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Workpapers\"/>
    </mc:Choice>
  </mc:AlternateContent>
  <bookViews>
    <workbookView xWindow="-15" yWindow="6615" windowWidth="15105" windowHeight="1110" tabRatio="921" firstSheet="1" activeTab="23"/>
  </bookViews>
  <sheets>
    <sheet name="Hist Cust &amp; Vols" sheetId="77" r:id="rId1"/>
    <sheet name="Input - Cust &amp; Use" sheetId="1" r:id="rId2"/>
    <sheet name="R&amp;C UPC" sheetId="76" r:id="rId3"/>
    <sheet name="Input - Rates" sheetId="26" r:id="rId4"/>
    <sheet name="Customers" sheetId="2" r:id="rId5"/>
    <sheet name="Volumes" sheetId="4" r:id="rId6"/>
    <sheet name="Cust Charge" sheetId="6" r:id="rId7"/>
    <sheet name="MDDV Service Charge" sheetId="20" r:id="rId8"/>
    <sheet name="Perm Base Rate Rev" sheetId="7" r:id="rId9"/>
    <sheet name="Output to Forecast model" sheetId="12" state="hidden" r:id="rId10"/>
    <sheet name="Margins tab to Forecast model" sheetId="14" state="hidden" r:id="rId11"/>
    <sheet name="Volumes tab to Forecast model" sheetId="15" state="hidden" r:id="rId12"/>
    <sheet name="Mo. Output to Forecast model" sheetId="73" state="hidden" r:id="rId13"/>
    <sheet name="Mo. Margins tab to Forecast mod" sheetId="72" state="hidden" r:id="rId14"/>
    <sheet name="Mo. Volumes tab to Forecast mod" sheetId="71" state="hidden" r:id="rId15"/>
    <sheet name="BExRepositorySheet" sheetId="44" state="veryHidden" r:id="rId16"/>
    <sheet name="Export to Lawson Year 1" sheetId="48" state="hidden" r:id="rId17"/>
    <sheet name="Export to Lawson Year 2" sheetId="51" state="hidden" r:id="rId18"/>
    <sheet name="WACOG" sheetId="69" r:id="rId19"/>
    <sheet name="Demand" sheetId="61" r:id="rId20"/>
    <sheet name="Total Cost of Gas" sheetId="67" r:id="rId21"/>
    <sheet name="Total Revenue" sheetId="11" r:id="rId22"/>
    <sheet name="Monthly Margin" sheetId="39" r:id="rId23"/>
    <sheet name="Output to Rev Req" sheetId="74" r:id="rId24"/>
  </sheets>
  <externalReferences>
    <externalReference r:id="rId25"/>
    <externalReference r:id="rId26"/>
    <externalReference r:id="rId27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calcsheet1">#N/A</definedName>
    <definedName name="calcsheet2">#N/A</definedName>
    <definedName name="calcsheet3">#N/A</definedName>
    <definedName name="CMonth" localSheetId="13">#REF!</definedName>
    <definedName name="CMonth" localSheetId="12">#REF!</definedName>
    <definedName name="CMonth" localSheetId="14">#REF!</definedName>
    <definedName name="CMonth">#REF!</definedName>
    <definedName name="CYTD" localSheetId="13">#REF!</definedName>
    <definedName name="CYTD" localSheetId="12">#REF!</definedName>
    <definedName name="CYTD" localSheetId="14">#REF!</definedName>
    <definedName name="CYTD">#REF!</definedName>
    <definedName name="Differences" localSheetId="13">#REF!</definedName>
    <definedName name="Differences" localSheetId="12">#REF!</definedName>
    <definedName name="Differences" localSheetId="14">#REF!</definedName>
    <definedName name="Differences">#REF!</definedName>
    <definedName name="DivM" localSheetId="13">#REF!</definedName>
    <definedName name="DivM" localSheetId="12">#REF!</definedName>
    <definedName name="DivM" localSheetId="14">#REF!</definedName>
    <definedName name="DivM">#REF!</definedName>
    <definedName name="DivY" localSheetId="13">#REF!</definedName>
    <definedName name="DivY" localSheetId="12">#REF!</definedName>
    <definedName name="DivY" localSheetId="14">#REF!</definedName>
    <definedName name="DivY">#REF!</definedName>
    <definedName name="EFFDATE">[1]Inputs!$B$82</definedName>
    <definedName name="EMonth" localSheetId="13">[2]Data!$G$4:$G$4,[2]Data!#REF!</definedName>
    <definedName name="EMonth" localSheetId="12">[2]Data!$G$4:$G$4,[2]Data!#REF!</definedName>
    <definedName name="EMonth" localSheetId="14">[2]Data!$G$4:$G$4,[2]Data!#REF!</definedName>
    <definedName name="EMonth">[2]Data!$G$4:$G$4,[2]Data!#REF!</definedName>
    <definedName name="ExpM" localSheetId="13">#REF!</definedName>
    <definedName name="ExpM" localSheetId="12">#REF!</definedName>
    <definedName name="ExpM" localSheetId="14">#REF!</definedName>
    <definedName name="ExpM">#REF!</definedName>
    <definedName name="ExpY" localSheetId="13">#REF!</definedName>
    <definedName name="ExpY" localSheetId="12">#REF!</definedName>
    <definedName name="ExpY" localSheetId="14">#REF!</definedName>
    <definedName name="ExpY">#REF!</definedName>
    <definedName name="EYTD" localSheetId="13">[2]Data!#REF!,[2]Data!#REF!</definedName>
    <definedName name="EYTD" localSheetId="12">[2]Data!#REF!,[2]Data!#REF!</definedName>
    <definedName name="EYTD" localSheetId="14">[2]Data!#REF!,[2]Data!#REF!</definedName>
    <definedName name="EYTD">[2]Data!#REF!,[2]Data!#REF!</definedName>
    <definedName name="Line_Loss">'Input - Rates'!$I$35</definedName>
    <definedName name="Month" localSheetId="13">#REF!</definedName>
    <definedName name="Month" localSheetId="12">#REF!</definedName>
    <definedName name="Month" localSheetId="14">#REF!</definedName>
    <definedName name="Month">#REF!</definedName>
    <definedName name="Pal_Workbook_GUID" hidden="1">"VX3CWJGNQX2CCGI81U4N2V76"</definedName>
    <definedName name="_xlnm.Print_Area" localSheetId="6">'Cust Charge'!$A$87:$D$102</definedName>
    <definedName name="_xlnm.Print_Area" localSheetId="4">Customers!$A$1:$E$28</definedName>
    <definedName name="_xlnm.Print_Area" localSheetId="19">Demand!$A$1:$E$102</definedName>
    <definedName name="_xlnm.Print_Area" localSheetId="1">'Input - Cust &amp; Use'!$A$1:$G$88</definedName>
    <definedName name="_xlnm.Print_Area" localSheetId="3">'Input - Rates'!$A$1:$F$88</definedName>
    <definedName name="_xlnm.Print_Area" localSheetId="10">'Margins tab to Forecast model'!$A$1:$N$41</definedName>
    <definedName name="_xlnm.Print_Area" localSheetId="7">'MDDV Service Charge'!$A$1:$E$102</definedName>
    <definedName name="_xlnm.Print_Area" localSheetId="13">'Mo. Margins tab to Forecast mod'!$A$1:$K$41</definedName>
    <definedName name="_xlnm.Print_Area" localSheetId="12">'Mo. Output to Forecast model'!$A$1:$L$126</definedName>
    <definedName name="_xlnm.Print_Area" localSheetId="14">'Mo. Volumes tab to Forecast mod'!$A$1:$K$36</definedName>
    <definedName name="_xlnm.Print_Area" localSheetId="22">'Monthly Margin'!$A$1:$G$102</definedName>
    <definedName name="_xlnm.Print_Area" localSheetId="9">'Output to Forecast model'!$A$1:$Q$97</definedName>
    <definedName name="_xlnm.Print_Area" localSheetId="8">'Perm Base Rate Rev'!$A$1:$D$103</definedName>
    <definedName name="_xlnm.Print_Area" localSheetId="20">'Total Cost of Gas'!$A$1:$D$102</definedName>
    <definedName name="_xlnm.Print_Area" localSheetId="21">'Total Revenue'!$A$87:$D$102</definedName>
    <definedName name="_xlnm.Print_Area" localSheetId="5">Volumes!#REF!</definedName>
    <definedName name="_xlnm.Print_Area" localSheetId="11">'Volumes tab to Forecast model'!$A$1:$N$35</definedName>
    <definedName name="_xlnm.Print_Area" localSheetId="18">WACOG!$A$1:$D$103</definedName>
    <definedName name="_xlnm.Print_Titles" localSheetId="6">'Cust Charge'!$1:$4</definedName>
    <definedName name="_xlnm.Print_Titles" localSheetId="4">Customers!$1:$4</definedName>
    <definedName name="_xlnm.Print_Titles" localSheetId="19">Demand!$A$1:$C$65273,Demand!$A$1:$DR$4</definedName>
    <definedName name="_xlnm.Print_Titles" localSheetId="1">'Input - Cust &amp; Use'!#REF!</definedName>
    <definedName name="_xlnm.Print_Titles" localSheetId="3">'Input - Rates'!$A:$B,'Input - Rates'!$6:$6</definedName>
    <definedName name="_xlnm.Print_Titles" localSheetId="7">'MDDV Service Charge'!$1:$4</definedName>
    <definedName name="_xlnm.Print_Titles" localSheetId="22">'Monthly Margin'!$1:$4</definedName>
    <definedName name="_xlnm.Print_Titles" localSheetId="8">'Perm Base Rate Rev'!$A:$C,'Perm Base Rate Rev'!$1:$4</definedName>
    <definedName name="_xlnm.Print_Titles" localSheetId="20">'Total Cost of Gas'!$A$1:$C$65377,'Total Cost of Gas'!$A$1:$DT$4</definedName>
    <definedName name="_xlnm.Print_Titles" localSheetId="21">'Total Revenue'!$1:$4</definedName>
    <definedName name="_xlnm.Print_Titles" localSheetId="5">Volumes!$A:$C,Volumes!$1:$4</definedName>
    <definedName name="_xlnm.Print_Titles" localSheetId="18">WACOG!$A$1:$C$65331,WACOG!$A$1:$DT$4</definedName>
    <definedName name="print55" localSheetId="13">#REF!</definedName>
    <definedName name="print55" localSheetId="12">#REF!</definedName>
    <definedName name="print55" localSheetId="14">#REF!</definedName>
    <definedName name="print55">#REF!</definedName>
    <definedName name="RevM" localSheetId="13">#REF!</definedName>
    <definedName name="RevM" localSheetId="12">#REF!</definedName>
    <definedName name="RevM" localSheetId="14">#REF!</definedName>
    <definedName name="RevM">#REF!</definedName>
    <definedName name="revsens">[1]Inputs!$B$30</definedName>
    <definedName name="RevY" localSheetId="13">#REF!</definedName>
    <definedName name="RevY" localSheetId="12">#REF!</definedName>
    <definedName name="RevY" localSheetId="14">#REF!</definedName>
    <definedName name="RevY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ptDate" localSheetId="13">#REF!</definedName>
    <definedName name="RptDate" localSheetId="12">#REF!</definedName>
    <definedName name="RptDate" localSheetId="14">#REF!</definedName>
    <definedName name="RptDate">#REF!</definedName>
    <definedName name="Version" localSheetId="13">#REF!</definedName>
    <definedName name="Version" localSheetId="12">#REF!</definedName>
    <definedName name="Version" localSheetId="14">#REF!</definedName>
    <definedName name="Version">#REF!</definedName>
  </definedNames>
  <calcPr calcId="152511"/>
</workbook>
</file>

<file path=xl/calcChain.xml><?xml version="1.0" encoding="utf-8"?>
<calcChain xmlns="http://schemas.openxmlformats.org/spreadsheetml/2006/main">
  <c r="O23" i="77" l="1"/>
  <c r="O24" i="77"/>
  <c r="O25" i="77"/>
  <c r="O26" i="77"/>
  <c r="O27" i="77"/>
  <c r="O28" i="77"/>
  <c r="O29" i="77"/>
  <c r="O30" i="77"/>
  <c r="O31" i="77"/>
  <c r="O32" i="77"/>
  <c r="O33" i="77"/>
  <c r="O34" i="77"/>
  <c r="O35" i="77"/>
  <c r="O36" i="77"/>
  <c r="O37" i="77"/>
  <c r="O38" i="77"/>
  <c r="E9" i="1" l="1"/>
  <c r="F9" i="1"/>
  <c r="G9" i="1"/>
  <c r="H9" i="1"/>
  <c r="I9" i="1"/>
  <c r="J9" i="1"/>
  <c r="K9" i="1"/>
  <c r="L9" i="1"/>
  <c r="M9" i="1"/>
  <c r="N9" i="1"/>
  <c r="O9" i="1"/>
  <c r="P9" i="1"/>
  <c r="M20" i="4" l="1"/>
  <c r="N20" i="4"/>
  <c r="O20" i="4"/>
  <c r="M21" i="4"/>
  <c r="N21" i="4"/>
  <c r="O21" i="4"/>
  <c r="G29" i="76"/>
  <c r="D17" i="76" s="1"/>
  <c r="G30" i="76"/>
  <c r="D18" i="76" s="1"/>
  <c r="G31" i="76"/>
  <c r="D19" i="76" s="1"/>
  <c r="G28" i="76"/>
  <c r="D16" i="76" s="1"/>
  <c r="G27" i="76"/>
  <c r="F15" i="76" s="1"/>
  <c r="G26" i="76"/>
  <c r="E14" i="76" s="1"/>
  <c r="P23" i="76"/>
  <c r="P24" i="76"/>
  <c r="K16" i="76" l="1"/>
  <c r="J16" i="76"/>
  <c r="L14" i="76"/>
  <c r="H17" i="76"/>
  <c r="E18" i="76"/>
  <c r="O17" i="76"/>
  <c r="M18" i="76"/>
  <c r="L17" i="76"/>
  <c r="O16" i="76"/>
  <c r="G16" i="76"/>
  <c r="G17" i="76"/>
  <c r="I18" i="76"/>
  <c r="K17" i="76"/>
  <c r="N16" i="76"/>
  <c r="F16" i="76"/>
  <c r="N19" i="76"/>
  <c r="F19" i="76"/>
  <c r="K14" i="76"/>
  <c r="M19" i="76"/>
  <c r="E19" i="76"/>
  <c r="H18" i="76"/>
  <c r="D14" i="76"/>
  <c r="O19" i="76"/>
  <c r="K19" i="76"/>
  <c r="G19" i="76"/>
  <c r="N18" i="76"/>
  <c r="J18" i="76"/>
  <c r="F18" i="76"/>
  <c r="M17" i="76"/>
  <c r="I17" i="76"/>
  <c r="E17" i="76"/>
  <c r="L16" i="76"/>
  <c r="H16" i="76"/>
  <c r="J19" i="76"/>
  <c r="I19" i="76"/>
  <c r="L18" i="76"/>
  <c r="H14" i="76"/>
  <c r="L19" i="76"/>
  <c r="H19" i="76"/>
  <c r="O18" i="76"/>
  <c r="K18" i="76"/>
  <c r="G18" i="76"/>
  <c r="N17" i="76"/>
  <c r="J17" i="76"/>
  <c r="F17" i="76"/>
  <c r="M16" i="76"/>
  <c r="I16" i="76"/>
  <c r="E16" i="76"/>
  <c r="M15" i="76"/>
  <c r="H15" i="76"/>
  <c r="L15" i="76"/>
  <c r="G15" i="76"/>
  <c r="D15" i="76"/>
  <c r="K15" i="76"/>
  <c r="E15" i="76"/>
  <c r="O15" i="76"/>
  <c r="I15" i="76"/>
  <c r="O14" i="76"/>
  <c r="G14" i="76"/>
  <c r="N14" i="76"/>
  <c r="J14" i="76"/>
  <c r="F14" i="76"/>
  <c r="N15" i="76"/>
  <c r="J15" i="76"/>
  <c r="M14" i="76"/>
  <c r="I14" i="76"/>
  <c r="L20" i="77"/>
  <c r="M20" i="77"/>
  <c r="N20" i="77"/>
  <c r="P19" i="76" l="1"/>
  <c r="P16" i="76"/>
  <c r="P18" i="76"/>
  <c r="P17" i="76"/>
  <c r="D48" i="20" l="1"/>
  <c r="E48" i="20"/>
  <c r="F51" i="26"/>
  <c r="Q48" i="20" l="1"/>
  <c r="M48" i="20"/>
  <c r="I48" i="20"/>
  <c r="P48" i="20"/>
  <c r="H48" i="20"/>
  <c r="O48" i="20"/>
  <c r="G48" i="20"/>
  <c r="N48" i="20"/>
  <c r="J48" i="20"/>
  <c r="F48" i="20"/>
  <c r="L48" i="20"/>
  <c r="K48" i="20"/>
  <c r="D84" i="7" l="1"/>
  <c r="D85" i="7"/>
  <c r="D83" i="7"/>
  <c r="D83" i="6"/>
  <c r="C91" i="26"/>
  <c r="O7" i="1" l="1"/>
  <c r="N6" i="4" s="1"/>
  <c r="P7" i="1"/>
  <c r="O6" i="4" s="1"/>
  <c r="E7" i="1"/>
  <c r="F7" i="1"/>
  <c r="G7" i="1"/>
  <c r="P98" i="67"/>
  <c r="O98" i="67"/>
  <c r="N98" i="67"/>
  <c r="M98" i="67"/>
  <c r="L98" i="67"/>
  <c r="K98" i="67"/>
  <c r="J98" i="67"/>
  <c r="I98" i="67"/>
  <c r="H98" i="67"/>
  <c r="G98" i="67"/>
  <c r="F98" i="67"/>
  <c r="E98" i="67"/>
  <c r="Q98" i="61"/>
  <c r="P98" i="61"/>
  <c r="O98" i="61"/>
  <c r="N98" i="61"/>
  <c r="M98" i="61"/>
  <c r="L98" i="61"/>
  <c r="K98" i="61"/>
  <c r="J98" i="61"/>
  <c r="I98" i="61"/>
  <c r="H98" i="61"/>
  <c r="G98" i="61"/>
  <c r="F98" i="61"/>
  <c r="Q98" i="69"/>
  <c r="P98" i="69"/>
  <c r="O98" i="69"/>
  <c r="N98" i="69"/>
  <c r="M98" i="69"/>
  <c r="L98" i="69"/>
  <c r="K98" i="69"/>
  <c r="J98" i="69"/>
  <c r="I98" i="69"/>
  <c r="H98" i="69"/>
  <c r="G98" i="69"/>
  <c r="F98" i="69"/>
  <c r="E98" i="69"/>
  <c r="Q98" i="20"/>
  <c r="P98" i="20"/>
  <c r="O98" i="20"/>
  <c r="N98" i="20"/>
  <c r="M98" i="20"/>
  <c r="L98" i="20"/>
  <c r="K98" i="20"/>
  <c r="J98" i="20"/>
  <c r="I98" i="20"/>
  <c r="H98" i="20"/>
  <c r="G98" i="20"/>
  <c r="F98" i="20"/>
  <c r="Q97" i="20"/>
  <c r="P97" i="20"/>
  <c r="O97" i="20"/>
  <c r="N97" i="20"/>
  <c r="M97" i="20"/>
  <c r="L97" i="20"/>
  <c r="K97" i="20"/>
  <c r="J97" i="20"/>
  <c r="I97" i="20"/>
  <c r="H97" i="20"/>
  <c r="G97" i="20"/>
  <c r="F97" i="20"/>
  <c r="F92" i="20"/>
  <c r="Q89" i="20"/>
  <c r="P89" i="20"/>
  <c r="O89" i="20"/>
  <c r="N89" i="20"/>
  <c r="M89" i="20"/>
  <c r="L89" i="20"/>
  <c r="K89" i="20"/>
  <c r="J89" i="20"/>
  <c r="I89" i="20"/>
  <c r="H89" i="20"/>
  <c r="G89" i="20"/>
  <c r="F89" i="20"/>
  <c r="Q98" i="67" l="1"/>
  <c r="R97" i="20"/>
  <c r="R98" i="20"/>
  <c r="R98" i="61"/>
  <c r="R89" i="20"/>
  <c r="N7" i="1"/>
  <c r="M6" i="4" s="1"/>
  <c r="K7" i="1"/>
  <c r="M7" i="1"/>
  <c r="I7" i="1"/>
  <c r="N8" i="1"/>
  <c r="M7" i="4" s="1"/>
  <c r="J7" i="1"/>
  <c r="L7" i="1"/>
  <c r="O8" i="1"/>
  <c r="N7" i="4" s="1"/>
  <c r="J8" i="1"/>
  <c r="P8" i="1"/>
  <c r="O7" i="4" s="1"/>
  <c r="G8" i="1"/>
  <c r="M8" i="1"/>
  <c r="I8" i="1"/>
  <c r="L8" i="1"/>
  <c r="F8" i="1"/>
  <c r="K8" i="1"/>
  <c r="E8" i="1"/>
  <c r="G92" i="20" l="1"/>
  <c r="H7" i="1"/>
  <c r="Q7" i="1" s="1"/>
  <c r="P4" i="76"/>
  <c r="H8" i="1"/>
  <c r="Q8" i="1" s="1"/>
  <c r="P5" i="76"/>
  <c r="H92" i="20" l="1"/>
  <c r="Q12" i="39"/>
  <c r="Q13" i="39"/>
  <c r="Q16" i="39"/>
  <c r="Q17" i="39"/>
  <c r="Q18" i="39"/>
  <c r="Q19" i="39"/>
  <c r="Q20" i="39"/>
  <c r="Q21" i="39"/>
  <c r="Q26" i="39"/>
  <c r="Q27" i="39"/>
  <c r="Q30" i="39"/>
  <c r="Q31" i="39"/>
  <c r="Q32" i="39"/>
  <c r="Q33" i="39"/>
  <c r="Q34" i="39"/>
  <c r="Q35" i="39"/>
  <c r="Q38" i="39"/>
  <c r="Q39" i="39"/>
  <c r="Q42" i="39"/>
  <c r="Q43" i="39"/>
  <c r="Q44" i="39"/>
  <c r="Q45" i="39"/>
  <c r="Q46" i="39"/>
  <c r="Q47" i="39"/>
  <c r="Q51" i="39"/>
  <c r="Q52" i="39"/>
  <c r="Q55" i="39"/>
  <c r="Q56" i="39"/>
  <c r="Q57" i="39"/>
  <c r="Q58" i="39"/>
  <c r="Q59" i="39"/>
  <c r="Q60" i="39"/>
  <c r="Q63" i="39"/>
  <c r="Q64" i="39"/>
  <c r="Q67" i="39"/>
  <c r="Q68" i="39"/>
  <c r="Q69" i="39"/>
  <c r="Q70" i="39"/>
  <c r="Q71" i="39"/>
  <c r="Q72" i="39"/>
  <c r="Q75" i="39"/>
  <c r="Q76" i="39"/>
  <c r="Q77" i="39"/>
  <c r="Q78" i="39"/>
  <c r="Q79" i="39"/>
  <c r="Q80" i="39"/>
  <c r="Q12" i="11"/>
  <c r="Q13" i="11"/>
  <c r="Q16" i="11"/>
  <c r="Q17" i="11"/>
  <c r="Q18" i="11"/>
  <c r="Q19" i="11"/>
  <c r="Q20" i="11"/>
  <c r="Q21" i="11"/>
  <c r="Q26" i="11"/>
  <c r="Q27" i="11"/>
  <c r="Q30" i="11"/>
  <c r="Q31" i="11"/>
  <c r="Q32" i="11"/>
  <c r="Q33" i="11"/>
  <c r="Q34" i="11"/>
  <c r="Q35" i="11"/>
  <c r="Q38" i="11"/>
  <c r="Q39" i="11"/>
  <c r="Q42" i="11"/>
  <c r="Q43" i="11"/>
  <c r="Q44" i="11"/>
  <c r="Q45" i="11"/>
  <c r="Q46" i="11"/>
  <c r="Q47" i="11"/>
  <c r="Q51" i="11"/>
  <c r="Q52" i="11"/>
  <c r="Q55" i="11"/>
  <c r="Q56" i="11"/>
  <c r="Q57" i="11"/>
  <c r="Q58" i="11"/>
  <c r="Q59" i="11"/>
  <c r="Q60" i="11"/>
  <c r="Q63" i="11"/>
  <c r="Q64" i="11"/>
  <c r="Q67" i="11"/>
  <c r="Q68" i="11"/>
  <c r="Q69" i="11"/>
  <c r="Q70" i="11"/>
  <c r="Q71" i="11"/>
  <c r="Q72" i="11"/>
  <c r="Q75" i="11"/>
  <c r="Q76" i="11"/>
  <c r="Q77" i="11"/>
  <c r="Q78" i="11"/>
  <c r="Q79" i="11"/>
  <c r="Q80" i="11"/>
  <c r="Q12" i="67"/>
  <c r="Q13" i="67"/>
  <c r="Q16" i="67"/>
  <c r="Q17" i="67"/>
  <c r="Q18" i="67"/>
  <c r="Q19" i="67"/>
  <c r="Q20" i="67"/>
  <c r="Q21" i="67"/>
  <c r="Q26" i="67"/>
  <c r="Q27" i="67"/>
  <c r="Q30" i="67"/>
  <c r="Q31" i="67"/>
  <c r="Q32" i="67"/>
  <c r="Q33" i="67"/>
  <c r="Q34" i="67"/>
  <c r="Q35" i="67"/>
  <c r="Q51" i="67"/>
  <c r="Q52" i="67"/>
  <c r="Q55" i="67"/>
  <c r="Q56" i="67"/>
  <c r="Q57" i="67"/>
  <c r="Q58" i="67"/>
  <c r="Q59" i="67"/>
  <c r="Q60" i="67"/>
  <c r="Q63" i="67"/>
  <c r="Q64" i="67"/>
  <c r="Q67" i="67"/>
  <c r="Q68" i="67"/>
  <c r="Q69" i="67"/>
  <c r="Q70" i="67"/>
  <c r="Q71" i="67"/>
  <c r="Q72" i="67"/>
  <c r="Q75" i="67"/>
  <c r="Q76" i="67"/>
  <c r="Q77" i="67"/>
  <c r="Q78" i="67"/>
  <c r="Q79" i="67"/>
  <c r="Q80" i="67"/>
  <c r="R12" i="61"/>
  <c r="R13" i="61"/>
  <c r="R16" i="61"/>
  <c r="R17" i="61"/>
  <c r="R18" i="61"/>
  <c r="R19" i="61"/>
  <c r="R20" i="61"/>
  <c r="R21" i="61"/>
  <c r="R26" i="61"/>
  <c r="R27" i="61"/>
  <c r="R30" i="61"/>
  <c r="R31" i="61"/>
  <c r="R32" i="61"/>
  <c r="R33" i="61"/>
  <c r="R34" i="61"/>
  <c r="R35" i="61"/>
  <c r="Q12" i="69"/>
  <c r="Q13" i="69"/>
  <c r="Q16" i="69"/>
  <c r="Q17" i="69"/>
  <c r="Q18" i="69"/>
  <c r="Q19" i="69"/>
  <c r="Q20" i="69"/>
  <c r="Q21" i="69"/>
  <c r="Q26" i="69"/>
  <c r="Q27" i="69"/>
  <c r="Q30" i="69"/>
  <c r="Q31" i="69"/>
  <c r="Q32" i="69"/>
  <c r="Q33" i="69"/>
  <c r="Q34" i="69"/>
  <c r="Q35" i="69"/>
  <c r="Q51" i="69"/>
  <c r="Q52" i="69"/>
  <c r="Q55" i="69"/>
  <c r="Q56" i="69"/>
  <c r="Q57" i="69"/>
  <c r="Q58" i="69"/>
  <c r="Q59" i="69"/>
  <c r="Q60" i="69"/>
  <c r="Q63" i="69"/>
  <c r="Q64" i="69"/>
  <c r="Q67" i="69"/>
  <c r="Q68" i="69"/>
  <c r="Q69" i="69"/>
  <c r="Q70" i="69"/>
  <c r="Q71" i="69"/>
  <c r="Q72" i="69"/>
  <c r="Q75" i="69"/>
  <c r="Q76" i="69"/>
  <c r="Q77" i="69"/>
  <c r="Q78" i="69"/>
  <c r="Q79" i="69"/>
  <c r="Q80" i="69"/>
  <c r="Q11" i="7"/>
  <c r="Q15" i="7"/>
  <c r="Q23" i="7"/>
  <c r="Q25" i="7"/>
  <c r="Q29" i="7"/>
  <c r="Q37" i="7"/>
  <c r="Q41" i="7"/>
  <c r="Q49" i="7"/>
  <c r="Q50" i="7"/>
  <c r="Q54" i="7"/>
  <c r="Q62" i="7"/>
  <c r="Q66" i="7"/>
  <c r="Q74" i="7"/>
  <c r="D7" i="7"/>
  <c r="D8" i="7"/>
  <c r="D9" i="7"/>
  <c r="D10" i="7"/>
  <c r="D6" i="7"/>
  <c r="D7" i="6"/>
  <c r="D8" i="6"/>
  <c r="D9" i="6"/>
  <c r="D10" i="6"/>
  <c r="I92" i="20" l="1"/>
  <c r="P8" i="6"/>
  <c r="P10" i="6"/>
  <c r="N8" i="6"/>
  <c r="C6" i="2"/>
  <c r="D6" i="4" s="1"/>
  <c r="D6" i="2"/>
  <c r="E6" i="4" s="1"/>
  <c r="E6" i="2"/>
  <c r="F6" i="4" s="1"/>
  <c r="F6" i="2"/>
  <c r="G6" i="4" s="1"/>
  <c r="G6" i="2"/>
  <c r="H6" i="4" s="1"/>
  <c r="H6" i="2"/>
  <c r="I6" i="4" s="1"/>
  <c r="I6" i="2"/>
  <c r="J6" i="4" s="1"/>
  <c r="J6" i="2"/>
  <c r="K6" i="4" s="1"/>
  <c r="K6" i="2"/>
  <c r="L6" i="4" s="1"/>
  <c r="N6" i="69"/>
  <c r="O6" i="69"/>
  <c r="P6" i="69"/>
  <c r="C7" i="2"/>
  <c r="D7" i="4" s="1"/>
  <c r="D7" i="2"/>
  <c r="E7" i="4" s="1"/>
  <c r="E7" i="2"/>
  <c r="F7" i="4" s="1"/>
  <c r="F7" i="2"/>
  <c r="G7" i="2"/>
  <c r="H7" i="4" s="1"/>
  <c r="H7" i="2"/>
  <c r="I7" i="4" s="1"/>
  <c r="I7" i="2"/>
  <c r="J7" i="2"/>
  <c r="K7" i="2"/>
  <c r="L7" i="4" s="1"/>
  <c r="N7" i="69"/>
  <c r="C8" i="2"/>
  <c r="D8" i="2"/>
  <c r="E8" i="2"/>
  <c r="F8" i="2"/>
  <c r="H8" i="6" s="1"/>
  <c r="G8" i="2"/>
  <c r="H8" i="2"/>
  <c r="I8" i="2"/>
  <c r="J8" i="2"/>
  <c r="K8" i="2"/>
  <c r="C9" i="2"/>
  <c r="D9" i="2"/>
  <c r="E9" i="2"/>
  <c r="F9" i="2"/>
  <c r="G9" i="2"/>
  <c r="I9" i="6" s="1"/>
  <c r="H9" i="2"/>
  <c r="J9" i="6" s="1"/>
  <c r="I9" i="2"/>
  <c r="J9" i="2"/>
  <c r="L9" i="6" s="1"/>
  <c r="K9" i="2"/>
  <c r="N9" i="6"/>
  <c r="C10" i="2"/>
  <c r="D10" i="2"/>
  <c r="E10" i="2"/>
  <c r="F10" i="2"/>
  <c r="H10" i="6" s="1"/>
  <c r="G10" i="2"/>
  <c r="H10" i="2"/>
  <c r="J10" i="6" s="1"/>
  <c r="I10" i="2"/>
  <c r="K10" i="6" s="1"/>
  <c r="J10" i="2"/>
  <c r="K10" i="2"/>
  <c r="O16" i="2"/>
  <c r="O22" i="2"/>
  <c r="M7" i="69" l="1"/>
  <c r="I7" i="69"/>
  <c r="E7" i="69"/>
  <c r="M6" i="69"/>
  <c r="I6" i="69"/>
  <c r="E6" i="7"/>
  <c r="L6" i="7"/>
  <c r="G7" i="7"/>
  <c r="G6" i="69"/>
  <c r="J7" i="69"/>
  <c r="F7" i="69"/>
  <c r="J6" i="69"/>
  <c r="H6" i="7"/>
  <c r="J92" i="20"/>
  <c r="F7" i="6"/>
  <c r="N7" i="7"/>
  <c r="L6" i="69"/>
  <c r="P6" i="7"/>
  <c r="J7" i="7"/>
  <c r="F7" i="7"/>
  <c r="M89" i="4"/>
  <c r="N89" i="69"/>
  <c r="E89" i="4"/>
  <c r="G6" i="7"/>
  <c r="N6" i="7"/>
  <c r="M11" i="1"/>
  <c r="L10" i="4" s="1"/>
  <c r="O7" i="6"/>
  <c r="K11" i="1"/>
  <c r="J10" i="4" s="1"/>
  <c r="G11" i="1"/>
  <c r="F10" i="4" s="1"/>
  <c r="P6" i="4"/>
  <c r="J11" i="1"/>
  <c r="I10" i="4" s="1"/>
  <c r="F11" i="1"/>
  <c r="E10" i="4" s="1"/>
  <c r="O89" i="4"/>
  <c r="P7" i="6"/>
  <c r="K7" i="4"/>
  <c r="L7" i="6"/>
  <c r="G7" i="4"/>
  <c r="H7" i="6"/>
  <c r="J8" i="6"/>
  <c r="P9" i="6"/>
  <c r="E9" i="6"/>
  <c r="G10" i="6"/>
  <c r="O6" i="7"/>
  <c r="E7" i="7"/>
  <c r="D89" i="4"/>
  <c r="H6" i="69"/>
  <c r="H89" i="4"/>
  <c r="K6" i="69"/>
  <c r="N89" i="4"/>
  <c r="K8" i="6"/>
  <c r="O8" i="6"/>
  <c r="G8" i="6"/>
  <c r="I11" i="1"/>
  <c r="H10" i="4" s="1"/>
  <c r="E11" i="1"/>
  <c r="J7" i="4"/>
  <c r="K7" i="6"/>
  <c r="E6" i="69"/>
  <c r="I6" i="7"/>
  <c r="M7" i="7"/>
  <c r="M10" i="6"/>
  <c r="O9" i="6"/>
  <c r="G9" i="6"/>
  <c r="E7" i="6"/>
  <c r="L11" i="1"/>
  <c r="K10" i="4" s="1"/>
  <c r="H9" i="6"/>
  <c r="N10" i="6"/>
  <c r="M9" i="6"/>
  <c r="O10" i="6"/>
  <c r="L10" i="6"/>
  <c r="G7" i="69"/>
  <c r="G89" i="69" s="1"/>
  <c r="K6" i="7"/>
  <c r="F6" i="7"/>
  <c r="F89" i="4"/>
  <c r="J6" i="7"/>
  <c r="L89" i="4"/>
  <c r="I89" i="4"/>
  <c r="K9" i="6"/>
  <c r="M8" i="6"/>
  <c r="E10" i="6"/>
  <c r="L8" i="6"/>
  <c r="I7" i="6"/>
  <c r="J7" i="6"/>
  <c r="G7" i="6"/>
  <c r="F6" i="69"/>
  <c r="I7" i="7"/>
  <c r="M6" i="7"/>
  <c r="I10" i="6"/>
  <c r="F9" i="6"/>
  <c r="E8" i="6"/>
  <c r="I8" i="6"/>
  <c r="M7" i="6"/>
  <c r="N7" i="6"/>
  <c r="F10" i="6"/>
  <c r="F8" i="6"/>
  <c r="O10" i="2"/>
  <c r="O6" i="2"/>
  <c r="O9" i="2"/>
  <c r="O8" i="2"/>
  <c r="O7" i="2"/>
  <c r="F11" i="2"/>
  <c r="G11" i="2"/>
  <c r="H11" i="2"/>
  <c r="I11" i="2"/>
  <c r="J11" i="2"/>
  <c r="K11" i="2"/>
  <c r="F12" i="2"/>
  <c r="G12" i="2"/>
  <c r="H12" i="2"/>
  <c r="I12" i="2"/>
  <c r="J12" i="2"/>
  <c r="K12" i="2"/>
  <c r="F13" i="2"/>
  <c r="G13" i="2"/>
  <c r="H13" i="2"/>
  <c r="I13" i="2"/>
  <c r="J13" i="2"/>
  <c r="K13" i="2"/>
  <c r="F14" i="2"/>
  <c r="G14" i="2"/>
  <c r="H14" i="2"/>
  <c r="I14" i="2"/>
  <c r="J14" i="2"/>
  <c r="K14" i="2"/>
  <c r="F15" i="2"/>
  <c r="G15" i="2"/>
  <c r="H15" i="2"/>
  <c r="I15" i="2"/>
  <c r="J15" i="2"/>
  <c r="K15" i="2"/>
  <c r="F17" i="2"/>
  <c r="G17" i="2"/>
  <c r="H17" i="2"/>
  <c r="I17" i="2"/>
  <c r="J17" i="2"/>
  <c r="K17" i="2"/>
  <c r="F20" i="2"/>
  <c r="G20" i="2"/>
  <c r="H20" i="2"/>
  <c r="I20" i="2"/>
  <c r="J20" i="2"/>
  <c r="K20" i="2"/>
  <c r="F21" i="2"/>
  <c r="G21" i="2"/>
  <c r="H21" i="2"/>
  <c r="I21" i="2"/>
  <c r="J21" i="2"/>
  <c r="K21" i="2"/>
  <c r="F23" i="2"/>
  <c r="G23" i="2"/>
  <c r="H23" i="2"/>
  <c r="I23" i="2"/>
  <c r="J23" i="2"/>
  <c r="K23" i="2"/>
  <c r="F24" i="2"/>
  <c r="G24" i="2"/>
  <c r="H24" i="2"/>
  <c r="I24" i="2"/>
  <c r="J24" i="2"/>
  <c r="K24" i="2"/>
  <c r="F25" i="2"/>
  <c r="H83" i="6" s="1"/>
  <c r="H98" i="6" s="1"/>
  <c r="G25" i="2"/>
  <c r="I83" i="6" s="1"/>
  <c r="I98" i="6" s="1"/>
  <c r="H25" i="2"/>
  <c r="J83" i="6" s="1"/>
  <c r="I25" i="2"/>
  <c r="K83" i="6" s="1"/>
  <c r="K98" i="6" s="1"/>
  <c r="J25" i="2"/>
  <c r="L83" i="6" s="1"/>
  <c r="L98" i="6" s="1"/>
  <c r="K25" i="2"/>
  <c r="M83" i="6" s="1"/>
  <c r="M98" i="6" s="1"/>
  <c r="N83" i="6"/>
  <c r="N98" i="6" s="1"/>
  <c r="O83" i="6"/>
  <c r="O98" i="6" s="1"/>
  <c r="P83" i="6"/>
  <c r="P98" i="6" s="1"/>
  <c r="C11" i="2"/>
  <c r="D11" i="2"/>
  <c r="E11" i="2"/>
  <c r="C12" i="2"/>
  <c r="D12" i="2"/>
  <c r="E12" i="2"/>
  <c r="C13" i="2"/>
  <c r="D13" i="2"/>
  <c r="E13" i="2"/>
  <c r="C14" i="2"/>
  <c r="D14" i="2"/>
  <c r="E14" i="2"/>
  <c r="C15" i="2"/>
  <c r="D15" i="2"/>
  <c r="E15" i="2"/>
  <c r="C17" i="2"/>
  <c r="D17" i="2"/>
  <c r="E17" i="2"/>
  <c r="C20" i="2"/>
  <c r="D20" i="2"/>
  <c r="E20" i="2"/>
  <c r="C21" i="2"/>
  <c r="D21" i="2"/>
  <c r="E21" i="2"/>
  <c r="C23" i="2"/>
  <c r="D23" i="2"/>
  <c r="E23" i="2"/>
  <c r="C24" i="2"/>
  <c r="D24" i="2"/>
  <c r="E24" i="2"/>
  <c r="C25" i="2"/>
  <c r="E83" i="6" s="1"/>
  <c r="E98" i="6" s="1"/>
  <c r="D25" i="2"/>
  <c r="F83" i="6" s="1"/>
  <c r="F98" i="6" s="1"/>
  <c r="E25" i="2"/>
  <c r="G83" i="6" s="1"/>
  <c r="G98" i="6" s="1"/>
  <c r="C20" i="77"/>
  <c r="D20" i="77"/>
  <c r="E20" i="77"/>
  <c r="F20" i="77"/>
  <c r="G20" i="77"/>
  <c r="H20" i="77"/>
  <c r="I20" i="77"/>
  <c r="J20" i="77"/>
  <c r="K20" i="77"/>
  <c r="F89" i="69" l="1"/>
  <c r="M89" i="69"/>
  <c r="E89" i="69"/>
  <c r="E90" i="7"/>
  <c r="J89" i="69"/>
  <c r="G90" i="7"/>
  <c r="I89" i="69"/>
  <c r="G89" i="4"/>
  <c r="F21" i="4"/>
  <c r="F20" i="4"/>
  <c r="K21" i="4"/>
  <c r="K20" i="4"/>
  <c r="G21" i="4"/>
  <c r="G20" i="4"/>
  <c r="E20" i="4"/>
  <c r="E21" i="4"/>
  <c r="J21" i="4"/>
  <c r="J20" i="4"/>
  <c r="D20" i="4"/>
  <c r="D21" i="4"/>
  <c r="I20" i="4"/>
  <c r="I21" i="4"/>
  <c r="L21" i="4"/>
  <c r="L20" i="4"/>
  <c r="H21" i="4"/>
  <c r="H20" i="4"/>
  <c r="D10" i="4"/>
  <c r="K92" i="20"/>
  <c r="J90" i="7"/>
  <c r="N90" i="7"/>
  <c r="M90" i="7"/>
  <c r="Q9" i="6"/>
  <c r="Q6" i="7"/>
  <c r="F90" i="7"/>
  <c r="Q8" i="6"/>
  <c r="Q7" i="6"/>
  <c r="Q10" i="6"/>
  <c r="I90" i="7"/>
  <c r="Q6" i="69"/>
  <c r="J10" i="69"/>
  <c r="J10" i="7"/>
  <c r="I10" i="7"/>
  <c r="I10" i="69"/>
  <c r="K10" i="7"/>
  <c r="K10" i="69"/>
  <c r="M10" i="7"/>
  <c r="M10" i="69"/>
  <c r="H11" i="1"/>
  <c r="G10" i="4" s="1"/>
  <c r="L7" i="69"/>
  <c r="L89" i="69" s="1"/>
  <c r="L7" i="7"/>
  <c r="L90" i="7" s="1"/>
  <c r="F10" i="69"/>
  <c r="F10" i="7"/>
  <c r="J8" i="4"/>
  <c r="G10" i="7"/>
  <c r="G10" i="69"/>
  <c r="P13" i="76"/>
  <c r="K89" i="4"/>
  <c r="L8" i="4"/>
  <c r="I8" i="4"/>
  <c r="O11" i="1"/>
  <c r="N10" i="4" s="1"/>
  <c r="Q83" i="6"/>
  <c r="J98" i="6"/>
  <c r="Q98" i="6" s="1"/>
  <c r="K8" i="4"/>
  <c r="P11" i="1"/>
  <c r="O10" i="4" s="1"/>
  <c r="K7" i="69"/>
  <c r="K89" i="69" s="1"/>
  <c r="K7" i="7"/>
  <c r="K90" i="7" s="1"/>
  <c r="H7" i="7"/>
  <c r="H90" i="7" s="1"/>
  <c r="P7" i="4"/>
  <c r="H7" i="69"/>
  <c r="P7" i="69"/>
  <c r="P89" i="69" s="1"/>
  <c r="P7" i="7"/>
  <c r="P90" i="7" s="1"/>
  <c r="F8" i="4"/>
  <c r="O7" i="69"/>
  <c r="O89" i="69" s="1"/>
  <c r="O7" i="7"/>
  <c r="O90" i="7" s="1"/>
  <c r="J89" i="4"/>
  <c r="L10" i="69"/>
  <c r="L10" i="7"/>
  <c r="E8" i="4"/>
  <c r="H8" i="4"/>
  <c r="O25" i="2"/>
  <c r="O20" i="2"/>
  <c r="O13" i="2"/>
  <c r="K18" i="2"/>
  <c r="N18" i="2"/>
  <c r="J18" i="2"/>
  <c r="I18" i="2"/>
  <c r="C18" i="2"/>
  <c r="L18" i="2"/>
  <c r="H18" i="2"/>
  <c r="D18" i="2"/>
  <c r="E18" i="2"/>
  <c r="M18" i="2"/>
  <c r="F18" i="2"/>
  <c r="G18" i="2"/>
  <c r="O12" i="2"/>
  <c r="O21" i="2"/>
  <c r="O14" i="2"/>
  <c r="O24" i="2"/>
  <c r="O17" i="2"/>
  <c r="D26" i="2"/>
  <c r="O23" i="2"/>
  <c r="O15" i="2"/>
  <c r="O11" i="2"/>
  <c r="L26" i="2"/>
  <c r="N26" i="2"/>
  <c r="J26" i="2"/>
  <c r="F26" i="2"/>
  <c r="K26" i="2"/>
  <c r="G26" i="2"/>
  <c r="H26" i="2"/>
  <c r="M26" i="2"/>
  <c r="I26" i="2"/>
  <c r="C26" i="2"/>
  <c r="E26" i="2"/>
  <c r="E10" i="7" l="1"/>
  <c r="E10" i="69"/>
  <c r="D8" i="4"/>
  <c r="F28" i="2"/>
  <c r="L92" i="20"/>
  <c r="D28" i="2"/>
  <c r="Q90" i="7"/>
  <c r="P89" i="4"/>
  <c r="O10" i="69"/>
  <c r="O10" i="7"/>
  <c r="P11" i="76"/>
  <c r="G8" i="4"/>
  <c r="Q7" i="69"/>
  <c r="H89" i="69"/>
  <c r="Q89" i="69" s="1"/>
  <c r="O8" i="4"/>
  <c r="N8" i="4"/>
  <c r="G8" i="7"/>
  <c r="G8" i="69"/>
  <c r="N11" i="1"/>
  <c r="Q11" i="1" s="1"/>
  <c r="H10" i="69"/>
  <c r="H10" i="7"/>
  <c r="P10" i="7"/>
  <c r="P10" i="69"/>
  <c r="Q7" i="7"/>
  <c r="O18" i="2"/>
  <c r="F8" i="69"/>
  <c r="F8" i="7"/>
  <c r="J8" i="69"/>
  <c r="J8" i="7"/>
  <c r="I8" i="7"/>
  <c r="I8" i="69"/>
  <c r="L8" i="7"/>
  <c r="L8" i="69"/>
  <c r="M8" i="4"/>
  <c r="M8" i="7"/>
  <c r="M8" i="69"/>
  <c r="K8" i="69"/>
  <c r="K8" i="7"/>
  <c r="J28" i="2"/>
  <c r="O26" i="2"/>
  <c r="C28" i="2"/>
  <c r="I28" i="2"/>
  <c r="M28" i="2"/>
  <c r="N28" i="2"/>
  <c r="L28" i="2"/>
  <c r="G28" i="2"/>
  <c r="K28" i="2"/>
  <c r="H28" i="2"/>
  <c r="E28" i="2"/>
  <c r="E8" i="7" l="1"/>
  <c r="E8" i="69"/>
  <c r="Q9" i="1"/>
  <c r="M10" i="4"/>
  <c r="M92" i="20"/>
  <c r="H8" i="69"/>
  <c r="H8" i="7"/>
  <c r="N8" i="7"/>
  <c r="N8" i="69"/>
  <c r="P8" i="4"/>
  <c r="O8" i="69"/>
  <c r="O8" i="7"/>
  <c r="P8" i="69"/>
  <c r="P8" i="7"/>
  <c r="O28" i="2"/>
  <c r="P10" i="4" l="1"/>
  <c r="N10" i="7"/>
  <c r="Q10" i="7" s="1"/>
  <c r="N10" i="69"/>
  <c r="Q10" i="69" s="1"/>
  <c r="N92" i="20"/>
  <c r="Q8" i="7"/>
  <c r="Q8" i="69"/>
  <c r="A14" i="74"/>
  <c r="A15" i="74" s="1"/>
  <c r="A16" i="74" s="1"/>
  <c r="A18" i="74" s="1"/>
  <c r="A20" i="74" s="1"/>
  <c r="A21" i="74" s="1"/>
  <c r="A1" i="74"/>
  <c r="O92" i="20" l="1"/>
  <c r="A24" i="74"/>
  <c r="A25" i="74" s="1"/>
  <c r="A26" i="74" s="1"/>
  <c r="A28" i="74" s="1"/>
  <c r="P92" i="20" l="1"/>
  <c r="A30" i="74"/>
  <c r="A35" i="74" s="1"/>
  <c r="A37" i="74" s="1"/>
  <c r="A39" i="74" s="1"/>
  <c r="A42" i="74" s="1"/>
  <c r="P3" i="39"/>
  <c r="O3" i="39"/>
  <c r="N3" i="39"/>
  <c r="M3" i="39"/>
  <c r="L3" i="39"/>
  <c r="K3" i="39"/>
  <c r="J3" i="39"/>
  <c r="I3" i="39"/>
  <c r="H3" i="39"/>
  <c r="G3" i="39"/>
  <c r="F3" i="39"/>
  <c r="E3" i="39"/>
  <c r="P3" i="11"/>
  <c r="O3" i="11"/>
  <c r="N3" i="11"/>
  <c r="M3" i="11"/>
  <c r="L3" i="11"/>
  <c r="K3" i="11"/>
  <c r="J3" i="11"/>
  <c r="I3" i="11"/>
  <c r="H3" i="11"/>
  <c r="G3" i="11"/>
  <c r="F3" i="11"/>
  <c r="E3" i="11"/>
  <c r="P3" i="67"/>
  <c r="O3" i="67"/>
  <c r="N3" i="67"/>
  <c r="M3" i="67"/>
  <c r="L3" i="67"/>
  <c r="K3" i="67"/>
  <c r="J3" i="67"/>
  <c r="I3" i="67"/>
  <c r="H3" i="67"/>
  <c r="G3" i="67"/>
  <c r="F3" i="67"/>
  <c r="E3" i="67"/>
  <c r="Q3" i="61"/>
  <c r="P3" i="61"/>
  <c r="O3" i="61"/>
  <c r="N3" i="61"/>
  <c r="M3" i="61"/>
  <c r="L3" i="61"/>
  <c r="K3" i="61"/>
  <c r="J3" i="61"/>
  <c r="I3" i="61"/>
  <c r="H3" i="61"/>
  <c r="G3" i="61"/>
  <c r="F3" i="61"/>
  <c r="P3" i="69"/>
  <c r="O3" i="69"/>
  <c r="N3" i="69"/>
  <c r="M3" i="69"/>
  <c r="L3" i="69"/>
  <c r="K3" i="69"/>
  <c r="J3" i="69"/>
  <c r="I3" i="69"/>
  <c r="H3" i="69"/>
  <c r="G3" i="69"/>
  <c r="F3" i="69"/>
  <c r="E3" i="69"/>
  <c r="Q92" i="20" l="1"/>
  <c r="R92" i="20" s="1"/>
  <c r="R48" i="20"/>
  <c r="P81" i="69"/>
  <c r="P97" i="69" s="1"/>
  <c r="O81" i="69"/>
  <c r="O97" i="69" s="1"/>
  <c r="N81" i="69"/>
  <c r="N97" i="69" s="1"/>
  <c r="M81" i="69"/>
  <c r="M97" i="69" s="1"/>
  <c r="L81" i="69"/>
  <c r="L97" i="69" s="1"/>
  <c r="K81" i="69"/>
  <c r="K97" i="69" s="1"/>
  <c r="J81" i="69"/>
  <c r="J97" i="69" s="1"/>
  <c r="I81" i="69"/>
  <c r="I97" i="69" s="1"/>
  <c r="H81" i="69"/>
  <c r="H97" i="69" s="1"/>
  <c r="G81" i="69"/>
  <c r="G97" i="69" s="1"/>
  <c r="F81" i="69"/>
  <c r="F97" i="69" s="1"/>
  <c r="E81" i="69"/>
  <c r="P73" i="69"/>
  <c r="O73" i="69"/>
  <c r="N73" i="69"/>
  <c r="M73" i="69"/>
  <c r="L73" i="69"/>
  <c r="K73" i="69"/>
  <c r="J73" i="69"/>
  <c r="I73" i="69"/>
  <c r="H73" i="69"/>
  <c r="G73" i="69"/>
  <c r="F73" i="69"/>
  <c r="E73" i="69"/>
  <c r="P65" i="69"/>
  <c r="O65" i="69"/>
  <c r="O96" i="69" s="1"/>
  <c r="N65" i="69"/>
  <c r="M65" i="69"/>
  <c r="L65" i="69"/>
  <c r="K65" i="69"/>
  <c r="K96" i="69" s="1"/>
  <c r="J65" i="69"/>
  <c r="I65" i="69"/>
  <c r="H65" i="69"/>
  <c r="G65" i="69"/>
  <c r="G96" i="69" s="1"/>
  <c r="F65" i="69"/>
  <c r="E65" i="69"/>
  <c r="P61" i="69"/>
  <c r="O61" i="69"/>
  <c r="N61" i="69"/>
  <c r="M61" i="69"/>
  <c r="L61" i="69"/>
  <c r="K61" i="69"/>
  <c r="J61" i="69"/>
  <c r="I61" i="69"/>
  <c r="H61" i="69"/>
  <c r="G61" i="69"/>
  <c r="F61" i="69"/>
  <c r="E61" i="69"/>
  <c r="P53" i="69"/>
  <c r="O53" i="69"/>
  <c r="N53" i="69"/>
  <c r="M53" i="69"/>
  <c r="L53" i="69"/>
  <c r="K53" i="69"/>
  <c r="J53" i="69"/>
  <c r="I53" i="69"/>
  <c r="H53" i="69"/>
  <c r="G53" i="69"/>
  <c r="F53" i="69"/>
  <c r="E53" i="69"/>
  <c r="P81" i="67"/>
  <c r="P97" i="67" s="1"/>
  <c r="O81" i="67"/>
  <c r="O97" i="67" s="1"/>
  <c r="N81" i="67"/>
  <c r="N97" i="67" s="1"/>
  <c r="M81" i="67"/>
  <c r="M97" i="67" s="1"/>
  <c r="L81" i="67"/>
  <c r="L97" i="67" s="1"/>
  <c r="K81" i="67"/>
  <c r="K97" i="67" s="1"/>
  <c r="J81" i="67"/>
  <c r="J97" i="67" s="1"/>
  <c r="I81" i="67"/>
  <c r="I97" i="67" s="1"/>
  <c r="H81" i="67"/>
  <c r="H97" i="67" s="1"/>
  <c r="G81" i="67"/>
  <c r="G97" i="67" s="1"/>
  <c r="F81" i="67"/>
  <c r="F97" i="67" s="1"/>
  <c r="E81" i="67"/>
  <c r="P73" i="67"/>
  <c r="O73" i="67"/>
  <c r="N73" i="67"/>
  <c r="M73" i="67"/>
  <c r="L73" i="67"/>
  <c r="K73" i="67"/>
  <c r="J73" i="67"/>
  <c r="I73" i="67"/>
  <c r="H73" i="67"/>
  <c r="G73" i="67"/>
  <c r="F73" i="67"/>
  <c r="E73" i="67"/>
  <c r="P65" i="67"/>
  <c r="O65" i="67"/>
  <c r="N65" i="67"/>
  <c r="N96" i="67" s="1"/>
  <c r="M65" i="67"/>
  <c r="L65" i="67"/>
  <c r="K65" i="67"/>
  <c r="J65" i="67"/>
  <c r="J96" i="67" s="1"/>
  <c r="I65" i="67"/>
  <c r="H65" i="67"/>
  <c r="G65" i="67"/>
  <c r="F65" i="67"/>
  <c r="F96" i="67" s="1"/>
  <c r="E65" i="67"/>
  <c r="P61" i="67"/>
  <c r="O61" i="67"/>
  <c r="N61" i="67"/>
  <c r="M61" i="67"/>
  <c r="L61" i="67"/>
  <c r="K61" i="67"/>
  <c r="J61" i="67"/>
  <c r="I61" i="67"/>
  <c r="H61" i="67"/>
  <c r="G61" i="67"/>
  <c r="F61" i="67"/>
  <c r="E61" i="67"/>
  <c r="P53" i="67"/>
  <c r="O53" i="67"/>
  <c r="N53" i="67"/>
  <c r="M53" i="67"/>
  <c r="L53" i="67"/>
  <c r="K53" i="67"/>
  <c r="J53" i="67"/>
  <c r="I53" i="67"/>
  <c r="H53" i="67"/>
  <c r="G53" i="67"/>
  <c r="F53" i="67"/>
  <c r="E53" i="67"/>
  <c r="T50" i="48"/>
  <c r="D38" i="61"/>
  <c r="D6" i="61"/>
  <c r="T80" i="51"/>
  <c r="T117" i="51" s="1"/>
  <c r="S80" i="51"/>
  <c r="S117" i="51" s="1"/>
  <c r="R80" i="51"/>
  <c r="R117" i="51" s="1"/>
  <c r="Q80" i="51"/>
  <c r="Q117" i="51" s="1"/>
  <c r="P80" i="51"/>
  <c r="P117" i="51" s="1"/>
  <c r="O80" i="51"/>
  <c r="O117" i="51" s="1"/>
  <c r="N80" i="51"/>
  <c r="N117" i="51" s="1"/>
  <c r="M80" i="51"/>
  <c r="M117" i="51" s="1"/>
  <c r="L80" i="51"/>
  <c r="L117" i="51" s="1"/>
  <c r="K80" i="51"/>
  <c r="K117" i="51" s="1"/>
  <c r="J80" i="51"/>
  <c r="J117" i="51" s="1"/>
  <c r="I80" i="51"/>
  <c r="I117" i="51" s="1"/>
  <c r="T79" i="51"/>
  <c r="T116" i="51" s="1"/>
  <c r="S79" i="51"/>
  <c r="S116" i="51" s="1"/>
  <c r="R79" i="51"/>
  <c r="R116" i="51" s="1"/>
  <c r="Q79" i="51"/>
  <c r="Q116" i="51" s="1"/>
  <c r="P79" i="51"/>
  <c r="P116" i="51" s="1"/>
  <c r="O79" i="51"/>
  <c r="O116" i="51" s="1"/>
  <c r="N79" i="51"/>
  <c r="N116" i="51" s="1"/>
  <c r="M79" i="51"/>
  <c r="M116" i="51" s="1"/>
  <c r="L79" i="51"/>
  <c r="L116" i="51" s="1"/>
  <c r="K79" i="51"/>
  <c r="K116" i="51" s="1"/>
  <c r="J79" i="51"/>
  <c r="J116" i="51" s="1"/>
  <c r="I79" i="51"/>
  <c r="I116" i="51" s="1"/>
  <c r="T78" i="51"/>
  <c r="T115" i="51" s="1"/>
  <c r="S78" i="51"/>
  <c r="S115" i="51" s="1"/>
  <c r="R78" i="51"/>
  <c r="R115" i="51" s="1"/>
  <c r="Q78" i="51"/>
  <c r="Q115" i="51" s="1"/>
  <c r="P78" i="51"/>
  <c r="P115" i="51" s="1"/>
  <c r="O78" i="51"/>
  <c r="O115" i="51" s="1"/>
  <c r="N78" i="51"/>
  <c r="N115" i="51" s="1"/>
  <c r="M78" i="51"/>
  <c r="M115" i="51" s="1"/>
  <c r="L78" i="51"/>
  <c r="L115" i="51" s="1"/>
  <c r="K78" i="51"/>
  <c r="K115" i="51" s="1"/>
  <c r="J78" i="51"/>
  <c r="J115" i="51" s="1"/>
  <c r="I78" i="51"/>
  <c r="I115" i="51" s="1"/>
  <c r="T77" i="51"/>
  <c r="T114" i="51" s="1"/>
  <c r="S77" i="51"/>
  <c r="S114" i="51" s="1"/>
  <c r="R77" i="51"/>
  <c r="R114" i="51" s="1"/>
  <c r="Q77" i="51"/>
  <c r="Q114" i="51" s="1"/>
  <c r="P77" i="51"/>
  <c r="P114" i="51" s="1"/>
  <c r="O77" i="51"/>
  <c r="O114" i="51" s="1"/>
  <c r="N77" i="51"/>
  <c r="N114" i="51" s="1"/>
  <c r="M77" i="51"/>
  <c r="M114" i="51" s="1"/>
  <c r="L77" i="51"/>
  <c r="L114" i="51" s="1"/>
  <c r="K77" i="51"/>
  <c r="K114" i="51" s="1"/>
  <c r="J77" i="51"/>
  <c r="J114" i="51" s="1"/>
  <c r="I77" i="51"/>
  <c r="I114" i="51" s="1"/>
  <c r="T76" i="51"/>
  <c r="T113" i="51" s="1"/>
  <c r="S76" i="51"/>
  <c r="S113" i="51" s="1"/>
  <c r="R76" i="51"/>
  <c r="R113" i="51" s="1"/>
  <c r="Q76" i="51"/>
  <c r="Q113" i="51" s="1"/>
  <c r="P76" i="51"/>
  <c r="P113" i="51" s="1"/>
  <c r="O76" i="51"/>
  <c r="O113" i="51" s="1"/>
  <c r="N76" i="51"/>
  <c r="N113" i="51" s="1"/>
  <c r="M76" i="51"/>
  <c r="M113" i="51" s="1"/>
  <c r="L76" i="51"/>
  <c r="L113" i="51" s="1"/>
  <c r="K76" i="51"/>
  <c r="K113" i="51" s="1"/>
  <c r="J76" i="51"/>
  <c r="J113" i="51" s="1"/>
  <c r="I76" i="51"/>
  <c r="I113" i="51" s="1"/>
  <c r="T75" i="51"/>
  <c r="T112" i="51" s="1"/>
  <c r="S75" i="51"/>
  <c r="S112" i="51" s="1"/>
  <c r="R75" i="51"/>
  <c r="R112" i="51" s="1"/>
  <c r="Q75" i="51"/>
  <c r="Q112" i="51" s="1"/>
  <c r="P75" i="51"/>
  <c r="P112" i="51" s="1"/>
  <c r="O75" i="51"/>
  <c r="O112" i="51" s="1"/>
  <c r="N75" i="51"/>
  <c r="N112" i="51" s="1"/>
  <c r="M75" i="51"/>
  <c r="M112" i="51" s="1"/>
  <c r="L75" i="51"/>
  <c r="L112" i="51" s="1"/>
  <c r="K75" i="51"/>
  <c r="K112" i="51" s="1"/>
  <c r="J75" i="51"/>
  <c r="J112" i="51" s="1"/>
  <c r="I75" i="51"/>
  <c r="I112" i="51" s="1"/>
  <c r="T54" i="51"/>
  <c r="S54" i="51"/>
  <c r="R54" i="51"/>
  <c r="Q54" i="51"/>
  <c r="P54" i="51"/>
  <c r="O54" i="51"/>
  <c r="N54" i="51"/>
  <c r="M54" i="51"/>
  <c r="L54" i="51"/>
  <c r="K54" i="51"/>
  <c r="J54" i="51"/>
  <c r="I54" i="51"/>
  <c r="T48" i="51"/>
  <c r="S48" i="51"/>
  <c r="T47" i="51"/>
  <c r="S47" i="51"/>
  <c r="R47" i="51"/>
  <c r="Q47" i="51"/>
  <c r="P47" i="51"/>
  <c r="O47" i="51"/>
  <c r="N47" i="51"/>
  <c r="M47" i="51"/>
  <c r="L47" i="51"/>
  <c r="K47" i="51"/>
  <c r="J47" i="51"/>
  <c r="I47" i="51"/>
  <c r="T46" i="51"/>
  <c r="S46" i="51"/>
  <c r="R46" i="51"/>
  <c r="Q46" i="51"/>
  <c r="P46" i="51"/>
  <c r="O46" i="51"/>
  <c r="N46" i="51"/>
  <c r="M46" i="51"/>
  <c r="L46" i="51"/>
  <c r="K46" i="51"/>
  <c r="J46" i="51"/>
  <c r="I46" i="51"/>
  <c r="U46" i="51" s="1"/>
  <c r="T45" i="51"/>
  <c r="S45" i="51"/>
  <c r="R45" i="51"/>
  <c r="Q45" i="51"/>
  <c r="P45" i="51"/>
  <c r="O45" i="51"/>
  <c r="N45" i="51"/>
  <c r="M45" i="51"/>
  <c r="L45" i="51"/>
  <c r="K45" i="51"/>
  <c r="J45" i="51"/>
  <c r="I45" i="51"/>
  <c r="U45" i="51" s="1"/>
  <c r="T44" i="51"/>
  <c r="S44" i="51"/>
  <c r="R44" i="51"/>
  <c r="Q44" i="51"/>
  <c r="P44" i="51"/>
  <c r="O44" i="51"/>
  <c r="N44" i="51"/>
  <c r="M44" i="51"/>
  <c r="L44" i="51"/>
  <c r="K44" i="51"/>
  <c r="J44" i="51"/>
  <c r="I44" i="51"/>
  <c r="T43" i="51"/>
  <c r="S43" i="51"/>
  <c r="R43" i="51"/>
  <c r="Q43" i="51"/>
  <c r="P43" i="51"/>
  <c r="O43" i="51"/>
  <c r="N43" i="51"/>
  <c r="M43" i="51"/>
  <c r="L43" i="51"/>
  <c r="K43" i="51"/>
  <c r="J43" i="51"/>
  <c r="I43" i="51"/>
  <c r="T42" i="51"/>
  <c r="S42" i="51"/>
  <c r="R42" i="51"/>
  <c r="Q42" i="51"/>
  <c r="P42" i="51"/>
  <c r="O42" i="51"/>
  <c r="N42" i="51"/>
  <c r="M42" i="51"/>
  <c r="L42" i="51"/>
  <c r="K42" i="51"/>
  <c r="J42" i="51"/>
  <c r="I42" i="51"/>
  <c r="T41" i="51"/>
  <c r="S41" i="51"/>
  <c r="R41" i="51"/>
  <c r="Q41" i="51"/>
  <c r="P41" i="51"/>
  <c r="O41" i="51"/>
  <c r="N41" i="51"/>
  <c r="M41" i="51"/>
  <c r="L41" i="51"/>
  <c r="K41" i="51"/>
  <c r="J41" i="51"/>
  <c r="I41" i="51"/>
  <c r="U41" i="51" s="1"/>
  <c r="T40" i="51"/>
  <c r="S40" i="51"/>
  <c r="R40" i="51"/>
  <c r="Q40" i="51"/>
  <c r="P40" i="51"/>
  <c r="O40" i="51"/>
  <c r="N40" i="51"/>
  <c r="M40" i="51"/>
  <c r="L40" i="51"/>
  <c r="K40" i="51"/>
  <c r="J40" i="51"/>
  <c r="I40" i="51"/>
  <c r="U40" i="51" s="1"/>
  <c r="T39" i="51"/>
  <c r="S39" i="51"/>
  <c r="R39" i="51"/>
  <c r="Q39" i="51"/>
  <c r="P39" i="51"/>
  <c r="O39" i="51"/>
  <c r="N39" i="51"/>
  <c r="M39" i="51"/>
  <c r="L39" i="51"/>
  <c r="K39" i="51"/>
  <c r="J39" i="51"/>
  <c r="I39" i="51"/>
  <c r="U39" i="51" s="1"/>
  <c r="T38" i="51"/>
  <c r="S38" i="51"/>
  <c r="R38" i="51"/>
  <c r="Q38" i="51"/>
  <c r="P38" i="51"/>
  <c r="O38" i="51"/>
  <c r="N38" i="51"/>
  <c r="M38" i="51"/>
  <c r="L38" i="51"/>
  <c r="K38" i="51"/>
  <c r="J38" i="51"/>
  <c r="I38" i="51"/>
  <c r="T37" i="51"/>
  <c r="S37" i="51"/>
  <c r="R37" i="51"/>
  <c r="Q37" i="51"/>
  <c r="P37" i="51"/>
  <c r="O37" i="51"/>
  <c r="N37" i="51"/>
  <c r="M37" i="51"/>
  <c r="L37" i="51"/>
  <c r="K37" i="51"/>
  <c r="J37" i="51"/>
  <c r="I37" i="51"/>
  <c r="U37" i="51" s="1"/>
  <c r="T36" i="51"/>
  <c r="S36" i="51"/>
  <c r="R36" i="51"/>
  <c r="Q36" i="51"/>
  <c r="P36" i="51"/>
  <c r="O36" i="51"/>
  <c r="N36" i="51"/>
  <c r="M36" i="51"/>
  <c r="L36" i="51"/>
  <c r="K36" i="51"/>
  <c r="J36" i="51"/>
  <c r="I36" i="51"/>
  <c r="U36" i="51" s="1"/>
  <c r="T35" i="51"/>
  <c r="S35" i="51"/>
  <c r="R35" i="51"/>
  <c r="Q35" i="51"/>
  <c r="P35" i="51"/>
  <c r="O35" i="51"/>
  <c r="N35" i="51"/>
  <c r="M35" i="51"/>
  <c r="L35" i="51"/>
  <c r="K35" i="51"/>
  <c r="J35" i="51"/>
  <c r="I35" i="51"/>
  <c r="U35" i="51" s="1"/>
  <c r="T34" i="51"/>
  <c r="S34" i="51"/>
  <c r="R34" i="51"/>
  <c r="Q34" i="51"/>
  <c r="P34" i="51"/>
  <c r="O34" i="51"/>
  <c r="N34" i="51"/>
  <c r="M34" i="51"/>
  <c r="L34" i="51"/>
  <c r="K34" i="51"/>
  <c r="J34" i="51"/>
  <c r="I34" i="51"/>
  <c r="U34" i="51" s="1"/>
  <c r="T33" i="51"/>
  <c r="S33" i="51"/>
  <c r="R33" i="51"/>
  <c r="Q33" i="51"/>
  <c r="P33" i="51"/>
  <c r="O33" i="51"/>
  <c r="N33" i="51"/>
  <c r="M33" i="51"/>
  <c r="L33" i="51"/>
  <c r="K33" i="51"/>
  <c r="J33" i="51"/>
  <c r="I33" i="51"/>
  <c r="U33" i="51" s="1"/>
  <c r="T32" i="51"/>
  <c r="S32" i="51"/>
  <c r="R32" i="51"/>
  <c r="Q32" i="51"/>
  <c r="P32" i="51"/>
  <c r="O32" i="51"/>
  <c r="N32" i="51"/>
  <c r="M32" i="51"/>
  <c r="L32" i="51"/>
  <c r="K32" i="51"/>
  <c r="J32" i="51"/>
  <c r="I32" i="51"/>
  <c r="T31" i="51"/>
  <c r="S31" i="51"/>
  <c r="R31" i="51"/>
  <c r="Q31" i="51"/>
  <c r="P31" i="51"/>
  <c r="O31" i="51"/>
  <c r="N31" i="51"/>
  <c r="M31" i="51"/>
  <c r="L31" i="51"/>
  <c r="K31" i="51"/>
  <c r="J31" i="51"/>
  <c r="I31" i="51"/>
  <c r="T30" i="51"/>
  <c r="S30" i="51"/>
  <c r="R30" i="51"/>
  <c r="Q30" i="51"/>
  <c r="P30" i="51"/>
  <c r="O30" i="51"/>
  <c r="N30" i="51"/>
  <c r="M30" i="51"/>
  <c r="L30" i="51"/>
  <c r="K30" i="51"/>
  <c r="J30" i="51"/>
  <c r="I30" i="51"/>
  <c r="U30" i="51" s="1"/>
  <c r="T29" i="51"/>
  <c r="S29" i="51"/>
  <c r="R29" i="51"/>
  <c r="Q29" i="51"/>
  <c r="P29" i="51"/>
  <c r="O29" i="51"/>
  <c r="N29" i="51"/>
  <c r="M29" i="51"/>
  <c r="L29" i="51"/>
  <c r="K29" i="51"/>
  <c r="J29" i="51"/>
  <c r="I29" i="51"/>
  <c r="U29" i="51" s="1"/>
  <c r="T28" i="51"/>
  <c r="S28" i="51"/>
  <c r="R28" i="51"/>
  <c r="Q28" i="51"/>
  <c r="P28" i="51"/>
  <c r="O28" i="51"/>
  <c r="N28" i="51"/>
  <c r="M28" i="51"/>
  <c r="L28" i="51"/>
  <c r="K28" i="51"/>
  <c r="J28" i="51"/>
  <c r="I28" i="51"/>
  <c r="T27" i="51"/>
  <c r="S27" i="51"/>
  <c r="R27" i="51"/>
  <c r="Q27" i="51"/>
  <c r="P27" i="51"/>
  <c r="O27" i="51"/>
  <c r="N27" i="51"/>
  <c r="M27" i="51"/>
  <c r="L27" i="51"/>
  <c r="K27" i="51"/>
  <c r="J27" i="51"/>
  <c r="I27" i="51"/>
  <c r="T26" i="51"/>
  <c r="S26" i="51"/>
  <c r="R26" i="51"/>
  <c r="Q26" i="51"/>
  <c r="P26" i="51"/>
  <c r="O26" i="51"/>
  <c r="N26" i="51"/>
  <c r="M26" i="51"/>
  <c r="L26" i="51"/>
  <c r="K26" i="51"/>
  <c r="J26" i="51"/>
  <c r="I26" i="51"/>
  <c r="T25" i="51"/>
  <c r="S25" i="51"/>
  <c r="R25" i="51"/>
  <c r="Q25" i="51"/>
  <c r="P25" i="51"/>
  <c r="O25" i="51"/>
  <c r="N25" i="51"/>
  <c r="M25" i="51"/>
  <c r="L25" i="51"/>
  <c r="K25" i="51"/>
  <c r="J25" i="51"/>
  <c r="I25" i="51"/>
  <c r="U25" i="51" s="1"/>
  <c r="T24" i="51"/>
  <c r="S24" i="51"/>
  <c r="R24" i="51"/>
  <c r="Q24" i="51"/>
  <c r="P24" i="51"/>
  <c r="O24" i="51"/>
  <c r="N24" i="51"/>
  <c r="M24" i="51"/>
  <c r="L24" i="51"/>
  <c r="K24" i="51"/>
  <c r="J24" i="51"/>
  <c r="I24" i="51"/>
  <c r="U24" i="51" s="1"/>
  <c r="T23" i="51"/>
  <c r="S23" i="51"/>
  <c r="R23" i="51"/>
  <c r="Q23" i="51"/>
  <c r="P23" i="51"/>
  <c r="O23" i="51"/>
  <c r="N23" i="51"/>
  <c r="M23" i="51"/>
  <c r="L23" i="51"/>
  <c r="K23" i="51"/>
  <c r="J23" i="51"/>
  <c r="I23" i="51"/>
  <c r="U23" i="51" s="1"/>
  <c r="T20" i="51"/>
  <c r="S20" i="51"/>
  <c r="R20" i="51"/>
  <c r="Q20" i="51"/>
  <c r="P20" i="51"/>
  <c r="O20" i="51"/>
  <c r="N20" i="51"/>
  <c r="M20" i="51"/>
  <c r="L20" i="51"/>
  <c r="K20" i="51"/>
  <c r="J20" i="51"/>
  <c r="I20" i="51"/>
  <c r="U20" i="51" s="1"/>
  <c r="T19" i="51"/>
  <c r="S19" i="51"/>
  <c r="R19" i="51"/>
  <c r="Q19" i="51"/>
  <c r="P19" i="51"/>
  <c r="O19" i="51"/>
  <c r="N19" i="51"/>
  <c r="M19" i="51"/>
  <c r="L19" i="51"/>
  <c r="K19" i="51"/>
  <c r="J19" i="51"/>
  <c r="I19" i="51"/>
  <c r="U19" i="51" s="1"/>
  <c r="T18" i="51"/>
  <c r="S18" i="51"/>
  <c r="R18" i="51"/>
  <c r="Q18" i="51"/>
  <c r="P18" i="51"/>
  <c r="O18" i="51"/>
  <c r="N18" i="51"/>
  <c r="M18" i="51"/>
  <c r="L18" i="51"/>
  <c r="K18" i="51"/>
  <c r="J18" i="51"/>
  <c r="I18" i="51"/>
  <c r="U18" i="51" s="1"/>
  <c r="I83" i="48"/>
  <c r="I119" i="48" s="1"/>
  <c r="T81" i="48"/>
  <c r="T117" i="48" s="1"/>
  <c r="S81" i="48"/>
  <c r="S117" i="48" s="1"/>
  <c r="R81" i="48"/>
  <c r="R117" i="48" s="1"/>
  <c r="Q81" i="48"/>
  <c r="Q117" i="48" s="1"/>
  <c r="P81" i="48"/>
  <c r="P117" i="48" s="1"/>
  <c r="O81" i="48"/>
  <c r="O117" i="48" s="1"/>
  <c r="N81" i="48"/>
  <c r="N117" i="48" s="1"/>
  <c r="M81" i="48"/>
  <c r="M117" i="48" s="1"/>
  <c r="L81" i="48"/>
  <c r="L117" i="48" s="1"/>
  <c r="K81" i="48"/>
  <c r="K117" i="48" s="1"/>
  <c r="J81" i="48"/>
  <c r="J117" i="48" s="1"/>
  <c r="I81" i="48"/>
  <c r="I117" i="48" s="1"/>
  <c r="T80" i="48"/>
  <c r="T116" i="48" s="1"/>
  <c r="S80" i="48"/>
  <c r="S116" i="48" s="1"/>
  <c r="R80" i="48"/>
  <c r="R116" i="48" s="1"/>
  <c r="Q80" i="48"/>
  <c r="Q116" i="48" s="1"/>
  <c r="P80" i="48"/>
  <c r="P116" i="48" s="1"/>
  <c r="O80" i="48"/>
  <c r="O116" i="48" s="1"/>
  <c r="N80" i="48"/>
  <c r="N116" i="48" s="1"/>
  <c r="M80" i="48"/>
  <c r="M116" i="48" s="1"/>
  <c r="L80" i="48"/>
  <c r="L116" i="48" s="1"/>
  <c r="K80" i="48"/>
  <c r="K116" i="48" s="1"/>
  <c r="J80" i="48"/>
  <c r="J116" i="48" s="1"/>
  <c r="I80" i="48"/>
  <c r="I116" i="48" s="1"/>
  <c r="T79" i="48"/>
  <c r="T115" i="48" s="1"/>
  <c r="S79" i="48"/>
  <c r="S115" i="48" s="1"/>
  <c r="R79" i="48"/>
  <c r="R115" i="48" s="1"/>
  <c r="Q79" i="48"/>
  <c r="Q115" i="48" s="1"/>
  <c r="P79" i="48"/>
  <c r="P115" i="48" s="1"/>
  <c r="O79" i="48"/>
  <c r="O115" i="48" s="1"/>
  <c r="N79" i="48"/>
  <c r="N115" i="48" s="1"/>
  <c r="M79" i="48"/>
  <c r="M115" i="48" s="1"/>
  <c r="L79" i="48"/>
  <c r="L115" i="48" s="1"/>
  <c r="K79" i="48"/>
  <c r="K115" i="48" s="1"/>
  <c r="J79" i="48"/>
  <c r="J115" i="48" s="1"/>
  <c r="I79" i="48"/>
  <c r="I115" i="48" s="1"/>
  <c r="T78" i="48"/>
  <c r="T114" i="48" s="1"/>
  <c r="S78" i="48"/>
  <c r="S114" i="48" s="1"/>
  <c r="R78" i="48"/>
  <c r="R114" i="48" s="1"/>
  <c r="Q78" i="48"/>
  <c r="Q114" i="48" s="1"/>
  <c r="P78" i="48"/>
  <c r="P114" i="48" s="1"/>
  <c r="O78" i="48"/>
  <c r="O114" i="48" s="1"/>
  <c r="N78" i="48"/>
  <c r="N114" i="48" s="1"/>
  <c r="M78" i="48"/>
  <c r="M114" i="48" s="1"/>
  <c r="L78" i="48"/>
  <c r="L114" i="48" s="1"/>
  <c r="K78" i="48"/>
  <c r="K114" i="48" s="1"/>
  <c r="J78" i="48"/>
  <c r="J114" i="48" s="1"/>
  <c r="I78" i="48"/>
  <c r="I114" i="48" s="1"/>
  <c r="T77" i="48"/>
  <c r="T113" i="48" s="1"/>
  <c r="S77" i="48"/>
  <c r="S113" i="48" s="1"/>
  <c r="R77" i="48"/>
  <c r="R113" i="48" s="1"/>
  <c r="Q77" i="48"/>
  <c r="Q113" i="48" s="1"/>
  <c r="P77" i="48"/>
  <c r="P113" i="48" s="1"/>
  <c r="O77" i="48"/>
  <c r="O113" i="48" s="1"/>
  <c r="N77" i="48"/>
  <c r="N113" i="48" s="1"/>
  <c r="M77" i="48"/>
  <c r="M113" i="48" s="1"/>
  <c r="L77" i="48"/>
  <c r="L113" i="48" s="1"/>
  <c r="K77" i="48"/>
  <c r="K113" i="48" s="1"/>
  <c r="J77" i="48"/>
  <c r="J113" i="48" s="1"/>
  <c r="I77" i="48"/>
  <c r="I113" i="48" s="1"/>
  <c r="T76" i="48"/>
  <c r="T112" i="48" s="1"/>
  <c r="S76" i="48"/>
  <c r="S112" i="48" s="1"/>
  <c r="R76" i="48"/>
  <c r="R112" i="48" s="1"/>
  <c r="Q76" i="48"/>
  <c r="Q112" i="48" s="1"/>
  <c r="P76" i="48"/>
  <c r="P112" i="48" s="1"/>
  <c r="O76" i="48"/>
  <c r="O112" i="48" s="1"/>
  <c r="N76" i="48"/>
  <c r="N112" i="48" s="1"/>
  <c r="M76" i="48"/>
  <c r="M112" i="48" s="1"/>
  <c r="L76" i="48"/>
  <c r="L112" i="48" s="1"/>
  <c r="K76" i="48"/>
  <c r="K112" i="48" s="1"/>
  <c r="J76" i="48"/>
  <c r="J112" i="48" s="1"/>
  <c r="I76" i="48"/>
  <c r="I112" i="48" s="1"/>
  <c r="T62" i="48"/>
  <c r="S62" i="48"/>
  <c r="R62" i="48"/>
  <c r="Q62" i="48"/>
  <c r="P62" i="48"/>
  <c r="O62" i="48"/>
  <c r="N62" i="48"/>
  <c r="M62" i="48"/>
  <c r="L62" i="48"/>
  <c r="K62" i="48"/>
  <c r="J62" i="48"/>
  <c r="I62" i="48"/>
  <c r="T47" i="48"/>
  <c r="S47" i="48"/>
  <c r="R47" i="48"/>
  <c r="Q47" i="48"/>
  <c r="P47" i="48"/>
  <c r="O47" i="48"/>
  <c r="N47" i="48"/>
  <c r="M47" i="48"/>
  <c r="L47" i="48"/>
  <c r="K47" i="48"/>
  <c r="J47" i="48"/>
  <c r="I47" i="48"/>
  <c r="T46" i="48"/>
  <c r="S46" i="48"/>
  <c r="R46" i="48"/>
  <c r="Q46" i="48"/>
  <c r="P46" i="48"/>
  <c r="O46" i="48"/>
  <c r="N46" i="48"/>
  <c r="M46" i="48"/>
  <c r="L46" i="48"/>
  <c r="K46" i="48"/>
  <c r="J46" i="48"/>
  <c r="I46" i="48"/>
  <c r="T45" i="48"/>
  <c r="S45" i="48"/>
  <c r="R45" i="48"/>
  <c r="Q45" i="48"/>
  <c r="P45" i="48"/>
  <c r="O45" i="48"/>
  <c r="N45" i="48"/>
  <c r="M45" i="48"/>
  <c r="L45" i="48"/>
  <c r="K45" i="48"/>
  <c r="J45" i="48"/>
  <c r="I45" i="48"/>
  <c r="T44" i="48"/>
  <c r="S44" i="48"/>
  <c r="R44" i="48"/>
  <c r="Q44" i="48"/>
  <c r="P44" i="48"/>
  <c r="O44" i="48"/>
  <c r="N44" i="48"/>
  <c r="M44" i="48"/>
  <c r="L44" i="48"/>
  <c r="K44" i="48"/>
  <c r="J44" i="48"/>
  <c r="I44" i="48"/>
  <c r="T43" i="48"/>
  <c r="S43" i="48"/>
  <c r="R43" i="48"/>
  <c r="Q43" i="48"/>
  <c r="P43" i="48"/>
  <c r="O43" i="48"/>
  <c r="N43" i="48"/>
  <c r="M43" i="48"/>
  <c r="L43" i="48"/>
  <c r="K43" i="48"/>
  <c r="J43" i="48"/>
  <c r="I43" i="48"/>
  <c r="T42" i="48"/>
  <c r="S42" i="48"/>
  <c r="R42" i="48"/>
  <c r="Q42" i="48"/>
  <c r="P42" i="48"/>
  <c r="O42" i="48"/>
  <c r="N42" i="48"/>
  <c r="M42" i="48"/>
  <c r="L42" i="48"/>
  <c r="K42" i="48"/>
  <c r="J42" i="48"/>
  <c r="I42" i="48"/>
  <c r="T41" i="48"/>
  <c r="S41" i="48"/>
  <c r="R41" i="48"/>
  <c r="Q41" i="48"/>
  <c r="P41" i="48"/>
  <c r="O41" i="48"/>
  <c r="N41" i="48"/>
  <c r="M41" i="48"/>
  <c r="L41" i="48"/>
  <c r="K41" i="48"/>
  <c r="J41" i="48"/>
  <c r="I41" i="48"/>
  <c r="T40" i="48"/>
  <c r="S40" i="48"/>
  <c r="R40" i="48"/>
  <c r="Q40" i="48"/>
  <c r="P40" i="48"/>
  <c r="O40" i="48"/>
  <c r="N40" i="48"/>
  <c r="M40" i="48"/>
  <c r="L40" i="48"/>
  <c r="K40" i="48"/>
  <c r="J40" i="48"/>
  <c r="I40" i="48"/>
  <c r="T39" i="48"/>
  <c r="S39" i="48"/>
  <c r="R39" i="48"/>
  <c r="Q39" i="48"/>
  <c r="P39" i="48"/>
  <c r="O39" i="48"/>
  <c r="N39" i="48"/>
  <c r="M39" i="48"/>
  <c r="L39" i="48"/>
  <c r="K39" i="48"/>
  <c r="J39" i="48"/>
  <c r="I39" i="48"/>
  <c r="T38" i="48"/>
  <c r="S38" i="48"/>
  <c r="R38" i="48"/>
  <c r="Q38" i="48"/>
  <c r="P38" i="48"/>
  <c r="O38" i="48"/>
  <c r="N38" i="48"/>
  <c r="M38" i="48"/>
  <c r="L38" i="48"/>
  <c r="K38" i="48"/>
  <c r="J38" i="48"/>
  <c r="I38" i="48"/>
  <c r="T37" i="48"/>
  <c r="S37" i="48"/>
  <c r="R37" i="48"/>
  <c r="Q37" i="48"/>
  <c r="P37" i="48"/>
  <c r="O37" i="48"/>
  <c r="N37" i="48"/>
  <c r="M37" i="48"/>
  <c r="L37" i="48"/>
  <c r="K37" i="48"/>
  <c r="J37" i="48"/>
  <c r="I37" i="48"/>
  <c r="T36" i="48"/>
  <c r="S36" i="48"/>
  <c r="R36" i="48"/>
  <c r="Q36" i="48"/>
  <c r="P36" i="48"/>
  <c r="O36" i="48"/>
  <c r="N36" i="48"/>
  <c r="M36" i="48"/>
  <c r="L36" i="48"/>
  <c r="K36" i="48"/>
  <c r="J36" i="48"/>
  <c r="I36" i="48"/>
  <c r="T35" i="48"/>
  <c r="S35" i="48"/>
  <c r="R35" i="48"/>
  <c r="Q35" i="48"/>
  <c r="P35" i="48"/>
  <c r="O35" i="48"/>
  <c r="N35" i="48"/>
  <c r="M35" i="48"/>
  <c r="L35" i="48"/>
  <c r="K35" i="48"/>
  <c r="J35" i="48"/>
  <c r="I35" i="48"/>
  <c r="T34" i="48"/>
  <c r="S34" i="48"/>
  <c r="R34" i="48"/>
  <c r="Q34" i="48"/>
  <c r="P34" i="48"/>
  <c r="O34" i="48"/>
  <c r="N34" i="48"/>
  <c r="M34" i="48"/>
  <c r="L34" i="48"/>
  <c r="K34" i="48"/>
  <c r="J34" i="48"/>
  <c r="I34" i="48"/>
  <c r="T33" i="48"/>
  <c r="S33" i="48"/>
  <c r="R33" i="48"/>
  <c r="Q33" i="48"/>
  <c r="P33" i="48"/>
  <c r="O33" i="48"/>
  <c r="N33" i="48"/>
  <c r="M33" i="48"/>
  <c r="L33" i="48"/>
  <c r="K33" i="48"/>
  <c r="J33" i="48"/>
  <c r="I33" i="48"/>
  <c r="T32" i="48"/>
  <c r="S32" i="48"/>
  <c r="R32" i="48"/>
  <c r="Q32" i="48"/>
  <c r="P32" i="48"/>
  <c r="O32" i="48"/>
  <c r="N32" i="48"/>
  <c r="M32" i="48"/>
  <c r="L32" i="48"/>
  <c r="K32" i="48"/>
  <c r="J32" i="48"/>
  <c r="I32" i="48"/>
  <c r="T31" i="48"/>
  <c r="S31" i="48"/>
  <c r="R31" i="48"/>
  <c r="Q31" i="48"/>
  <c r="P31" i="48"/>
  <c r="O31" i="48"/>
  <c r="N31" i="48"/>
  <c r="M31" i="48"/>
  <c r="L31" i="48"/>
  <c r="K31" i="48"/>
  <c r="J31" i="48"/>
  <c r="I31" i="48"/>
  <c r="T30" i="48"/>
  <c r="S30" i="48"/>
  <c r="R30" i="48"/>
  <c r="Q30" i="48"/>
  <c r="P30" i="48"/>
  <c r="O30" i="48"/>
  <c r="N30" i="48"/>
  <c r="M30" i="48"/>
  <c r="L30" i="48"/>
  <c r="K30" i="48"/>
  <c r="J30" i="48"/>
  <c r="I30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K28" i="48"/>
  <c r="T27" i="48"/>
  <c r="S27" i="48"/>
  <c r="R27" i="48"/>
  <c r="Q27" i="48"/>
  <c r="P27" i="48"/>
  <c r="O27" i="48"/>
  <c r="N27" i="48"/>
  <c r="M27" i="48"/>
  <c r="L27" i="48"/>
  <c r="K27" i="48"/>
  <c r="J27" i="48"/>
  <c r="I27" i="48"/>
  <c r="T26" i="48"/>
  <c r="S26" i="48"/>
  <c r="R26" i="48"/>
  <c r="Q26" i="48"/>
  <c r="P26" i="48"/>
  <c r="O26" i="48"/>
  <c r="N26" i="48"/>
  <c r="M26" i="48"/>
  <c r="L26" i="48"/>
  <c r="K26" i="48"/>
  <c r="J26" i="48"/>
  <c r="I26" i="48"/>
  <c r="T25" i="48"/>
  <c r="S25" i="48"/>
  <c r="R25" i="48"/>
  <c r="Q25" i="48"/>
  <c r="P25" i="48"/>
  <c r="O25" i="48"/>
  <c r="N25" i="48"/>
  <c r="M25" i="48"/>
  <c r="L25" i="48"/>
  <c r="K25" i="48"/>
  <c r="J25" i="48"/>
  <c r="I25" i="48"/>
  <c r="T24" i="48"/>
  <c r="S24" i="48"/>
  <c r="R24" i="48"/>
  <c r="Q24" i="48"/>
  <c r="P24" i="48"/>
  <c r="O24" i="48"/>
  <c r="N24" i="48"/>
  <c r="M24" i="48"/>
  <c r="L24" i="48"/>
  <c r="K24" i="48"/>
  <c r="J24" i="48"/>
  <c r="I24" i="48"/>
  <c r="T23" i="48"/>
  <c r="S23" i="48"/>
  <c r="R23" i="48"/>
  <c r="Q23" i="48"/>
  <c r="P23" i="48"/>
  <c r="O23" i="48"/>
  <c r="N23" i="48"/>
  <c r="M23" i="48"/>
  <c r="L23" i="48"/>
  <c r="K23" i="48"/>
  <c r="J23" i="48"/>
  <c r="I23" i="48"/>
  <c r="T20" i="48"/>
  <c r="S20" i="48"/>
  <c r="R20" i="48"/>
  <c r="Q20" i="48"/>
  <c r="P20" i="48"/>
  <c r="O20" i="48"/>
  <c r="N20" i="48"/>
  <c r="M20" i="48"/>
  <c r="L20" i="48"/>
  <c r="K20" i="48"/>
  <c r="J20" i="48"/>
  <c r="I20" i="48"/>
  <c r="T19" i="48"/>
  <c r="S19" i="48"/>
  <c r="R19" i="48"/>
  <c r="Q19" i="48"/>
  <c r="P19" i="48"/>
  <c r="O19" i="48"/>
  <c r="N19" i="48"/>
  <c r="M19" i="48"/>
  <c r="L19" i="48"/>
  <c r="K19" i="48"/>
  <c r="J19" i="48"/>
  <c r="I19" i="48"/>
  <c r="T18" i="48"/>
  <c r="S18" i="48"/>
  <c r="R18" i="48"/>
  <c r="Q18" i="48"/>
  <c r="P18" i="48"/>
  <c r="O18" i="48"/>
  <c r="N18" i="48"/>
  <c r="M18" i="48"/>
  <c r="L18" i="48"/>
  <c r="K18" i="48"/>
  <c r="J18" i="48"/>
  <c r="I18" i="48"/>
  <c r="I17" i="48"/>
  <c r="T53" i="51"/>
  <c r="S53" i="51"/>
  <c r="R48" i="51"/>
  <c r="Q48" i="51"/>
  <c r="N48" i="51"/>
  <c r="M48" i="51"/>
  <c r="I48" i="51"/>
  <c r="I55" i="48"/>
  <c r="S50" i="48"/>
  <c r="I54" i="48"/>
  <c r="T48" i="48"/>
  <c r="S48" i="48"/>
  <c r="Q48" i="48"/>
  <c r="O48" i="48"/>
  <c r="M48" i="48"/>
  <c r="L48" i="48"/>
  <c r="J48" i="48"/>
  <c r="T28" i="48"/>
  <c r="S28" i="48"/>
  <c r="R28" i="48"/>
  <c r="Q28" i="48"/>
  <c r="P28" i="48"/>
  <c r="O28" i="48"/>
  <c r="N28" i="48"/>
  <c r="M28" i="48"/>
  <c r="L28" i="48"/>
  <c r="J28" i="48"/>
  <c r="P32" i="14"/>
  <c r="EN116" i="72" s="1"/>
  <c r="O32" i="14"/>
  <c r="EM116" i="72" s="1"/>
  <c r="N32" i="14"/>
  <c r="EL116" i="72" s="1"/>
  <c r="N15" i="15"/>
  <c r="O15" i="15"/>
  <c r="Q14" i="15"/>
  <c r="P14" i="15"/>
  <c r="N16" i="15"/>
  <c r="AA32" i="72"/>
  <c r="AA116" i="72" s="1"/>
  <c r="Z32" i="72"/>
  <c r="Z116" i="72" s="1"/>
  <c r="W32" i="72"/>
  <c r="W116" i="72" s="1"/>
  <c r="V32" i="72"/>
  <c r="V116" i="72" s="1"/>
  <c r="S32" i="72"/>
  <c r="S116" i="72" s="1"/>
  <c r="R32" i="72"/>
  <c r="R116" i="72" s="1"/>
  <c r="N32" i="72"/>
  <c r="N116" i="72" s="1"/>
  <c r="M32" i="72"/>
  <c r="M116" i="72" s="1"/>
  <c r="J32" i="72"/>
  <c r="J116" i="72" s="1"/>
  <c r="I32" i="72"/>
  <c r="I116" i="72" s="1"/>
  <c r="F32" i="72"/>
  <c r="F116" i="72" s="1"/>
  <c r="E32" i="72"/>
  <c r="E116" i="72" s="1"/>
  <c r="EC33" i="72"/>
  <c r="EC75" i="72" s="1"/>
  <c r="EC117" i="72" s="1"/>
  <c r="DU33" i="72"/>
  <c r="DU75" i="72" s="1"/>
  <c r="P33" i="72"/>
  <c r="P75" i="72" s="1"/>
  <c r="P117" i="72" s="1"/>
  <c r="N33" i="72"/>
  <c r="N75" i="72" s="1"/>
  <c r="N117" i="72" s="1"/>
  <c r="M33" i="72"/>
  <c r="M75" i="72" s="1"/>
  <c r="M117" i="72" s="1"/>
  <c r="L33" i="72"/>
  <c r="L75" i="72" s="1"/>
  <c r="L117" i="72" s="1"/>
  <c r="K33" i="72"/>
  <c r="K75" i="72" s="1"/>
  <c r="J33" i="72"/>
  <c r="J75" i="72" s="1"/>
  <c r="J117" i="72" s="1"/>
  <c r="I33" i="72"/>
  <c r="I75" i="72" s="1"/>
  <c r="I117" i="72" s="1"/>
  <c r="H33" i="72"/>
  <c r="H75" i="72" s="1"/>
  <c r="H117" i="72" s="1"/>
  <c r="G33" i="72"/>
  <c r="G75" i="72" s="1"/>
  <c r="F33" i="72"/>
  <c r="F75" i="72" s="1"/>
  <c r="F117" i="72" s="1"/>
  <c r="E33" i="72"/>
  <c r="E75" i="72" s="1"/>
  <c r="E117" i="72" s="1"/>
  <c r="N35" i="73"/>
  <c r="N73" i="73" s="1"/>
  <c r="N111" i="73" s="1"/>
  <c r="M35" i="73"/>
  <c r="M73" i="73" s="1"/>
  <c r="M111" i="73" s="1"/>
  <c r="K35" i="73"/>
  <c r="K73" i="73" s="1"/>
  <c r="K111" i="73" s="1"/>
  <c r="J35" i="73"/>
  <c r="J73" i="73" s="1"/>
  <c r="J111" i="73" s="1"/>
  <c r="I35" i="73"/>
  <c r="I73" i="73" s="1"/>
  <c r="I111" i="73" s="1"/>
  <c r="G35" i="73"/>
  <c r="G73" i="73" s="1"/>
  <c r="G111" i="73" s="1"/>
  <c r="F35" i="73"/>
  <c r="F73" i="73" s="1"/>
  <c r="F111" i="73" s="1"/>
  <c r="E35" i="73"/>
  <c r="E73" i="73" s="1"/>
  <c r="E111" i="73" s="1"/>
  <c r="L20" i="72"/>
  <c r="L62" i="72" s="1"/>
  <c r="L104" i="72" s="1"/>
  <c r="K34" i="73"/>
  <c r="K72" i="73" s="1"/>
  <c r="K110" i="73" s="1"/>
  <c r="H20" i="72"/>
  <c r="H62" i="72" s="1"/>
  <c r="H104" i="72" s="1"/>
  <c r="G34" i="73"/>
  <c r="G72" i="73" s="1"/>
  <c r="G110" i="73" s="1"/>
  <c r="A61" i="71"/>
  <c r="A95" i="71" s="1"/>
  <c r="A60" i="71"/>
  <c r="A94" i="71" s="1"/>
  <c r="EC61" i="71"/>
  <c r="EB61" i="71"/>
  <c r="EA61" i="71"/>
  <c r="DZ61" i="71"/>
  <c r="DY61" i="71"/>
  <c r="DX61" i="71"/>
  <c r="DW61" i="71"/>
  <c r="DV61" i="71"/>
  <c r="DU61" i="71"/>
  <c r="DT61" i="71"/>
  <c r="DS61" i="71"/>
  <c r="DR61" i="71"/>
  <c r="DP61" i="71"/>
  <c r="DO61" i="71"/>
  <c r="DN61" i="71"/>
  <c r="DM61" i="71"/>
  <c r="DL61" i="71"/>
  <c r="DK61" i="71"/>
  <c r="DJ61" i="71"/>
  <c r="DI61" i="71"/>
  <c r="DH61" i="71"/>
  <c r="DG61" i="71"/>
  <c r="DF61" i="71"/>
  <c r="DE61" i="71"/>
  <c r="DC61" i="71"/>
  <c r="DB61" i="71"/>
  <c r="DA61" i="71"/>
  <c r="CZ61" i="71"/>
  <c r="CY61" i="71"/>
  <c r="CX61" i="71"/>
  <c r="CW61" i="71"/>
  <c r="CV61" i="71"/>
  <c r="CU61" i="71"/>
  <c r="CT61" i="71"/>
  <c r="CS61" i="71"/>
  <c r="CR61" i="71"/>
  <c r="CP61" i="71"/>
  <c r="CO61" i="71"/>
  <c r="CN61" i="71"/>
  <c r="CM61" i="71"/>
  <c r="CL61" i="71"/>
  <c r="CK61" i="71"/>
  <c r="CJ61" i="71"/>
  <c r="CI61" i="71"/>
  <c r="CH61" i="71"/>
  <c r="CG61" i="71"/>
  <c r="CF61" i="71"/>
  <c r="CE61" i="71"/>
  <c r="CC61" i="71"/>
  <c r="CB61" i="71"/>
  <c r="CA61" i="71"/>
  <c r="BZ61" i="71"/>
  <c r="BY61" i="71"/>
  <c r="BX61" i="71"/>
  <c r="BW61" i="71"/>
  <c r="BV61" i="71"/>
  <c r="BU61" i="71"/>
  <c r="BT61" i="71"/>
  <c r="BS61" i="71"/>
  <c r="BR61" i="71"/>
  <c r="A57" i="71"/>
  <c r="A91" i="71" s="1"/>
  <c r="A55" i="71"/>
  <c r="A89" i="71" s="1"/>
  <c r="A53" i="71"/>
  <c r="A87" i="71" s="1"/>
  <c r="A52" i="71"/>
  <c r="A86" i="71" s="1"/>
  <c r="A51" i="71"/>
  <c r="A85" i="71" s="1"/>
  <c r="EC53" i="71"/>
  <c r="EB53" i="71"/>
  <c r="EA53" i="71"/>
  <c r="DZ53" i="71"/>
  <c r="DY53" i="71"/>
  <c r="DX53" i="71"/>
  <c r="DW53" i="71"/>
  <c r="DV53" i="71"/>
  <c r="DU53" i="71"/>
  <c r="DT53" i="71"/>
  <c r="DS53" i="71"/>
  <c r="DR53" i="71"/>
  <c r="EC52" i="71"/>
  <c r="EB52" i="71"/>
  <c r="EA52" i="71"/>
  <c r="DZ52" i="71"/>
  <c r="DY52" i="71"/>
  <c r="DX52" i="71"/>
  <c r="DW52" i="71"/>
  <c r="DV52" i="71"/>
  <c r="DU52" i="71"/>
  <c r="DT52" i="71"/>
  <c r="DS52" i="71"/>
  <c r="DR52" i="71"/>
  <c r="EC51" i="71"/>
  <c r="EB51" i="71"/>
  <c r="EA51" i="71"/>
  <c r="DZ51" i="71"/>
  <c r="DY51" i="71"/>
  <c r="DX51" i="71"/>
  <c r="DW51" i="71"/>
  <c r="DV51" i="71"/>
  <c r="DU51" i="71"/>
  <c r="DU55" i="71" s="1"/>
  <c r="DT51" i="71"/>
  <c r="DS51" i="71"/>
  <c r="DR51" i="71"/>
  <c r="DP53" i="71"/>
  <c r="DO53" i="71"/>
  <c r="DN53" i="71"/>
  <c r="DM53" i="71"/>
  <c r="DL53" i="71"/>
  <c r="DK53" i="71"/>
  <c r="DJ53" i="71"/>
  <c r="DI53" i="71"/>
  <c r="DH53" i="71"/>
  <c r="DG53" i="71"/>
  <c r="DF53" i="71"/>
  <c r="DE53" i="71"/>
  <c r="DP52" i="71"/>
  <c r="DO52" i="71"/>
  <c r="DN52" i="71"/>
  <c r="DM52" i="71"/>
  <c r="DL52" i="71"/>
  <c r="DK52" i="71"/>
  <c r="DJ52" i="71"/>
  <c r="DI52" i="71"/>
  <c r="DH52" i="71"/>
  <c r="DG52" i="71"/>
  <c r="DF52" i="71"/>
  <c r="DE52" i="71"/>
  <c r="DP51" i="71"/>
  <c r="DO51" i="71"/>
  <c r="DN51" i="71"/>
  <c r="DM51" i="71"/>
  <c r="DL51" i="71"/>
  <c r="DK51" i="71"/>
  <c r="DJ51" i="71"/>
  <c r="DI51" i="71"/>
  <c r="DH51" i="71"/>
  <c r="DG51" i="71"/>
  <c r="DF51" i="71"/>
  <c r="DE51" i="71"/>
  <c r="DC53" i="71"/>
  <c r="DB53" i="71"/>
  <c r="DA53" i="71"/>
  <c r="CZ53" i="71"/>
  <c r="CY53" i="71"/>
  <c r="CX53" i="71"/>
  <c r="CW53" i="71"/>
  <c r="CV53" i="71"/>
  <c r="CU53" i="71"/>
  <c r="CT53" i="71"/>
  <c r="CS53" i="71"/>
  <c r="CR53" i="71"/>
  <c r="DC52" i="71"/>
  <c r="DB52" i="71"/>
  <c r="DA52" i="71"/>
  <c r="CZ52" i="71"/>
  <c r="CY52" i="71"/>
  <c r="CX52" i="71"/>
  <c r="CW52" i="71"/>
  <c r="CV52" i="71"/>
  <c r="CU52" i="71"/>
  <c r="CT52" i="71"/>
  <c r="CS52" i="71"/>
  <c r="CR52" i="71"/>
  <c r="DC51" i="71"/>
  <c r="DB51" i="71"/>
  <c r="DA51" i="71"/>
  <c r="CZ51" i="71"/>
  <c r="CY51" i="71"/>
  <c r="CX51" i="71"/>
  <c r="CW51" i="71"/>
  <c r="CV51" i="71"/>
  <c r="CU51" i="71"/>
  <c r="CT51" i="71"/>
  <c r="CS51" i="71"/>
  <c r="CR51" i="71"/>
  <c r="CP53" i="71"/>
  <c r="CO53" i="71"/>
  <c r="CN53" i="71"/>
  <c r="CM53" i="71"/>
  <c r="CL53" i="71"/>
  <c r="CK53" i="71"/>
  <c r="CJ53" i="71"/>
  <c r="CI53" i="71"/>
  <c r="CH53" i="71"/>
  <c r="CG53" i="71"/>
  <c r="CF53" i="71"/>
  <c r="CE53" i="71"/>
  <c r="CP52" i="71"/>
  <c r="CO52" i="71"/>
  <c r="CN52" i="71"/>
  <c r="CM52" i="71"/>
  <c r="CL52" i="71"/>
  <c r="CK52" i="71"/>
  <c r="CJ52" i="71"/>
  <c r="CI52" i="71"/>
  <c r="CH52" i="71"/>
  <c r="CG52" i="71"/>
  <c r="CF52" i="71"/>
  <c r="CE52" i="71"/>
  <c r="CP51" i="71"/>
  <c r="CO51" i="71"/>
  <c r="CN51" i="71"/>
  <c r="CM51" i="71"/>
  <c r="CL51" i="71"/>
  <c r="CK51" i="71"/>
  <c r="CJ51" i="71"/>
  <c r="CI51" i="71"/>
  <c r="CI55" i="71" s="1"/>
  <c r="CH51" i="71"/>
  <c r="CG51" i="71"/>
  <c r="CF51" i="71"/>
  <c r="CE51" i="71"/>
  <c r="CC53" i="71"/>
  <c r="CB53" i="71"/>
  <c r="CA53" i="71"/>
  <c r="BZ53" i="71"/>
  <c r="BY53" i="71"/>
  <c r="BX53" i="71"/>
  <c r="BW53" i="71"/>
  <c r="BV53" i="71"/>
  <c r="BU53" i="71"/>
  <c r="BT53" i="71"/>
  <c r="BS53" i="71"/>
  <c r="BR53" i="71"/>
  <c r="CC52" i="71"/>
  <c r="CB52" i="71"/>
  <c r="CA52" i="71"/>
  <c r="BZ52" i="71"/>
  <c r="BY52" i="71"/>
  <c r="BX52" i="71"/>
  <c r="BW52" i="71"/>
  <c r="BV52" i="71"/>
  <c r="BU52" i="71"/>
  <c r="BT52" i="71"/>
  <c r="BS52" i="71"/>
  <c r="BR52" i="71"/>
  <c r="CC51" i="71"/>
  <c r="CB51" i="71"/>
  <c r="CA51" i="71"/>
  <c r="BZ51" i="71"/>
  <c r="BY51" i="71"/>
  <c r="BX51" i="71"/>
  <c r="BW51" i="71"/>
  <c r="BV51" i="71"/>
  <c r="BU51" i="71"/>
  <c r="BT51" i="71"/>
  <c r="BS51" i="71"/>
  <c r="BR51" i="71"/>
  <c r="A49" i="71"/>
  <c r="A83" i="71" s="1"/>
  <c r="A47" i="71"/>
  <c r="A81" i="71" s="1"/>
  <c r="A46" i="71"/>
  <c r="A80" i="71" s="1"/>
  <c r="EC25" i="71"/>
  <c r="EB25" i="71"/>
  <c r="EA25" i="71"/>
  <c r="DZ25" i="71"/>
  <c r="DY25" i="71"/>
  <c r="DX25" i="71"/>
  <c r="DW25" i="71"/>
  <c r="DV25" i="71"/>
  <c r="DU25" i="71"/>
  <c r="DT25" i="71"/>
  <c r="DS25" i="71"/>
  <c r="DR25" i="71"/>
  <c r="DP25" i="71"/>
  <c r="DO25" i="71"/>
  <c r="DN25" i="71"/>
  <c r="DM25" i="71"/>
  <c r="DL25" i="71"/>
  <c r="DK25" i="71"/>
  <c r="DJ25" i="71"/>
  <c r="DI25" i="71"/>
  <c r="DH25" i="71"/>
  <c r="DG25" i="71"/>
  <c r="DF25" i="71"/>
  <c r="DE25" i="71"/>
  <c r="DC25" i="71"/>
  <c r="DB25" i="71"/>
  <c r="DA25" i="71"/>
  <c r="CZ25" i="71"/>
  <c r="CY25" i="71"/>
  <c r="CX25" i="71"/>
  <c r="CW25" i="71"/>
  <c r="CV25" i="71"/>
  <c r="CU25" i="71"/>
  <c r="CT25" i="71"/>
  <c r="CS25" i="71"/>
  <c r="CR25" i="71"/>
  <c r="CP25" i="71"/>
  <c r="CO25" i="71"/>
  <c r="CN25" i="71"/>
  <c r="CM25" i="71"/>
  <c r="CL25" i="71"/>
  <c r="CK25" i="71"/>
  <c r="CJ25" i="71"/>
  <c r="CI25" i="71"/>
  <c r="CH25" i="71"/>
  <c r="CG25" i="71"/>
  <c r="CF25" i="71"/>
  <c r="CE25" i="71"/>
  <c r="CC25" i="71"/>
  <c r="CB25" i="71"/>
  <c r="CA25" i="71"/>
  <c r="BZ25" i="71"/>
  <c r="BY25" i="71"/>
  <c r="BX25" i="71"/>
  <c r="BW25" i="71"/>
  <c r="BV25" i="71"/>
  <c r="BU25" i="71"/>
  <c r="BT25" i="71"/>
  <c r="BS25" i="71"/>
  <c r="BR25" i="71"/>
  <c r="EC17" i="71"/>
  <c r="EB17" i="71"/>
  <c r="EA17" i="71"/>
  <c r="DZ17" i="71"/>
  <c r="DY17" i="71"/>
  <c r="DX17" i="71"/>
  <c r="DW17" i="71"/>
  <c r="DV17" i="71"/>
  <c r="DU17" i="71"/>
  <c r="DT17" i="71"/>
  <c r="DS17" i="71"/>
  <c r="DR17" i="71"/>
  <c r="EC16" i="71"/>
  <c r="EB16" i="71"/>
  <c r="EA16" i="71"/>
  <c r="DZ16" i="71"/>
  <c r="DY16" i="71"/>
  <c r="DX16" i="71"/>
  <c r="DW16" i="71"/>
  <c r="DV16" i="71"/>
  <c r="DU16" i="71"/>
  <c r="DT16" i="71"/>
  <c r="DS16" i="71"/>
  <c r="DR16" i="71"/>
  <c r="EC15" i="71"/>
  <c r="EC19" i="71" s="1"/>
  <c r="EB15" i="71"/>
  <c r="EB19" i="71" s="1"/>
  <c r="EA15" i="71"/>
  <c r="EA19" i="71" s="1"/>
  <c r="DZ15" i="71"/>
  <c r="DZ19" i="71" s="1"/>
  <c r="DY15" i="71"/>
  <c r="DY19" i="71" s="1"/>
  <c r="DX15" i="71"/>
  <c r="DX19" i="71" s="1"/>
  <c r="DW15" i="71"/>
  <c r="DW19" i="71" s="1"/>
  <c r="DV15" i="71"/>
  <c r="DV19" i="71" s="1"/>
  <c r="DU15" i="71"/>
  <c r="DU19" i="71" s="1"/>
  <c r="DT15" i="71"/>
  <c r="DT19" i="71" s="1"/>
  <c r="DS15" i="71"/>
  <c r="DS19" i="71" s="1"/>
  <c r="DR15" i="71"/>
  <c r="DR19" i="71" s="1"/>
  <c r="DP17" i="71"/>
  <c r="DO17" i="71"/>
  <c r="DN17" i="71"/>
  <c r="DM17" i="71"/>
  <c r="DL17" i="71"/>
  <c r="DK17" i="71"/>
  <c r="DJ17" i="71"/>
  <c r="DI17" i="71"/>
  <c r="DH17" i="71"/>
  <c r="DG17" i="71"/>
  <c r="DF17" i="71"/>
  <c r="DE17" i="71"/>
  <c r="DP16" i="71"/>
  <c r="DO16" i="71"/>
  <c r="DN16" i="71"/>
  <c r="DM16" i="71"/>
  <c r="DL16" i="71"/>
  <c r="DK16" i="71"/>
  <c r="DJ16" i="71"/>
  <c r="DI16" i="71"/>
  <c r="DH16" i="71"/>
  <c r="DG16" i="71"/>
  <c r="DF16" i="71"/>
  <c r="DE16" i="71"/>
  <c r="DP15" i="71"/>
  <c r="DP19" i="71" s="1"/>
  <c r="DO15" i="71"/>
  <c r="DO19" i="71" s="1"/>
  <c r="DN15" i="71"/>
  <c r="DN19" i="71" s="1"/>
  <c r="DM15" i="71"/>
  <c r="DM19" i="71" s="1"/>
  <c r="DL15" i="71"/>
  <c r="DL19" i="71" s="1"/>
  <c r="DK15" i="71"/>
  <c r="DK19" i="71" s="1"/>
  <c r="DJ15" i="71"/>
  <c r="DJ19" i="71" s="1"/>
  <c r="DI15" i="71"/>
  <c r="DI19" i="71" s="1"/>
  <c r="DH15" i="71"/>
  <c r="DH19" i="71" s="1"/>
  <c r="DG15" i="71"/>
  <c r="DG19" i="71" s="1"/>
  <c r="DF15" i="71"/>
  <c r="DF19" i="71" s="1"/>
  <c r="DE15" i="71"/>
  <c r="DE19" i="71" s="1"/>
  <c r="DC17" i="71"/>
  <c r="DB17" i="71"/>
  <c r="DA17" i="71"/>
  <c r="CZ17" i="71"/>
  <c r="CY17" i="71"/>
  <c r="CX17" i="71"/>
  <c r="CW17" i="71"/>
  <c r="CV17" i="71"/>
  <c r="CU17" i="71"/>
  <c r="CT17" i="71"/>
  <c r="CS17" i="71"/>
  <c r="CR17" i="71"/>
  <c r="DC16" i="71"/>
  <c r="DB16" i="71"/>
  <c r="DA16" i="71"/>
  <c r="CZ16" i="71"/>
  <c r="CY16" i="71"/>
  <c r="CX16" i="71"/>
  <c r="CW16" i="71"/>
  <c r="CV16" i="71"/>
  <c r="CU16" i="71"/>
  <c r="CT16" i="71"/>
  <c r="CS16" i="71"/>
  <c r="CR16" i="71"/>
  <c r="DC15" i="71"/>
  <c r="DC19" i="71" s="1"/>
  <c r="DB15" i="71"/>
  <c r="DB19" i="71" s="1"/>
  <c r="DA15" i="71"/>
  <c r="DA19" i="71" s="1"/>
  <c r="CZ15" i="71"/>
  <c r="CZ19" i="71" s="1"/>
  <c r="CY15" i="71"/>
  <c r="CY19" i="71" s="1"/>
  <c r="CX15" i="71"/>
  <c r="CX19" i="71" s="1"/>
  <c r="CW15" i="71"/>
  <c r="CW19" i="71" s="1"/>
  <c r="CV15" i="71"/>
  <c r="CV19" i="71" s="1"/>
  <c r="CU15" i="71"/>
  <c r="CU19" i="71" s="1"/>
  <c r="CT15" i="71"/>
  <c r="CT19" i="71" s="1"/>
  <c r="CS15" i="71"/>
  <c r="CS19" i="71" s="1"/>
  <c r="CR15" i="71"/>
  <c r="CR19" i="71" s="1"/>
  <c r="CP17" i="71"/>
  <c r="CO17" i="71"/>
  <c r="CN17" i="71"/>
  <c r="CM17" i="71"/>
  <c r="CL17" i="71"/>
  <c r="CK17" i="71"/>
  <c r="CJ17" i="71"/>
  <c r="CI17" i="71"/>
  <c r="CH17" i="71"/>
  <c r="CG17" i="71"/>
  <c r="CF17" i="71"/>
  <c r="CE17" i="71"/>
  <c r="CP16" i="71"/>
  <c r="CO16" i="71"/>
  <c r="CN16" i="71"/>
  <c r="CM16" i="71"/>
  <c r="CL16" i="71"/>
  <c r="CK16" i="71"/>
  <c r="CJ16" i="71"/>
  <c r="CI16" i="71"/>
  <c r="CH16" i="71"/>
  <c r="CG16" i="71"/>
  <c r="CF16" i="71"/>
  <c r="CE16" i="71"/>
  <c r="CP15" i="71"/>
  <c r="CP19" i="71" s="1"/>
  <c r="CO15" i="71"/>
  <c r="CO19" i="71" s="1"/>
  <c r="CN15" i="71"/>
  <c r="CN19" i="71" s="1"/>
  <c r="CM15" i="71"/>
  <c r="CM19" i="71" s="1"/>
  <c r="CL15" i="71"/>
  <c r="CL19" i="71" s="1"/>
  <c r="CK15" i="71"/>
  <c r="CK19" i="71" s="1"/>
  <c r="CJ15" i="71"/>
  <c r="CJ19" i="71" s="1"/>
  <c r="CI15" i="71"/>
  <c r="CH15" i="71"/>
  <c r="CH19" i="71" s="1"/>
  <c r="CG15" i="71"/>
  <c r="CG19" i="71" s="1"/>
  <c r="CF15" i="71"/>
  <c r="CF19" i="71" s="1"/>
  <c r="CE15" i="71"/>
  <c r="CE19" i="71" s="1"/>
  <c r="CC17" i="71"/>
  <c r="CB17" i="71"/>
  <c r="CA17" i="71"/>
  <c r="BZ17" i="71"/>
  <c r="BY17" i="71"/>
  <c r="BX17" i="71"/>
  <c r="BW17" i="71"/>
  <c r="BV17" i="71"/>
  <c r="BU17" i="71"/>
  <c r="BT17" i="71"/>
  <c r="BS17" i="71"/>
  <c r="BR17" i="71"/>
  <c r="CC16" i="71"/>
  <c r="CB16" i="71"/>
  <c r="CA16" i="71"/>
  <c r="BZ16" i="71"/>
  <c r="BY16" i="71"/>
  <c r="BX16" i="71"/>
  <c r="BW16" i="71"/>
  <c r="BV16" i="71"/>
  <c r="BU16" i="71"/>
  <c r="BT16" i="71"/>
  <c r="BS16" i="71"/>
  <c r="BR16" i="71"/>
  <c r="CC15" i="71"/>
  <c r="CC19" i="71" s="1"/>
  <c r="CB15" i="71"/>
  <c r="CB19" i="71" s="1"/>
  <c r="CA15" i="71"/>
  <c r="CA19" i="71" s="1"/>
  <c r="BZ15" i="71"/>
  <c r="BZ19" i="71" s="1"/>
  <c r="BY15" i="71"/>
  <c r="BY19" i="71" s="1"/>
  <c r="BX15" i="71"/>
  <c r="BX19" i="71" s="1"/>
  <c r="BW15" i="71"/>
  <c r="BW19" i="71" s="1"/>
  <c r="BV15" i="71"/>
  <c r="BV19" i="71" s="1"/>
  <c r="BU15" i="71"/>
  <c r="BU19" i="71" s="1"/>
  <c r="BT15" i="71"/>
  <c r="BT19" i="71" s="1"/>
  <c r="BS15" i="71"/>
  <c r="BS19" i="71" s="1"/>
  <c r="BR15" i="71"/>
  <c r="BR19" i="71" s="1"/>
  <c r="EC7" i="71"/>
  <c r="EB7" i="71"/>
  <c r="EA7" i="71"/>
  <c r="DZ7" i="71"/>
  <c r="DY7" i="71"/>
  <c r="DX7" i="71"/>
  <c r="DX43" i="71" s="1"/>
  <c r="DX77" i="71" s="1"/>
  <c r="DW7" i="71"/>
  <c r="DW6" i="72" s="1"/>
  <c r="DW48" i="72" s="1"/>
  <c r="DW90" i="72" s="1"/>
  <c r="DV7" i="71"/>
  <c r="DU7" i="71"/>
  <c r="DT7" i="71"/>
  <c r="DS7" i="71"/>
  <c r="DS43" i="71" s="1"/>
  <c r="DS77" i="71" s="1"/>
  <c r="DR7" i="71"/>
  <c r="DR43" i="71" s="1"/>
  <c r="DR77" i="71" s="1"/>
  <c r="EC6" i="71"/>
  <c r="EB6" i="71"/>
  <c r="EA6" i="71"/>
  <c r="DZ6" i="71"/>
  <c r="DY6" i="71"/>
  <c r="DX6" i="71"/>
  <c r="DW6" i="71"/>
  <c r="DV6" i="71"/>
  <c r="DU6" i="71"/>
  <c r="DT6" i="71"/>
  <c r="DT42" i="71" s="1"/>
  <c r="DT76" i="71" s="1"/>
  <c r="DS6" i="71"/>
  <c r="DR6" i="71"/>
  <c r="DR42" i="71" s="1"/>
  <c r="DR76" i="71" s="1"/>
  <c r="DP7" i="71"/>
  <c r="DO7" i="71"/>
  <c r="DN7" i="71"/>
  <c r="DM7" i="71"/>
  <c r="DL7" i="71"/>
  <c r="DK7" i="71"/>
  <c r="DJ7" i="71"/>
  <c r="DI7" i="71"/>
  <c r="DH7" i="71"/>
  <c r="DG7" i="71"/>
  <c r="DF7" i="71"/>
  <c r="DE7" i="71"/>
  <c r="DP6" i="71"/>
  <c r="DO6" i="71"/>
  <c r="DO42" i="71" s="1"/>
  <c r="DO76" i="71" s="1"/>
  <c r="DN6" i="71"/>
  <c r="DM6" i="71"/>
  <c r="DL6" i="71"/>
  <c r="DK6" i="71"/>
  <c r="DJ6" i="71"/>
  <c r="DI6" i="71"/>
  <c r="DH6" i="71"/>
  <c r="DG6" i="71"/>
  <c r="DF6" i="71"/>
  <c r="DE6" i="71"/>
  <c r="DE42" i="71" s="1"/>
  <c r="DE76" i="71" s="1"/>
  <c r="DC7" i="71"/>
  <c r="DB7" i="71"/>
  <c r="DA7" i="71"/>
  <c r="CZ7" i="71"/>
  <c r="CY7" i="71"/>
  <c r="CX7" i="71"/>
  <c r="CX43" i="71" s="1"/>
  <c r="CX77" i="71" s="1"/>
  <c r="CW7" i="71"/>
  <c r="CV7" i="71"/>
  <c r="CV43" i="71" s="1"/>
  <c r="CV77" i="71" s="1"/>
  <c r="CU7" i="71"/>
  <c r="CT7" i="71"/>
  <c r="CS7" i="71"/>
  <c r="CS43" i="71" s="1"/>
  <c r="CS77" i="71" s="1"/>
  <c r="CR7" i="71"/>
  <c r="DC6" i="71"/>
  <c r="DB6" i="71"/>
  <c r="DA6" i="71"/>
  <c r="CZ6" i="71"/>
  <c r="CY6" i="71"/>
  <c r="CX6" i="71"/>
  <c r="CW6" i="71"/>
  <c r="CV6" i="71"/>
  <c r="CV42" i="71" s="1"/>
  <c r="CV76" i="71" s="1"/>
  <c r="CU6" i="71"/>
  <c r="CT6" i="71"/>
  <c r="CT42" i="71" s="1"/>
  <c r="CT76" i="71" s="1"/>
  <c r="CS6" i="71"/>
  <c r="CS5" i="72" s="1"/>
  <c r="CR6" i="71"/>
  <c r="CP7" i="71"/>
  <c r="CO7" i="71"/>
  <c r="CN7" i="71"/>
  <c r="CM7" i="71"/>
  <c r="CL7" i="71"/>
  <c r="CK7" i="71"/>
  <c r="CJ7" i="71"/>
  <c r="CI7" i="71"/>
  <c r="CH7" i="71"/>
  <c r="CG7" i="71"/>
  <c r="CF7" i="71"/>
  <c r="CE7" i="71"/>
  <c r="CP6" i="71"/>
  <c r="CO6" i="71"/>
  <c r="CO42" i="71" s="1"/>
  <c r="CO76" i="71" s="1"/>
  <c r="CN6" i="71"/>
  <c r="CM6" i="71"/>
  <c r="CL6" i="71"/>
  <c r="CK6" i="71"/>
  <c r="CJ6" i="71"/>
  <c r="CJ42" i="71" s="1"/>
  <c r="CJ76" i="71" s="1"/>
  <c r="CI6" i="71"/>
  <c r="CH6" i="71"/>
  <c r="CG6" i="71"/>
  <c r="CF6" i="71"/>
  <c r="CE6" i="71"/>
  <c r="CC7" i="71"/>
  <c r="CB7" i="71"/>
  <c r="CA7" i="71"/>
  <c r="BZ7" i="71"/>
  <c r="BY7" i="71"/>
  <c r="BX7" i="71"/>
  <c r="BX43" i="71" s="1"/>
  <c r="BX77" i="71" s="1"/>
  <c r="BW7" i="71"/>
  <c r="BW6" i="72" s="1"/>
  <c r="BV7" i="71"/>
  <c r="BU7" i="71"/>
  <c r="BT7" i="71"/>
  <c r="BS7" i="71"/>
  <c r="BS43" i="71" s="1"/>
  <c r="BS77" i="71" s="1"/>
  <c r="BR7" i="71"/>
  <c r="CC6" i="71"/>
  <c r="CB6" i="71"/>
  <c r="CA6" i="71"/>
  <c r="BZ6" i="71"/>
  <c r="BY6" i="71"/>
  <c r="BX6" i="71"/>
  <c r="BW6" i="71"/>
  <c r="BV6" i="71"/>
  <c r="BU6" i="71"/>
  <c r="BT6" i="71"/>
  <c r="BT42" i="71" s="1"/>
  <c r="BT76" i="71" s="1"/>
  <c r="BS6" i="71"/>
  <c r="BR6" i="71"/>
  <c r="BP7" i="71"/>
  <c r="BO7" i="71"/>
  <c r="BN7" i="71"/>
  <c r="BM7" i="71"/>
  <c r="BL7" i="71"/>
  <c r="BK7" i="71"/>
  <c r="BJ7" i="71"/>
  <c r="BI7" i="71"/>
  <c r="BI43" i="71" s="1"/>
  <c r="BI77" i="71" s="1"/>
  <c r="BH7" i="71"/>
  <c r="BG7" i="71"/>
  <c r="BF7" i="71"/>
  <c r="BE7" i="71"/>
  <c r="BC7" i="71"/>
  <c r="BB7" i="71"/>
  <c r="BA7" i="71"/>
  <c r="AZ7" i="71"/>
  <c r="AZ43" i="71" s="1"/>
  <c r="AZ77" i="71" s="1"/>
  <c r="AY7" i="71"/>
  <c r="AX7" i="71"/>
  <c r="AW7" i="71"/>
  <c r="AV7" i="71"/>
  <c r="AV43" i="71" s="1"/>
  <c r="AV77" i="71" s="1"/>
  <c r="AU7" i="71"/>
  <c r="AT7" i="71"/>
  <c r="AS7" i="71"/>
  <c r="AS43" i="71" s="1"/>
  <c r="AS77" i="71" s="1"/>
  <c r="AR7" i="71"/>
  <c r="AR43" i="71" s="1"/>
  <c r="AR77" i="71" s="1"/>
  <c r="AP7" i="71"/>
  <c r="AO7" i="71"/>
  <c r="AN7" i="71"/>
  <c r="AM7" i="71"/>
  <c r="AL7" i="71"/>
  <c r="AK7" i="71"/>
  <c r="AJ7" i="71"/>
  <c r="AI7" i="71"/>
  <c r="AI43" i="71" s="1"/>
  <c r="AI77" i="71" s="1"/>
  <c r="AH7" i="71"/>
  <c r="AG7" i="71"/>
  <c r="AG43" i="71" s="1"/>
  <c r="AG77" i="71" s="1"/>
  <c r="AF7" i="71"/>
  <c r="AE7" i="71"/>
  <c r="AE43" i="71" s="1"/>
  <c r="AE77" i="71" s="1"/>
  <c r="AC7" i="71"/>
  <c r="AB7" i="71"/>
  <c r="AA7" i="71"/>
  <c r="Z7" i="71"/>
  <c r="Z43" i="71" s="1"/>
  <c r="Z77" i="71" s="1"/>
  <c r="Y7" i="71"/>
  <c r="X7" i="71"/>
  <c r="W7" i="71"/>
  <c r="W6" i="72" s="1"/>
  <c r="W48" i="72" s="1"/>
  <c r="W90" i="72" s="1"/>
  <c r="V7" i="71"/>
  <c r="V43" i="71" s="1"/>
  <c r="V77" i="71" s="1"/>
  <c r="U7" i="71"/>
  <c r="T7" i="71"/>
  <c r="S7" i="71"/>
  <c r="R7" i="71"/>
  <c r="R43" i="71" s="1"/>
  <c r="R77" i="71" s="1"/>
  <c r="P7" i="71"/>
  <c r="O7" i="71"/>
  <c r="N7" i="71"/>
  <c r="N6" i="72" s="1"/>
  <c r="M7" i="71"/>
  <c r="M43" i="71" s="1"/>
  <c r="M77" i="71" s="1"/>
  <c r="L7" i="71"/>
  <c r="K7" i="71"/>
  <c r="J7" i="71"/>
  <c r="I7" i="71"/>
  <c r="I43" i="71" s="1"/>
  <c r="I77" i="71" s="1"/>
  <c r="H7" i="71"/>
  <c r="G7" i="71"/>
  <c r="F7" i="71"/>
  <c r="E7" i="71"/>
  <c r="E43" i="71" s="1"/>
  <c r="E77" i="71" s="1"/>
  <c r="EO115" i="72"/>
  <c r="EN115" i="72"/>
  <c r="EM115" i="72"/>
  <c r="EL115" i="72"/>
  <c r="EK115" i="72"/>
  <c r="EJ115" i="72"/>
  <c r="EI115" i="72"/>
  <c r="EH115" i="72"/>
  <c r="EG115" i="72"/>
  <c r="EF115" i="72"/>
  <c r="A83" i="72"/>
  <c r="A125" i="72" s="1"/>
  <c r="A81" i="72"/>
  <c r="A123" i="72" s="1"/>
  <c r="A79" i="72"/>
  <c r="A121" i="72" s="1"/>
  <c r="A77" i="72"/>
  <c r="A119" i="72" s="1"/>
  <c r="A75" i="72"/>
  <c r="A117" i="72" s="1"/>
  <c r="A74" i="72"/>
  <c r="A116" i="72" s="1"/>
  <c r="A73" i="72"/>
  <c r="A115" i="72" s="1"/>
  <c r="A72" i="72"/>
  <c r="A114" i="72" s="1"/>
  <c r="A71" i="72"/>
  <c r="A113" i="72" s="1"/>
  <c r="A70" i="72"/>
  <c r="A112" i="72" s="1"/>
  <c r="A65" i="72"/>
  <c r="A107" i="72" s="1"/>
  <c r="A63" i="72"/>
  <c r="A105" i="72" s="1"/>
  <c r="A62" i="72"/>
  <c r="A104" i="72" s="1"/>
  <c r="A60" i="72"/>
  <c r="A102" i="72" s="1"/>
  <c r="A58" i="72"/>
  <c r="A100" i="72" s="1"/>
  <c r="A57" i="72"/>
  <c r="A99" i="72" s="1"/>
  <c r="A56" i="72"/>
  <c r="A98" i="72" s="1"/>
  <c r="A54" i="72"/>
  <c r="A96" i="72" s="1"/>
  <c r="A52" i="72"/>
  <c r="A94" i="72" s="1"/>
  <c r="A51" i="72"/>
  <c r="A93" i="72" s="1"/>
  <c r="AC32" i="72"/>
  <c r="AC116" i="72" s="1"/>
  <c r="AB32" i="72"/>
  <c r="AB116" i="72" s="1"/>
  <c r="Y32" i="72"/>
  <c r="Y116" i="72" s="1"/>
  <c r="X32" i="72"/>
  <c r="X116" i="72" s="1"/>
  <c r="U32" i="72"/>
  <c r="U116" i="72" s="1"/>
  <c r="T32" i="72"/>
  <c r="T116" i="72" s="1"/>
  <c r="P32" i="72"/>
  <c r="P116" i="72" s="1"/>
  <c r="O32" i="72"/>
  <c r="O116" i="72" s="1"/>
  <c r="L32" i="72"/>
  <c r="L116" i="72" s="1"/>
  <c r="K32" i="72"/>
  <c r="H32" i="72"/>
  <c r="H116" i="72" s="1"/>
  <c r="G32" i="72"/>
  <c r="P31" i="72"/>
  <c r="P115" i="72" s="1"/>
  <c r="O31" i="72"/>
  <c r="O115" i="72" s="1"/>
  <c r="N31" i="72"/>
  <c r="N115" i="72" s="1"/>
  <c r="M31" i="72"/>
  <c r="M115" i="72" s="1"/>
  <c r="L31" i="72"/>
  <c r="L115" i="72" s="1"/>
  <c r="K31" i="72"/>
  <c r="K115" i="72" s="1"/>
  <c r="J31" i="72"/>
  <c r="J115" i="72" s="1"/>
  <c r="I31" i="72"/>
  <c r="I115" i="72" s="1"/>
  <c r="H31" i="72"/>
  <c r="H115" i="72" s="1"/>
  <c r="G31" i="72"/>
  <c r="G115" i="72" s="1"/>
  <c r="F31" i="72"/>
  <c r="F115" i="72" s="1"/>
  <c r="E31" i="72"/>
  <c r="E115" i="72" s="1"/>
  <c r="AB21" i="72"/>
  <c r="AO21" i="72" s="1"/>
  <c r="P21" i="72"/>
  <c r="AC21" i="72" s="1"/>
  <c r="AP21" i="72" s="1"/>
  <c r="BC21" i="72" s="1"/>
  <c r="BP21" i="72" s="1"/>
  <c r="CC21" i="72" s="1"/>
  <c r="CP21" i="72" s="1"/>
  <c r="DC21" i="72" s="1"/>
  <c r="DP21" i="72" s="1"/>
  <c r="EC21" i="72" s="1"/>
  <c r="O21" i="72"/>
  <c r="N21" i="72"/>
  <c r="AA21" i="72" s="1"/>
  <c r="M21" i="72"/>
  <c r="Z21" i="72" s="1"/>
  <c r="L21" i="72"/>
  <c r="Y21" i="72" s="1"/>
  <c r="AL21" i="72" s="1"/>
  <c r="AY21" i="72" s="1"/>
  <c r="BL21" i="72" s="1"/>
  <c r="BY21" i="72" s="1"/>
  <c r="CL21" i="72" s="1"/>
  <c r="CY21" i="72" s="1"/>
  <c r="DL21" i="72" s="1"/>
  <c r="DY21" i="72" s="1"/>
  <c r="K21" i="72"/>
  <c r="X21" i="72" s="1"/>
  <c r="AK21" i="72" s="1"/>
  <c r="J21" i="72"/>
  <c r="W21" i="72" s="1"/>
  <c r="I21" i="72"/>
  <c r="V21" i="72" s="1"/>
  <c r="H21" i="72"/>
  <c r="U21" i="72" s="1"/>
  <c r="AH21" i="72" s="1"/>
  <c r="AU21" i="72" s="1"/>
  <c r="BH21" i="72" s="1"/>
  <c r="BU21" i="72" s="1"/>
  <c r="CH21" i="72" s="1"/>
  <c r="CU21" i="72" s="1"/>
  <c r="DH21" i="72" s="1"/>
  <c r="DU21" i="72" s="1"/>
  <c r="G21" i="72"/>
  <c r="T21" i="72" s="1"/>
  <c r="F21" i="72"/>
  <c r="S21" i="72" s="1"/>
  <c r="E21" i="72"/>
  <c r="R21" i="72" s="1"/>
  <c r="G123" i="73"/>
  <c r="H123" i="73" s="1"/>
  <c r="ED112" i="73"/>
  <c r="EO112" i="73" s="1"/>
  <c r="EZ112" i="73" s="1"/>
  <c r="EC112" i="73"/>
  <c r="EB112" i="73"/>
  <c r="EA112" i="73"/>
  <c r="DZ112" i="73"/>
  <c r="DY112" i="73"/>
  <c r="DX112" i="73"/>
  <c r="DW112" i="73"/>
  <c r="DV112" i="73"/>
  <c r="DU112" i="73"/>
  <c r="DT112" i="73"/>
  <c r="DS112" i="73"/>
  <c r="DR112" i="73"/>
  <c r="DQ112" i="73"/>
  <c r="EN112" i="73" s="1"/>
  <c r="EY112" i="73" s="1"/>
  <c r="DP112" i="73"/>
  <c r="DO112" i="73"/>
  <c r="DN112" i="73"/>
  <c r="DM112" i="73"/>
  <c r="DL112" i="73"/>
  <c r="DK112" i="73"/>
  <c r="DJ112" i="73"/>
  <c r="DI112" i="73"/>
  <c r="DH112" i="73"/>
  <c r="DG112" i="73"/>
  <c r="DF112" i="73"/>
  <c r="DE112" i="73"/>
  <c r="DD112" i="73"/>
  <c r="EM112" i="73" s="1"/>
  <c r="EX112" i="73" s="1"/>
  <c r="DC112" i="73"/>
  <c r="DB112" i="73"/>
  <c r="DA112" i="73"/>
  <c r="CZ112" i="73"/>
  <c r="CY112" i="73"/>
  <c r="CX112" i="73"/>
  <c r="CW112" i="73"/>
  <c r="CV112" i="73"/>
  <c r="CU112" i="73"/>
  <c r="CT112" i="73"/>
  <c r="CS112" i="73"/>
  <c r="CR112" i="73"/>
  <c r="CQ112" i="73"/>
  <c r="EL112" i="73" s="1"/>
  <c r="EW112" i="73" s="1"/>
  <c r="CP112" i="73"/>
  <c r="CO112" i="73"/>
  <c r="CN112" i="73"/>
  <c r="CM112" i="73"/>
  <c r="CL112" i="73"/>
  <c r="CK112" i="73"/>
  <c r="CJ112" i="73"/>
  <c r="CI112" i="73"/>
  <c r="CH112" i="73"/>
  <c r="CG112" i="73"/>
  <c r="CF112" i="73"/>
  <c r="CE112" i="73"/>
  <c r="CD112" i="73"/>
  <c r="EK112" i="73" s="1"/>
  <c r="EV112" i="73" s="1"/>
  <c r="CC112" i="73"/>
  <c r="CB112" i="73"/>
  <c r="CA112" i="73"/>
  <c r="BZ112" i="73"/>
  <c r="BY112" i="73"/>
  <c r="BX112" i="73"/>
  <c r="BW112" i="73"/>
  <c r="BV112" i="73"/>
  <c r="BU112" i="73"/>
  <c r="BT112" i="73"/>
  <c r="BS112" i="73"/>
  <c r="BR112" i="73"/>
  <c r="BQ112" i="73"/>
  <c r="EJ112" i="73" s="1"/>
  <c r="EU112" i="73" s="1"/>
  <c r="BP112" i="73"/>
  <c r="BO112" i="73"/>
  <c r="BN112" i="73"/>
  <c r="BM112" i="73"/>
  <c r="BL112" i="73"/>
  <c r="BK112" i="73"/>
  <c r="BJ112" i="73"/>
  <c r="BI112" i="73"/>
  <c r="BH112" i="73"/>
  <c r="BG112" i="73"/>
  <c r="BF112" i="73"/>
  <c r="BE112" i="73"/>
  <c r="BD112" i="73"/>
  <c r="EI112" i="73" s="1"/>
  <c r="ET112" i="73" s="1"/>
  <c r="BC112" i="73"/>
  <c r="BB112" i="73"/>
  <c r="BA112" i="73"/>
  <c r="AZ112" i="73"/>
  <c r="AY112" i="73"/>
  <c r="AX112" i="73"/>
  <c r="AW112" i="73"/>
  <c r="AV112" i="73"/>
  <c r="AU112" i="73"/>
  <c r="AT112" i="73"/>
  <c r="AS112" i="73"/>
  <c r="AR112" i="73"/>
  <c r="AQ112" i="73"/>
  <c r="EH112" i="73" s="1"/>
  <c r="ES112" i="73" s="1"/>
  <c r="AP112" i="73"/>
  <c r="AO112" i="73"/>
  <c r="AN112" i="73"/>
  <c r="AM112" i="73"/>
  <c r="AL112" i="73"/>
  <c r="AK112" i="73"/>
  <c r="AJ112" i="73"/>
  <c r="AI112" i="73"/>
  <c r="AH112" i="73"/>
  <c r="AG112" i="73"/>
  <c r="AF112" i="73"/>
  <c r="AE112" i="73"/>
  <c r="AD112" i="73"/>
  <c r="EG112" i="73" s="1"/>
  <c r="ER112" i="73" s="1"/>
  <c r="AC112" i="73"/>
  <c r="AB112" i="73"/>
  <c r="AA112" i="73"/>
  <c r="Z112" i="73"/>
  <c r="Y112" i="73"/>
  <c r="X112" i="73"/>
  <c r="W112" i="73"/>
  <c r="V112" i="73"/>
  <c r="U112" i="73"/>
  <c r="T112" i="73"/>
  <c r="S112" i="73"/>
  <c r="R112" i="73"/>
  <c r="Q112" i="73"/>
  <c r="EF112" i="73" s="1"/>
  <c r="EQ112" i="73" s="1"/>
  <c r="P112" i="73"/>
  <c r="O112" i="73"/>
  <c r="N112" i="73"/>
  <c r="M112" i="73"/>
  <c r="L112" i="73"/>
  <c r="K112" i="73"/>
  <c r="J112" i="73"/>
  <c r="I112" i="73"/>
  <c r="H112" i="73"/>
  <c r="G112" i="73"/>
  <c r="F112" i="73"/>
  <c r="E112" i="73"/>
  <c r="EF107" i="73"/>
  <c r="EF106" i="73"/>
  <c r="EF105" i="73"/>
  <c r="EF104" i="73"/>
  <c r="EF103" i="73"/>
  <c r="EF101" i="73"/>
  <c r="EF100" i="73"/>
  <c r="A78" i="73"/>
  <c r="A116" i="73" s="1"/>
  <c r="A77" i="73"/>
  <c r="A115" i="73" s="1"/>
  <c r="A76" i="73"/>
  <c r="A114" i="73" s="1"/>
  <c r="A74" i="73"/>
  <c r="A112" i="73" s="1"/>
  <c r="A73" i="73"/>
  <c r="A111" i="73" s="1"/>
  <c r="A72" i="73"/>
  <c r="A110" i="73" s="1"/>
  <c r="A71" i="73"/>
  <c r="A109" i="73" s="1"/>
  <c r="EO74" i="73"/>
  <c r="EN74" i="73"/>
  <c r="EM74" i="73"/>
  <c r="EL74" i="73"/>
  <c r="EK74" i="73"/>
  <c r="EJ74" i="73"/>
  <c r="EI74" i="73"/>
  <c r="EH74" i="73"/>
  <c r="EG74" i="73"/>
  <c r="EF74" i="73"/>
  <c r="A69" i="73"/>
  <c r="A107" i="73" s="1"/>
  <c r="A68" i="73"/>
  <c r="A106" i="73" s="1"/>
  <c r="A67" i="73"/>
  <c r="A105" i="73" s="1"/>
  <c r="A66" i="73"/>
  <c r="A104" i="73" s="1"/>
  <c r="A65" i="73"/>
  <c r="A103" i="73" s="1"/>
  <c r="EO66" i="73"/>
  <c r="EN66" i="73"/>
  <c r="EM66" i="73"/>
  <c r="EL66" i="73"/>
  <c r="EK66" i="73"/>
  <c r="EJ66" i="73"/>
  <c r="EI66" i="73"/>
  <c r="EH66" i="73"/>
  <c r="EG66" i="73"/>
  <c r="EF66" i="73"/>
  <c r="A63" i="73"/>
  <c r="A101" i="73" s="1"/>
  <c r="A62" i="73"/>
  <c r="A100" i="73" s="1"/>
  <c r="A59" i="73"/>
  <c r="A97" i="73" s="1"/>
  <c r="A58" i="73"/>
  <c r="A96" i="73" s="1"/>
  <c r="A57" i="73"/>
  <c r="A95" i="73" s="1"/>
  <c r="A56" i="73"/>
  <c r="A94" i="73" s="1"/>
  <c r="A55" i="73"/>
  <c r="A93" i="73" s="1"/>
  <c r="A54" i="73"/>
  <c r="A92" i="73" s="1"/>
  <c r="A53" i="73"/>
  <c r="A91" i="73" s="1"/>
  <c r="A52" i="73"/>
  <c r="A90" i="73" s="1"/>
  <c r="A50" i="73"/>
  <c r="A88" i="73" s="1"/>
  <c r="A49" i="73"/>
  <c r="A87" i="73" s="1"/>
  <c r="A48" i="73"/>
  <c r="A86" i="73" s="1"/>
  <c r="A47" i="73"/>
  <c r="A85" i="73" s="1"/>
  <c r="A46" i="73"/>
  <c r="A84" i="73" s="1"/>
  <c r="EO36" i="73"/>
  <c r="EN36" i="73"/>
  <c r="EM36" i="73"/>
  <c r="EL36" i="73"/>
  <c r="EK36" i="73"/>
  <c r="EJ36" i="73"/>
  <c r="EI36" i="73"/>
  <c r="EH36" i="73"/>
  <c r="EG36" i="73"/>
  <c r="EF36" i="73"/>
  <c r="L35" i="73"/>
  <c r="L73" i="73" s="1"/>
  <c r="L111" i="73" s="1"/>
  <c r="H35" i="73"/>
  <c r="H73" i="73" s="1"/>
  <c r="H111" i="73" s="1"/>
  <c r="N34" i="73"/>
  <c r="N72" i="73" s="1"/>
  <c r="N110" i="73" s="1"/>
  <c r="J34" i="73"/>
  <c r="J72" i="73" s="1"/>
  <c r="J110" i="73" s="1"/>
  <c r="F34" i="73"/>
  <c r="F72" i="73" s="1"/>
  <c r="F110" i="73" s="1"/>
  <c r="DQ28" i="73"/>
  <c r="DQ104" i="73" s="1"/>
  <c r="EN104" i="73" s="1"/>
  <c r="DD28" i="73"/>
  <c r="DD104" i="73" s="1"/>
  <c r="EM104" i="73" s="1"/>
  <c r="P26" i="73"/>
  <c r="P102" i="73" s="1"/>
  <c r="O26" i="73"/>
  <c r="O102" i="73" s="1"/>
  <c r="N26" i="73"/>
  <c r="N102" i="73" s="1"/>
  <c r="M26" i="73"/>
  <c r="M102" i="73" s="1"/>
  <c r="L26" i="73"/>
  <c r="L102" i="73" s="1"/>
  <c r="K26" i="73"/>
  <c r="K102" i="73" s="1"/>
  <c r="J26" i="73"/>
  <c r="J102" i="73" s="1"/>
  <c r="I26" i="73"/>
  <c r="I102" i="73" s="1"/>
  <c r="H26" i="73"/>
  <c r="H102" i="73" s="1"/>
  <c r="G26" i="73"/>
  <c r="G102" i="73" s="1"/>
  <c r="F26" i="73"/>
  <c r="F102" i="73" s="1"/>
  <c r="E26" i="73"/>
  <c r="E102" i="73" s="1"/>
  <c r="AD26" i="73"/>
  <c r="AD102" i="73" s="1"/>
  <c r="AB26" i="73"/>
  <c r="AB102" i="73" s="1"/>
  <c r="EO5" i="73"/>
  <c r="EO43" i="73" s="1"/>
  <c r="EO81" i="73" s="1"/>
  <c r="EN5" i="73"/>
  <c r="EN43" i="73" s="1"/>
  <c r="EN81" i="73" s="1"/>
  <c r="EM5" i="73"/>
  <c r="EM43" i="73" s="1"/>
  <c r="EM81" i="73" s="1"/>
  <c r="EL5" i="73"/>
  <c r="EL43" i="73" s="1"/>
  <c r="EL81" i="73" s="1"/>
  <c r="EK5" i="73"/>
  <c r="EK43" i="73" s="1"/>
  <c r="EK81" i="73" s="1"/>
  <c r="EJ5" i="73"/>
  <c r="EJ43" i="73" s="1"/>
  <c r="EJ81" i="73" s="1"/>
  <c r="EI5" i="73"/>
  <c r="EI43" i="73" s="1"/>
  <c r="EI81" i="73" s="1"/>
  <c r="EH5" i="73"/>
  <c r="EH43" i="73" s="1"/>
  <c r="EH81" i="73" s="1"/>
  <c r="EG5" i="73"/>
  <c r="EG43" i="73" s="1"/>
  <c r="EG81" i="73" s="1"/>
  <c r="EF5" i="73"/>
  <c r="E124" i="73" s="1"/>
  <c r="F124" i="73" s="1"/>
  <c r="G124" i="73" s="1"/>
  <c r="H124" i="73" s="1"/>
  <c r="I124" i="73" s="1"/>
  <c r="J124" i="73" s="1"/>
  <c r="K124" i="73" s="1"/>
  <c r="L124" i="73" s="1"/>
  <c r="M124" i="73" s="1"/>
  <c r="N124" i="73" s="1"/>
  <c r="ED6" i="73"/>
  <c r="ED44" i="73" s="1"/>
  <c r="ED82" i="73" s="1"/>
  <c r="DQ6" i="73"/>
  <c r="DQ44" i="73" s="1"/>
  <c r="DQ82" i="73" s="1"/>
  <c r="DD6" i="73"/>
  <c r="DD44" i="73" s="1"/>
  <c r="DD82" i="73" s="1"/>
  <c r="CQ6" i="73"/>
  <c r="CQ44" i="73" s="1"/>
  <c r="CQ82" i="73" s="1"/>
  <c r="CD6" i="73"/>
  <c r="CD44" i="73" s="1"/>
  <c r="CD82" i="73" s="1"/>
  <c r="BQ6" i="73"/>
  <c r="BQ44" i="73" s="1"/>
  <c r="BQ82" i="73" s="1"/>
  <c r="BD6" i="73"/>
  <c r="BD44" i="73" s="1"/>
  <c r="BD82" i="73" s="1"/>
  <c r="AQ6" i="73"/>
  <c r="AQ44" i="73" s="1"/>
  <c r="AQ82" i="73" s="1"/>
  <c r="AD6" i="73"/>
  <c r="AD44" i="73" s="1"/>
  <c r="AD82" i="73" s="1"/>
  <c r="Q6" i="73"/>
  <c r="Q44" i="73" s="1"/>
  <c r="Q82" i="73" s="1"/>
  <c r="ED5" i="73"/>
  <c r="ED43" i="73" s="1"/>
  <c r="ED81" i="73" s="1"/>
  <c r="DQ5" i="73"/>
  <c r="DQ43" i="73" s="1"/>
  <c r="DQ81" i="73" s="1"/>
  <c r="DD5" i="73"/>
  <c r="DD43" i="73" s="1"/>
  <c r="DD81" i="73" s="1"/>
  <c r="CQ5" i="73"/>
  <c r="CQ43" i="73" s="1"/>
  <c r="CQ81" i="73" s="1"/>
  <c r="CD5" i="73"/>
  <c r="CD43" i="73" s="1"/>
  <c r="CD81" i="73" s="1"/>
  <c r="BQ5" i="73"/>
  <c r="BQ43" i="73" s="1"/>
  <c r="BQ81" i="73" s="1"/>
  <c r="BD5" i="73"/>
  <c r="BD43" i="73" s="1"/>
  <c r="BD81" i="73" s="1"/>
  <c r="AQ5" i="73"/>
  <c r="AQ43" i="73" s="1"/>
  <c r="AQ81" i="73" s="1"/>
  <c r="AD5" i="73"/>
  <c r="AD43" i="73" s="1"/>
  <c r="AD81" i="73" s="1"/>
  <c r="Q5" i="73"/>
  <c r="Q43" i="73" s="1"/>
  <c r="Q81" i="73" s="1"/>
  <c r="T14" i="15"/>
  <c r="L16" i="15"/>
  <c r="M14" i="15"/>
  <c r="L14" i="15"/>
  <c r="T12" i="15"/>
  <c r="H5" i="15"/>
  <c r="I5" i="15" s="1"/>
  <c r="J5" i="15" s="1"/>
  <c r="K5" i="15" s="1"/>
  <c r="L5" i="15" s="1"/>
  <c r="M5" i="15" s="1"/>
  <c r="N5" i="15" s="1"/>
  <c r="O5" i="15" s="1"/>
  <c r="P5" i="15" s="1"/>
  <c r="Q5" i="15" s="1"/>
  <c r="S39" i="14"/>
  <c r="U32" i="14"/>
  <c r="Q32" i="14"/>
  <c r="EO116" i="72" s="1"/>
  <c r="S30" i="14"/>
  <c r="S29" i="14"/>
  <c r="S35" i="14" s="1"/>
  <c r="AC8" i="14"/>
  <c r="H5" i="14"/>
  <c r="I5" i="14" s="1"/>
  <c r="J5" i="14" s="1"/>
  <c r="K5" i="14" s="1"/>
  <c r="L5" i="14" s="1"/>
  <c r="M5" i="14" s="1"/>
  <c r="N5" i="14" s="1"/>
  <c r="O5" i="14" s="1"/>
  <c r="P5" i="14" s="1"/>
  <c r="Q5" i="14" s="1"/>
  <c r="L147" i="12"/>
  <c r="D125" i="12"/>
  <c r="E125" i="12" s="1"/>
  <c r="F125" i="12" s="1"/>
  <c r="G125" i="12" s="1"/>
  <c r="H125" i="12" s="1"/>
  <c r="I125" i="12" s="1"/>
  <c r="J125" i="12" s="1"/>
  <c r="K125" i="12" s="1"/>
  <c r="L125" i="12" s="1"/>
  <c r="L111" i="12"/>
  <c r="K111" i="12"/>
  <c r="J111" i="12"/>
  <c r="I111" i="12"/>
  <c r="H111" i="12"/>
  <c r="G111" i="12"/>
  <c r="F111" i="12"/>
  <c r="E111" i="12"/>
  <c r="D111" i="12"/>
  <c r="C111" i="12"/>
  <c r="E88" i="12"/>
  <c r="F88" i="12" s="1"/>
  <c r="C45" i="12"/>
  <c r="O38" i="12"/>
  <c r="Q38" i="12" s="1"/>
  <c r="O37" i="12"/>
  <c r="Q36" i="12"/>
  <c r="P31" i="12"/>
  <c r="N22" i="12"/>
  <c r="N21" i="12"/>
  <c r="C7" i="12"/>
  <c r="C58" i="12" s="1"/>
  <c r="C89" i="12" s="1"/>
  <c r="D89" i="12" s="1"/>
  <c r="E89" i="12" s="1"/>
  <c r="F89" i="12" s="1"/>
  <c r="G89" i="12" s="1"/>
  <c r="H89" i="12" s="1"/>
  <c r="I89" i="12" s="1"/>
  <c r="J89" i="12" s="1"/>
  <c r="K89" i="12" s="1"/>
  <c r="L89" i="12" s="1"/>
  <c r="E73" i="20"/>
  <c r="D73" i="20"/>
  <c r="E61" i="20"/>
  <c r="D61" i="20"/>
  <c r="E36" i="20"/>
  <c r="D36" i="20"/>
  <c r="E22" i="20"/>
  <c r="D22" i="20"/>
  <c r="Q3" i="20"/>
  <c r="P3" i="20"/>
  <c r="O3" i="20"/>
  <c r="N3" i="20"/>
  <c r="M3" i="20"/>
  <c r="L3" i="20"/>
  <c r="K3" i="20"/>
  <c r="J3" i="20"/>
  <c r="I3" i="20"/>
  <c r="H3" i="20"/>
  <c r="G3" i="20"/>
  <c r="F3" i="20"/>
  <c r="D81" i="7"/>
  <c r="D80" i="7"/>
  <c r="D79" i="7"/>
  <c r="D78" i="7"/>
  <c r="D77" i="7"/>
  <c r="D76" i="7"/>
  <c r="D75" i="7"/>
  <c r="D73" i="7"/>
  <c r="D72" i="7"/>
  <c r="D71" i="7"/>
  <c r="D70" i="7"/>
  <c r="D69" i="7"/>
  <c r="D68" i="7"/>
  <c r="D67" i="7"/>
  <c r="D65" i="7"/>
  <c r="D64" i="7"/>
  <c r="D63" i="7"/>
  <c r="D61" i="7"/>
  <c r="D60" i="7"/>
  <c r="D59" i="7"/>
  <c r="D58" i="7"/>
  <c r="D57" i="7"/>
  <c r="D56" i="7"/>
  <c r="D55" i="7"/>
  <c r="D53" i="7"/>
  <c r="D52" i="7"/>
  <c r="D51" i="7"/>
  <c r="D48" i="7"/>
  <c r="D47" i="7"/>
  <c r="D46" i="7"/>
  <c r="D45" i="7"/>
  <c r="D44" i="7"/>
  <c r="D43" i="7"/>
  <c r="D42" i="7"/>
  <c r="D40" i="7"/>
  <c r="D39" i="7"/>
  <c r="D38" i="7"/>
  <c r="D36" i="7"/>
  <c r="D35" i="7"/>
  <c r="D34" i="7"/>
  <c r="D33" i="7"/>
  <c r="D32" i="7"/>
  <c r="D31" i="7"/>
  <c r="D30" i="7"/>
  <c r="D28" i="7"/>
  <c r="D27" i="7"/>
  <c r="D26" i="7"/>
  <c r="D24" i="7"/>
  <c r="D22" i="7"/>
  <c r="D21" i="7"/>
  <c r="D20" i="7"/>
  <c r="D19" i="7"/>
  <c r="D18" i="7"/>
  <c r="D17" i="7"/>
  <c r="D16" i="7"/>
  <c r="D14" i="7"/>
  <c r="D13" i="7"/>
  <c r="D12" i="7"/>
  <c r="P3" i="7"/>
  <c r="O3" i="7"/>
  <c r="N3" i="7"/>
  <c r="M3" i="7"/>
  <c r="L3" i="7"/>
  <c r="K3" i="7"/>
  <c r="J3" i="7"/>
  <c r="I3" i="7"/>
  <c r="H3" i="7"/>
  <c r="G3" i="7"/>
  <c r="F3" i="7"/>
  <c r="E3" i="7"/>
  <c r="D80" i="6"/>
  <c r="D79" i="6"/>
  <c r="D78" i="6"/>
  <c r="D77" i="6"/>
  <c r="D76" i="6"/>
  <c r="D75" i="6"/>
  <c r="D72" i="6"/>
  <c r="D71" i="6"/>
  <c r="D70" i="6"/>
  <c r="D69" i="6"/>
  <c r="D68" i="6"/>
  <c r="D67" i="6"/>
  <c r="D64" i="6"/>
  <c r="D63" i="6"/>
  <c r="D60" i="6"/>
  <c r="D59" i="6"/>
  <c r="D58" i="6"/>
  <c r="D57" i="6"/>
  <c r="D56" i="6"/>
  <c r="D55" i="6"/>
  <c r="D52" i="6"/>
  <c r="D51" i="6"/>
  <c r="D47" i="6"/>
  <c r="D46" i="6"/>
  <c r="D45" i="6"/>
  <c r="D44" i="6"/>
  <c r="D43" i="6"/>
  <c r="D42" i="6"/>
  <c r="D39" i="6"/>
  <c r="D38" i="6"/>
  <c r="D36" i="6"/>
  <c r="D35" i="6"/>
  <c r="D34" i="6"/>
  <c r="D33" i="6"/>
  <c r="D32" i="6"/>
  <c r="D31" i="6"/>
  <c r="D30" i="6"/>
  <c r="D27" i="6"/>
  <c r="D26" i="6"/>
  <c r="D22" i="6"/>
  <c r="D21" i="6"/>
  <c r="D20" i="6"/>
  <c r="D19" i="6"/>
  <c r="D18" i="6"/>
  <c r="D17" i="6"/>
  <c r="D16" i="6"/>
  <c r="D14" i="6"/>
  <c r="D13" i="6"/>
  <c r="D12" i="6"/>
  <c r="D6" i="6"/>
  <c r="P3" i="6"/>
  <c r="O3" i="6"/>
  <c r="N3" i="6"/>
  <c r="M3" i="6"/>
  <c r="L3" i="6"/>
  <c r="K3" i="6"/>
  <c r="J3" i="6"/>
  <c r="I3" i="6"/>
  <c r="H3" i="6"/>
  <c r="G3" i="6"/>
  <c r="F3" i="6"/>
  <c r="E3" i="6"/>
  <c r="B103" i="4"/>
  <c r="O83" i="4"/>
  <c r="P83" i="7" s="1"/>
  <c r="N83" i="4"/>
  <c r="M83" i="4"/>
  <c r="N83" i="7" s="1"/>
  <c r="L83" i="4"/>
  <c r="K83" i="4"/>
  <c r="L83" i="7" s="1"/>
  <c r="J83" i="4"/>
  <c r="I83" i="4"/>
  <c r="H83" i="4"/>
  <c r="G83" i="4"/>
  <c r="H83" i="7" s="1"/>
  <c r="F83" i="4"/>
  <c r="G83" i="7" s="1"/>
  <c r="E83" i="4"/>
  <c r="D83" i="4"/>
  <c r="E83" i="7" s="1"/>
  <c r="O80" i="4"/>
  <c r="Q80" i="61" s="1"/>
  <c r="N80" i="4"/>
  <c r="P80" i="61" s="1"/>
  <c r="M80" i="4"/>
  <c r="O80" i="61" s="1"/>
  <c r="L80" i="4"/>
  <c r="N80" i="61" s="1"/>
  <c r="K80" i="4"/>
  <c r="M80" i="61" s="1"/>
  <c r="J80" i="4"/>
  <c r="L80" i="61" s="1"/>
  <c r="I80" i="4"/>
  <c r="K80" i="61" s="1"/>
  <c r="H80" i="4"/>
  <c r="J80" i="61" s="1"/>
  <c r="G80" i="4"/>
  <c r="I80" i="61" s="1"/>
  <c r="F80" i="4"/>
  <c r="E80" i="4"/>
  <c r="D80" i="4"/>
  <c r="O79" i="4"/>
  <c r="Q79" i="61" s="1"/>
  <c r="N79" i="4"/>
  <c r="P79" i="61" s="1"/>
  <c r="M79" i="4"/>
  <c r="O79" i="61" s="1"/>
  <c r="L79" i="4"/>
  <c r="N79" i="61" s="1"/>
  <c r="K79" i="4"/>
  <c r="M79" i="61" s="1"/>
  <c r="J79" i="4"/>
  <c r="L79" i="61" s="1"/>
  <c r="I79" i="4"/>
  <c r="K79" i="61" s="1"/>
  <c r="H79" i="4"/>
  <c r="J79" i="61" s="1"/>
  <c r="G79" i="4"/>
  <c r="I79" i="61" s="1"/>
  <c r="F79" i="4"/>
  <c r="E79" i="4"/>
  <c r="D79" i="4"/>
  <c r="O78" i="4"/>
  <c r="Q78" i="61" s="1"/>
  <c r="N78" i="4"/>
  <c r="P78" i="61" s="1"/>
  <c r="M78" i="4"/>
  <c r="O78" i="61" s="1"/>
  <c r="L78" i="4"/>
  <c r="N78" i="61" s="1"/>
  <c r="K78" i="4"/>
  <c r="M78" i="61" s="1"/>
  <c r="J78" i="4"/>
  <c r="L78" i="61" s="1"/>
  <c r="I78" i="4"/>
  <c r="K78" i="61" s="1"/>
  <c r="H78" i="4"/>
  <c r="J78" i="61" s="1"/>
  <c r="G78" i="4"/>
  <c r="I78" i="61" s="1"/>
  <c r="F78" i="4"/>
  <c r="E78" i="4"/>
  <c r="D78" i="4"/>
  <c r="O77" i="4"/>
  <c r="Q77" i="61" s="1"/>
  <c r="N77" i="4"/>
  <c r="P77" i="61" s="1"/>
  <c r="M77" i="4"/>
  <c r="O77" i="61" s="1"/>
  <c r="L77" i="4"/>
  <c r="N77" i="61" s="1"/>
  <c r="K77" i="4"/>
  <c r="M77" i="61" s="1"/>
  <c r="J77" i="4"/>
  <c r="L77" i="61" s="1"/>
  <c r="I77" i="4"/>
  <c r="K77" i="61" s="1"/>
  <c r="H77" i="4"/>
  <c r="J77" i="61" s="1"/>
  <c r="G77" i="4"/>
  <c r="I77" i="61" s="1"/>
  <c r="F77" i="4"/>
  <c r="E77" i="4"/>
  <c r="D77" i="4"/>
  <c r="O76" i="4"/>
  <c r="Q76" i="61" s="1"/>
  <c r="N76" i="4"/>
  <c r="P76" i="61" s="1"/>
  <c r="M76" i="4"/>
  <c r="O76" i="61" s="1"/>
  <c r="L76" i="4"/>
  <c r="N76" i="61" s="1"/>
  <c r="K76" i="4"/>
  <c r="M76" i="61" s="1"/>
  <c r="J76" i="4"/>
  <c r="L76" i="61" s="1"/>
  <c r="I76" i="4"/>
  <c r="K76" i="61" s="1"/>
  <c r="H76" i="4"/>
  <c r="J76" i="61" s="1"/>
  <c r="G76" i="4"/>
  <c r="I76" i="61" s="1"/>
  <c r="F76" i="4"/>
  <c r="E76" i="4"/>
  <c r="D76" i="4"/>
  <c r="O75" i="4"/>
  <c r="Q75" i="61" s="1"/>
  <c r="N75" i="4"/>
  <c r="P75" i="61" s="1"/>
  <c r="M75" i="4"/>
  <c r="O75" i="61" s="1"/>
  <c r="L75" i="4"/>
  <c r="N75" i="61" s="1"/>
  <c r="K75" i="4"/>
  <c r="M75" i="61" s="1"/>
  <c r="J75" i="4"/>
  <c r="L75" i="61" s="1"/>
  <c r="I75" i="4"/>
  <c r="K75" i="61" s="1"/>
  <c r="H75" i="4"/>
  <c r="J75" i="61" s="1"/>
  <c r="G75" i="4"/>
  <c r="I75" i="61" s="1"/>
  <c r="F75" i="4"/>
  <c r="E75" i="4"/>
  <c r="D75" i="4"/>
  <c r="O72" i="4"/>
  <c r="Q72" i="61" s="1"/>
  <c r="N72" i="4"/>
  <c r="P72" i="61" s="1"/>
  <c r="M72" i="4"/>
  <c r="O72" i="61" s="1"/>
  <c r="L72" i="4"/>
  <c r="N72" i="61" s="1"/>
  <c r="K72" i="4"/>
  <c r="M72" i="61" s="1"/>
  <c r="J72" i="4"/>
  <c r="L72" i="61" s="1"/>
  <c r="I72" i="4"/>
  <c r="K72" i="61" s="1"/>
  <c r="H72" i="4"/>
  <c r="J72" i="61" s="1"/>
  <c r="G72" i="4"/>
  <c r="I72" i="61" s="1"/>
  <c r="F72" i="4"/>
  <c r="E72" i="4"/>
  <c r="D72" i="4"/>
  <c r="O71" i="4"/>
  <c r="Q71" i="61" s="1"/>
  <c r="N71" i="4"/>
  <c r="P71" i="61" s="1"/>
  <c r="M71" i="4"/>
  <c r="O71" i="61" s="1"/>
  <c r="L71" i="4"/>
  <c r="N71" i="61" s="1"/>
  <c r="K71" i="4"/>
  <c r="M71" i="61" s="1"/>
  <c r="J71" i="4"/>
  <c r="L71" i="61" s="1"/>
  <c r="I71" i="4"/>
  <c r="K71" i="61" s="1"/>
  <c r="H71" i="4"/>
  <c r="J71" i="61" s="1"/>
  <c r="G71" i="4"/>
  <c r="I71" i="61" s="1"/>
  <c r="F71" i="4"/>
  <c r="E71" i="4"/>
  <c r="D71" i="4"/>
  <c r="O70" i="4"/>
  <c r="Q70" i="61" s="1"/>
  <c r="N70" i="4"/>
  <c r="P70" i="61" s="1"/>
  <c r="M70" i="4"/>
  <c r="O70" i="61" s="1"/>
  <c r="L70" i="4"/>
  <c r="N70" i="61" s="1"/>
  <c r="K70" i="4"/>
  <c r="M70" i="61" s="1"/>
  <c r="J70" i="4"/>
  <c r="L70" i="61" s="1"/>
  <c r="I70" i="4"/>
  <c r="K70" i="61" s="1"/>
  <c r="H70" i="4"/>
  <c r="J70" i="61" s="1"/>
  <c r="G70" i="4"/>
  <c r="I70" i="61" s="1"/>
  <c r="F70" i="4"/>
  <c r="E70" i="4"/>
  <c r="D70" i="4"/>
  <c r="O69" i="4"/>
  <c r="Q69" i="61" s="1"/>
  <c r="N69" i="4"/>
  <c r="P69" i="61" s="1"/>
  <c r="M69" i="4"/>
  <c r="O69" i="61" s="1"/>
  <c r="L69" i="4"/>
  <c r="N69" i="61" s="1"/>
  <c r="K69" i="4"/>
  <c r="M69" i="61" s="1"/>
  <c r="J69" i="4"/>
  <c r="L69" i="61" s="1"/>
  <c r="I69" i="4"/>
  <c r="K69" i="61" s="1"/>
  <c r="H69" i="4"/>
  <c r="J69" i="61" s="1"/>
  <c r="G69" i="4"/>
  <c r="I69" i="61" s="1"/>
  <c r="F69" i="4"/>
  <c r="E69" i="4"/>
  <c r="D69" i="4"/>
  <c r="O68" i="4"/>
  <c r="Q68" i="61" s="1"/>
  <c r="N68" i="4"/>
  <c r="P68" i="61" s="1"/>
  <c r="M68" i="4"/>
  <c r="O68" i="61" s="1"/>
  <c r="L68" i="4"/>
  <c r="N68" i="61" s="1"/>
  <c r="K68" i="4"/>
  <c r="M68" i="61" s="1"/>
  <c r="J68" i="4"/>
  <c r="L68" i="61" s="1"/>
  <c r="I68" i="4"/>
  <c r="K68" i="61" s="1"/>
  <c r="H68" i="4"/>
  <c r="J68" i="61" s="1"/>
  <c r="G68" i="4"/>
  <c r="I68" i="61" s="1"/>
  <c r="F68" i="4"/>
  <c r="E68" i="4"/>
  <c r="D68" i="4"/>
  <c r="O67" i="4"/>
  <c r="Q67" i="61" s="1"/>
  <c r="N67" i="4"/>
  <c r="P67" i="61" s="1"/>
  <c r="M67" i="4"/>
  <c r="O67" i="61" s="1"/>
  <c r="L67" i="4"/>
  <c r="N67" i="61" s="1"/>
  <c r="K67" i="4"/>
  <c r="M67" i="61" s="1"/>
  <c r="J67" i="4"/>
  <c r="L67" i="61" s="1"/>
  <c r="I67" i="4"/>
  <c r="K67" i="61" s="1"/>
  <c r="H67" i="4"/>
  <c r="J67" i="61" s="1"/>
  <c r="G67" i="4"/>
  <c r="I67" i="61" s="1"/>
  <c r="F67" i="4"/>
  <c r="E67" i="4"/>
  <c r="G67" i="61" s="1"/>
  <c r="D67" i="4"/>
  <c r="O64" i="4"/>
  <c r="Q64" i="61" s="1"/>
  <c r="N64" i="4"/>
  <c r="P64" i="61" s="1"/>
  <c r="M64" i="4"/>
  <c r="O64" i="61" s="1"/>
  <c r="L64" i="4"/>
  <c r="N64" i="61" s="1"/>
  <c r="K64" i="4"/>
  <c r="M64" i="61" s="1"/>
  <c r="J64" i="4"/>
  <c r="L64" i="61" s="1"/>
  <c r="I64" i="4"/>
  <c r="K64" i="61" s="1"/>
  <c r="H64" i="4"/>
  <c r="J64" i="61" s="1"/>
  <c r="G64" i="4"/>
  <c r="I64" i="61" s="1"/>
  <c r="F64" i="4"/>
  <c r="E64" i="4"/>
  <c r="D64" i="4"/>
  <c r="O63" i="4"/>
  <c r="Q63" i="61" s="1"/>
  <c r="N63" i="4"/>
  <c r="P63" i="61" s="1"/>
  <c r="M63" i="4"/>
  <c r="O63" i="61" s="1"/>
  <c r="L63" i="4"/>
  <c r="N63" i="61" s="1"/>
  <c r="K63" i="4"/>
  <c r="M63" i="61" s="1"/>
  <c r="J63" i="4"/>
  <c r="L63" i="61" s="1"/>
  <c r="I63" i="4"/>
  <c r="K63" i="61" s="1"/>
  <c r="H63" i="4"/>
  <c r="J63" i="61" s="1"/>
  <c r="G63" i="4"/>
  <c r="I63" i="61" s="1"/>
  <c r="F63" i="4"/>
  <c r="E63" i="4"/>
  <c r="D63" i="4"/>
  <c r="O60" i="4"/>
  <c r="Q60" i="61" s="1"/>
  <c r="N60" i="4"/>
  <c r="P60" i="61" s="1"/>
  <c r="M60" i="4"/>
  <c r="O60" i="61" s="1"/>
  <c r="L60" i="4"/>
  <c r="N60" i="61" s="1"/>
  <c r="K60" i="4"/>
  <c r="M60" i="61" s="1"/>
  <c r="J60" i="4"/>
  <c r="L60" i="61" s="1"/>
  <c r="I60" i="4"/>
  <c r="K60" i="61" s="1"/>
  <c r="H60" i="4"/>
  <c r="J60" i="61" s="1"/>
  <c r="G60" i="4"/>
  <c r="I60" i="61" s="1"/>
  <c r="F60" i="4"/>
  <c r="E60" i="4"/>
  <c r="D60" i="4"/>
  <c r="O59" i="4"/>
  <c r="Q59" i="61" s="1"/>
  <c r="N59" i="4"/>
  <c r="P59" i="61" s="1"/>
  <c r="M59" i="4"/>
  <c r="O59" i="61" s="1"/>
  <c r="L59" i="4"/>
  <c r="N59" i="61" s="1"/>
  <c r="K59" i="4"/>
  <c r="M59" i="61" s="1"/>
  <c r="J59" i="4"/>
  <c r="L59" i="61" s="1"/>
  <c r="I59" i="4"/>
  <c r="K59" i="61" s="1"/>
  <c r="H59" i="4"/>
  <c r="J59" i="61" s="1"/>
  <c r="G59" i="4"/>
  <c r="I59" i="61" s="1"/>
  <c r="F59" i="4"/>
  <c r="E59" i="4"/>
  <c r="D59" i="4"/>
  <c r="O58" i="4"/>
  <c r="Q58" i="61" s="1"/>
  <c r="N58" i="4"/>
  <c r="P58" i="61" s="1"/>
  <c r="M58" i="4"/>
  <c r="O58" i="61" s="1"/>
  <c r="L58" i="4"/>
  <c r="N58" i="61" s="1"/>
  <c r="K58" i="4"/>
  <c r="M58" i="61" s="1"/>
  <c r="J58" i="4"/>
  <c r="L58" i="61" s="1"/>
  <c r="I58" i="4"/>
  <c r="K58" i="61" s="1"/>
  <c r="H58" i="4"/>
  <c r="J58" i="61" s="1"/>
  <c r="G58" i="4"/>
  <c r="I58" i="61" s="1"/>
  <c r="F58" i="4"/>
  <c r="E58" i="4"/>
  <c r="D58" i="4"/>
  <c r="O57" i="4"/>
  <c r="Q57" i="61" s="1"/>
  <c r="N57" i="4"/>
  <c r="P57" i="61" s="1"/>
  <c r="M57" i="4"/>
  <c r="O57" i="61" s="1"/>
  <c r="L57" i="4"/>
  <c r="N57" i="61" s="1"/>
  <c r="K57" i="4"/>
  <c r="M57" i="61" s="1"/>
  <c r="J57" i="4"/>
  <c r="L57" i="61" s="1"/>
  <c r="I57" i="4"/>
  <c r="K57" i="61" s="1"/>
  <c r="H57" i="4"/>
  <c r="J57" i="61" s="1"/>
  <c r="G57" i="4"/>
  <c r="I57" i="61" s="1"/>
  <c r="F57" i="4"/>
  <c r="E57" i="4"/>
  <c r="D57" i="4"/>
  <c r="O56" i="4"/>
  <c r="Q56" i="61" s="1"/>
  <c r="N56" i="4"/>
  <c r="P56" i="61" s="1"/>
  <c r="M56" i="4"/>
  <c r="O56" i="61" s="1"/>
  <c r="L56" i="4"/>
  <c r="N56" i="61" s="1"/>
  <c r="K56" i="4"/>
  <c r="M56" i="61" s="1"/>
  <c r="J56" i="4"/>
  <c r="L56" i="61" s="1"/>
  <c r="I56" i="4"/>
  <c r="K56" i="61" s="1"/>
  <c r="H56" i="4"/>
  <c r="J56" i="61" s="1"/>
  <c r="G56" i="4"/>
  <c r="I56" i="61" s="1"/>
  <c r="F56" i="4"/>
  <c r="E56" i="4"/>
  <c r="D56" i="4"/>
  <c r="O55" i="4"/>
  <c r="Q55" i="61" s="1"/>
  <c r="N55" i="4"/>
  <c r="P55" i="61" s="1"/>
  <c r="M55" i="4"/>
  <c r="O55" i="61" s="1"/>
  <c r="L55" i="4"/>
  <c r="N55" i="61" s="1"/>
  <c r="K55" i="4"/>
  <c r="M55" i="61" s="1"/>
  <c r="J55" i="4"/>
  <c r="L55" i="61" s="1"/>
  <c r="I55" i="4"/>
  <c r="K55" i="61" s="1"/>
  <c r="H55" i="4"/>
  <c r="J55" i="61" s="1"/>
  <c r="G55" i="4"/>
  <c r="I55" i="61" s="1"/>
  <c r="F55" i="4"/>
  <c r="E55" i="4"/>
  <c r="G55" i="61" s="1"/>
  <c r="D55" i="4"/>
  <c r="O52" i="4"/>
  <c r="Q52" i="61" s="1"/>
  <c r="N52" i="4"/>
  <c r="P52" i="61" s="1"/>
  <c r="M52" i="4"/>
  <c r="O52" i="61" s="1"/>
  <c r="L52" i="4"/>
  <c r="N52" i="61" s="1"/>
  <c r="K52" i="4"/>
  <c r="M52" i="61" s="1"/>
  <c r="J52" i="4"/>
  <c r="L52" i="61" s="1"/>
  <c r="I52" i="4"/>
  <c r="K52" i="61" s="1"/>
  <c r="H52" i="4"/>
  <c r="J52" i="61" s="1"/>
  <c r="G52" i="4"/>
  <c r="I52" i="61" s="1"/>
  <c r="F52" i="4"/>
  <c r="E52" i="4"/>
  <c r="D52" i="4"/>
  <c r="O51" i="4"/>
  <c r="Q51" i="61" s="1"/>
  <c r="N51" i="4"/>
  <c r="P51" i="61" s="1"/>
  <c r="M51" i="4"/>
  <c r="O51" i="61" s="1"/>
  <c r="L51" i="4"/>
  <c r="N51" i="61" s="1"/>
  <c r="K51" i="4"/>
  <c r="M51" i="61" s="1"/>
  <c r="J51" i="4"/>
  <c r="L51" i="61" s="1"/>
  <c r="I51" i="4"/>
  <c r="K51" i="61" s="1"/>
  <c r="H51" i="4"/>
  <c r="J51" i="61" s="1"/>
  <c r="G51" i="4"/>
  <c r="I51" i="61" s="1"/>
  <c r="F51" i="4"/>
  <c r="E51" i="4"/>
  <c r="D51" i="4"/>
  <c r="O47" i="4"/>
  <c r="P47" i="69" s="1"/>
  <c r="N47" i="4"/>
  <c r="O47" i="69" s="1"/>
  <c r="M47" i="4"/>
  <c r="N47" i="69" s="1"/>
  <c r="L47" i="4"/>
  <c r="M47" i="69" s="1"/>
  <c r="K47" i="4"/>
  <c r="L47" i="69" s="1"/>
  <c r="J47" i="4"/>
  <c r="K47" i="69" s="1"/>
  <c r="I47" i="4"/>
  <c r="J47" i="69" s="1"/>
  <c r="H47" i="4"/>
  <c r="I47" i="69" s="1"/>
  <c r="G47" i="4"/>
  <c r="H47" i="69" s="1"/>
  <c r="F47" i="4"/>
  <c r="G47" i="69" s="1"/>
  <c r="E47" i="4"/>
  <c r="F47" i="69" s="1"/>
  <c r="D47" i="4"/>
  <c r="E47" i="69" s="1"/>
  <c r="O46" i="4"/>
  <c r="P46" i="69" s="1"/>
  <c r="N46" i="4"/>
  <c r="O46" i="69" s="1"/>
  <c r="M46" i="4"/>
  <c r="N46" i="69" s="1"/>
  <c r="L46" i="4"/>
  <c r="M46" i="69" s="1"/>
  <c r="K46" i="4"/>
  <c r="L46" i="69" s="1"/>
  <c r="J46" i="4"/>
  <c r="K46" i="69" s="1"/>
  <c r="I46" i="4"/>
  <c r="J46" i="69" s="1"/>
  <c r="H46" i="4"/>
  <c r="I46" i="69" s="1"/>
  <c r="G46" i="4"/>
  <c r="H46" i="69" s="1"/>
  <c r="F46" i="4"/>
  <c r="G46" i="69" s="1"/>
  <c r="E46" i="4"/>
  <c r="F46" i="69" s="1"/>
  <c r="D46" i="4"/>
  <c r="E46" i="69" s="1"/>
  <c r="O45" i="4"/>
  <c r="P45" i="69" s="1"/>
  <c r="N45" i="4"/>
  <c r="O45" i="69" s="1"/>
  <c r="M45" i="4"/>
  <c r="N45" i="69" s="1"/>
  <c r="L45" i="4"/>
  <c r="M45" i="69" s="1"/>
  <c r="K45" i="4"/>
  <c r="L45" i="69" s="1"/>
  <c r="J45" i="4"/>
  <c r="K45" i="69" s="1"/>
  <c r="I45" i="4"/>
  <c r="J45" i="69" s="1"/>
  <c r="H45" i="4"/>
  <c r="I45" i="69" s="1"/>
  <c r="G45" i="4"/>
  <c r="H45" i="69" s="1"/>
  <c r="F45" i="4"/>
  <c r="G45" i="69" s="1"/>
  <c r="E45" i="4"/>
  <c r="F45" i="69" s="1"/>
  <c r="D45" i="4"/>
  <c r="E45" i="69" s="1"/>
  <c r="O44" i="4"/>
  <c r="P44" i="69" s="1"/>
  <c r="N44" i="4"/>
  <c r="O44" i="69" s="1"/>
  <c r="M44" i="4"/>
  <c r="N44" i="69" s="1"/>
  <c r="L44" i="4"/>
  <c r="M44" i="69" s="1"/>
  <c r="K44" i="4"/>
  <c r="L44" i="69" s="1"/>
  <c r="J44" i="4"/>
  <c r="K44" i="69" s="1"/>
  <c r="I44" i="4"/>
  <c r="J44" i="69" s="1"/>
  <c r="H44" i="4"/>
  <c r="I44" i="69" s="1"/>
  <c r="G44" i="4"/>
  <c r="H44" i="69" s="1"/>
  <c r="F44" i="4"/>
  <c r="G44" i="69" s="1"/>
  <c r="E44" i="4"/>
  <c r="F44" i="69" s="1"/>
  <c r="D44" i="4"/>
  <c r="E44" i="69" s="1"/>
  <c r="O43" i="4"/>
  <c r="P43" i="69" s="1"/>
  <c r="N43" i="4"/>
  <c r="O43" i="69" s="1"/>
  <c r="M43" i="4"/>
  <c r="N43" i="69" s="1"/>
  <c r="L43" i="4"/>
  <c r="M43" i="69" s="1"/>
  <c r="K43" i="4"/>
  <c r="L43" i="69" s="1"/>
  <c r="J43" i="4"/>
  <c r="K43" i="69" s="1"/>
  <c r="I43" i="4"/>
  <c r="J43" i="69" s="1"/>
  <c r="H43" i="4"/>
  <c r="I43" i="69" s="1"/>
  <c r="G43" i="4"/>
  <c r="H43" i="69" s="1"/>
  <c r="F43" i="4"/>
  <c r="G43" i="69" s="1"/>
  <c r="E43" i="4"/>
  <c r="F43" i="69" s="1"/>
  <c r="D43" i="4"/>
  <c r="E43" i="69" s="1"/>
  <c r="O42" i="4"/>
  <c r="P42" i="69" s="1"/>
  <c r="N42" i="4"/>
  <c r="O42" i="69" s="1"/>
  <c r="M42" i="4"/>
  <c r="N42" i="69" s="1"/>
  <c r="L42" i="4"/>
  <c r="M42" i="69" s="1"/>
  <c r="K42" i="4"/>
  <c r="L42" i="69" s="1"/>
  <c r="J42" i="4"/>
  <c r="K42" i="69" s="1"/>
  <c r="I42" i="4"/>
  <c r="J42" i="69" s="1"/>
  <c r="H42" i="4"/>
  <c r="I42" i="69" s="1"/>
  <c r="G42" i="4"/>
  <c r="H42" i="69" s="1"/>
  <c r="F42" i="4"/>
  <c r="G42" i="69" s="1"/>
  <c r="E42" i="4"/>
  <c r="F42" i="69" s="1"/>
  <c r="D42" i="4"/>
  <c r="E42" i="69" s="1"/>
  <c r="O39" i="4"/>
  <c r="N39" i="4"/>
  <c r="M39" i="4"/>
  <c r="L39" i="4"/>
  <c r="K39" i="4"/>
  <c r="J39" i="4"/>
  <c r="I39" i="4"/>
  <c r="H39" i="4"/>
  <c r="G39" i="4"/>
  <c r="F39" i="4"/>
  <c r="E39" i="4"/>
  <c r="D39" i="4"/>
  <c r="O38" i="4"/>
  <c r="N38" i="4"/>
  <c r="M38" i="4"/>
  <c r="L38" i="4"/>
  <c r="K38" i="4"/>
  <c r="J38" i="4"/>
  <c r="I38" i="4"/>
  <c r="H38" i="4"/>
  <c r="G38" i="4"/>
  <c r="F38" i="4"/>
  <c r="E38" i="4"/>
  <c r="D38" i="4"/>
  <c r="O35" i="4"/>
  <c r="N35" i="4"/>
  <c r="M35" i="4"/>
  <c r="L35" i="4"/>
  <c r="K35" i="4"/>
  <c r="J35" i="4"/>
  <c r="I35" i="4"/>
  <c r="H35" i="4"/>
  <c r="G35" i="4"/>
  <c r="F35" i="4"/>
  <c r="E35" i="4"/>
  <c r="D35" i="4"/>
  <c r="O34" i="4"/>
  <c r="N34" i="4"/>
  <c r="M34" i="4"/>
  <c r="L34" i="4"/>
  <c r="K34" i="4"/>
  <c r="J34" i="4"/>
  <c r="I34" i="4"/>
  <c r="H34" i="4"/>
  <c r="G34" i="4"/>
  <c r="F34" i="4"/>
  <c r="E34" i="4"/>
  <c r="D34" i="4"/>
  <c r="O33" i="4"/>
  <c r="N33" i="4"/>
  <c r="M33" i="4"/>
  <c r="L33" i="4"/>
  <c r="K33" i="4"/>
  <c r="J33" i="4"/>
  <c r="I33" i="4"/>
  <c r="H33" i="4"/>
  <c r="G33" i="4"/>
  <c r="F33" i="4"/>
  <c r="E33" i="4"/>
  <c r="D33" i="4"/>
  <c r="O32" i="4"/>
  <c r="N32" i="4"/>
  <c r="M32" i="4"/>
  <c r="L32" i="4"/>
  <c r="K32" i="4"/>
  <c r="J32" i="4"/>
  <c r="I32" i="4"/>
  <c r="H32" i="4"/>
  <c r="G32" i="4"/>
  <c r="F32" i="4"/>
  <c r="E32" i="4"/>
  <c r="D32" i="4"/>
  <c r="O31" i="4"/>
  <c r="N31" i="4"/>
  <c r="M31" i="4"/>
  <c r="L31" i="4"/>
  <c r="K31" i="4"/>
  <c r="J31" i="4"/>
  <c r="I31" i="4"/>
  <c r="H31" i="4"/>
  <c r="G31" i="4"/>
  <c r="F31" i="4"/>
  <c r="E31" i="4"/>
  <c r="D31" i="4"/>
  <c r="O30" i="4"/>
  <c r="N30" i="4"/>
  <c r="M30" i="4"/>
  <c r="L30" i="4"/>
  <c r="K30" i="4"/>
  <c r="J30" i="4"/>
  <c r="I30" i="4"/>
  <c r="H30" i="4"/>
  <c r="G30" i="4"/>
  <c r="F30" i="4"/>
  <c r="E30" i="4"/>
  <c r="D30" i="4"/>
  <c r="O27" i="4"/>
  <c r="N27" i="4"/>
  <c r="M27" i="4"/>
  <c r="L27" i="4"/>
  <c r="K27" i="4"/>
  <c r="J27" i="4"/>
  <c r="I27" i="4"/>
  <c r="H27" i="4"/>
  <c r="G27" i="4"/>
  <c r="F27" i="4"/>
  <c r="E27" i="4"/>
  <c r="D27" i="4"/>
  <c r="O26" i="4"/>
  <c r="N26" i="4"/>
  <c r="M26" i="4"/>
  <c r="L26" i="4"/>
  <c r="K26" i="4"/>
  <c r="J26" i="4"/>
  <c r="I26" i="4"/>
  <c r="H26" i="4"/>
  <c r="G26" i="4"/>
  <c r="F26" i="4"/>
  <c r="E26" i="4"/>
  <c r="D26" i="4"/>
  <c r="O24" i="4"/>
  <c r="P24" i="69" s="1"/>
  <c r="N24" i="4"/>
  <c r="O24" i="69" s="1"/>
  <c r="M24" i="4"/>
  <c r="N24" i="69" s="1"/>
  <c r="L24" i="4"/>
  <c r="M24" i="69" s="1"/>
  <c r="K24" i="4"/>
  <c r="L24" i="69" s="1"/>
  <c r="J24" i="4"/>
  <c r="K24" i="69" s="1"/>
  <c r="I24" i="4"/>
  <c r="J24" i="69" s="1"/>
  <c r="H24" i="4"/>
  <c r="I24" i="69" s="1"/>
  <c r="G24" i="4"/>
  <c r="H24" i="69" s="1"/>
  <c r="F24" i="4"/>
  <c r="G24" i="69" s="1"/>
  <c r="E24" i="4"/>
  <c r="F24" i="69" s="1"/>
  <c r="D24" i="4"/>
  <c r="BI6" i="71"/>
  <c r="BA6" i="71"/>
  <c r="AX6" i="71"/>
  <c r="AS6" i="71"/>
  <c r="AH6" i="71"/>
  <c r="AC6" i="71"/>
  <c r="O3" i="4"/>
  <c r="N3" i="4"/>
  <c r="M3" i="4"/>
  <c r="L3" i="4"/>
  <c r="K3" i="4"/>
  <c r="J3" i="4"/>
  <c r="I3" i="4"/>
  <c r="H3" i="4"/>
  <c r="G3" i="4"/>
  <c r="R6" i="71" s="1"/>
  <c r="F3" i="4"/>
  <c r="E3" i="4"/>
  <c r="D3" i="4"/>
  <c r="M6" i="71"/>
  <c r="F6" i="71"/>
  <c r="CC58" i="73"/>
  <c r="CA58" i="73"/>
  <c r="BY58" i="73"/>
  <c r="BU58" i="73"/>
  <c r="BS58" i="73"/>
  <c r="CC57" i="73"/>
  <c r="BY57" i="73"/>
  <c r="BW57" i="73"/>
  <c r="BU57" i="73"/>
  <c r="BP58" i="73"/>
  <c r="BN58" i="73"/>
  <c r="BL58" i="73"/>
  <c r="BJ58" i="73"/>
  <c r="BH58" i="73"/>
  <c r="BF58" i="73"/>
  <c r="BP57" i="73"/>
  <c r="BN57" i="73"/>
  <c r="BL57" i="73"/>
  <c r="BJ57" i="73"/>
  <c r="BH57" i="73"/>
  <c r="BF57" i="73"/>
  <c r="BC58" i="73"/>
  <c r="BA58" i="73"/>
  <c r="AY58" i="73"/>
  <c r="AU58" i="73"/>
  <c r="AS58" i="73"/>
  <c r="BC57" i="73"/>
  <c r="AY57" i="73"/>
  <c r="AW57" i="73"/>
  <c r="AU57" i="73"/>
  <c r="AP58" i="73"/>
  <c r="AN58" i="73"/>
  <c r="AL58" i="73"/>
  <c r="AJ58" i="73"/>
  <c r="AH58" i="73"/>
  <c r="AF58" i="73"/>
  <c r="AP57" i="73"/>
  <c r="AN57" i="73"/>
  <c r="AL57" i="73"/>
  <c r="AJ57" i="73"/>
  <c r="AH57" i="73"/>
  <c r="AC58" i="73"/>
  <c r="AA58" i="73"/>
  <c r="Y58" i="73"/>
  <c r="U58" i="73"/>
  <c r="S58" i="73"/>
  <c r="AC57" i="73"/>
  <c r="Y57" i="73"/>
  <c r="W57" i="73"/>
  <c r="U57" i="73"/>
  <c r="P58" i="73"/>
  <c r="N58" i="73"/>
  <c r="L58" i="73"/>
  <c r="H58" i="73"/>
  <c r="F58" i="73"/>
  <c r="P57" i="73"/>
  <c r="N57" i="73"/>
  <c r="L57" i="73"/>
  <c r="J57" i="73"/>
  <c r="H57" i="73"/>
  <c r="CY54" i="73"/>
  <c r="CC54" i="73"/>
  <c r="CA54" i="73"/>
  <c r="BZ54" i="73"/>
  <c r="BY54" i="73"/>
  <c r="BV54" i="73"/>
  <c r="BU54" i="73"/>
  <c r="BS54" i="73"/>
  <c r="BR54" i="73"/>
  <c r="BP54" i="73"/>
  <c r="BO54" i="73"/>
  <c r="BN54" i="73"/>
  <c r="BM54" i="73"/>
  <c r="BL54" i="73"/>
  <c r="BI54" i="73"/>
  <c r="BH54" i="73"/>
  <c r="BG54" i="73"/>
  <c r="BF54" i="73"/>
  <c r="BE54" i="73"/>
  <c r="BP53" i="73"/>
  <c r="BN53" i="73"/>
  <c r="BM53" i="73"/>
  <c r="BL53" i="73"/>
  <c r="BJ53" i="73"/>
  <c r="BI53" i="73"/>
  <c r="BH53" i="73"/>
  <c r="BF53" i="73"/>
  <c r="BE53" i="73"/>
  <c r="BC54" i="73"/>
  <c r="BB54" i="73"/>
  <c r="BA54" i="73"/>
  <c r="AZ54" i="73"/>
  <c r="AY54" i="73"/>
  <c r="AV54" i="73"/>
  <c r="AU54" i="73"/>
  <c r="AT54" i="73"/>
  <c r="AS54" i="73"/>
  <c r="AR54" i="73"/>
  <c r="BC53" i="73"/>
  <c r="AZ53" i="73"/>
  <c r="AY53" i="73"/>
  <c r="AW53" i="73"/>
  <c r="AV53" i="73"/>
  <c r="AU53" i="73"/>
  <c r="AR53" i="73"/>
  <c r="AP54" i="73"/>
  <c r="AO54" i="73"/>
  <c r="AN54" i="73"/>
  <c r="AM54" i="73"/>
  <c r="AL54" i="73"/>
  <c r="AI54" i="73"/>
  <c r="AH54" i="73"/>
  <c r="AG54" i="73"/>
  <c r="AF54" i="73"/>
  <c r="AE54" i="73"/>
  <c r="AP53" i="73"/>
  <c r="AM53" i="73"/>
  <c r="AL53" i="73"/>
  <c r="AJ53" i="73"/>
  <c r="AI53" i="73"/>
  <c r="AH53" i="73"/>
  <c r="AE53" i="73"/>
  <c r="AC54" i="73"/>
  <c r="AB54" i="73"/>
  <c r="AA54" i="73"/>
  <c r="Z54" i="73"/>
  <c r="Y54" i="73"/>
  <c r="V54" i="73"/>
  <c r="U54" i="73"/>
  <c r="T54" i="73"/>
  <c r="S54" i="73"/>
  <c r="R54" i="73"/>
  <c r="AC53" i="73"/>
  <c r="Z53" i="73"/>
  <c r="Y53" i="73"/>
  <c r="W53" i="73"/>
  <c r="V53" i="73"/>
  <c r="U53" i="73"/>
  <c r="R53" i="73"/>
  <c r="P54" i="73"/>
  <c r="O54" i="73"/>
  <c r="N54" i="73"/>
  <c r="M54" i="73"/>
  <c r="L54" i="73"/>
  <c r="I54" i="73"/>
  <c r="H54" i="73"/>
  <c r="G54" i="73"/>
  <c r="F54" i="73"/>
  <c r="E54" i="73"/>
  <c r="P53" i="73"/>
  <c r="M53" i="73"/>
  <c r="L53" i="73"/>
  <c r="J53" i="73"/>
  <c r="I53" i="73"/>
  <c r="H53" i="73"/>
  <c r="E53" i="73"/>
  <c r="BX16" i="73"/>
  <c r="BU16" i="73"/>
  <c r="BT16" i="73"/>
  <c r="BP16" i="73"/>
  <c r="BK16" i="73"/>
  <c r="BJ16" i="73"/>
  <c r="BN15" i="73"/>
  <c r="BF15" i="73"/>
  <c r="AY16" i="73"/>
  <c r="AX16" i="73"/>
  <c r="AW16" i="73"/>
  <c r="AT16" i="73"/>
  <c r="BA15" i="73"/>
  <c r="AS15" i="73"/>
  <c r="AK16" i="73"/>
  <c r="AJ16" i="73"/>
  <c r="AH16" i="73"/>
  <c r="AN15" i="73"/>
  <c r="AF15" i="73"/>
  <c r="X16" i="73"/>
  <c r="W16" i="73"/>
  <c r="AA15" i="73"/>
  <c r="W15" i="73"/>
  <c r="S15" i="73"/>
  <c r="P16" i="73"/>
  <c r="K16" i="73"/>
  <c r="J16" i="73"/>
  <c r="N15" i="73"/>
  <c r="J15" i="73"/>
  <c r="F15" i="73"/>
  <c r="N3" i="2"/>
  <c r="M3" i="2"/>
  <c r="L3" i="2"/>
  <c r="K3" i="2"/>
  <c r="J3" i="2"/>
  <c r="I3" i="2"/>
  <c r="H3" i="2"/>
  <c r="G3" i="2"/>
  <c r="F3" i="2"/>
  <c r="E3" i="2"/>
  <c r="D3" i="2"/>
  <c r="C3" i="2"/>
  <c r="CN58" i="73"/>
  <c r="CF58" i="73"/>
  <c r="CN54" i="73"/>
  <c r="CF54" i="73"/>
  <c r="P4" i="1"/>
  <c r="O4" i="1"/>
  <c r="N4" i="1"/>
  <c r="M4" i="1"/>
  <c r="L4" i="1"/>
  <c r="K4" i="1"/>
  <c r="J4" i="1"/>
  <c r="I4" i="1"/>
  <c r="H4" i="1"/>
  <c r="G4" i="1"/>
  <c r="F4" i="1"/>
  <c r="E4" i="1"/>
  <c r="D61" i="6"/>
  <c r="D65" i="6"/>
  <c r="D48" i="6"/>
  <c r="D24" i="6"/>
  <c r="I83" i="7" l="1"/>
  <c r="I99" i="7" s="1"/>
  <c r="M83" i="7"/>
  <c r="M99" i="7" s="1"/>
  <c r="F83" i="7"/>
  <c r="F99" i="7" s="1"/>
  <c r="J83" i="7"/>
  <c r="J99" i="7" s="1"/>
  <c r="K83" i="7"/>
  <c r="K99" i="7" s="1"/>
  <c r="O83" i="7"/>
  <c r="O99" i="7" s="1"/>
  <c r="F48" i="6"/>
  <c r="J48" i="6"/>
  <c r="N48" i="6"/>
  <c r="G48" i="6"/>
  <c r="K48" i="6"/>
  <c r="H48" i="6"/>
  <c r="L48" i="6"/>
  <c r="P48" i="6"/>
  <c r="I48" i="6"/>
  <c r="M48" i="6"/>
  <c r="E48" i="6"/>
  <c r="O48" i="6"/>
  <c r="I95" i="67"/>
  <c r="M95" i="67"/>
  <c r="F95" i="67"/>
  <c r="F99" i="67" s="1"/>
  <c r="J95" i="67"/>
  <c r="J99" i="67" s="1"/>
  <c r="N95" i="67"/>
  <c r="G95" i="67"/>
  <c r="K95" i="67"/>
  <c r="O95" i="67"/>
  <c r="O99" i="67" s="1"/>
  <c r="G95" i="69"/>
  <c r="K95" i="69"/>
  <c r="K99" i="69" s="1"/>
  <c r="O95" i="69"/>
  <c r="O99" i="69" s="1"/>
  <c r="H95" i="69"/>
  <c r="L95" i="69"/>
  <c r="P95" i="69"/>
  <c r="Q53" i="69"/>
  <c r="F95" i="69"/>
  <c r="J95" i="69"/>
  <c r="N95" i="69"/>
  <c r="F22" i="20"/>
  <c r="J22" i="20"/>
  <c r="N22" i="20"/>
  <c r="G22" i="20"/>
  <c r="O22" i="20"/>
  <c r="H22" i="20"/>
  <c r="P22" i="20"/>
  <c r="I22" i="20"/>
  <c r="M22" i="20"/>
  <c r="Q22" i="20"/>
  <c r="K22" i="20"/>
  <c r="L22" i="20"/>
  <c r="Q36" i="20"/>
  <c r="M36" i="20"/>
  <c r="I36" i="20"/>
  <c r="L36" i="20"/>
  <c r="K36" i="20"/>
  <c r="N36" i="20"/>
  <c r="J36" i="20"/>
  <c r="F36" i="20"/>
  <c r="P36" i="20"/>
  <c r="H36" i="20"/>
  <c r="O36" i="20"/>
  <c r="G36" i="20"/>
  <c r="Q73" i="20"/>
  <c r="M73" i="20"/>
  <c r="I73" i="20"/>
  <c r="P73" i="20"/>
  <c r="H73" i="20"/>
  <c r="K73" i="20"/>
  <c r="G73" i="20"/>
  <c r="N73" i="20"/>
  <c r="J73" i="20"/>
  <c r="F73" i="20"/>
  <c r="L73" i="20"/>
  <c r="O73" i="20"/>
  <c r="Q61" i="20"/>
  <c r="M61" i="20"/>
  <c r="I61" i="20"/>
  <c r="H61" i="20"/>
  <c r="K61" i="20"/>
  <c r="N61" i="20"/>
  <c r="J61" i="20"/>
  <c r="F61" i="20"/>
  <c r="P61" i="20"/>
  <c r="L61" i="20"/>
  <c r="O61" i="20"/>
  <c r="G61" i="20"/>
  <c r="E95" i="67"/>
  <c r="Q61" i="67"/>
  <c r="Q53" i="67"/>
  <c r="N99" i="67"/>
  <c r="G96" i="67"/>
  <c r="K96" i="67"/>
  <c r="O96" i="67"/>
  <c r="E97" i="67"/>
  <c r="Q97" i="67" s="1"/>
  <c r="Q81" i="67"/>
  <c r="H96" i="67"/>
  <c r="L96" i="67"/>
  <c r="P96" i="67"/>
  <c r="Q73" i="67"/>
  <c r="H95" i="67"/>
  <c r="H99" i="67" s="1"/>
  <c r="L95" i="67"/>
  <c r="L99" i="67" s="1"/>
  <c r="P95" i="67"/>
  <c r="P99" i="67" s="1"/>
  <c r="E96" i="67"/>
  <c r="Q65" i="67"/>
  <c r="I96" i="67"/>
  <c r="I99" i="67" s="1"/>
  <c r="M96" i="67"/>
  <c r="E97" i="69"/>
  <c r="Q81" i="69"/>
  <c r="Q97" i="69" s="1"/>
  <c r="G99" i="69"/>
  <c r="H96" i="69"/>
  <c r="L96" i="69"/>
  <c r="L99" i="69" s="1"/>
  <c r="P96" i="69"/>
  <c r="Q73" i="69"/>
  <c r="E96" i="69"/>
  <c r="Q65" i="69"/>
  <c r="I96" i="69"/>
  <c r="M96" i="69"/>
  <c r="E95" i="69"/>
  <c r="Q61" i="69"/>
  <c r="I95" i="69"/>
  <c r="I99" i="69" s="1"/>
  <c r="M95" i="69"/>
  <c r="M99" i="69" s="1"/>
  <c r="F96" i="69"/>
  <c r="J96" i="69"/>
  <c r="J99" i="69" s="1"/>
  <c r="N96" i="69"/>
  <c r="F98" i="4"/>
  <c r="G99" i="7"/>
  <c r="M98" i="4"/>
  <c r="X17" i="71" s="1"/>
  <c r="N99" i="7"/>
  <c r="G98" i="4"/>
  <c r="H99" i="7"/>
  <c r="K98" i="4"/>
  <c r="V17" i="71" s="1"/>
  <c r="O98" i="4"/>
  <c r="P99" i="7"/>
  <c r="E99" i="7"/>
  <c r="P83" i="4"/>
  <c r="D9" i="61"/>
  <c r="D7" i="61"/>
  <c r="G61" i="6"/>
  <c r="K61" i="6"/>
  <c r="O61" i="6"/>
  <c r="F61" i="6"/>
  <c r="N61" i="6"/>
  <c r="H61" i="6"/>
  <c r="L61" i="6"/>
  <c r="P61" i="6"/>
  <c r="E61" i="6"/>
  <c r="I61" i="6"/>
  <c r="M61" i="6"/>
  <c r="J61" i="6"/>
  <c r="E22" i="6"/>
  <c r="I22" i="6"/>
  <c r="M22" i="6"/>
  <c r="K22" i="6"/>
  <c r="H22" i="6"/>
  <c r="P22" i="6"/>
  <c r="F22" i="6"/>
  <c r="J22" i="6"/>
  <c r="N22" i="6"/>
  <c r="G22" i="6"/>
  <c r="O22" i="6"/>
  <c r="L22" i="6"/>
  <c r="G24" i="6"/>
  <c r="K24" i="6"/>
  <c r="O24" i="6"/>
  <c r="E24" i="6"/>
  <c r="M24" i="6"/>
  <c r="J24" i="6"/>
  <c r="H24" i="6"/>
  <c r="L24" i="6"/>
  <c r="P24" i="6"/>
  <c r="I24" i="6"/>
  <c r="F24" i="6"/>
  <c r="N24" i="6"/>
  <c r="G14" i="6"/>
  <c r="K14" i="6"/>
  <c r="O14" i="6"/>
  <c r="I14" i="6"/>
  <c r="F14" i="6"/>
  <c r="N14" i="6"/>
  <c r="H14" i="6"/>
  <c r="L14" i="6"/>
  <c r="P14" i="6"/>
  <c r="E14" i="6"/>
  <c r="M14" i="6"/>
  <c r="J14" i="6"/>
  <c r="J90" i="6" s="1"/>
  <c r="G36" i="6"/>
  <c r="K36" i="6"/>
  <c r="O36" i="6"/>
  <c r="I36" i="6"/>
  <c r="F36" i="6"/>
  <c r="N36" i="6"/>
  <c r="H36" i="6"/>
  <c r="L36" i="6"/>
  <c r="P36" i="6"/>
  <c r="E36" i="6"/>
  <c r="M36" i="6"/>
  <c r="J36" i="6"/>
  <c r="E65" i="6"/>
  <c r="I65" i="6"/>
  <c r="M65" i="6"/>
  <c r="H65" i="6"/>
  <c r="P65" i="6"/>
  <c r="F65" i="6"/>
  <c r="J65" i="6"/>
  <c r="N65" i="6"/>
  <c r="G65" i="6"/>
  <c r="K65" i="6"/>
  <c r="O65" i="6"/>
  <c r="L65" i="6"/>
  <c r="F6" i="6"/>
  <c r="F89" i="6" s="1"/>
  <c r="J6" i="6"/>
  <c r="J89" i="6" s="1"/>
  <c r="N6" i="6"/>
  <c r="N89" i="6" s="1"/>
  <c r="H6" i="6"/>
  <c r="H89" i="6" s="1"/>
  <c r="L6" i="6"/>
  <c r="L89" i="6" s="1"/>
  <c r="E6" i="6"/>
  <c r="I6" i="6"/>
  <c r="I89" i="6" s="1"/>
  <c r="M6" i="6"/>
  <c r="M89" i="6" s="1"/>
  <c r="G6" i="6"/>
  <c r="G89" i="6" s="1"/>
  <c r="K6" i="6"/>
  <c r="K89" i="6" s="1"/>
  <c r="O6" i="6"/>
  <c r="O89" i="6" s="1"/>
  <c r="P6" i="6"/>
  <c r="P89" i="6" s="1"/>
  <c r="Q44" i="69"/>
  <c r="P24" i="4"/>
  <c r="Q43" i="69"/>
  <c r="Q47" i="69"/>
  <c r="Q42" i="69"/>
  <c r="Q46" i="69"/>
  <c r="Q45" i="69"/>
  <c r="H28" i="4"/>
  <c r="I28" i="69" s="1"/>
  <c r="D28" i="4"/>
  <c r="L28" i="4"/>
  <c r="M28" i="69" s="1"/>
  <c r="L65" i="61"/>
  <c r="P65" i="61"/>
  <c r="L73" i="61"/>
  <c r="P73" i="61"/>
  <c r="I53" i="61"/>
  <c r="M53" i="61"/>
  <c r="Q53" i="61"/>
  <c r="I61" i="61"/>
  <c r="Q61" i="61"/>
  <c r="I65" i="61"/>
  <c r="M65" i="61"/>
  <c r="Q65" i="61"/>
  <c r="J53" i="61"/>
  <c r="N53" i="61"/>
  <c r="J61" i="61"/>
  <c r="N61" i="61"/>
  <c r="K73" i="61"/>
  <c r="O73" i="61"/>
  <c r="K81" i="61"/>
  <c r="K97" i="61" s="1"/>
  <c r="O81" i="61"/>
  <c r="O97" i="61" s="1"/>
  <c r="L81" i="61"/>
  <c r="L97" i="61" s="1"/>
  <c r="P81" i="61"/>
  <c r="P97" i="61" s="1"/>
  <c r="K53" i="61"/>
  <c r="O53" i="61"/>
  <c r="K61" i="61"/>
  <c r="O61" i="61"/>
  <c r="J65" i="61"/>
  <c r="N65" i="61"/>
  <c r="I73" i="61"/>
  <c r="I81" i="61"/>
  <c r="I97" i="61" s="1"/>
  <c r="M81" i="61"/>
  <c r="M97" i="61" s="1"/>
  <c r="Q81" i="61"/>
  <c r="Q97" i="61" s="1"/>
  <c r="L53" i="61"/>
  <c r="P53" i="61"/>
  <c r="L61" i="61"/>
  <c r="P61" i="61"/>
  <c r="E65" i="4"/>
  <c r="K65" i="61"/>
  <c r="O65" i="61"/>
  <c r="J73" i="61"/>
  <c r="N73" i="61"/>
  <c r="J81" i="61"/>
  <c r="J97" i="61" s="1"/>
  <c r="N81" i="61"/>
  <c r="N97" i="61" s="1"/>
  <c r="M73" i="61"/>
  <c r="Q73" i="61"/>
  <c r="K28" i="4"/>
  <c r="L28" i="69" s="1"/>
  <c r="O28" i="4"/>
  <c r="P28" i="69" s="1"/>
  <c r="J40" i="4"/>
  <c r="N40" i="4"/>
  <c r="E48" i="69"/>
  <c r="I48" i="69"/>
  <c r="M48" i="69"/>
  <c r="I28" i="4"/>
  <c r="J28" i="69" s="1"/>
  <c r="M28" i="4"/>
  <c r="N28" i="69" s="1"/>
  <c r="E40" i="4"/>
  <c r="L48" i="69"/>
  <c r="P48" i="69"/>
  <c r="W17" i="73"/>
  <c r="E24" i="69"/>
  <c r="H36" i="4"/>
  <c r="I36" i="69" s="1"/>
  <c r="L36" i="4"/>
  <c r="M36" i="69" s="1"/>
  <c r="G48" i="69"/>
  <c r="K48" i="69"/>
  <c r="O48" i="69"/>
  <c r="DW6" i="73"/>
  <c r="DW44" i="73" s="1"/>
  <c r="DW82" i="73" s="1"/>
  <c r="AS6" i="72"/>
  <c r="AS6" i="73" s="1"/>
  <c r="AS44" i="73" s="1"/>
  <c r="AS82" i="73" s="1"/>
  <c r="BS6" i="72"/>
  <c r="BS48" i="72" s="1"/>
  <c r="BS90" i="72" s="1"/>
  <c r="F48" i="69"/>
  <c r="J48" i="69"/>
  <c r="N48" i="69"/>
  <c r="CS6" i="72"/>
  <c r="CS48" i="72" s="1"/>
  <c r="CS90" i="72" s="1"/>
  <c r="H48" i="69"/>
  <c r="M61" i="61"/>
  <c r="CX6" i="72"/>
  <c r="CX48" i="72" s="1"/>
  <c r="CX90" i="72" s="1"/>
  <c r="O38" i="61"/>
  <c r="K38" i="61"/>
  <c r="P38" i="61"/>
  <c r="J38" i="61"/>
  <c r="M38" i="61"/>
  <c r="Q38" i="61"/>
  <c r="L38" i="61"/>
  <c r="N38" i="61"/>
  <c r="I38" i="61"/>
  <c r="AC26" i="73"/>
  <c r="AC102" i="73" s="1"/>
  <c r="N20" i="72"/>
  <c r="N62" i="72" s="1"/>
  <c r="N104" i="72" s="1"/>
  <c r="G28" i="4"/>
  <c r="H28" i="69" s="1"/>
  <c r="CI85" i="71"/>
  <c r="W43" i="71"/>
  <c r="W77" i="71" s="1"/>
  <c r="H33" i="7"/>
  <c r="L33" i="7"/>
  <c r="P33" i="7"/>
  <c r="H43" i="7"/>
  <c r="L43" i="7"/>
  <c r="P43" i="7"/>
  <c r="L47" i="7"/>
  <c r="P47" i="7"/>
  <c r="K32" i="7"/>
  <c r="O32" i="7"/>
  <c r="G33" i="7"/>
  <c r="K33" i="7"/>
  <c r="O33" i="7"/>
  <c r="G42" i="7"/>
  <c r="K42" i="7"/>
  <c r="G43" i="7"/>
  <c r="K43" i="7"/>
  <c r="O43" i="7"/>
  <c r="G46" i="7"/>
  <c r="K46" i="7"/>
  <c r="O46" i="7"/>
  <c r="G47" i="7"/>
  <c r="K47" i="7"/>
  <c r="O47" i="7"/>
  <c r="F68" i="7"/>
  <c r="N68" i="7"/>
  <c r="J20" i="72"/>
  <c r="J62" i="72" s="1"/>
  <c r="J104" i="72" s="1"/>
  <c r="E20" i="72"/>
  <c r="E62" i="72" s="1"/>
  <c r="I20" i="72"/>
  <c r="I62" i="72" s="1"/>
  <c r="M20" i="72"/>
  <c r="M62" i="72" s="1"/>
  <c r="I32" i="14"/>
  <c r="EG116" i="72" s="1"/>
  <c r="F20" i="72"/>
  <c r="F62" i="72" s="1"/>
  <c r="F104" i="72" s="1"/>
  <c r="D33" i="61"/>
  <c r="G20" i="72"/>
  <c r="G62" i="72" s="1"/>
  <c r="G104" i="72" s="1"/>
  <c r="AA33" i="72"/>
  <c r="AA75" i="72" s="1"/>
  <c r="K20" i="72"/>
  <c r="K62" i="72" s="1"/>
  <c r="K104" i="72" s="1"/>
  <c r="N27" i="12"/>
  <c r="S43" i="14" s="1"/>
  <c r="F27" i="7"/>
  <c r="J27" i="7"/>
  <c r="N27" i="7"/>
  <c r="F33" i="7"/>
  <c r="J33" i="7"/>
  <c r="N33" i="7"/>
  <c r="F43" i="7"/>
  <c r="J43" i="7"/>
  <c r="N43" i="7"/>
  <c r="F47" i="7"/>
  <c r="J47" i="7"/>
  <c r="N47" i="7"/>
  <c r="E68" i="7"/>
  <c r="I68" i="7"/>
  <c r="M68" i="7"/>
  <c r="I72" i="7"/>
  <c r="I77" i="7"/>
  <c r="P52" i="7"/>
  <c r="E33" i="7"/>
  <c r="I33" i="7"/>
  <c r="M33" i="7"/>
  <c r="E43" i="7"/>
  <c r="I43" i="7"/>
  <c r="M43" i="7"/>
  <c r="E47" i="7"/>
  <c r="I47" i="7"/>
  <c r="M47" i="7"/>
  <c r="J44" i="7"/>
  <c r="F44" i="7"/>
  <c r="N44" i="7"/>
  <c r="E59" i="7"/>
  <c r="K39" i="7"/>
  <c r="G44" i="7"/>
  <c r="H55" i="7"/>
  <c r="G39" i="7"/>
  <c r="O39" i="7"/>
  <c r="J64" i="7"/>
  <c r="P59" i="7"/>
  <c r="L78" i="7"/>
  <c r="J42" i="7"/>
  <c r="N42" i="7"/>
  <c r="F46" i="7"/>
  <c r="J46" i="7"/>
  <c r="N46" i="7"/>
  <c r="I46" i="7"/>
  <c r="M46" i="7"/>
  <c r="DT5" i="72"/>
  <c r="DT5" i="73" s="1"/>
  <c r="DT43" i="73" s="1"/>
  <c r="DT81" i="73" s="1"/>
  <c r="Z6" i="72"/>
  <c r="Z48" i="72" s="1"/>
  <c r="Z90" i="72" s="1"/>
  <c r="M6" i="72"/>
  <c r="M48" i="72" s="1"/>
  <c r="M90" i="72" s="1"/>
  <c r="DW43" i="71"/>
  <c r="DW77" i="71" s="1"/>
  <c r="I6" i="72"/>
  <c r="I6" i="73" s="1"/>
  <c r="I44" i="73" s="1"/>
  <c r="I82" i="73" s="1"/>
  <c r="AR6" i="72"/>
  <c r="BT5" i="72"/>
  <c r="BT5" i="73" s="1"/>
  <c r="BT43" i="73" s="1"/>
  <c r="BT81" i="73" s="1"/>
  <c r="CV6" i="72"/>
  <c r="CV48" i="72" s="1"/>
  <c r="CV90" i="72" s="1"/>
  <c r="DR6" i="72"/>
  <c r="DR48" i="72" s="1"/>
  <c r="DR90" i="72" s="1"/>
  <c r="R6" i="72"/>
  <c r="AE6" i="72"/>
  <c r="AE6" i="73" s="1"/>
  <c r="AE44" i="73" s="1"/>
  <c r="AE82" i="73" s="1"/>
  <c r="AV6" i="72"/>
  <c r="AV48" i="72" s="1"/>
  <c r="AV90" i="72" s="1"/>
  <c r="CO5" i="72"/>
  <c r="CO5" i="73" s="1"/>
  <c r="CO43" i="73" s="1"/>
  <c r="CO81" i="73" s="1"/>
  <c r="DR5" i="72"/>
  <c r="DR47" i="72" s="1"/>
  <c r="DR89" i="72" s="1"/>
  <c r="BW43" i="71"/>
  <c r="BW77" i="71" s="1"/>
  <c r="V6" i="72"/>
  <c r="AI6" i="72"/>
  <c r="AZ6" i="72"/>
  <c r="AZ48" i="72" s="1"/>
  <c r="AZ90" i="72" s="1"/>
  <c r="F19" i="73"/>
  <c r="J19" i="73"/>
  <c r="F20" i="73"/>
  <c r="F96" i="73" s="1"/>
  <c r="J20" i="73"/>
  <c r="N20" i="73"/>
  <c r="N96" i="73" s="1"/>
  <c r="S19" i="73"/>
  <c r="W19" i="73"/>
  <c r="W95" i="73" s="1"/>
  <c r="S20" i="73"/>
  <c r="S96" i="73" s="1"/>
  <c r="W20" i="73"/>
  <c r="AA20" i="73"/>
  <c r="AA96" i="73" s="1"/>
  <c r="AF19" i="73"/>
  <c r="AJ19" i="73"/>
  <c r="AJ95" i="73" s="1"/>
  <c r="AF20" i="73"/>
  <c r="AF96" i="73" s="1"/>
  <c r="AJ20" i="73"/>
  <c r="AJ96" i="73" s="1"/>
  <c r="AN20" i="73"/>
  <c r="AN96" i="73" s="1"/>
  <c r="P17" i="71"/>
  <c r="G53" i="71"/>
  <c r="K53" i="71"/>
  <c r="O53" i="71"/>
  <c r="T53" i="71"/>
  <c r="X53" i="71"/>
  <c r="AB53" i="71"/>
  <c r="T26" i="73"/>
  <c r="T102" i="73" s="1"/>
  <c r="R26" i="73"/>
  <c r="R102" i="73" s="1"/>
  <c r="S53" i="48"/>
  <c r="Z26" i="73"/>
  <c r="Z102" i="73" s="1"/>
  <c r="F52" i="7"/>
  <c r="F32" i="7"/>
  <c r="K64" i="7"/>
  <c r="E30" i="7"/>
  <c r="E34" i="7"/>
  <c r="N56" i="7"/>
  <c r="L27" i="7"/>
  <c r="P27" i="7"/>
  <c r="H32" i="7"/>
  <c r="L32" i="7"/>
  <c r="P32" i="7"/>
  <c r="E76" i="7"/>
  <c r="M76" i="7"/>
  <c r="G27" i="7"/>
  <c r="G38" i="7"/>
  <c r="E27" i="7"/>
  <c r="I27" i="7"/>
  <c r="M27" i="7"/>
  <c r="E32" i="7"/>
  <c r="I32" i="7"/>
  <c r="M32" i="7"/>
  <c r="H57" i="7"/>
  <c r="J63" i="7"/>
  <c r="J76" i="7"/>
  <c r="D81" i="6"/>
  <c r="D53" i="6"/>
  <c r="H34" i="7"/>
  <c r="K58" i="7"/>
  <c r="E79" i="7"/>
  <c r="F77" i="7"/>
  <c r="N77" i="7"/>
  <c r="G24" i="7"/>
  <c r="K24" i="7"/>
  <c r="O24" i="7"/>
  <c r="J31" i="7"/>
  <c r="N31" i="7"/>
  <c r="J35" i="7"/>
  <c r="N35" i="7"/>
  <c r="G63" i="7"/>
  <c r="K63" i="7"/>
  <c r="O63" i="7"/>
  <c r="G67" i="7"/>
  <c r="O71" i="7"/>
  <c r="D40" i="6"/>
  <c r="D28" i="6"/>
  <c r="N24" i="7"/>
  <c r="J77" i="7"/>
  <c r="G31" i="7"/>
  <c r="G35" i="7"/>
  <c r="H72" i="7"/>
  <c r="H34" i="73"/>
  <c r="H72" i="73" s="1"/>
  <c r="H110" i="73" s="1"/>
  <c r="L34" i="73"/>
  <c r="L72" i="73" s="1"/>
  <c r="L110" i="73" s="1"/>
  <c r="J32" i="14"/>
  <c r="EH116" i="72" s="1"/>
  <c r="I28" i="48"/>
  <c r="E34" i="73"/>
  <c r="E72" i="73" s="1"/>
  <c r="E110" i="73" s="1"/>
  <c r="I34" i="73"/>
  <c r="I72" i="73" s="1"/>
  <c r="I110" i="73" s="1"/>
  <c r="M34" i="73"/>
  <c r="M72" i="73" s="1"/>
  <c r="M110" i="73" s="1"/>
  <c r="K32" i="14"/>
  <c r="EI116" i="72" s="1"/>
  <c r="T53" i="48"/>
  <c r="D12" i="61"/>
  <c r="D32" i="61"/>
  <c r="D17" i="61"/>
  <c r="D27" i="61"/>
  <c r="D21" i="61"/>
  <c r="D36" i="61"/>
  <c r="D8" i="61"/>
  <c r="D24" i="61"/>
  <c r="I51" i="48"/>
  <c r="J53" i="71"/>
  <c r="N53" i="71"/>
  <c r="W53" i="71"/>
  <c r="AA53" i="71"/>
  <c r="E53" i="71"/>
  <c r="I53" i="71"/>
  <c r="M53" i="71"/>
  <c r="V53" i="71"/>
  <c r="Z53" i="71"/>
  <c r="AZ53" i="71"/>
  <c r="F17" i="71"/>
  <c r="I52" i="7"/>
  <c r="I79" i="7"/>
  <c r="M79" i="7"/>
  <c r="E28" i="4"/>
  <c r="F28" i="69" s="1"/>
  <c r="H53" i="71"/>
  <c r="L53" i="71"/>
  <c r="P53" i="71"/>
  <c r="U53" i="71"/>
  <c r="Y53" i="71"/>
  <c r="AC53" i="71"/>
  <c r="BN6" i="71"/>
  <c r="BN42" i="71" s="1"/>
  <c r="BN76" i="71" s="1"/>
  <c r="G59" i="61"/>
  <c r="F75" i="7"/>
  <c r="O51" i="7"/>
  <c r="N75" i="7"/>
  <c r="L34" i="7"/>
  <c r="H58" i="61"/>
  <c r="G58" i="7"/>
  <c r="O58" i="7"/>
  <c r="H64" i="61"/>
  <c r="K67" i="7"/>
  <c r="H70" i="61"/>
  <c r="K71" i="7"/>
  <c r="J6" i="71"/>
  <c r="J42" i="71" s="1"/>
  <c r="J76" i="71" s="1"/>
  <c r="Z6" i="71"/>
  <c r="Z42" i="71" s="1"/>
  <c r="Z76" i="71" s="1"/>
  <c r="BB6" i="71"/>
  <c r="BB5" i="72" s="1"/>
  <c r="AF6" i="71"/>
  <c r="AF42" i="71" s="1"/>
  <c r="AF76" i="71" s="1"/>
  <c r="N6" i="71"/>
  <c r="N5" i="72" s="1"/>
  <c r="AP6" i="71"/>
  <c r="AP5" i="72" s="1"/>
  <c r="BF6" i="71"/>
  <c r="BF42" i="71" s="1"/>
  <c r="BF76" i="71" s="1"/>
  <c r="G71" i="61"/>
  <c r="M44" i="7"/>
  <c r="L80" i="7"/>
  <c r="U6" i="71"/>
  <c r="U5" i="72" s="1"/>
  <c r="AK6" i="71"/>
  <c r="AK5" i="72" s="1"/>
  <c r="AS5" i="72"/>
  <c r="AS42" i="71"/>
  <c r="AS76" i="71" s="1"/>
  <c r="AW6" i="71"/>
  <c r="AW5" i="72" s="1"/>
  <c r="BI42" i="71"/>
  <c r="BI76" i="71" s="1"/>
  <c r="BI5" i="72"/>
  <c r="BI47" i="72" s="1"/>
  <c r="BI89" i="72" s="1"/>
  <c r="F42" i="7"/>
  <c r="M69" i="7"/>
  <c r="BI6" i="72"/>
  <c r="CV5" i="72"/>
  <c r="DE5" i="72"/>
  <c r="AX43" i="71"/>
  <c r="AX77" i="71" s="1"/>
  <c r="AX6" i="72"/>
  <c r="AX48" i="72" s="1"/>
  <c r="AX90" i="72" s="1"/>
  <c r="BB43" i="71"/>
  <c r="BB77" i="71" s="1"/>
  <c r="BB6" i="72"/>
  <c r="BE43" i="71"/>
  <c r="BE77" i="71" s="1"/>
  <c r="BE6" i="72"/>
  <c r="BM43" i="71"/>
  <c r="BM77" i="71" s="1"/>
  <c r="BM6" i="72"/>
  <c r="BR42" i="71"/>
  <c r="BR76" i="71" s="1"/>
  <c r="BR5" i="72"/>
  <c r="BR47" i="72" s="1"/>
  <c r="BR89" i="72" s="1"/>
  <c r="BV42" i="71"/>
  <c r="BV76" i="71" s="1"/>
  <c r="BV5" i="72"/>
  <c r="BZ42" i="71"/>
  <c r="BZ76" i="71" s="1"/>
  <c r="BZ5" i="72"/>
  <c r="BR43" i="71"/>
  <c r="BR77" i="71" s="1"/>
  <c r="BR6" i="72"/>
  <c r="BR48" i="72" s="1"/>
  <c r="BR90" i="72" s="1"/>
  <c r="BV43" i="71"/>
  <c r="BV77" i="71" s="1"/>
  <c r="BV6" i="72"/>
  <c r="BV48" i="72" s="1"/>
  <c r="BV90" i="72" s="1"/>
  <c r="BZ43" i="71"/>
  <c r="BZ77" i="71" s="1"/>
  <c r="BZ6" i="72"/>
  <c r="CE42" i="71"/>
  <c r="CE76" i="71" s="1"/>
  <c r="CE5" i="72"/>
  <c r="CI42" i="71"/>
  <c r="CI76" i="71" s="1"/>
  <c r="CI5" i="72"/>
  <c r="CM42" i="71"/>
  <c r="CM76" i="71" s="1"/>
  <c r="CM5" i="72"/>
  <c r="CM47" i="72" s="1"/>
  <c r="CM89" i="72" s="1"/>
  <c r="CE43" i="71"/>
  <c r="CE77" i="71" s="1"/>
  <c r="CE6" i="72"/>
  <c r="CI43" i="71"/>
  <c r="CI77" i="71" s="1"/>
  <c r="CI6" i="72"/>
  <c r="CI48" i="72" s="1"/>
  <c r="CI90" i="72" s="1"/>
  <c r="CM43" i="71"/>
  <c r="CM77" i="71" s="1"/>
  <c r="CM6" i="72"/>
  <c r="CR42" i="71"/>
  <c r="CR76" i="71" s="1"/>
  <c r="CR5" i="72"/>
  <c r="CZ42" i="71"/>
  <c r="CZ76" i="71" s="1"/>
  <c r="CZ5" i="72"/>
  <c r="CR43" i="71"/>
  <c r="CR77" i="71" s="1"/>
  <c r="CR6" i="72"/>
  <c r="CZ43" i="71"/>
  <c r="CZ77" i="71" s="1"/>
  <c r="CZ6" i="72"/>
  <c r="DI42" i="71"/>
  <c r="DI76" i="71" s="1"/>
  <c r="DI5" i="72"/>
  <c r="DM42" i="71"/>
  <c r="DM76" i="71" s="1"/>
  <c r="DM5" i="72"/>
  <c r="DE43" i="71"/>
  <c r="DE77" i="71" s="1"/>
  <c r="DE6" i="72"/>
  <c r="DE48" i="72" s="1"/>
  <c r="DE90" i="72" s="1"/>
  <c r="DI43" i="71"/>
  <c r="DI77" i="71" s="1"/>
  <c r="DI6" i="72"/>
  <c r="DI6" i="73" s="1"/>
  <c r="DI44" i="73" s="1"/>
  <c r="DI82" i="73" s="1"/>
  <c r="DM43" i="71"/>
  <c r="DM77" i="71" s="1"/>
  <c r="DM6" i="72"/>
  <c r="DM48" i="72" s="1"/>
  <c r="DM90" i="72" s="1"/>
  <c r="DV42" i="71"/>
  <c r="DV76" i="71" s="1"/>
  <c r="DV5" i="72"/>
  <c r="DZ42" i="71"/>
  <c r="DZ76" i="71" s="1"/>
  <c r="DZ5" i="72"/>
  <c r="DV43" i="71"/>
  <c r="DV77" i="71" s="1"/>
  <c r="DV6" i="72"/>
  <c r="DZ43" i="71"/>
  <c r="DZ77" i="71" s="1"/>
  <c r="DZ6" i="72"/>
  <c r="G43" i="71"/>
  <c r="G77" i="71" s="1"/>
  <c r="G6" i="72"/>
  <c r="X43" i="71"/>
  <c r="X77" i="71" s="1"/>
  <c r="X6" i="72"/>
  <c r="AB43" i="71"/>
  <c r="AB77" i="71" s="1"/>
  <c r="AB6" i="72"/>
  <c r="AW43" i="71"/>
  <c r="AW77" i="71" s="1"/>
  <c r="AW6" i="72"/>
  <c r="BN43" i="71"/>
  <c r="BN77" i="71" s="1"/>
  <c r="BN6" i="72"/>
  <c r="BN48" i="72" s="1"/>
  <c r="BN90" i="72" s="1"/>
  <c r="CN43" i="71"/>
  <c r="CN77" i="71" s="1"/>
  <c r="CN6" i="72"/>
  <c r="DJ42" i="71"/>
  <c r="DJ76" i="71" s="1"/>
  <c r="DJ5" i="72"/>
  <c r="DJ5" i="73" s="1"/>
  <c r="DJ43" i="73" s="1"/>
  <c r="DJ81" i="73" s="1"/>
  <c r="DN5" i="72"/>
  <c r="DN5" i="73" s="1"/>
  <c r="DN43" i="73" s="1"/>
  <c r="DN81" i="73" s="1"/>
  <c r="DN42" i="71"/>
  <c r="DN76" i="71" s="1"/>
  <c r="DN43" i="71"/>
  <c r="DN77" i="71" s="1"/>
  <c r="DN6" i="72"/>
  <c r="DN6" i="73" s="1"/>
  <c r="DN44" i="73" s="1"/>
  <c r="DN82" i="73" s="1"/>
  <c r="CJ5" i="72"/>
  <c r="DS6" i="72"/>
  <c r="DS6" i="73" s="1"/>
  <c r="DS44" i="73" s="1"/>
  <c r="DS82" i="73" s="1"/>
  <c r="S43" i="71"/>
  <c r="S77" i="71" s="1"/>
  <c r="S6" i="72"/>
  <c r="AM43" i="71"/>
  <c r="AM77" i="71" s="1"/>
  <c r="AM6" i="72"/>
  <c r="CS42" i="71"/>
  <c r="CS76" i="71" s="1"/>
  <c r="F42" i="71"/>
  <c r="F76" i="71" s="1"/>
  <c r="F5" i="72"/>
  <c r="G36" i="4"/>
  <c r="H30" i="7"/>
  <c r="L30" i="7"/>
  <c r="K36" i="4"/>
  <c r="O36" i="4"/>
  <c r="P30" i="7"/>
  <c r="O34" i="7"/>
  <c r="I40" i="4"/>
  <c r="J38" i="7"/>
  <c r="M40" i="4"/>
  <c r="N39" i="7"/>
  <c r="F38" i="7"/>
  <c r="G6" i="71"/>
  <c r="K6" i="71"/>
  <c r="O6" i="71"/>
  <c r="S6" i="71"/>
  <c r="W6" i="71"/>
  <c r="AA6" i="71"/>
  <c r="AE6" i="71"/>
  <c r="AI6" i="71"/>
  <c r="AM6" i="71"/>
  <c r="AU6" i="71"/>
  <c r="AU5" i="72" s="1"/>
  <c r="AY6" i="71"/>
  <c r="AY42" i="71" s="1"/>
  <c r="AY76" i="71" s="1"/>
  <c r="BC6" i="71"/>
  <c r="BC5" i="72" s="1"/>
  <c r="BG6" i="71"/>
  <c r="BK6" i="71"/>
  <c r="BO6" i="71"/>
  <c r="E61" i="4"/>
  <c r="I61" i="4"/>
  <c r="M61" i="4"/>
  <c r="G56" i="61"/>
  <c r="J56" i="7"/>
  <c r="F57" i="61"/>
  <c r="E57" i="7"/>
  <c r="I57" i="7"/>
  <c r="M57" i="7"/>
  <c r="H58" i="7"/>
  <c r="L58" i="7"/>
  <c r="P58" i="7"/>
  <c r="H59" i="61"/>
  <c r="O59" i="7"/>
  <c r="G60" i="61"/>
  <c r="J60" i="7"/>
  <c r="D65" i="4"/>
  <c r="F63" i="61"/>
  <c r="E63" i="7"/>
  <c r="H65" i="4"/>
  <c r="I63" i="7"/>
  <c r="L65" i="4"/>
  <c r="M63" i="7"/>
  <c r="F64" i="61"/>
  <c r="G73" i="4"/>
  <c r="K73" i="4"/>
  <c r="O73" i="4"/>
  <c r="G68" i="7"/>
  <c r="H68" i="61"/>
  <c r="K68" i="7"/>
  <c r="O68" i="7"/>
  <c r="F69" i="7"/>
  <c r="G69" i="61"/>
  <c r="N69" i="7"/>
  <c r="H70" i="7"/>
  <c r="L70" i="7"/>
  <c r="P70" i="7"/>
  <c r="L72" i="7"/>
  <c r="G81" i="4"/>
  <c r="G97" i="4" s="1"/>
  <c r="H75" i="7"/>
  <c r="K81" i="4"/>
  <c r="K97" i="4" s="1"/>
  <c r="L75" i="7"/>
  <c r="O81" i="4"/>
  <c r="O97" i="4" s="1"/>
  <c r="P75" i="7"/>
  <c r="G76" i="61"/>
  <c r="F76" i="7"/>
  <c r="N76" i="7"/>
  <c r="H77" i="61"/>
  <c r="G77" i="7"/>
  <c r="K77" i="7"/>
  <c r="O77" i="7"/>
  <c r="H79" i="7"/>
  <c r="L79" i="7"/>
  <c r="P79" i="7"/>
  <c r="F80" i="61"/>
  <c r="E80" i="7"/>
  <c r="M80" i="7"/>
  <c r="D98" i="4"/>
  <c r="N38" i="7"/>
  <c r="N60" i="7"/>
  <c r="AF6" i="72"/>
  <c r="AF43" i="71"/>
  <c r="AF77" i="71" s="1"/>
  <c r="AJ43" i="71"/>
  <c r="AJ77" i="71" s="1"/>
  <c r="AJ6" i="72"/>
  <c r="AN43" i="71"/>
  <c r="AN77" i="71" s="1"/>
  <c r="AN6" i="72"/>
  <c r="J28" i="4"/>
  <c r="K28" i="69" s="1"/>
  <c r="K26" i="7"/>
  <c r="N28" i="4"/>
  <c r="O28" i="69" s="1"/>
  <c r="O26" i="7"/>
  <c r="H48" i="4"/>
  <c r="I42" i="7"/>
  <c r="L48" i="4"/>
  <c r="M42" i="7"/>
  <c r="H45" i="7"/>
  <c r="E53" i="4"/>
  <c r="G51" i="61"/>
  <c r="I53" i="4"/>
  <c r="M53" i="4"/>
  <c r="G52" i="61"/>
  <c r="J52" i="7"/>
  <c r="N52" i="7"/>
  <c r="J39" i="7"/>
  <c r="J69" i="7"/>
  <c r="P72" i="7"/>
  <c r="I80" i="7"/>
  <c r="L6" i="71"/>
  <c r="L5" i="72" s="1"/>
  <c r="P6" i="71"/>
  <c r="X6" i="71"/>
  <c r="AJ6" i="71"/>
  <c r="BL6" i="71"/>
  <c r="BL42" i="71" s="1"/>
  <c r="BL76" i="71" s="1"/>
  <c r="H27" i="7"/>
  <c r="J53" i="4"/>
  <c r="K51" i="7"/>
  <c r="G52" i="7"/>
  <c r="F61" i="4"/>
  <c r="H55" i="61"/>
  <c r="J61" i="4"/>
  <c r="N61" i="4"/>
  <c r="G56" i="7"/>
  <c r="F57" i="7"/>
  <c r="F58" i="61"/>
  <c r="E58" i="7"/>
  <c r="I58" i="7"/>
  <c r="M58" i="7"/>
  <c r="L59" i="7"/>
  <c r="G60" i="7"/>
  <c r="M65" i="4"/>
  <c r="G64" i="61"/>
  <c r="N64" i="7"/>
  <c r="L68" i="7"/>
  <c r="M71" i="7"/>
  <c r="F72" i="61"/>
  <c r="H81" i="4"/>
  <c r="H97" i="4" s="1"/>
  <c r="G76" i="7"/>
  <c r="K76" i="7"/>
  <c r="L77" i="7"/>
  <c r="F79" i="61"/>
  <c r="J80" i="7"/>
  <c r="R53" i="71"/>
  <c r="P34" i="7"/>
  <c r="I75" i="7"/>
  <c r="T6" i="71"/>
  <c r="AK43" i="71"/>
  <c r="AK77" i="71" s="1"/>
  <c r="AK6" i="72"/>
  <c r="AO43" i="71"/>
  <c r="AO77" i="71" s="1"/>
  <c r="AO6" i="72"/>
  <c r="H52" i="61"/>
  <c r="H76" i="61"/>
  <c r="G70" i="61"/>
  <c r="N71" i="7"/>
  <c r="G72" i="61"/>
  <c r="F72" i="7"/>
  <c r="J72" i="7"/>
  <c r="N72" i="7"/>
  <c r="E81" i="4"/>
  <c r="E97" i="4" s="1"/>
  <c r="G75" i="61"/>
  <c r="I81" i="4"/>
  <c r="I97" i="4" s="1"/>
  <c r="M81" i="4"/>
  <c r="M97" i="4" s="1"/>
  <c r="H76" i="7"/>
  <c r="L76" i="7"/>
  <c r="P76" i="7"/>
  <c r="F77" i="61"/>
  <c r="G78" i="61"/>
  <c r="F78" i="7"/>
  <c r="G79" i="61"/>
  <c r="F79" i="7"/>
  <c r="J79" i="7"/>
  <c r="N79" i="7"/>
  <c r="G80" i="7"/>
  <c r="K80" i="7"/>
  <c r="O80" i="7"/>
  <c r="H17" i="71"/>
  <c r="S53" i="71"/>
  <c r="I98" i="4"/>
  <c r="K55" i="7"/>
  <c r="M67" i="7"/>
  <c r="F71" i="7"/>
  <c r="J75" i="7"/>
  <c r="BX6" i="72"/>
  <c r="CT5" i="72"/>
  <c r="DO5" i="72"/>
  <c r="DX6" i="72"/>
  <c r="F6" i="72"/>
  <c r="F43" i="71"/>
  <c r="F77" i="71" s="1"/>
  <c r="J43" i="71"/>
  <c r="J77" i="71" s="1"/>
  <c r="J6" i="72"/>
  <c r="N48" i="72"/>
  <c r="N90" i="72" s="1"/>
  <c r="N6" i="73"/>
  <c r="N44" i="73" s="1"/>
  <c r="N82" i="73" s="1"/>
  <c r="AN6" i="71"/>
  <c r="BF6" i="72"/>
  <c r="BF43" i="71"/>
  <c r="BF77" i="71" s="1"/>
  <c r="BJ43" i="71"/>
  <c r="BJ77" i="71" s="1"/>
  <c r="BJ6" i="72"/>
  <c r="BS5" i="72"/>
  <c r="BS42" i="71"/>
  <c r="BS76" i="71" s="1"/>
  <c r="BW5" i="72"/>
  <c r="BW42" i="71"/>
  <c r="BW76" i="71" s="1"/>
  <c r="CA42" i="71"/>
  <c r="CA76" i="71" s="1"/>
  <c r="CA5" i="72"/>
  <c r="BW48" i="72"/>
  <c r="BW90" i="72" s="1"/>
  <c r="BW6" i="73"/>
  <c r="BW44" i="73" s="1"/>
  <c r="BW82" i="73" s="1"/>
  <c r="CA6" i="72"/>
  <c r="CA43" i="71"/>
  <c r="CA77" i="71" s="1"/>
  <c r="CF42" i="71"/>
  <c r="CF76" i="71" s="1"/>
  <c r="CF5" i="72"/>
  <c r="CN5" i="72"/>
  <c r="CN42" i="71"/>
  <c r="CN76" i="71" s="1"/>
  <c r="CF6" i="72"/>
  <c r="CF43" i="71"/>
  <c r="CF77" i="71" s="1"/>
  <c r="CJ43" i="71"/>
  <c r="CJ77" i="71" s="1"/>
  <c r="CJ6" i="72"/>
  <c r="CS47" i="72"/>
  <c r="CS89" i="72" s="1"/>
  <c r="CS5" i="73"/>
  <c r="CS43" i="73" s="1"/>
  <c r="CS81" i="73" s="1"/>
  <c r="CW5" i="72"/>
  <c r="CW42" i="71"/>
  <c r="CW76" i="71" s="1"/>
  <c r="DA42" i="71"/>
  <c r="DA76" i="71" s="1"/>
  <c r="DA5" i="72"/>
  <c r="CW6" i="72"/>
  <c r="CW43" i="71"/>
  <c r="CW77" i="71" s="1"/>
  <c r="DA6" i="72"/>
  <c r="DA43" i="71"/>
  <c r="DA77" i="71" s="1"/>
  <c r="DF42" i="71"/>
  <c r="DF76" i="71" s="1"/>
  <c r="DF5" i="72"/>
  <c r="DF6" i="72"/>
  <c r="DF43" i="71"/>
  <c r="DF77" i="71" s="1"/>
  <c r="DJ43" i="71"/>
  <c r="DJ77" i="71" s="1"/>
  <c r="DJ6" i="72"/>
  <c r="DS5" i="72"/>
  <c r="DS42" i="71"/>
  <c r="DS76" i="71" s="1"/>
  <c r="DW5" i="72"/>
  <c r="DW42" i="71"/>
  <c r="DW76" i="71" s="1"/>
  <c r="EA42" i="71"/>
  <c r="EA76" i="71" s="1"/>
  <c r="EA5" i="72"/>
  <c r="EA6" i="72"/>
  <c r="EA43" i="71"/>
  <c r="EA77" i="71" s="1"/>
  <c r="N43" i="71"/>
  <c r="N77" i="71" s="1"/>
  <c r="G57" i="61"/>
  <c r="G63" i="61"/>
  <c r="H6" i="71"/>
  <c r="AR6" i="71"/>
  <c r="AV6" i="71"/>
  <c r="AZ6" i="71"/>
  <c r="BH6" i="71"/>
  <c r="BH42" i="71" s="1"/>
  <c r="BH76" i="71" s="1"/>
  <c r="BP6" i="71"/>
  <c r="BP5" i="72" s="1"/>
  <c r="E48" i="4"/>
  <c r="F53" i="4"/>
  <c r="H51" i="61"/>
  <c r="N53" i="4"/>
  <c r="I65" i="4"/>
  <c r="D73" i="4"/>
  <c r="F67" i="61"/>
  <c r="I67" i="7"/>
  <c r="H68" i="7"/>
  <c r="P68" i="7"/>
  <c r="G69" i="7"/>
  <c r="H69" i="61"/>
  <c r="F70" i="61"/>
  <c r="E70" i="7"/>
  <c r="F71" i="61"/>
  <c r="I71" i="7"/>
  <c r="H73" i="4"/>
  <c r="D81" i="4"/>
  <c r="F75" i="61"/>
  <c r="L81" i="4"/>
  <c r="L97" i="4" s="1"/>
  <c r="O76" i="7"/>
  <c r="H77" i="7"/>
  <c r="P77" i="7"/>
  <c r="F78" i="61"/>
  <c r="E78" i="7"/>
  <c r="M78" i="7"/>
  <c r="G80" i="61"/>
  <c r="F80" i="7"/>
  <c r="N80" i="7"/>
  <c r="O38" i="7"/>
  <c r="E6" i="71"/>
  <c r="I6" i="71"/>
  <c r="M42" i="71"/>
  <c r="M76" i="71" s="1"/>
  <c r="M5" i="72"/>
  <c r="M47" i="72" s="1"/>
  <c r="M89" i="72" s="1"/>
  <c r="Y6" i="71"/>
  <c r="Y5" i="72" s="1"/>
  <c r="AG6" i="71"/>
  <c r="AO6" i="71"/>
  <c r="BA42" i="71"/>
  <c r="BA76" i="71" s="1"/>
  <c r="BA5" i="72"/>
  <c r="BE6" i="71"/>
  <c r="BM6" i="71"/>
  <c r="E36" i="4"/>
  <c r="F36" i="69" s="1"/>
  <c r="I36" i="4"/>
  <c r="J36" i="69" s="1"/>
  <c r="M36" i="4"/>
  <c r="D36" i="4"/>
  <c r="G40" i="4"/>
  <c r="H38" i="7"/>
  <c r="K40" i="4"/>
  <c r="L38" i="7"/>
  <c r="P38" i="7"/>
  <c r="J48" i="4"/>
  <c r="N48" i="4"/>
  <c r="O42" i="7"/>
  <c r="H52" i="7"/>
  <c r="L52" i="7"/>
  <c r="G61" i="4"/>
  <c r="K61" i="4"/>
  <c r="L55" i="7"/>
  <c r="O61" i="4"/>
  <c r="P55" i="7"/>
  <c r="H57" i="61"/>
  <c r="K57" i="7"/>
  <c r="G58" i="61"/>
  <c r="F58" i="7"/>
  <c r="J58" i="7"/>
  <c r="N58" i="7"/>
  <c r="F59" i="61"/>
  <c r="F65" i="4"/>
  <c r="H63" i="61"/>
  <c r="J65" i="4"/>
  <c r="N65" i="4"/>
  <c r="G64" i="7"/>
  <c r="O64" i="7"/>
  <c r="E73" i="4"/>
  <c r="I73" i="4"/>
  <c r="J67" i="7"/>
  <c r="M73" i="4"/>
  <c r="N67" i="7"/>
  <c r="F68" i="61"/>
  <c r="L73" i="4"/>
  <c r="R42" i="71"/>
  <c r="R76" i="71" s="1"/>
  <c r="R5" i="72"/>
  <c r="R47" i="72" s="1"/>
  <c r="R89" i="72" s="1"/>
  <c r="V6" i="71"/>
  <c r="AL6" i="71"/>
  <c r="AX42" i="71"/>
  <c r="AX76" i="71" s="1"/>
  <c r="AX5" i="72"/>
  <c r="BJ6" i="71"/>
  <c r="F36" i="4"/>
  <c r="G36" i="69" s="1"/>
  <c r="J36" i="4"/>
  <c r="K36" i="69" s="1"/>
  <c r="N36" i="4"/>
  <c r="O36" i="69" s="1"/>
  <c r="D40" i="4"/>
  <c r="E38" i="7"/>
  <c r="F38" i="61"/>
  <c r="H40" i="4"/>
  <c r="I38" i="7"/>
  <c r="L40" i="4"/>
  <c r="M38" i="7"/>
  <c r="O40" i="4"/>
  <c r="D53" i="4"/>
  <c r="F51" i="61"/>
  <c r="H53" i="4"/>
  <c r="L53" i="4"/>
  <c r="F52" i="61"/>
  <c r="M52" i="7"/>
  <c r="D61" i="4"/>
  <c r="F55" i="61"/>
  <c r="E55" i="7"/>
  <c r="H61" i="4"/>
  <c r="L61" i="4"/>
  <c r="F56" i="61"/>
  <c r="L57" i="7"/>
  <c r="P57" i="7"/>
  <c r="F60" i="61"/>
  <c r="G65" i="4"/>
  <c r="H63" i="7"/>
  <c r="K65" i="4"/>
  <c r="L63" i="7"/>
  <c r="O65" i="4"/>
  <c r="P63" i="7"/>
  <c r="F73" i="4"/>
  <c r="H67" i="61"/>
  <c r="N73" i="4"/>
  <c r="O67" i="7"/>
  <c r="G68" i="61"/>
  <c r="F69" i="61"/>
  <c r="H71" i="61"/>
  <c r="G71" i="7"/>
  <c r="G72" i="7"/>
  <c r="J73" i="4"/>
  <c r="K72" i="7"/>
  <c r="O72" i="7"/>
  <c r="F81" i="4"/>
  <c r="F97" i="4" s="1"/>
  <c r="H75" i="61"/>
  <c r="G75" i="7"/>
  <c r="J81" i="4"/>
  <c r="J97" i="4" s="1"/>
  <c r="K75" i="7"/>
  <c r="N81" i="4"/>
  <c r="O75" i="7"/>
  <c r="F76" i="61"/>
  <c r="G77" i="61"/>
  <c r="H78" i="61"/>
  <c r="H79" i="61"/>
  <c r="G79" i="7"/>
  <c r="K79" i="7"/>
  <c r="O79" i="7"/>
  <c r="R17" i="71"/>
  <c r="U52" i="71"/>
  <c r="K30" i="7"/>
  <c r="K38" i="7"/>
  <c r="H47" i="7"/>
  <c r="E52" i="7"/>
  <c r="O57" i="7"/>
  <c r="H59" i="7"/>
  <c r="F63" i="7"/>
  <c r="N63" i="7"/>
  <c r="F67" i="7"/>
  <c r="J68" i="7"/>
  <c r="J71" i="7"/>
  <c r="E72" i="7"/>
  <c r="M72" i="7"/>
  <c r="E75" i="7"/>
  <c r="M75" i="7"/>
  <c r="I76" i="7"/>
  <c r="E77" i="7"/>
  <c r="M77" i="7"/>
  <c r="I78" i="7"/>
  <c r="H80" i="7"/>
  <c r="P80" i="7"/>
  <c r="AG6" i="72"/>
  <c r="K43" i="71"/>
  <c r="K77" i="71" s="1"/>
  <c r="K6" i="72"/>
  <c r="O43" i="71"/>
  <c r="O77" i="71" s="1"/>
  <c r="O6" i="72"/>
  <c r="AB6" i="71"/>
  <c r="AT6" i="71"/>
  <c r="BG43" i="71"/>
  <c r="BG77" i="71" s="1"/>
  <c r="BG6" i="72"/>
  <c r="BK43" i="71"/>
  <c r="BK77" i="71" s="1"/>
  <c r="BK6" i="72"/>
  <c r="BO43" i="71"/>
  <c r="BO77" i="71" s="1"/>
  <c r="BO6" i="72"/>
  <c r="BX42" i="71"/>
  <c r="BX76" i="71" s="1"/>
  <c r="BX5" i="72"/>
  <c r="CB42" i="71"/>
  <c r="CB76" i="71" s="1"/>
  <c r="CB5" i="72"/>
  <c r="BT43" i="71"/>
  <c r="BT77" i="71" s="1"/>
  <c r="BT6" i="72"/>
  <c r="CB43" i="71"/>
  <c r="CB77" i="71" s="1"/>
  <c r="CB6" i="72"/>
  <c r="CG42" i="71"/>
  <c r="CG76" i="71" s="1"/>
  <c r="CG5" i="72"/>
  <c r="CK42" i="71"/>
  <c r="CK76" i="71" s="1"/>
  <c r="CK5" i="72"/>
  <c r="CG43" i="71"/>
  <c r="CG77" i="71" s="1"/>
  <c r="CG6" i="72"/>
  <c r="CK43" i="71"/>
  <c r="CK77" i="71" s="1"/>
  <c r="CK6" i="72"/>
  <c r="CO43" i="71"/>
  <c r="CO77" i="71" s="1"/>
  <c r="CO6" i="72"/>
  <c r="CX42" i="71"/>
  <c r="CX76" i="71" s="1"/>
  <c r="CX5" i="72"/>
  <c r="DB42" i="71"/>
  <c r="DB76" i="71" s="1"/>
  <c r="DB5" i="72"/>
  <c r="CT43" i="71"/>
  <c r="CT77" i="71" s="1"/>
  <c r="CT6" i="72"/>
  <c r="DB43" i="71"/>
  <c r="DB77" i="71" s="1"/>
  <c r="DB6" i="72"/>
  <c r="DG42" i="71"/>
  <c r="DG76" i="71" s="1"/>
  <c r="DG5" i="72"/>
  <c r="DK42" i="71"/>
  <c r="DK76" i="71" s="1"/>
  <c r="DK5" i="72"/>
  <c r="DG43" i="71"/>
  <c r="DG77" i="71" s="1"/>
  <c r="DG6" i="72"/>
  <c r="DK43" i="71"/>
  <c r="DK77" i="71" s="1"/>
  <c r="DK6" i="72"/>
  <c r="DO43" i="71"/>
  <c r="DO77" i="71" s="1"/>
  <c r="DO6" i="72"/>
  <c r="DX42" i="71"/>
  <c r="DX76" i="71" s="1"/>
  <c r="DX5" i="72"/>
  <c r="EB42" i="71"/>
  <c r="EB76" i="71" s="1"/>
  <c r="EB5" i="72"/>
  <c r="DT43" i="71"/>
  <c r="DT77" i="71" s="1"/>
  <c r="DT6" i="72"/>
  <c r="EB43" i="71"/>
  <c r="EB77" i="71" s="1"/>
  <c r="EB6" i="72"/>
  <c r="H56" i="61"/>
  <c r="H60" i="61"/>
  <c r="H72" i="61"/>
  <c r="H80" i="61"/>
  <c r="W6" i="73"/>
  <c r="W44" i="73" s="1"/>
  <c r="W82" i="73" s="1"/>
  <c r="AA6" i="72"/>
  <c r="AA43" i="71"/>
  <c r="AA77" i="71" s="1"/>
  <c r="BA6" i="72"/>
  <c r="BA43" i="71"/>
  <c r="BA77" i="71" s="1"/>
  <c r="T43" i="71"/>
  <c r="T77" i="71" s="1"/>
  <c r="T6" i="72"/>
  <c r="AT43" i="71"/>
  <c r="AT77" i="71" s="1"/>
  <c r="AT6" i="72"/>
  <c r="DK86" i="71"/>
  <c r="E6" i="72"/>
  <c r="BT95" i="71"/>
  <c r="BX95" i="71"/>
  <c r="CB95" i="71"/>
  <c r="CG95" i="71"/>
  <c r="CK95" i="71"/>
  <c r="CO95" i="71"/>
  <c r="CT95" i="71"/>
  <c r="CX95" i="71"/>
  <c r="DB95" i="71"/>
  <c r="DG95" i="71"/>
  <c r="DK95" i="71"/>
  <c r="DO95" i="71"/>
  <c r="DT95" i="71"/>
  <c r="DX95" i="71"/>
  <c r="EB95" i="71"/>
  <c r="G19" i="73"/>
  <c r="K19" i="73"/>
  <c r="O19" i="73"/>
  <c r="G20" i="73"/>
  <c r="K20" i="73"/>
  <c r="O20" i="73"/>
  <c r="T19" i="73"/>
  <c r="X19" i="73"/>
  <c r="AB19" i="73"/>
  <c r="T20" i="73"/>
  <c r="AS19" i="73"/>
  <c r="AW19" i="73"/>
  <c r="AS20" i="73"/>
  <c r="AS96" i="73" s="1"/>
  <c r="AW20" i="73"/>
  <c r="BA20" i="73"/>
  <c r="BA96" i="73" s="1"/>
  <c r="BF19" i="73"/>
  <c r="BF95" i="73" s="1"/>
  <c r="BJ19" i="73"/>
  <c r="BF20" i="73"/>
  <c r="BF96" i="73" s="1"/>
  <c r="BJ20" i="73"/>
  <c r="BJ96" i="73" s="1"/>
  <c r="BN20" i="73"/>
  <c r="BN96" i="73" s="1"/>
  <c r="BW19" i="73"/>
  <c r="BW20" i="73"/>
  <c r="CA20" i="73"/>
  <c r="CA96" i="73" s="1"/>
  <c r="G57" i="73"/>
  <c r="K57" i="73"/>
  <c r="O57" i="73"/>
  <c r="G58" i="73"/>
  <c r="K58" i="73"/>
  <c r="O58" i="73"/>
  <c r="T57" i="73"/>
  <c r="X57" i="73"/>
  <c r="AB57" i="73"/>
  <c r="T58" i="73"/>
  <c r="X58" i="73"/>
  <c r="AB58" i="73"/>
  <c r="AG57" i="73"/>
  <c r="AK57" i="73"/>
  <c r="AO57" i="73"/>
  <c r="AG58" i="73"/>
  <c r="AK58" i="73"/>
  <c r="AO58" i="73"/>
  <c r="AT57" i="73"/>
  <c r="AX57" i="73"/>
  <c r="BB57" i="73"/>
  <c r="AT58" i="73"/>
  <c r="AX58" i="73"/>
  <c r="BB58" i="73"/>
  <c r="BG57" i="73"/>
  <c r="M58" i="73"/>
  <c r="V58" i="73"/>
  <c r="AR57" i="73"/>
  <c r="AZ57" i="73"/>
  <c r="BE57" i="73"/>
  <c r="BM57" i="73"/>
  <c r="E19" i="73"/>
  <c r="Y20" i="73"/>
  <c r="Y96" i="73" s="1"/>
  <c r="R57" i="73"/>
  <c r="AV58" i="73"/>
  <c r="BI57" i="73"/>
  <c r="BM58" i="73"/>
  <c r="BK57" i="73"/>
  <c r="BO57" i="73"/>
  <c r="BG58" i="73"/>
  <c r="BK58" i="73"/>
  <c r="BO58" i="73"/>
  <c r="BT57" i="73"/>
  <c r="BT58" i="73"/>
  <c r="BX58" i="73"/>
  <c r="X20" i="73"/>
  <c r="AB20" i="73"/>
  <c r="AG19" i="73"/>
  <c r="AK19" i="73"/>
  <c r="AO19" i="73"/>
  <c r="AG20" i="73"/>
  <c r="AK20" i="73"/>
  <c r="AO20" i="73"/>
  <c r="AT19" i="73"/>
  <c r="AX19" i="73"/>
  <c r="BB19" i="73"/>
  <c r="AT20" i="73"/>
  <c r="AX20" i="73"/>
  <c r="BB20" i="73"/>
  <c r="BG19" i="73"/>
  <c r="BK19" i="73"/>
  <c r="BO19" i="73"/>
  <c r="BG20" i="73"/>
  <c r="BK20" i="73"/>
  <c r="BO20" i="73"/>
  <c r="BT19" i="73"/>
  <c r="BX19" i="73"/>
  <c r="CB19" i="73"/>
  <c r="BT20" i="73"/>
  <c r="BX20" i="73"/>
  <c r="CB20" i="73"/>
  <c r="I19" i="73"/>
  <c r="M19" i="73"/>
  <c r="E20" i="73"/>
  <c r="I20" i="73"/>
  <c r="M20" i="73"/>
  <c r="V19" i="73"/>
  <c r="Z19" i="73"/>
  <c r="R20" i="73"/>
  <c r="Z20" i="73"/>
  <c r="AE19" i="73"/>
  <c r="AI19" i="73"/>
  <c r="AM19" i="73"/>
  <c r="AE20" i="73"/>
  <c r="AI20" i="73"/>
  <c r="AM20" i="73"/>
  <c r="AV19" i="73"/>
  <c r="AZ19" i="73"/>
  <c r="AR20" i="73"/>
  <c r="AV20" i="73"/>
  <c r="AZ20" i="73"/>
  <c r="BE19" i="73"/>
  <c r="BI19" i="73"/>
  <c r="BM19" i="73"/>
  <c r="BE20" i="73"/>
  <c r="BI20" i="73"/>
  <c r="BM20" i="73"/>
  <c r="S33" i="72"/>
  <c r="S75" i="72" s="1"/>
  <c r="AJ33" i="72"/>
  <c r="AJ75" i="72" s="1"/>
  <c r="AF33" i="72"/>
  <c r="AF75" i="72" s="1"/>
  <c r="W33" i="72"/>
  <c r="W75" i="72" s="1"/>
  <c r="AN33" i="72"/>
  <c r="AN75" i="72" s="1"/>
  <c r="AU33" i="72"/>
  <c r="AU75" i="72" s="1"/>
  <c r="AU117" i="72" s="1"/>
  <c r="CH33" i="72"/>
  <c r="CH75" i="72" s="1"/>
  <c r="CH117" i="72" s="1"/>
  <c r="BL33" i="72"/>
  <c r="BL75" i="72" s="1"/>
  <c r="BL117" i="72" s="1"/>
  <c r="DH33" i="72"/>
  <c r="DH75" i="72" s="1"/>
  <c r="DH117" i="72" s="1"/>
  <c r="BC33" i="72"/>
  <c r="BC75" i="72" s="1"/>
  <c r="BC117" i="72" s="1"/>
  <c r="BU33" i="72"/>
  <c r="BU75" i="72" s="1"/>
  <c r="BU117" i="72" s="1"/>
  <c r="CU33" i="72"/>
  <c r="CU75" i="72" s="1"/>
  <c r="CU117" i="72" s="1"/>
  <c r="U33" i="72"/>
  <c r="U75" i="72" s="1"/>
  <c r="U117" i="72" s="1"/>
  <c r="AC33" i="72"/>
  <c r="AC75" i="72" s="1"/>
  <c r="AC117" i="72" s="1"/>
  <c r="AL33" i="72"/>
  <c r="AL75" i="72" s="1"/>
  <c r="AL117" i="72" s="1"/>
  <c r="AY33" i="72"/>
  <c r="AY75" i="72" s="1"/>
  <c r="AY117" i="72" s="1"/>
  <c r="BP33" i="72"/>
  <c r="BP75" i="72" s="1"/>
  <c r="BP117" i="72" s="1"/>
  <c r="CP33" i="72"/>
  <c r="CP75" i="72" s="1"/>
  <c r="CP117" i="72" s="1"/>
  <c r="DP33" i="72"/>
  <c r="DP75" i="72" s="1"/>
  <c r="DP117" i="72" s="1"/>
  <c r="Y33" i="72"/>
  <c r="Y75" i="72" s="1"/>
  <c r="Y117" i="72" s="1"/>
  <c r="AH33" i="72"/>
  <c r="AH75" i="72" s="1"/>
  <c r="AH117" i="72" s="1"/>
  <c r="AP33" i="72"/>
  <c r="AP75" i="72" s="1"/>
  <c r="AP117" i="72" s="1"/>
  <c r="BH33" i="72"/>
  <c r="BH75" i="72" s="1"/>
  <c r="BH117" i="72" s="1"/>
  <c r="CC33" i="72"/>
  <c r="CC75" i="72" s="1"/>
  <c r="CC117" i="72" s="1"/>
  <c r="DC33" i="72"/>
  <c r="DC75" i="72" s="1"/>
  <c r="DC117" i="72" s="1"/>
  <c r="R33" i="72"/>
  <c r="R75" i="72" s="1"/>
  <c r="R117" i="72" s="1"/>
  <c r="V33" i="72"/>
  <c r="V75" i="72" s="1"/>
  <c r="V117" i="72" s="1"/>
  <c r="Z33" i="72"/>
  <c r="Z75" i="72" s="1"/>
  <c r="Z117" i="72" s="1"/>
  <c r="T33" i="72"/>
  <c r="T75" i="72" s="1"/>
  <c r="T117" i="72" s="1"/>
  <c r="X33" i="72"/>
  <c r="X75" i="72" s="1"/>
  <c r="X117" i="72" s="1"/>
  <c r="AB33" i="72"/>
  <c r="AB75" i="72" s="1"/>
  <c r="AB117" i="72" s="1"/>
  <c r="P16" i="15"/>
  <c r="L15" i="15"/>
  <c r="L18" i="15" s="1"/>
  <c r="P15" i="15"/>
  <c r="P18" i="15" s="1"/>
  <c r="Q16" i="15"/>
  <c r="O14" i="15"/>
  <c r="O18" i="15" s="1"/>
  <c r="Q15" i="15"/>
  <c r="Q18" i="15" s="1"/>
  <c r="O16" i="15"/>
  <c r="N14" i="15"/>
  <c r="N18" i="15" s="1"/>
  <c r="U26" i="73"/>
  <c r="U102" i="73" s="1"/>
  <c r="Y26" i="73"/>
  <c r="Y102" i="73" s="1"/>
  <c r="J48" i="51"/>
  <c r="AA26" i="73"/>
  <c r="AA102" i="73" s="1"/>
  <c r="R48" i="48"/>
  <c r="P48" i="51"/>
  <c r="P48" i="48"/>
  <c r="O48" i="51"/>
  <c r="X26" i="73"/>
  <c r="X102" i="73" s="1"/>
  <c r="X31" i="72"/>
  <c r="X115" i="72" s="1"/>
  <c r="W26" i="73"/>
  <c r="W102" i="73" s="1"/>
  <c r="N48" i="48"/>
  <c r="V26" i="73"/>
  <c r="V102" i="73" s="1"/>
  <c r="L48" i="51"/>
  <c r="K48" i="48"/>
  <c r="K48" i="51"/>
  <c r="S26" i="73"/>
  <c r="S102" i="73" s="1"/>
  <c r="I48" i="48"/>
  <c r="H32" i="14"/>
  <c r="EF116" i="72" s="1"/>
  <c r="L32" i="14"/>
  <c r="EJ116" i="72" s="1"/>
  <c r="M16" i="15"/>
  <c r="M32" i="14"/>
  <c r="EK116" i="72" s="1"/>
  <c r="M15" i="15"/>
  <c r="CH54" i="73"/>
  <c r="CI16" i="73"/>
  <c r="BS19" i="73"/>
  <c r="BS20" i="73"/>
  <c r="BS96" i="73" s="1"/>
  <c r="DA19" i="73"/>
  <c r="BT54" i="73"/>
  <c r="BT92" i="73" s="1"/>
  <c r="CB54" i="73"/>
  <c r="DP54" i="73"/>
  <c r="BX57" i="73"/>
  <c r="CB57" i="73"/>
  <c r="CB58" i="73"/>
  <c r="BW16" i="73"/>
  <c r="DX19" i="73"/>
  <c r="CI20" i="73"/>
  <c r="CT58" i="73"/>
  <c r="DB58" i="73"/>
  <c r="BV19" i="73"/>
  <c r="BZ19" i="73"/>
  <c r="BR20" i="73"/>
  <c r="BZ20" i="73"/>
  <c r="CN20" i="73"/>
  <c r="CN96" i="73" s="1"/>
  <c r="BR57" i="73"/>
  <c r="BV57" i="73"/>
  <c r="BZ57" i="73"/>
  <c r="BV58" i="73"/>
  <c r="CH57" i="73"/>
  <c r="H20" i="73"/>
  <c r="H96" i="73" s="1"/>
  <c r="BX15" i="73"/>
  <c r="BX17" i="73" s="1"/>
  <c r="BJ15" i="73"/>
  <c r="BJ17" i="73" s="1"/>
  <c r="EA20" i="73"/>
  <c r="CE16" i="73"/>
  <c r="CM16" i="73"/>
  <c r="DY54" i="73"/>
  <c r="DU54" i="73"/>
  <c r="EC54" i="73"/>
  <c r="CJ58" i="73"/>
  <c r="CK20" i="73"/>
  <c r="G16" i="73"/>
  <c r="G92" i="73" s="1"/>
  <c r="O16" i="73"/>
  <c r="O92" i="73" s="1"/>
  <c r="T16" i="73"/>
  <c r="T92" i="73" s="1"/>
  <c r="AB16" i="73"/>
  <c r="AB92" i="73" s="1"/>
  <c r="AG16" i="73"/>
  <c r="AG92" i="73" s="1"/>
  <c r="AO16" i="73"/>
  <c r="AO92" i="73" s="1"/>
  <c r="BB16" i="73"/>
  <c r="BB92" i="73" s="1"/>
  <c r="BG16" i="73"/>
  <c r="BG92" i="73" s="1"/>
  <c r="BO16" i="73"/>
  <c r="BO92" i="73" s="1"/>
  <c r="BS16" i="73"/>
  <c r="BS92" i="73" s="1"/>
  <c r="CA16" i="73"/>
  <c r="CA92" i="73" s="1"/>
  <c r="CB16" i="73"/>
  <c r="U16" i="73"/>
  <c r="U92" i="73" s="1"/>
  <c r="AL16" i="73"/>
  <c r="AL92" i="73" s="1"/>
  <c r="BC16" i="73"/>
  <c r="BC92" i="73" s="1"/>
  <c r="L20" i="73"/>
  <c r="L96" i="73" s="1"/>
  <c r="BL20" i="73"/>
  <c r="BL96" i="73" s="1"/>
  <c r="E16" i="73"/>
  <c r="E92" i="73" s="1"/>
  <c r="I16" i="73"/>
  <c r="I92" i="73" s="1"/>
  <c r="M16" i="73"/>
  <c r="M92" i="73" s="1"/>
  <c r="R16" i="73"/>
  <c r="R92" i="73" s="1"/>
  <c r="V16" i="73"/>
  <c r="V92" i="73" s="1"/>
  <c r="Z16" i="73"/>
  <c r="Z92" i="73" s="1"/>
  <c r="AE16" i="73"/>
  <c r="AE92" i="73" s="1"/>
  <c r="AI16" i="73"/>
  <c r="AI92" i="73" s="1"/>
  <c r="AM16" i="73"/>
  <c r="AM92" i="73" s="1"/>
  <c r="AR16" i="73"/>
  <c r="AR92" i="73" s="1"/>
  <c r="AV16" i="73"/>
  <c r="AV92" i="73" s="1"/>
  <c r="AZ16" i="73"/>
  <c r="AZ92" i="73" s="1"/>
  <c r="BE16" i="73"/>
  <c r="BE92" i="73" s="1"/>
  <c r="BI16" i="73"/>
  <c r="BI92" i="73" s="1"/>
  <c r="BM16" i="73"/>
  <c r="BM92" i="73" s="1"/>
  <c r="AC20" i="73"/>
  <c r="AC96" i="73" s="1"/>
  <c r="AH20" i="73"/>
  <c r="AH96" i="73" s="1"/>
  <c r="AL20" i="73"/>
  <c r="AL96" i="73" s="1"/>
  <c r="AU20" i="73"/>
  <c r="AU96" i="73" s="1"/>
  <c r="AY20" i="73"/>
  <c r="AY96" i="73" s="1"/>
  <c r="BC20" i="73"/>
  <c r="BC96" i="73" s="1"/>
  <c r="BH20" i="73"/>
  <c r="BH96" i="73" s="1"/>
  <c r="BP20" i="73"/>
  <c r="BP96" i="73" s="1"/>
  <c r="BU20" i="73"/>
  <c r="BU96" i="73" s="1"/>
  <c r="BY20" i="73"/>
  <c r="BY96" i="73" s="1"/>
  <c r="J54" i="73"/>
  <c r="W54" i="73"/>
  <c r="AJ54" i="73"/>
  <c r="AJ92" i="73" s="1"/>
  <c r="AW54" i="73"/>
  <c r="AW92" i="73" s="1"/>
  <c r="BJ54" i="73"/>
  <c r="BW54" i="73"/>
  <c r="E58" i="73"/>
  <c r="I58" i="73"/>
  <c r="R58" i="73"/>
  <c r="Z58" i="73"/>
  <c r="AI58" i="73"/>
  <c r="AM58" i="73"/>
  <c r="AR58" i="73"/>
  <c r="AZ58" i="73"/>
  <c r="BE58" i="73"/>
  <c r="BI58" i="73"/>
  <c r="BR58" i="73"/>
  <c r="BZ58" i="73"/>
  <c r="H16" i="73"/>
  <c r="H92" i="73" s="1"/>
  <c r="Y16" i="73"/>
  <c r="Y92" i="73" s="1"/>
  <c r="AP16" i="73"/>
  <c r="AP92" i="73" s="1"/>
  <c r="BH16" i="73"/>
  <c r="BH92" i="73" s="1"/>
  <c r="BY16" i="73"/>
  <c r="BY92" i="73" s="1"/>
  <c r="P20" i="73"/>
  <c r="P96" i="73" s="1"/>
  <c r="CC20" i="73"/>
  <c r="CC96" i="73" s="1"/>
  <c r="AE58" i="73"/>
  <c r="F16" i="73"/>
  <c r="F17" i="73" s="1"/>
  <c r="N16" i="73"/>
  <c r="N17" i="73" s="1"/>
  <c r="S16" i="73"/>
  <c r="S92" i="73" s="1"/>
  <c r="AA16" i="73"/>
  <c r="AA92" i="73" s="1"/>
  <c r="AF16" i="73"/>
  <c r="AN16" i="73"/>
  <c r="AS16" i="73"/>
  <c r="BA16" i="73"/>
  <c r="BA17" i="73" s="1"/>
  <c r="BF16" i="73"/>
  <c r="BF17" i="73" s="1"/>
  <c r="BN16" i="73"/>
  <c r="BN17" i="73" s="1"/>
  <c r="BR16" i="73"/>
  <c r="BR92" i="73" s="1"/>
  <c r="BV16" i="73"/>
  <c r="BV92" i="73" s="1"/>
  <c r="BZ16" i="73"/>
  <c r="BZ92" i="73" s="1"/>
  <c r="V20" i="73"/>
  <c r="BV20" i="73"/>
  <c r="K54" i="73"/>
  <c r="X54" i="73"/>
  <c r="AK54" i="73"/>
  <c r="AX54" i="73"/>
  <c r="AX92" i="73" s="1"/>
  <c r="BK54" i="73"/>
  <c r="BK92" i="73" s="1"/>
  <c r="BX54" i="73"/>
  <c r="CD54" i="73" s="1"/>
  <c r="J58" i="73"/>
  <c r="W58" i="73"/>
  <c r="W59" i="73" s="1"/>
  <c r="AW58" i="73"/>
  <c r="BW58" i="73"/>
  <c r="BW59" i="73" s="1"/>
  <c r="L16" i="73"/>
  <c r="L92" i="73" s="1"/>
  <c r="AC16" i="73"/>
  <c r="AC92" i="73" s="1"/>
  <c r="AU16" i="73"/>
  <c r="AU92" i="73" s="1"/>
  <c r="BL16" i="73"/>
  <c r="BL92" i="73" s="1"/>
  <c r="CC16" i="73"/>
  <c r="CC92" i="73" s="1"/>
  <c r="U20" i="73"/>
  <c r="AP20" i="73"/>
  <c r="AP96" i="73" s="1"/>
  <c r="J17" i="73"/>
  <c r="DV19" i="73"/>
  <c r="CU19" i="73"/>
  <c r="CM19" i="73"/>
  <c r="DW19" i="73"/>
  <c r="CN57" i="73"/>
  <c r="CN59" i="73" s="1"/>
  <c r="H19" i="73"/>
  <c r="H95" i="73" s="1"/>
  <c r="L19" i="73"/>
  <c r="L95" i="73" s="1"/>
  <c r="P19" i="73"/>
  <c r="P95" i="73" s="1"/>
  <c r="U19" i="73"/>
  <c r="U95" i="73" s="1"/>
  <c r="Y19" i="73"/>
  <c r="Y95" i="73" s="1"/>
  <c r="AC19" i="73"/>
  <c r="AC95" i="73" s="1"/>
  <c r="AH19" i="73"/>
  <c r="AH95" i="73" s="1"/>
  <c r="AL19" i="73"/>
  <c r="AL95" i="73" s="1"/>
  <c r="AP19" i="73"/>
  <c r="AP95" i="73" s="1"/>
  <c r="AU19" i="73"/>
  <c r="AU95" i="73" s="1"/>
  <c r="AY19" i="73"/>
  <c r="AY95" i="73" s="1"/>
  <c r="BC19" i="73"/>
  <c r="BC95" i="73" s="1"/>
  <c r="BH19" i="73"/>
  <c r="BH95" i="73" s="1"/>
  <c r="BL19" i="73"/>
  <c r="BL95" i="73" s="1"/>
  <c r="BP19" i="73"/>
  <c r="BP95" i="73" s="1"/>
  <c r="BU19" i="73"/>
  <c r="BY19" i="73"/>
  <c r="BY95" i="73" s="1"/>
  <c r="CC19" i="73"/>
  <c r="CC95" i="73" s="1"/>
  <c r="E57" i="73"/>
  <c r="I57" i="73"/>
  <c r="M57" i="73"/>
  <c r="V57" i="73"/>
  <c r="Z57" i="73"/>
  <c r="AE57" i="73"/>
  <c r="AI57" i="73"/>
  <c r="AM57" i="73"/>
  <c r="AV57" i="73"/>
  <c r="R19" i="73"/>
  <c r="AR19" i="73"/>
  <c r="BR19" i="73"/>
  <c r="F57" i="73"/>
  <c r="S57" i="73"/>
  <c r="AA57" i="73"/>
  <c r="AA59" i="73" s="1"/>
  <c r="AF57" i="73"/>
  <c r="AF59" i="73" s="1"/>
  <c r="AS57" i="73"/>
  <c r="BA57" i="73"/>
  <c r="BA59" i="73" s="1"/>
  <c r="N19" i="73"/>
  <c r="AA19" i="73"/>
  <c r="AN19" i="73"/>
  <c r="BA19" i="73"/>
  <c r="BN19" i="73"/>
  <c r="CA19" i="73"/>
  <c r="CX19" i="73"/>
  <c r="BS57" i="73"/>
  <c r="BS95" i="73" s="1"/>
  <c r="CA57" i="73"/>
  <c r="CA59" i="73" s="1"/>
  <c r="CG15" i="73"/>
  <c r="O53" i="73"/>
  <c r="O55" i="73" s="1"/>
  <c r="X53" i="73"/>
  <c r="AO53" i="73"/>
  <c r="AO55" i="73" s="1"/>
  <c r="AX53" i="73"/>
  <c r="BG53" i="73"/>
  <c r="BK53" i="73"/>
  <c r="BS15" i="73"/>
  <c r="BW15" i="73"/>
  <c r="BT53" i="73"/>
  <c r="BT55" i="73" s="1"/>
  <c r="G15" i="73"/>
  <c r="K15" i="73"/>
  <c r="K17" i="73" s="1"/>
  <c r="O15" i="73"/>
  <c r="T15" i="73"/>
  <c r="X15" i="73"/>
  <c r="X17" i="73" s="1"/>
  <c r="AB15" i="73"/>
  <c r="AG15" i="73"/>
  <c r="AK15" i="73"/>
  <c r="AK17" i="73" s="1"/>
  <c r="AO15" i="73"/>
  <c r="AT15" i="73"/>
  <c r="AT17" i="73" s="1"/>
  <c r="AX15" i="73"/>
  <c r="AX17" i="73" s="1"/>
  <c r="BB15" i="73"/>
  <c r="BG15" i="73"/>
  <c r="BK15" i="73"/>
  <c r="BK17" i="73" s="1"/>
  <c r="BO15" i="73"/>
  <c r="G53" i="73"/>
  <c r="G55" i="73" s="1"/>
  <c r="T53" i="73"/>
  <c r="T55" i="73" s="1"/>
  <c r="AG53" i="73"/>
  <c r="AG55" i="73" s="1"/>
  <c r="CA15" i="73"/>
  <c r="DX15" i="73"/>
  <c r="K53" i="73"/>
  <c r="AB53" i="73"/>
  <c r="AK53" i="73"/>
  <c r="AT53" i="73"/>
  <c r="AT55" i="73" s="1"/>
  <c r="BB53" i="73"/>
  <c r="BB55" i="73" s="1"/>
  <c r="BO53" i="73"/>
  <c r="BO55" i="73" s="1"/>
  <c r="BU15" i="73"/>
  <c r="BU17" i="73" s="1"/>
  <c r="BY15" i="73"/>
  <c r="BY17" i="73" s="1"/>
  <c r="CC15" i="73"/>
  <c r="BR53" i="73"/>
  <c r="BR55" i="73" s="1"/>
  <c r="BV53" i="73"/>
  <c r="BV55" i="73" s="1"/>
  <c r="BZ53" i="73"/>
  <c r="BZ55" i="73" s="1"/>
  <c r="H15" i="73"/>
  <c r="L15" i="73"/>
  <c r="P15" i="73"/>
  <c r="P17" i="73" s="1"/>
  <c r="U15" i="73"/>
  <c r="U91" i="73" s="1"/>
  <c r="Y15" i="73"/>
  <c r="AC15" i="73"/>
  <c r="AH15" i="73"/>
  <c r="AH17" i="73" s="1"/>
  <c r="AL15" i="73"/>
  <c r="AP15" i="73"/>
  <c r="AP91" i="73" s="1"/>
  <c r="AU15" i="73"/>
  <c r="AY15" i="73"/>
  <c r="AY17" i="73" s="1"/>
  <c r="BC15" i="73"/>
  <c r="BC91" i="73" s="1"/>
  <c r="BH15" i="73"/>
  <c r="BL15" i="73"/>
  <c r="BL91" i="73" s="1"/>
  <c r="BP15" i="73"/>
  <c r="BP17" i="73" s="1"/>
  <c r="AW15" i="73"/>
  <c r="AW17" i="73" s="1"/>
  <c r="E15" i="73"/>
  <c r="I15" i="73"/>
  <c r="I91" i="73" s="1"/>
  <c r="M15" i="73"/>
  <c r="R15" i="73"/>
  <c r="R91" i="73" s="1"/>
  <c r="V15" i="73"/>
  <c r="Z15" i="73"/>
  <c r="Z91" i="73" s="1"/>
  <c r="AE15" i="73"/>
  <c r="AI15" i="73"/>
  <c r="AI91" i="73" s="1"/>
  <c r="AM15" i="73"/>
  <c r="AR15" i="73"/>
  <c r="AR91" i="73" s="1"/>
  <c r="AV15" i="73"/>
  <c r="AZ15" i="73"/>
  <c r="AZ91" i="73" s="1"/>
  <c r="BE15" i="73"/>
  <c r="BI15" i="73"/>
  <c r="BI91" i="73" s="1"/>
  <c r="BM15" i="73"/>
  <c r="AJ15" i="73"/>
  <c r="AJ17" i="73" s="1"/>
  <c r="F53" i="73"/>
  <c r="F55" i="73" s="1"/>
  <c r="N53" i="73"/>
  <c r="N55" i="73" s="1"/>
  <c r="S53" i="73"/>
  <c r="S91" i="73" s="1"/>
  <c r="AA53" i="73"/>
  <c r="AA91" i="73" s="1"/>
  <c r="AF53" i="73"/>
  <c r="AF55" i="73" s="1"/>
  <c r="AN53" i="73"/>
  <c r="AN91" i="73" s="1"/>
  <c r="AS53" i="73"/>
  <c r="AS55" i="73" s="1"/>
  <c r="BA53" i="73"/>
  <c r="BA55" i="73" s="1"/>
  <c r="D14" i="61"/>
  <c r="D19" i="61"/>
  <c r="D30" i="61"/>
  <c r="D34" i="61"/>
  <c r="H38" i="61"/>
  <c r="D16" i="61"/>
  <c r="D20" i="61"/>
  <c r="D26" i="61"/>
  <c r="D31" i="61"/>
  <c r="D35" i="61"/>
  <c r="D48" i="61"/>
  <c r="D44" i="61"/>
  <c r="D47" i="61"/>
  <c r="D43" i="61"/>
  <c r="D46" i="61"/>
  <c r="D42" i="61"/>
  <c r="D45" i="61"/>
  <c r="D40" i="61"/>
  <c r="I50" i="48"/>
  <c r="I53" i="48"/>
  <c r="I53" i="51"/>
  <c r="D10" i="61"/>
  <c r="D13" i="61"/>
  <c r="D18" i="61"/>
  <c r="D22" i="61"/>
  <c r="D28" i="61"/>
  <c r="G38" i="61"/>
  <c r="D39" i="61"/>
  <c r="U31" i="51"/>
  <c r="U32" i="51"/>
  <c r="U47" i="51"/>
  <c r="U38" i="51"/>
  <c r="U54" i="51"/>
  <c r="U26" i="51"/>
  <c r="U27" i="51"/>
  <c r="U28" i="51"/>
  <c r="U42" i="51"/>
  <c r="U43" i="51"/>
  <c r="U44" i="51"/>
  <c r="BY33" i="72"/>
  <c r="AR33" i="72"/>
  <c r="AE33" i="72"/>
  <c r="AI33" i="72"/>
  <c r="AM33" i="72"/>
  <c r="AS33" i="72"/>
  <c r="AS75" i="72" s="1"/>
  <c r="AW33" i="72"/>
  <c r="AW75" i="72" s="1"/>
  <c r="BA33" i="72"/>
  <c r="BA75" i="72" s="1"/>
  <c r="AG33" i="72"/>
  <c r="AK33" i="72"/>
  <c r="AO33" i="72"/>
  <c r="J55" i="48"/>
  <c r="J54" i="48"/>
  <c r="G116" i="72"/>
  <c r="K116" i="72"/>
  <c r="G117" i="72"/>
  <c r="K117" i="72"/>
  <c r="BU85" i="71"/>
  <c r="BY85" i="71"/>
  <c r="BY55" i="71"/>
  <c r="CC85" i="71"/>
  <c r="CC55" i="71"/>
  <c r="BU86" i="71"/>
  <c r="BY86" i="71"/>
  <c r="CC86" i="71"/>
  <c r="BU87" i="71"/>
  <c r="BY87" i="71"/>
  <c r="CC87" i="71"/>
  <c r="CH85" i="71"/>
  <c r="CH55" i="71"/>
  <c r="CL85" i="71"/>
  <c r="CP85" i="71"/>
  <c r="CP89" i="71" s="1"/>
  <c r="CP55" i="71"/>
  <c r="CH86" i="71"/>
  <c r="CL86" i="71"/>
  <c r="CP86" i="71"/>
  <c r="CH87" i="71"/>
  <c r="CL87" i="71"/>
  <c r="CP87" i="71"/>
  <c r="CU85" i="71"/>
  <c r="CU55" i="71"/>
  <c r="CY85" i="71"/>
  <c r="CY55" i="71"/>
  <c r="DC85" i="71"/>
  <c r="DC89" i="71" s="1"/>
  <c r="CU86" i="71"/>
  <c r="CY86" i="71"/>
  <c r="DC86" i="71"/>
  <c r="CU87" i="71"/>
  <c r="CY87" i="71"/>
  <c r="DC87" i="71"/>
  <c r="DH85" i="71"/>
  <c r="DH55" i="71"/>
  <c r="DL85" i="71"/>
  <c r="DL55" i="71"/>
  <c r="DP85" i="71"/>
  <c r="DP55" i="71"/>
  <c r="DH86" i="71"/>
  <c r="DL86" i="71"/>
  <c r="DP86" i="71"/>
  <c r="DH87" i="71"/>
  <c r="DL87" i="71"/>
  <c r="DP87" i="71"/>
  <c r="DU85" i="71"/>
  <c r="DY85" i="71"/>
  <c r="DY55" i="71"/>
  <c r="EC85" i="71"/>
  <c r="EC55" i="71"/>
  <c r="DU86" i="71"/>
  <c r="DY86" i="71"/>
  <c r="EC86" i="71"/>
  <c r="DU87" i="71"/>
  <c r="DY87" i="71"/>
  <c r="EC87" i="71"/>
  <c r="BU55" i="71"/>
  <c r="H6" i="72"/>
  <c r="H43" i="71"/>
  <c r="H77" i="71" s="1"/>
  <c r="L6" i="72"/>
  <c r="L43" i="71"/>
  <c r="L77" i="71" s="1"/>
  <c r="P6" i="72"/>
  <c r="P43" i="71"/>
  <c r="P77" i="71" s="1"/>
  <c r="AC5" i="72"/>
  <c r="AC42" i="71"/>
  <c r="AC76" i="71" s="1"/>
  <c r="U6" i="72"/>
  <c r="U43" i="71"/>
  <c r="U77" i="71" s="1"/>
  <c r="Y6" i="72"/>
  <c r="Y43" i="71"/>
  <c r="Y77" i="71" s="1"/>
  <c r="AC6" i="72"/>
  <c r="AC43" i="71"/>
  <c r="AC77" i="71" s="1"/>
  <c r="AH5" i="72"/>
  <c r="AH42" i="71"/>
  <c r="AH76" i="71" s="1"/>
  <c r="AH6" i="72"/>
  <c r="AH43" i="71"/>
  <c r="AH77" i="71" s="1"/>
  <c r="AL6" i="72"/>
  <c r="AL43" i="71"/>
  <c r="AL77" i="71" s="1"/>
  <c r="AP6" i="72"/>
  <c r="AP43" i="71"/>
  <c r="AP77" i="71" s="1"/>
  <c r="AU6" i="72"/>
  <c r="AU43" i="71"/>
  <c r="AU77" i="71" s="1"/>
  <c r="AY6" i="72"/>
  <c r="AY43" i="71"/>
  <c r="AY77" i="71" s="1"/>
  <c r="BC6" i="72"/>
  <c r="BC43" i="71"/>
  <c r="BC77" i="71" s="1"/>
  <c r="BH6" i="72"/>
  <c r="BH43" i="71"/>
  <c r="BH77" i="71" s="1"/>
  <c r="BL6" i="72"/>
  <c r="BL43" i="71"/>
  <c r="BL77" i="71" s="1"/>
  <c r="BP6" i="72"/>
  <c r="BP43" i="71"/>
  <c r="BP77" i="71" s="1"/>
  <c r="BU5" i="72"/>
  <c r="BU42" i="71"/>
  <c r="BU76" i="71" s="1"/>
  <c r="BY5" i="72"/>
  <c r="BY42" i="71"/>
  <c r="BY76" i="71" s="1"/>
  <c r="CC5" i="72"/>
  <c r="CC42" i="71"/>
  <c r="CC76" i="71" s="1"/>
  <c r="BU6" i="72"/>
  <c r="BU43" i="71"/>
  <c r="BU77" i="71" s="1"/>
  <c r="BY6" i="72"/>
  <c r="BY43" i="71"/>
  <c r="BY77" i="71" s="1"/>
  <c r="CC6" i="72"/>
  <c r="CC43" i="71"/>
  <c r="CC77" i="71" s="1"/>
  <c r="CH5" i="72"/>
  <c r="CH42" i="71"/>
  <c r="CH76" i="71" s="1"/>
  <c r="CL5" i="72"/>
  <c r="CL42" i="71"/>
  <c r="CL76" i="71" s="1"/>
  <c r="CP5" i="72"/>
  <c r="CP42" i="71"/>
  <c r="CP76" i="71" s="1"/>
  <c r="CH6" i="72"/>
  <c r="CH43" i="71"/>
  <c r="CH77" i="71" s="1"/>
  <c r="CL6" i="72"/>
  <c r="CL43" i="71"/>
  <c r="CL77" i="71" s="1"/>
  <c r="CP6" i="72"/>
  <c r="CP43" i="71"/>
  <c r="CP77" i="71" s="1"/>
  <c r="CU5" i="72"/>
  <c r="CU42" i="71"/>
  <c r="CU76" i="71" s="1"/>
  <c r="CY5" i="72"/>
  <c r="CY42" i="71"/>
  <c r="CY76" i="71" s="1"/>
  <c r="DC5" i="72"/>
  <c r="DC42" i="71"/>
  <c r="DC76" i="71" s="1"/>
  <c r="CU6" i="72"/>
  <c r="CU43" i="71"/>
  <c r="CU77" i="71" s="1"/>
  <c r="CY6" i="72"/>
  <c r="CY43" i="71"/>
  <c r="CY77" i="71" s="1"/>
  <c r="DC6" i="72"/>
  <c r="DC43" i="71"/>
  <c r="DC77" i="71" s="1"/>
  <c r="DH5" i="72"/>
  <c r="DH42" i="71"/>
  <c r="DH76" i="71" s="1"/>
  <c r="DL5" i="72"/>
  <c r="DL42" i="71"/>
  <c r="DL76" i="71" s="1"/>
  <c r="DP5" i="72"/>
  <c r="DP42" i="71"/>
  <c r="DP76" i="71" s="1"/>
  <c r="DH6" i="72"/>
  <c r="DH43" i="71"/>
  <c r="DH77" i="71" s="1"/>
  <c r="DL6" i="72"/>
  <c r="DL43" i="71"/>
  <c r="DL77" i="71" s="1"/>
  <c r="DP6" i="72"/>
  <c r="DP43" i="71"/>
  <c r="DP77" i="71" s="1"/>
  <c r="DU5" i="72"/>
  <c r="DU42" i="71"/>
  <c r="DU76" i="71" s="1"/>
  <c r="DY5" i="72"/>
  <c r="DY42" i="71"/>
  <c r="DY76" i="71" s="1"/>
  <c r="EC5" i="72"/>
  <c r="EC42" i="71"/>
  <c r="EC76" i="71" s="1"/>
  <c r="DU6" i="72"/>
  <c r="DU43" i="71"/>
  <c r="DU77" i="71" s="1"/>
  <c r="DY6" i="72"/>
  <c r="DY43" i="71"/>
  <c r="DY77" i="71" s="1"/>
  <c r="EC6" i="72"/>
  <c r="EC43" i="71"/>
  <c r="EC77" i="71" s="1"/>
  <c r="CL55" i="71"/>
  <c r="DC55" i="71"/>
  <c r="CI19" i="71"/>
  <c r="CZ87" i="71"/>
  <c r="DZ86" i="71"/>
  <c r="CG87" i="71"/>
  <c r="BR85" i="71"/>
  <c r="BV85" i="71"/>
  <c r="BZ85" i="71"/>
  <c r="BR86" i="71"/>
  <c r="BV86" i="71"/>
  <c r="BZ86" i="71"/>
  <c r="BR87" i="71"/>
  <c r="BV87" i="71"/>
  <c r="BZ87" i="71"/>
  <c r="CE85" i="71"/>
  <c r="CM85" i="71"/>
  <c r="CE86" i="71"/>
  <c r="CI86" i="71"/>
  <c r="CM86" i="71"/>
  <c r="CE87" i="71"/>
  <c r="CI87" i="71"/>
  <c r="CM87" i="71"/>
  <c r="CR85" i="71"/>
  <c r="CV85" i="71"/>
  <c r="CZ85" i="71"/>
  <c r="CZ89" i="71" s="1"/>
  <c r="CR86" i="71"/>
  <c r="CV86" i="71"/>
  <c r="CZ86" i="71"/>
  <c r="CR87" i="71"/>
  <c r="CV87" i="71"/>
  <c r="DE85" i="71"/>
  <c r="DI85" i="71"/>
  <c r="DM85" i="71"/>
  <c r="DM89" i="71" s="1"/>
  <c r="DE86" i="71"/>
  <c r="DI86" i="71"/>
  <c r="DM86" i="71"/>
  <c r="DE87" i="71"/>
  <c r="DI87" i="71"/>
  <c r="DM87" i="71"/>
  <c r="DR85" i="71"/>
  <c r="DV85" i="71"/>
  <c r="DV89" i="71" s="1"/>
  <c r="DZ85" i="71"/>
  <c r="DR86" i="71"/>
  <c r="DV86" i="71"/>
  <c r="DR87" i="71"/>
  <c r="DV87" i="71"/>
  <c r="DZ87" i="71"/>
  <c r="BR55" i="71"/>
  <c r="BV55" i="71"/>
  <c r="BZ55" i="71"/>
  <c r="CE55" i="71"/>
  <c r="CM55" i="71"/>
  <c r="CR55" i="71"/>
  <c r="CV55" i="71"/>
  <c r="CZ55" i="71"/>
  <c r="DE55" i="71"/>
  <c r="DI55" i="71"/>
  <c r="DM55" i="71"/>
  <c r="DR55" i="71"/>
  <c r="DV55" i="71"/>
  <c r="DZ55" i="71"/>
  <c r="BU95" i="71"/>
  <c r="BY95" i="71"/>
  <c r="CC95" i="71"/>
  <c r="CH95" i="71"/>
  <c r="CL95" i="71"/>
  <c r="CP95" i="71"/>
  <c r="CU95" i="71"/>
  <c r="CY95" i="71"/>
  <c r="DC95" i="71"/>
  <c r="DH95" i="71"/>
  <c r="DL95" i="71"/>
  <c r="DP95" i="71"/>
  <c r="DU95" i="71"/>
  <c r="DY95" i="71"/>
  <c r="EC95" i="71"/>
  <c r="BS85" i="71"/>
  <c r="BW85" i="71"/>
  <c r="BW89" i="71" s="1"/>
  <c r="CA85" i="71"/>
  <c r="BS86" i="71"/>
  <c r="BW86" i="71"/>
  <c r="CA86" i="71"/>
  <c r="BS87" i="71"/>
  <c r="BW87" i="71"/>
  <c r="CA87" i="71"/>
  <c r="CF85" i="71"/>
  <c r="CF89" i="71" s="1"/>
  <c r="CJ85" i="71"/>
  <c r="CN85" i="71"/>
  <c r="CF86" i="71"/>
  <c r="CJ86" i="71"/>
  <c r="CN86" i="71"/>
  <c r="CF87" i="71"/>
  <c r="CJ87" i="71"/>
  <c r="CN87" i="71"/>
  <c r="CS85" i="71"/>
  <c r="CW85" i="71"/>
  <c r="DA85" i="71"/>
  <c r="CS86" i="71"/>
  <c r="CW86" i="71"/>
  <c r="DA86" i="71"/>
  <c r="CS87" i="71"/>
  <c r="CW87" i="71"/>
  <c r="DA87" i="71"/>
  <c r="DF85" i="71"/>
  <c r="DJ85" i="71"/>
  <c r="DN85" i="71"/>
  <c r="DN89" i="71" s="1"/>
  <c r="DF86" i="71"/>
  <c r="DJ86" i="71"/>
  <c r="DN86" i="71"/>
  <c r="DF87" i="71"/>
  <c r="DJ87" i="71"/>
  <c r="DN87" i="71"/>
  <c r="DS85" i="71"/>
  <c r="DW85" i="71"/>
  <c r="DW89" i="71" s="1"/>
  <c r="EA85" i="71"/>
  <c r="DS86" i="71"/>
  <c r="DW86" i="71"/>
  <c r="EA86" i="71"/>
  <c r="DS87" i="71"/>
  <c r="DW87" i="71"/>
  <c r="EA87" i="71"/>
  <c r="BS55" i="71"/>
  <c r="BW55" i="71"/>
  <c r="CA55" i="71"/>
  <c r="CF55" i="71"/>
  <c r="CJ55" i="71"/>
  <c r="CN55" i="71"/>
  <c r="CS55" i="71"/>
  <c r="CW55" i="71"/>
  <c r="DA55" i="71"/>
  <c r="DF55" i="71"/>
  <c r="DJ55" i="71"/>
  <c r="DN55" i="71"/>
  <c r="DS55" i="71"/>
  <c r="DW55" i="71"/>
  <c r="EA55" i="71"/>
  <c r="BR95" i="71"/>
  <c r="BV95" i="71"/>
  <c r="BZ95" i="71"/>
  <c r="CE95" i="71"/>
  <c r="CI95" i="71"/>
  <c r="CM95" i="71"/>
  <c r="CR95" i="71"/>
  <c r="CV95" i="71"/>
  <c r="CZ95" i="71"/>
  <c r="DE95" i="71"/>
  <c r="DI95" i="71"/>
  <c r="DM95" i="71"/>
  <c r="DR95" i="71"/>
  <c r="DV95" i="71"/>
  <c r="DZ95" i="71"/>
  <c r="BT85" i="71"/>
  <c r="BX85" i="71"/>
  <c r="CB85" i="71"/>
  <c r="CB89" i="71" s="1"/>
  <c r="BT86" i="71"/>
  <c r="BX86" i="71"/>
  <c r="CB86" i="71"/>
  <c r="BT87" i="71"/>
  <c r="BX87" i="71"/>
  <c r="CB87" i="71"/>
  <c r="CG85" i="71"/>
  <c r="CK85" i="71"/>
  <c r="CK89" i="71" s="1"/>
  <c r="CO85" i="71"/>
  <c r="CG86" i="71"/>
  <c r="CK86" i="71"/>
  <c r="CO86" i="71"/>
  <c r="CK87" i="71"/>
  <c r="CO87" i="71"/>
  <c r="CT85" i="71"/>
  <c r="CX85" i="71"/>
  <c r="CX89" i="71" s="1"/>
  <c r="DB85" i="71"/>
  <c r="CT86" i="71"/>
  <c r="CX86" i="71"/>
  <c r="DB86" i="71"/>
  <c r="CT87" i="71"/>
  <c r="CX87" i="71"/>
  <c r="DB87" i="71"/>
  <c r="DG85" i="71"/>
  <c r="DG89" i="71" s="1"/>
  <c r="DK85" i="71"/>
  <c r="DO85" i="71"/>
  <c r="DG86" i="71"/>
  <c r="DO86" i="71"/>
  <c r="DG87" i="71"/>
  <c r="DK87" i="71"/>
  <c r="DO87" i="71"/>
  <c r="DT85" i="71"/>
  <c r="DT89" i="71" s="1"/>
  <c r="DX85" i="71"/>
  <c r="EB85" i="71"/>
  <c r="DT86" i="71"/>
  <c r="DX86" i="71"/>
  <c r="EB86" i="71"/>
  <c r="DT87" i="71"/>
  <c r="DX87" i="71"/>
  <c r="EB87" i="71"/>
  <c r="BT55" i="71"/>
  <c r="BX55" i="71"/>
  <c r="CB55" i="71"/>
  <c r="CG55" i="71"/>
  <c r="CK55" i="71"/>
  <c r="CO55" i="71"/>
  <c r="CT55" i="71"/>
  <c r="CX55" i="71"/>
  <c r="DB55" i="71"/>
  <c r="DG55" i="71"/>
  <c r="DK55" i="71"/>
  <c r="DO55" i="71"/>
  <c r="DT55" i="71"/>
  <c r="DX55" i="71"/>
  <c r="EB55" i="71"/>
  <c r="BS95" i="71"/>
  <c r="BW95" i="71"/>
  <c r="CA95" i="71"/>
  <c r="CF95" i="71"/>
  <c r="CJ95" i="71"/>
  <c r="CN95" i="71"/>
  <c r="CS95" i="71"/>
  <c r="CW95" i="71"/>
  <c r="DA95" i="71"/>
  <c r="DF95" i="71"/>
  <c r="DJ95" i="71"/>
  <c r="DN95" i="71"/>
  <c r="DS95" i="71"/>
  <c r="DW95" i="71"/>
  <c r="EA95" i="71"/>
  <c r="AF21" i="72"/>
  <c r="AJ21" i="72"/>
  <c r="AN21" i="72"/>
  <c r="BB21" i="72"/>
  <c r="AG21" i="72"/>
  <c r="AE21" i="72"/>
  <c r="AI21" i="72"/>
  <c r="AM21" i="72"/>
  <c r="AX21" i="72"/>
  <c r="AB31" i="72"/>
  <c r="T31" i="72"/>
  <c r="R31" i="72"/>
  <c r="V31" i="72"/>
  <c r="Z31" i="72"/>
  <c r="S31" i="72"/>
  <c r="W31" i="72"/>
  <c r="AA31" i="72"/>
  <c r="U31" i="72"/>
  <c r="Y31" i="72"/>
  <c r="AC31" i="72"/>
  <c r="DU117" i="72"/>
  <c r="AO26" i="73"/>
  <c r="EM28" i="73"/>
  <c r="EF43" i="73"/>
  <c r="EF81" i="73" s="1"/>
  <c r="AQ26" i="73"/>
  <c r="EN28" i="73"/>
  <c r="W91" i="73"/>
  <c r="BU92" i="73"/>
  <c r="AE55" i="73"/>
  <c r="AI55" i="73"/>
  <c r="AM55" i="73"/>
  <c r="AU55" i="73"/>
  <c r="AY55" i="73"/>
  <c r="BC55" i="73"/>
  <c r="AU59" i="73"/>
  <c r="AY59" i="73"/>
  <c r="BC59" i="73"/>
  <c r="AH92" i="73"/>
  <c r="AT92" i="73"/>
  <c r="H55" i="73"/>
  <c r="L55" i="73"/>
  <c r="P55" i="73"/>
  <c r="AR55" i="73"/>
  <c r="AV55" i="73"/>
  <c r="AZ55" i="73"/>
  <c r="BH55" i="73"/>
  <c r="BL55" i="73"/>
  <c r="BP55" i="73"/>
  <c r="H59" i="73"/>
  <c r="L59" i="73"/>
  <c r="P59" i="73"/>
  <c r="AJ59" i="73"/>
  <c r="AN59" i="73"/>
  <c r="BH59" i="73"/>
  <c r="BL59" i="73"/>
  <c r="BP59" i="73"/>
  <c r="AY92" i="73"/>
  <c r="E55" i="73"/>
  <c r="I55" i="73"/>
  <c r="M55" i="73"/>
  <c r="U55" i="73"/>
  <c r="Y55" i="73"/>
  <c r="AC55" i="73"/>
  <c r="BE55" i="73"/>
  <c r="BI55" i="73"/>
  <c r="BM55" i="73"/>
  <c r="U59" i="73"/>
  <c r="Y59" i="73"/>
  <c r="AC59" i="73"/>
  <c r="BU59" i="73"/>
  <c r="BY59" i="73"/>
  <c r="CC59" i="73"/>
  <c r="J91" i="73"/>
  <c r="BF91" i="73"/>
  <c r="BN91" i="73"/>
  <c r="P92" i="73"/>
  <c r="BP92" i="73"/>
  <c r="R55" i="73"/>
  <c r="V55" i="73"/>
  <c r="Z55" i="73"/>
  <c r="AH55" i="73"/>
  <c r="AL55" i="73"/>
  <c r="AP55" i="73"/>
  <c r="BF55" i="73"/>
  <c r="BN55" i="73"/>
  <c r="N59" i="73"/>
  <c r="AH59" i="73"/>
  <c r="AL59" i="73"/>
  <c r="AP59" i="73"/>
  <c r="BF59" i="73"/>
  <c r="BJ59" i="73"/>
  <c r="BN59" i="73"/>
  <c r="I123" i="73"/>
  <c r="T18" i="15"/>
  <c r="S5" i="14"/>
  <c r="D7" i="12"/>
  <c r="G88" i="12"/>
  <c r="C57" i="12"/>
  <c r="N45" i="7"/>
  <c r="J45" i="7"/>
  <c r="G45" i="7"/>
  <c r="M45" i="7"/>
  <c r="I45" i="7"/>
  <c r="F45" i="7"/>
  <c r="K45" i="7"/>
  <c r="O45" i="7"/>
  <c r="L45" i="7"/>
  <c r="M26" i="7"/>
  <c r="I26" i="7"/>
  <c r="F26" i="7"/>
  <c r="P26" i="7"/>
  <c r="L26" i="7"/>
  <c r="H26" i="7"/>
  <c r="E26" i="7"/>
  <c r="J26" i="7"/>
  <c r="N26" i="7"/>
  <c r="G26" i="7"/>
  <c r="P31" i="7"/>
  <c r="L31" i="7"/>
  <c r="H31" i="7"/>
  <c r="E31" i="7"/>
  <c r="O31" i="7"/>
  <c r="K31" i="7"/>
  <c r="I31" i="7"/>
  <c r="M31" i="7"/>
  <c r="F31" i="7"/>
  <c r="P35" i="7"/>
  <c r="L35" i="7"/>
  <c r="H35" i="7"/>
  <c r="E35" i="7"/>
  <c r="O35" i="7"/>
  <c r="K35" i="7"/>
  <c r="M35" i="7"/>
  <c r="F35" i="7"/>
  <c r="I35" i="7"/>
  <c r="E45" i="7"/>
  <c r="M51" i="7"/>
  <c r="I51" i="7"/>
  <c r="F51" i="7"/>
  <c r="P51" i="7"/>
  <c r="L51" i="7"/>
  <c r="H51" i="7"/>
  <c r="E51" i="7"/>
  <c r="J51" i="7"/>
  <c r="N51" i="7"/>
  <c r="G51" i="7"/>
  <c r="P56" i="7"/>
  <c r="L56" i="7"/>
  <c r="H56" i="7"/>
  <c r="E56" i="7"/>
  <c r="O56" i="7"/>
  <c r="K56" i="7"/>
  <c r="I56" i="7"/>
  <c r="M56" i="7"/>
  <c r="F56" i="7"/>
  <c r="P60" i="7"/>
  <c r="L60" i="7"/>
  <c r="H60" i="7"/>
  <c r="E60" i="7"/>
  <c r="O60" i="7"/>
  <c r="K60" i="7"/>
  <c r="M60" i="7"/>
  <c r="F60" i="7"/>
  <c r="I60" i="7"/>
  <c r="P45" i="7"/>
  <c r="N70" i="7"/>
  <c r="J70" i="7"/>
  <c r="G70" i="7"/>
  <c r="M70" i="7"/>
  <c r="I70" i="7"/>
  <c r="F70" i="7"/>
  <c r="M24" i="7"/>
  <c r="I24" i="7"/>
  <c r="F24" i="7"/>
  <c r="P24" i="7"/>
  <c r="L24" i="7"/>
  <c r="H24" i="7"/>
  <c r="E24" i="7"/>
  <c r="J24" i="7"/>
  <c r="O30" i="7"/>
  <c r="K34" i="7"/>
  <c r="M39" i="7"/>
  <c r="I39" i="7"/>
  <c r="F39" i="7"/>
  <c r="P39" i="7"/>
  <c r="L39" i="7"/>
  <c r="H39" i="7"/>
  <c r="E39" i="7"/>
  <c r="I44" i="7"/>
  <c r="O55" i="7"/>
  <c r="K59" i="7"/>
  <c r="M64" i="7"/>
  <c r="I64" i="7"/>
  <c r="F64" i="7"/>
  <c r="P64" i="7"/>
  <c r="L64" i="7"/>
  <c r="H64" i="7"/>
  <c r="E64" i="7"/>
  <c r="I69" i="7"/>
  <c r="O70" i="7"/>
  <c r="H78" i="7"/>
  <c r="P78" i="7"/>
  <c r="N30" i="7"/>
  <c r="J30" i="7"/>
  <c r="G30" i="7"/>
  <c r="M30" i="7"/>
  <c r="I30" i="7"/>
  <c r="F30" i="7"/>
  <c r="N34" i="7"/>
  <c r="J34" i="7"/>
  <c r="G34" i="7"/>
  <c r="M34" i="7"/>
  <c r="I34" i="7"/>
  <c r="F34" i="7"/>
  <c r="P44" i="7"/>
  <c r="L44" i="7"/>
  <c r="H44" i="7"/>
  <c r="E44" i="7"/>
  <c r="O44" i="7"/>
  <c r="K44" i="7"/>
  <c r="N55" i="7"/>
  <c r="J55" i="7"/>
  <c r="G55" i="7"/>
  <c r="M55" i="7"/>
  <c r="I55" i="7"/>
  <c r="F55" i="7"/>
  <c r="N59" i="7"/>
  <c r="J59" i="7"/>
  <c r="G59" i="7"/>
  <c r="M59" i="7"/>
  <c r="I59" i="7"/>
  <c r="F59" i="7"/>
  <c r="K70" i="7"/>
  <c r="P69" i="7"/>
  <c r="L69" i="7"/>
  <c r="H69" i="7"/>
  <c r="E69" i="7"/>
  <c r="O69" i="7"/>
  <c r="K69" i="7"/>
  <c r="O78" i="7"/>
  <c r="K78" i="7"/>
  <c r="N78" i="7"/>
  <c r="J78" i="7"/>
  <c r="G78" i="7"/>
  <c r="K27" i="7"/>
  <c r="O27" i="7"/>
  <c r="G32" i="7"/>
  <c r="J32" i="7"/>
  <c r="N32" i="7"/>
  <c r="E42" i="7"/>
  <c r="H42" i="7"/>
  <c r="L42" i="7"/>
  <c r="P42" i="7"/>
  <c r="E46" i="7"/>
  <c r="H46" i="7"/>
  <c r="L46" i="7"/>
  <c r="P46" i="7"/>
  <c r="K52" i="7"/>
  <c r="O52" i="7"/>
  <c r="G57" i="7"/>
  <c r="J57" i="7"/>
  <c r="N57" i="7"/>
  <c r="E67" i="7"/>
  <c r="H67" i="7"/>
  <c r="L67" i="7"/>
  <c r="P67" i="7"/>
  <c r="E71" i="7"/>
  <c r="H71" i="7"/>
  <c r="L71" i="7"/>
  <c r="P71" i="7"/>
  <c r="BO52" i="71"/>
  <c r="F40" i="4"/>
  <c r="I48" i="4"/>
  <c r="M48" i="4"/>
  <c r="F28" i="4"/>
  <c r="G28" i="69" s="1"/>
  <c r="F48" i="4"/>
  <c r="G48" i="4"/>
  <c r="K48" i="4"/>
  <c r="O48" i="4"/>
  <c r="D48" i="4"/>
  <c r="G53" i="4"/>
  <c r="K53" i="4"/>
  <c r="O53" i="4"/>
  <c r="J98" i="4"/>
  <c r="N98" i="4"/>
  <c r="F53" i="71"/>
  <c r="E98" i="4"/>
  <c r="H98" i="4"/>
  <c r="L98" i="4"/>
  <c r="I51" i="51"/>
  <c r="F81" i="6" l="1"/>
  <c r="J81" i="6"/>
  <c r="N81" i="6"/>
  <c r="N97" i="6" s="1"/>
  <c r="G81" i="6"/>
  <c r="G97" i="6" s="1"/>
  <c r="O81" i="6"/>
  <c r="H81" i="6"/>
  <c r="L81" i="6"/>
  <c r="L97" i="6" s="1"/>
  <c r="P81" i="6"/>
  <c r="P97" i="6" s="1"/>
  <c r="I81" i="6"/>
  <c r="M81" i="6"/>
  <c r="E81" i="6"/>
  <c r="K81" i="6"/>
  <c r="K97" i="6" s="1"/>
  <c r="P99" i="69"/>
  <c r="F99" i="69"/>
  <c r="N99" i="69"/>
  <c r="K90" i="6"/>
  <c r="K99" i="67"/>
  <c r="M99" i="67"/>
  <c r="G99" i="67"/>
  <c r="K96" i="61"/>
  <c r="I95" i="61"/>
  <c r="L95" i="61"/>
  <c r="J95" i="61"/>
  <c r="H99" i="69"/>
  <c r="Q95" i="69"/>
  <c r="E99" i="69"/>
  <c r="F90" i="6"/>
  <c r="Q96" i="67"/>
  <c r="E99" i="67"/>
  <c r="Q95" i="67"/>
  <c r="R76" i="61"/>
  <c r="Q96" i="69"/>
  <c r="P98" i="4"/>
  <c r="DT47" i="72"/>
  <c r="DT89" i="72" s="1"/>
  <c r="P95" i="61"/>
  <c r="N96" i="61"/>
  <c r="N95" i="61"/>
  <c r="Q96" i="61"/>
  <c r="Q83" i="7"/>
  <c r="L99" i="7"/>
  <c r="G91" i="69"/>
  <c r="M95" i="61"/>
  <c r="O96" i="61"/>
  <c r="Q99" i="7"/>
  <c r="M90" i="6"/>
  <c r="G90" i="6"/>
  <c r="M91" i="69"/>
  <c r="I90" i="6"/>
  <c r="N90" i="6"/>
  <c r="K91" i="69"/>
  <c r="J91" i="69"/>
  <c r="H90" i="6"/>
  <c r="G10" i="61"/>
  <c r="F10" i="67" s="1"/>
  <c r="F10" i="11" s="1"/>
  <c r="F10" i="39" s="1"/>
  <c r="O10" i="61"/>
  <c r="N10" i="67" s="1"/>
  <c r="N10" i="11" s="1"/>
  <c r="N10" i="39" s="1"/>
  <c r="Q10" i="61"/>
  <c r="P10" i="67" s="1"/>
  <c r="P10" i="11" s="1"/>
  <c r="P10" i="39" s="1"/>
  <c r="J10" i="61"/>
  <c r="I10" i="67" s="1"/>
  <c r="I10" i="11" s="1"/>
  <c r="I10" i="39" s="1"/>
  <c r="M10" i="61"/>
  <c r="L10" i="67" s="1"/>
  <c r="L10" i="11" s="1"/>
  <c r="L10" i="39" s="1"/>
  <c r="L10" i="61"/>
  <c r="K10" i="67" s="1"/>
  <c r="K10" i="11" s="1"/>
  <c r="K10" i="39" s="1"/>
  <c r="P10" i="61"/>
  <c r="O10" i="67" s="1"/>
  <c r="O10" i="11" s="1"/>
  <c r="O10" i="39" s="1"/>
  <c r="F10" i="61"/>
  <c r="H10" i="61"/>
  <c r="G10" i="67" s="1"/>
  <c r="G10" i="11" s="1"/>
  <c r="G10" i="39" s="1"/>
  <c r="K10" i="61"/>
  <c r="J10" i="67" s="1"/>
  <c r="J10" i="11" s="1"/>
  <c r="J10" i="39" s="1"/>
  <c r="I10" i="61"/>
  <c r="H10" i="67" s="1"/>
  <c r="H10" i="11" s="1"/>
  <c r="H10" i="39" s="1"/>
  <c r="N10" i="61"/>
  <c r="M10" i="67" s="1"/>
  <c r="M10" i="11" s="1"/>
  <c r="M10" i="39" s="1"/>
  <c r="O91" i="69"/>
  <c r="F91" i="69"/>
  <c r="P90" i="6"/>
  <c r="F7" i="61"/>
  <c r="Q7" i="61"/>
  <c r="P7" i="67" s="1"/>
  <c r="P7" i="11" s="1"/>
  <c r="P7" i="39" s="1"/>
  <c r="G7" i="61"/>
  <c r="F7" i="67" s="1"/>
  <c r="F7" i="11" s="1"/>
  <c r="F7" i="39" s="1"/>
  <c r="J7" i="61"/>
  <c r="I7" i="67" s="1"/>
  <c r="I7" i="11" s="1"/>
  <c r="I7" i="39" s="1"/>
  <c r="K7" i="61"/>
  <c r="J7" i="67" s="1"/>
  <c r="J7" i="11" s="1"/>
  <c r="J7" i="39" s="1"/>
  <c r="N7" i="61"/>
  <c r="M7" i="67" s="1"/>
  <c r="M7" i="11" s="1"/>
  <c r="M7" i="39" s="1"/>
  <c r="M7" i="61"/>
  <c r="L7" i="67" s="1"/>
  <c r="L7" i="11" s="1"/>
  <c r="L7" i="39" s="1"/>
  <c r="L7" i="61"/>
  <c r="K7" i="67" s="1"/>
  <c r="K7" i="11" s="1"/>
  <c r="K7" i="39" s="1"/>
  <c r="I7" i="61"/>
  <c r="H7" i="67" s="1"/>
  <c r="H7" i="11" s="1"/>
  <c r="H7" i="39" s="1"/>
  <c r="O7" i="61"/>
  <c r="N7" i="67" s="1"/>
  <c r="N7" i="11" s="1"/>
  <c r="N7" i="39" s="1"/>
  <c r="P7" i="61"/>
  <c r="O7" i="67" s="1"/>
  <c r="O7" i="11" s="1"/>
  <c r="O7" i="39" s="1"/>
  <c r="H7" i="61"/>
  <c r="G7" i="67" s="1"/>
  <c r="G7" i="11" s="1"/>
  <c r="G7" i="39" s="1"/>
  <c r="Q8" i="61"/>
  <c r="P8" i="67" s="1"/>
  <c r="P8" i="11" s="1"/>
  <c r="P8" i="39" s="1"/>
  <c r="K8" i="61"/>
  <c r="J8" i="67" s="1"/>
  <c r="J8" i="11" s="1"/>
  <c r="J8" i="39" s="1"/>
  <c r="I8" i="61"/>
  <c r="H8" i="67" s="1"/>
  <c r="H8" i="11" s="1"/>
  <c r="H8" i="39" s="1"/>
  <c r="O8" i="61"/>
  <c r="N8" i="67" s="1"/>
  <c r="N8" i="11" s="1"/>
  <c r="N8" i="39" s="1"/>
  <c r="M8" i="61"/>
  <c r="L8" i="67" s="1"/>
  <c r="L8" i="11" s="1"/>
  <c r="L8" i="39" s="1"/>
  <c r="G8" i="61"/>
  <c r="F8" i="67" s="1"/>
  <c r="F8" i="11" s="1"/>
  <c r="F8" i="39" s="1"/>
  <c r="F8" i="61"/>
  <c r="J8" i="61"/>
  <c r="I8" i="67" s="1"/>
  <c r="I8" i="11" s="1"/>
  <c r="I8" i="39" s="1"/>
  <c r="L8" i="61"/>
  <c r="K8" i="67" s="1"/>
  <c r="K8" i="11" s="1"/>
  <c r="K8" i="39" s="1"/>
  <c r="P8" i="61"/>
  <c r="O8" i="67" s="1"/>
  <c r="O8" i="11" s="1"/>
  <c r="O8" i="39" s="1"/>
  <c r="H8" i="61"/>
  <c r="G8" i="67" s="1"/>
  <c r="G8" i="11" s="1"/>
  <c r="G8" i="39" s="1"/>
  <c r="N8" i="61"/>
  <c r="M8" i="67" s="1"/>
  <c r="M8" i="11" s="1"/>
  <c r="M8" i="39" s="1"/>
  <c r="I91" i="69"/>
  <c r="L90" i="6"/>
  <c r="J96" i="61"/>
  <c r="M96" i="61"/>
  <c r="Q24" i="69"/>
  <c r="O95" i="61"/>
  <c r="I96" i="61"/>
  <c r="I99" i="61" s="1"/>
  <c r="P96" i="61"/>
  <c r="P99" i="61" s="1"/>
  <c r="R55" i="61"/>
  <c r="K95" i="61"/>
  <c r="Q95" i="61"/>
  <c r="L96" i="61"/>
  <c r="E28" i="6"/>
  <c r="E91" i="6" s="1"/>
  <c r="I28" i="6"/>
  <c r="I91" i="6" s="1"/>
  <c r="M28" i="6"/>
  <c r="M91" i="6" s="1"/>
  <c r="G28" i="6"/>
  <c r="G91" i="6" s="1"/>
  <c r="O28" i="6"/>
  <c r="O91" i="6" s="1"/>
  <c r="L28" i="6"/>
  <c r="L91" i="6" s="1"/>
  <c r="F28" i="6"/>
  <c r="F91" i="6" s="1"/>
  <c r="J28" i="6"/>
  <c r="J91" i="6" s="1"/>
  <c r="N28" i="6"/>
  <c r="N91" i="6" s="1"/>
  <c r="K28" i="6"/>
  <c r="K91" i="6" s="1"/>
  <c r="H28" i="6"/>
  <c r="H91" i="6" s="1"/>
  <c r="P28" i="6"/>
  <c r="P91" i="6" s="1"/>
  <c r="E53" i="6"/>
  <c r="E95" i="6" s="1"/>
  <c r="I53" i="6"/>
  <c r="I95" i="6" s="1"/>
  <c r="M53" i="6"/>
  <c r="M95" i="6" s="1"/>
  <c r="L53" i="6"/>
  <c r="L95" i="6" s="1"/>
  <c r="F53" i="6"/>
  <c r="F95" i="6" s="1"/>
  <c r="J53" i="6"/>
  <c r="J95" i="6" s="1"/>
  <c r="N53" i="6"/>
  <c r="N95" i="6" s="1"/>
  <c r="G53" i="6"/>
  <c r="G95" i="6" s="1"/>
  <c r="K53" i="6"/>
  <c r="K95" i="6" s="1"/>
  <c r="O53" i="6"/>
  <c r="O95" i="6" s="1"/>
  <c r="H53" i="6"/>
  <c r="H95" i="6" s="1"/>
  <c r="P53" i="6"/>
  <c r="P95" i="6" s="1"/>
  <c r="E90" i="6"/>
  <c r="E89" i="6"/>
  <c r="Q6" i="6"/>
  <c r="E40" i="6"/>
  <c r="E92" i="6" s="1"/>
  <c r="I40" i="6"/>
  <c r="I92" i="6" s="1"/>
  <c r="M40" i="6"/>
  <c r="M92" i="6" s="1"/>
  <c r="K40" i="6"/>
  <c r="K92" i="6" s="1"/>
  <c r="H40" i="6"/>
  <c r="H92" i="6" s="1"/>
  <c r="P40" i="6"/>
  <c r="P92" i="6" s="1"/>
  <c r="F40" i="6"/>
  <c r="F92" i="6" s="1"/>
  <c r="J40" i="6"/>
  <c r="J92" i="6" s="1"/>
  <c r="N40" i="6"/>
  <c r="N92" i="6" s="1"/>
  <c r="G40" i="6"/>
  <c r="G92" i="6" s="1"/>
  <c r="O40" i="6"/>
  <c r="O92" i="6" s="1"/>
  <c r="L40" i="6"/>
  <c r="L92" i="6" s="1"/>
  <c r="E97" i="6"/>
  <c r="I97" i="6"/>
  <c r="M97" i="6"/>
  <c r="F97" i="6"/>
  <c r="J97" i="6"/>
  <c r="O97" i="6"/>
  <c r="H97" i="6"/>
  <c r="O90" i="6"/>
  <c r="Q64" i="7"/>
  <c r="R60" i="61"/>
  <c r="Q55" i="7"/>
  <c r="R52" i="61"/>
  <c r="P53" i="4"/>
  <c r="Q33" i="7"/>
  <c r="P48" i="4"/>
  <c r="R56" i="61"/>
  <c r="R75" i="61"/>
  <c r="R71" i="61"/>
  <c r="R72" i="61"/>
  <c r="Q79" i="7"/>
  <c r="Q30" i="7"/>
  <c r="Q43" i="7"/>
  <c r="E28" i="69"/>
  <c r="Q28" i="69" s="1"/>
  <c r="P28" i="4"/>
  <c r="Q48" i="69"/>
  <c r="R38" i="61"/>
  <c r="P36" i="4"/>
  <c r="P65" i="4"/>
  <c r="Q32" i="7"/>
  <c r="Q34" i="7"/>
  <c r="Q59" i="7"/>
  <c r="Q39" i="7"/>
  <c r="Q31" i="7"/>
  <c r="Q26" i="7"/>
  <c r="Q75" i="7"/>
  <c r="R69" i="61"/>
  <c r="Q38" i="7"/>
  <c r="Q78" i="7"/>
  <c r="R67" i="61"/>
  <c r="Q80" i="7"/>
  <c r="R64" i="61"/>
  <c r="Q46" i="7"/>
  <c r="Q42" i="7"/>
  <c r="Q69" i="7"/>
  <c r="Q24" i="7"/>
  <c r="Q56" i="7"/>
  <c r="Q51" i="7"/>
  <c r="Q45" i="7"/>
  <c r="Q35" i="7"/>
  <c r="Q77" i="7"/>
  <c r="Q52" i="7"/>
  <c r="P61" i="4"/>
  <c r="P40" i="4"/>
  <c r="R78" i="61"/>
  <c r="P81" i="4"/>
  <c r="Q70" i="7"/>
  <c r="P73" i="4"/>
  <c r="R79" i="61"/>
  <c r="Q58" i="7"/>
  <c r="R80" i="61"/>
  <c r="Q63" i="7"/>
  <c r="Q57" i="7"/>
  <c r="Q47" i="7"/>
  <c r="Q71" i="7"/>
  <c r="Q67" i="7"/>
  <c r="Q44" i="7"/>
  <c r="Q60" i="7"/>
  <c r="Q72" i="7"/>
  <c r="R51" i="61"/>
  <c r="R68" i="61"/>
  <c r="R59" i="61"/>
  <c r="R70" i="61"/>
  <c r="R77" i="61"/>
  <c r="R58" i="61"/>
  <c r="R63" i="61"/>
  <c r="R57" i="61"/>
  <c r="Q27" i="7"/>
  <c r="Q76" i="7"/>
  <c r="Q68" i="7"/>
  <c r="E96" i="4"/>
  <c r="J92" i="4"/>
  <c r="U16" i="71" s="1"/>
  <c r="U86" i="71" s="1"/>
  <c r="E92" i="4"/>
  <c r="O16" i="71" s="1"/>
  <c r="N92" i="4"/>
  <c r="AS48" i="72"/>
  <c r="AS90" i="72" s="1"/>
  <c r="D97" i="4"/>
  <c r="CS6" i="73"/>
  <c r="CS44" i="73" s="1"/>
  <c r="CS82" i="73" s="1"/>
  <c r="H91" i="4"/>
  <c r="L91" i="4"/>
  <c r="BS6" i="73"/>
  <c r="BS44" i="73" s="1"/>
  <c r="BS82" i="73" s="1"/>
  <c r="O95" i="73"/>
  <c r="CX6" i="73"/>
  <c r="CX44" i="73" s="1"/>
  <c r="CX82" i="73" s="1"/>
  <c r="M6" i="73"/>
  <c r="M44" i="73" s="1"/>
  <c r="M82" i="73" s="1"/>
  <c r="DJ47" i="72"/>
  <c r="DJ89" i="72" s="1"/>
  <c r="AL26" i="73"/>
  <c r="AL102" i="73" s="1"/>
  <c r="N24" i="61"/>
  <c r="J24" i="61"/>
  <c r="F24" i="61"/>
  <c r="Q24" i="61"/>
  <c r="L24" i="61"/>
  <c r="G24" i="61"/>
  <c r="P24" i="61"/>
  <c r="K24" i="61"/>
  <c r="O24" i="61"/>
  <c r="M24" i="61"/>
  <c r="H24" i="61"/>
  <c r="I24" i="61"/>
  <c r="N36" i="61"/>
  <c r="J36" i="61"/>
  <c r="H36" i="61"/>
  <c r="O36" i="61"/>
  <c r="I36" i="61"/>
  <c r="F36" i="61"/>
  <c r="M36" i="61"/>
  <c r="P36" i="61"/>
  <c r="L36" i="61"/>
  <c r="K36" i="61"/>
  <c r="G36" i="61"/>
  <c r="Q36" i="61"/>
  <c r="N28" i="61"/>
  <c r="J28" i="61"/>
  <c r="G28" i="61"/>
  <c r="P28" i="61"/>
  <c r="K28" i="61"/>
  <c r="F28" i="61"/>
  <c r="O28" i="61"/>
  <c r="I28" i="61"/>
  <c r="Q28" i="61"/>
  <c r="H28" i="61"/>
  <c r="M28" i="61"/>
  <c r="L28" i="61"/>
  <c r="D14" i="12"/>
  <c r="N34" i="12"/>
  <c r="N41" i="12" s="1"/>
  <c r="N43" i="12" s="1"/>
  <c r="D91" i="4"/>
  <c r="E36" i="69"/>
  <c r="M91" i="4"/>
  <c r="N36" i="69"/>
  <c r="N91" i="69" s="1"/>
  <c r="J95" i="4"/>
  <c r="AN21" i="73"/>
  <c r="BJ16" i="71"/>
  <c r="O91" i="4"/>
  <c r="P36" i="69"/>
  <c r="P91" i="69" s="1"/>
  <c r="H36" i="69"/>
  <c r="H91" i="69" s="1"/>
  <c r="L96" i="4"/>
  <c r="K91" i="4"/>
  <c r="L36" i="69"/>
  <c r="L91" i="69" s="1"/>
  <c r="AE26" i="73"/>
  <c r="AR26" i="73" s="1"/>
  <c r="O45" i="61"/>
  <c r="K45" i="61"/>
  <c r="P45" i="61"/>
  <c r="J45" i="61"/>
  <c r="L45" i="61"/>
  <c r="N45" i="61"/>
  <c r="M45" i="61"/>
  <c r="Q45" i="61"/>
  <c r="I45" i="61"/>
  <c r="O47" i="61"/>
  <c r="K47" i="61"/>
  <c r="M47" i="61"/>
  <c r="P47" i="61"/>
  <c r="I47" i="61"/>
  <c r="L47" i="61"/>
  <c r="Q47" i="61"/>
  <c r="J47" i="61"/>
  <c r="N47" i="61"/>
  <c r="O42" i="61"/>
  <c r="K42" i="61"/>
  <c r="M42" i="61"/>
  <c r="P42" i="61"/>
  <c r="J42" i="61"/>
  <c r="N42" i="61"/>
  <c r="I42" i="61"/>
  <c r="Q42" i="61"/>
  <c r="L42" i="61"/>
  <c r="O39" i="61"/>
  <c r="O40" i="61" s="1"/>
  <c r="K39" i="61"/>
  <c r="K40" i="61" s="1"/>
  <c r="N39" i="61"/>
  <c r="N40" i="61" s="1"/>
  <c r="I39" i="61"/>
  <c r="I40" i="61" s="1"/>
  <c r="Q39" i="61"/>
  <c r="Q40" i="61" s="1"/>
  <c r="L39" i="61"/>
  <c r="L40" i="61" s="1"/>
  <c r="P39" i="61"/>
  <c r="P40" i="61" s="1"/>
  <c r="J39" i="61"/>
  <c r="J40" i="61" s="1"/>
  <c r="M39" i="61"/>
  <c r="M40" i="61" s="1"/>
  <c r="O46" i="61"/>
  <c r="K46" i="61"/>
  <c r="N46" i="61"/>
  <c r="I46" i="61"/>
  <c r="M46" i="61"/>
  <c r="Q46" i="61"/>
  <c r="J46" i="61"/>
  <c r="P46" i="61"/>
  <c r="L46" i="61"/>
  <c r="O44" i="61"/>
  <c r="K44" i="61"/>
  <c r="Q44" i="61"/>
  <c r="L44" i="61"/>
  <c r="P44" i="61"/>
  <c r="I44" i="61"/>
  <c r="M44" i="61"/>
  <c r="J44" i="61"/>
  <c r="N44" i="61"/>
  <c r="O43" i="61"/>
  <c r="K43" i="61"/>
  <c r="M43" i="61"/>
  <c r="N43" i="61"/>
  <c r="Q43" i="61"/>
  <c r="J43" i="61"/>
  <c r="P43" i="61"/>
  <c r="I43" i="61"/>
  <c r="L43" i="61"/>
  <c r="AK26" i="73"/>
  <c r="AX26" i="73" s="1"/>
  <c r="I96" i="73"/>
  <c r="AG26" i="73"/>
  <c r="AG102" i="73" s="1"/>
  <c r="AP26" i="73"/>
  <c r="AP102" i="73" s="1"/>
  <c r="AJ26" i="73"/>
  <c r="AW26" i="73" s="1"/>
  <c r="P5" i="72"/>
  <c r="P47" i="72" s="1"/>
  <c r="P89" i="72" s="1"/>
  <c r="P42" i="71"/>
  <c r="P76" i="71" s="1"/>
  <c r="G96" i="4"/>
  <c r="F28" i="7"/>
  <c r="DN47" i="72"/>
  <c r="DN89" i="72" s="1"/>
  <c r="I48" i="72"/>
  <c r="I90" i="72" s="1"/>
  <c r="CO47" i="72"/>
  <c r="CO89" i="72" s="1"/>
  <c r="AW42" i="71"/>
  <c r="AW76" i="71" s="1"/>
  <c r="BN6" i="73"/>
  <c r="BN44" i="73" s="1"/>
  <c r="BN82" i="73" s="1"/>
  <c r="F91" i="4"/>
  <c r="D96" i="4"/>
  <c r="AT16" i="71"/>
  <c r="CI89" i="71"/>
  <c r="N42" i="71"/>
  <c r="N76" i="71" s="1"/>
  <c r="AH17" i="71"/>
  <c r="BN5" i="72"/>
  <c r="BN5" i="73" s="1"/>
  <c r="BN43" i="73" s="1"/>
  <c r="BN81" i="73" s="1"/>
  <c r="BL5" i="72"/>
  <c r="BL47" i="72" s="1"/>
  <c r="BL89" i="72" s="1"/>
  <c r="D15" i="12"/>
  <c r="C19" i="12"/>
  <c r="O19" i="12" s="1"/>
  <c r="P19" i="12" s="1"/>
  <c r="C14" i="12"/>
  <c r="C15" i="12"/>
  <c r="O15" i="12" s="1"/>
  <c r="P15" i="12" s="1"/>
  <c r="N21" i="73"/>
  <c r="S21" i="73"/>
  <c r="J21" i="73"/>
  <c r="AX96" i="73"/>
  <c r="T96" i="73"/>
  <c r="T95" i="73"/>
  <c r="P53" i="7"/>
  <c r="DN48" i="72"/>
  <c r="DN90" i="72" s="1"/>
  <c r="CI6" i="73"/>
  <c r="CI44" i="73" s="1"/>
  <c r="CI82" i="73" s="1"/>
  <c r="AY5" i="72"/>
  <c r="AY5" i="73" s="1"/>
  <c r="AY43" i="73" s="1"/>
  <c r="AY81" i="73" s="1"/>
  <c r="I96" i="4"/>
  <c r="AZ6" i="73"/>
  <c r="AZ44" i="73" s="1"/>
  <c r="AZ82" i="73" s="1"/>
  <c r="AW16" i="71"/>
  <c r="Z6" i="73"/>
  <c r="Z44" i="73" s="1"/>
  <c r="Z82" i="73" s="1"/>
  <c r="AB95" i="73"/>
  <c r="G95" i="73"/>
  <c r="J28" i="7"/>
  <c r="F95" i="73"/>
  <c r="F97" i="73" s="1"/>
  <c r="K96" i="73"/>
  <c r="BH16" i="71"/>
  <c r="X95" i="73"/>
  <c r="G96" i="73"/>
  <c r="H95" i="4"/>
  <c r="G48" i="7"/>
  <c r="N28" i="7"/>
  <c r="K40" i="7"/>
  <c r="D73" i="6"/>
  <c r="J5" i="72"/>
  <c r="J5" i="73" s="1"/>
  <c r="J43" i="73" s="1"/>
  <c r="J81" i="73" s="1"/>
  <c r="J48" i="7"/>
  <c r="F53" i="7"/>
  <c r="O40" i="7"/>
  <c r="G40" i="7"/>
  <c r="J65" i="7"/>
  <c r="N48" i="7"/>
  <c r="Y42" i="71"/>
  <c r="Y76" i="71" s="1"/>
  <c r="AP42" i="71"/>
  <c r="AP76" i="71" s="1"/>
  <c r="BE16" i="71"/>
  <c r="E95" i="4"/>
  <c r="BT47" i="72"/>
  <c r="BT89" i="72" s="1"/>
  <c r="BH5" i="72"/>
  <c r="BH47" i="72" s="1"/>
  <c r="BH89" i="72" s="1"/>
  <c r="CV6" i="73"/>
  <c r="CV44" i="73" s="1"/>
  <c r="CV82" i="73" s="1"/>
  <c r="O96" i="4"/>
  <c r="AE48" i="72"/>
  <c r="AE90" i="72" s="1"/>
  <c r="L40" i="7"/>
  <c r="K96" i="4"/>
  <c r="BM16" i="71"/>
  <c r="DI48" i="72"/>
  <c r="DI90" i="72" s="1"/>
  <c r="V87" i="71"/>
  <c r="Z5" i="72"/>
  <c r="Z5" i="73" s="1"/>
  <c r="Z43" i="73" s="1"/>
  <c r="Z81" i="73" s="1"/>
  <c r="BB42" i="71"/>
  <c r="BB76" i="71" s="1"/>
  <c r="K16" i="71"/>
  <c r="AR16" i="71"/>
  <c r="AV6" i="73"/>
  <c r="AV44" i="73" s="1"/>
  <c r="AV82" i="73" s="1"/>
  <c r="G92" i="4"/>
  <c r="R16" i="71" s="1"/>
  <c r="BR6" i="73"/>
  <c r="BR44" i="73" s="1"/>
  <c r="BR82" i="73" s="1"/>
  <c r="L42" i="71"/>
  <c r="L76" i="71" s="1"/>
  <c r="H96" i="4"/>
  <c r="BK16" i="71"/>
  <c r="AF5" i="72"/>
  <c r="AF47" i="72" s="1"/>
  <c r="AF89" i="72" s="1"/>
  <c r="J91" i="4"/>
  <c r="AF17" i="71"/>
  <c r="CN48" i="72"/>
  <c r="CN90" i="72" s="1"/>
  <c r="CN6" i="73"/>
  <c r="CN44" i="73" s="1"/>
  <c r="CN82" i="73" s="1"/>
  <c r="X48" i="72"/>
  <c r="X90" i="72" s="1"/>
  <c r="X6" i="73"/>
  <c r="X44" i="73" s="1"/>
  <c r="X82" i="73" s="1"/>
  <c r="DM47" i="72"/>
  <c r="DM89" i="72" s="1"/>
  <c r="DM5" i="73"/>
  <c r="DM43" i="73" s="1"/>
  <c r="DM81" i="73" s="1"/>
  <c r="CZ5" i="73"/>
  <c r="CZ43" i="73" s="1"/>
  <c r="CZ81" i="73" s="1"/>
  <c r="CZ47" i="72"/>
  <c r="CZ89" i="72" s="1"/>
  <c r="CM48" i="72"/>
  <c r="CM90" i="72" s="1"/>
  <c r="CM6" i="73"/>
  <c r="CM44" i="73" s="1"/>
  <c r="CM82" i="73" s="1"/>
  <c r="CI47" i="72"/>
  <c r="CI89" i="72" s="1"/>
  <c r="CI5" i="73"/>
  <c r="CI43" i="73" s="1"/>
  <c r="CI81" i="73" s="1"/>
  <c r="BM48" i="72"/>
  <c r="BM90" i="72" s="1"/>
  <c r="BM6" i="73"/>
  <c r="BM44" i="73" s="1"/>
  <c r="BM82" i="73" s="1"/>
  <c r="DE47" i="72"/>
  <c r="DE89" i="72" s="1"/>
  <c r="DE5" i="73"/>
  <c r="DE43" i="73" s="1"/>
  <c r="DE81" i="73" s="1"/>
  <c r="AW6" i="73"/>
  <c r="AW44" i="73" s="1"/>
  <c r="AW82" i="73" s="1"/>
  <c r="AW48" i="72"/>
  <c r="AW90" i="72" s="1"/>
  <c r="AL5" i="72"/>
  <c r="AL5" i="73" s="1"/>
  <c r="AL43" i="73" s="1"/>
  <c r="AL81" i="73" s="1"/>
  <c r="AL42" i="71"/>
  <c r="AL76" i="71" s="1"/>
  <c r="H5" i="72"/>
  <c r="H5" i="73" s="1"/>
  <c r="H43" i="73" s="1"/>
  <c r="H81" i="73" s="1"/>
  <c r="H42" i="71"/>
  <c r="H76" i="71" s="1"/>
  <c r="AR48" i="72"/>
  <c r="AR90" i="72" s="1"/>
  <c r="AR6" i="73"/>
  <c r="AR44" i="73" s="1"/>
  <c r="AR82" i="73" s="1"/>
  <c r="AN17" i="71"/>
  <c r="N52" i="71"/>
  <c r="DR6" i="73"/>
  <c r="DR44" i="73" s="1"/>
  <c r="DR82" i="73" s="1"/>
  <c r="AK42" i="71"/>
  <c r="AK76" i="71" s="1"/>
  <c r="DS48" i="72"/>
  <c r="DS90" i="72" s="1"/>
  <c r="CJ47" i="72"/>
  <c r="CJ89" i="72" s="1"/>
  <c r="CJ5" i="73"/>
  <c r="CJ43" i="73" s="1"/>
  <c r="CJ81" i="73" s="1"/>
  <c r="R48" i="72"/>
  <c r="R90" i="72" s="1"/>
  <c r="R6" i="73"/>
  <c r="R44" i="73" s="1"/>
  <c r="R82" i="73" s="1"/>
  <c r="P87" i="71"/>
  <c r="AI48" i="72"/>
  <c r="AI90" i="72" s="1"/>
  <c r="AI6" i="73"/>
  <c r="AI44" i="73" s="1"/>
  <c r="AI82" i="73" s="1"/>
  <c r="F87" i="71"/>
  <c r="AI52" i="71"/>
  <c r="I28" i="7"/>
  <c r="DR5" i="73"/>
  <c r="DR43" i="73" s="1"/>
  <c r="DR81" i="73" s="1"/>
  <c r="G65" i="7"/>
  <c r="N40" i="7"/>
  <c r="V48" i="72"/>
  <c r="V90" i="72" s="1"/>
  <c r="V6" i="73"/>
  <c r="V44" i="73" s="1"/>
  <c r="V82" i="73" s="1"/>
  <c r="N95" i="4"/>
  <c r="L92" i="4"/>
  <c r="W16" i="71" s="1"/>
  <c r="M95" i="4"/>
  <c r="X87" i="71"/>
  <c r="CA95" i="73"/>
  <c r="CA97" i="73" s="1"/>
  <c r="AA21" i="73"/>
  <c r="BR95" i="73"/>
  <c r="BT95" i="73"/>
  <c r="AF21" i="73"/>
  <c r="W21" i="73"/>
  <c r="S95" i="73"/>
  <c r="S97" i="73" s="1"/>
  <c r="BB96" i="73"/>
  <c r="AB96" i="73"/>
  <c r="AJ21" i="73"/>
  <c r="J95" i="73"/>
  <c r="BS17" i="73"/>
  <c r="BR96" i="73"/>
  <c r="F21" i="73"/>
  <c r="N97" i="4"/>
  <c r="H61" i="71"/>
  <c r="G91" i="4"/>
  <c r="W96" i="73"/>
  <c r="W97" i="73" s="1"/>
  <c r="BK52" i="71"/>
  <c r="AO52" i="71"/>
  <c r="BI59" i="73"/>
  <c r="BB53" i="71"/>
  <c r="AG53" i="71"/>
  <c r="AI53" i="71"/>
  <c r="BA21" i="73"/>
  <c r="AS95" i="73"/>
  <c r="AS97" i="73" s="1"/>
  <c r="AE96" i="73"/>
  <c r="I61" i="71"/>
  <c r="BI16" i="71"/>
  <c r="H65" i="61"/>
  <c r="E91" i="4"/>
  <c r="AM26" i="73"/>
  <c r="AZ26" i="73" s="1"/>
  <c r="G28" i="7"/>
  <c r="K65" i="7"/>
  <c r="I65" i="7"/>
  <c r="G53" i="7"/>
  <c r="L28" i="7"/>
  <c r="E28" i="7"/>
  <c r="M65" i="7"/>
  <c r="P28" i="7"/>
  <c r="O65" i="7"/>
  <c r="M28" i="7"/>
  <c r="J40" i="7"/>
  <c r="O53" i="7"/>
  <c r="E65" i="7"/>
  <c r="L53" i="7"/>
  <c r="N53" i="7"/>
  <c r="I53" i="7"/>
  <c r="BP42" i="71"/>
  <c r="BP76" i="71" s="1"/>
  <c r="BC42" i="71"/>
  <c r="BC76" i="71" s="1"/>
  <c r="AU42" i="71"/>
  <c r="AU76" i="71" s="1"/>
  <c r="BF5" i="72"/>
  <c r="BF47" i="72" s="1"/>
  <c r="BF89" i="72" s="1"/>
  <c r="M5" i="73"/>
  <c r="M43" i="73" s="1"/>
  <c r="M81" i="73" s="1"/>
  <c r="R5" i="73"/>
  <c r="R43" i="73" s="1"/>
  <c r="R81" i="73" s="1"/>
  <c r="BI5" i="73"/>
  <c r="BI43" i="73" s="1"/>
  <c r="BI81" i="73" s="1"/>
  <c r="BC52" i="71"/>
  <c r="H87" i="71"/>
  <c r="AK53" i="71"/>
  <c r="AY53" i="71"/>
  <c r="AR53" i="71"/>
  <c r="L61" i="71"/>
  <c r="F52" i="71"/>
  <c r="AS53" i="71"/>
  <c r="AL53" i="71"/>
  <c r="AX55" i="73"/>
  <c r="AH26" i="73"/>
  <c r="J50" i="48"/>
  <c r="L63" i="48"/>
  <c r="G95" i="4"/>
  <c r="AF17" i="73"/>
  <c r="AF92" i="73"/>
  <c r="AN53" i="71"/>
  <c r="BI52" i="71"/>
  <c r="L95" i="4"/>
  <c r="J52" i="71"/>
  <c r="BG52" i="71"/>
  <c r="I95" i="4"/>
  <c r="BF16" i="71"/>
  <c r="F40" i="7"/>
  <c r="AM52" i="71"/>
  <c r="L61" i="7"/>
  <c r="P81" i="7"/>
  <c r="P98" i="7" s="1"/>
  <c r="BE96" i="73"/>
  <c r="R96" i="73"/>
  <c r="BM95" i="73"/>
  <c r="X96" i="73"/>
  <c r="AZ95" i="73"/>
  <c r="BJ21" i="73"/>
  <c r="H51" i="71"/>
  <c r="E36" i="7"/>
  <c r="G65" i="61"/>
  <c r="F95" i="4"/>
  <c r="I51" i="71"/>
  <c r="K81" i="7"/>
  <c r="K98" i="7" s="1"/>
  <c r="G73" i="61"/>
  <c r="F96" i="4"/>
  <c r="AW53" i="71"/>
  <c r="BC53" i="71"/>
  <c r="H92" i="4"/>
  <c r="S16" i="71" s="1"/>
  <c r="AJ53" i="71"/>
  <c r="BM96" i="73"/>
  <c r="AP51" i="71"/>
  <c r="M92" i="4"/>
  <c r="X16" i="71" s="1"/>
  <c r="V95" i="73"/>
  <c r="V21" i="73"/>
  <c r="T51" i="71"/>
  <c r="O92" i="4"/>
  <c r="Z16" i="71" s="1"/>
  <c r="I91" i="4"/>
  <c r="M96" i="4"/>
  <c r="J81" i="7"/>
  <c r="J98" i="7" s="1"/>
  <c r="O81" i="7"/>
  <c r="O98" i="7" s="1"/>
  <c r="K48" i="7"/>
  <c r="AF95" i="73"/>
  <c r="AF97" i="73" s="1"/>
  <c r="AS17" i="73"/>
  <c r="AS92" i="73"/>
  <c r="AR96" i="73"/>
  <c r="AW21" i="73"/>
  <c r="AW95" i="73"/>
  <c r="AL17" i="71"/>
  <c r="BO17" i="71"/>
  <c r="BL52" i="71"/>
  <c r="BM53" i="71"/>
  <c r="N91" i="4"/>
  <c r="O28" i="7"/>
  <c r="J53" i="7"/>
  <c r="AQ57" i="73"/>
  <c r="EH57" i="73" s="1"/>
  <c r="BG95" i="73"/>
  <c r="BG59" i="73"/>
  <c r="E81" i="7"/>
  <c r="E98" i="7" s="1"/>
  <c r="AH53" i="71"/>
  <c r="K73" i="7"/>
  <c r="F65" i="7"/>
  <c r="E53" i="7"/>
  <c r="BQ19" i="73"/>
  <c r="EJ19" i="73" s="1"/>
  <c r="L81" i="7"/>
  <c r="L98" i="7" s="1"/>
  <c r="BJ53" i="71"/>
  <c r="AV53" i="71"/>
  <c r="AM53" i="71"/>
  <c r="AU53" i="71"/>
  <c r="AV17" i="71"/>
  <c r="P65" i="7"/>
  <c r="E40" i="7"/>
  <c r="AI59" i="73"/>
  <c r="D95" i="4"/>
  <c r="N96" i="4"/>
  <c r="BA53" i="71"/>
  <c r="AX53" i="71"/>
  <c r="AO53" i="71"/>
  <c r="BL53" i="71"/>
  <c r="AR52" i="71"/>
  <c r="J96" i="4"/>
  <c r="I48" i="7"/>
  <c r="AN17" i="73"/>
  <c r="AN92" i="73"/>
  <c r="AN93" i="73" s="1"/>
  <c r="Z59" i="73"/>
  <c r="Z96" i="73"/>
  <c r="J92" i="73"/>
  <c r="J93" i="73" s="1"/>
  <c r="J55" i="73"/>
  <c r="AK52" i="71"/>
  <c r="I81" i="7"/>
  <c r="I98" i="7" s="1"/>
  <c r="M40" i="7"/>
  <c r="W92" i="73"/>
  <c r="W93" i="73" s="1"/>
  <c r="W55" i="73"/>
  <c r="N81" i="7"/>
  <c r="N98" i="7" s="1"/>
  <c r="O48" i="7"/>
  <c r="N65" i="7"/>
  <c r="G81" i="7"/>
  <c r="G98" i="7" s="1"/>
  <c r="I40" i="7"/>
  <c r="F73" i="7"/>
  <c r="N73" i="7"/>
  <c r="BB91" i="73"/>
  <c r="BB93" i="73" s="1"/>
  <c r="AV95" i="73"/>
  <c r="I95" i="73"/>
  <c r="BB95" i="73"/>
  <c r="AK96" i="73"/>
  <c r="AG95" i="73"/>
  <c r="V59" i="73"/>
  <c r="AT95" i="73"/>
  <c r="AO95" i="73"/>
  <c r="X59" i="73"/>
  <c r="BN21" i="73"/>
  <c r="AM95" i="73"/>
  <c r="AE95" i="73"/>
  <c r="M48" i="7"/>
  <c r="G48" i="72"/>
  <c r="G90" i="72" s="1"/>
  <c r="G6" i="73"/>
  <c r="G44" i="73" s="1"/>
  <c r="G82" i="73" s="1"/>
  <c r="CR48" i="72"/>
  <c r="CR90" i="72" s="1"/>
  <c r="CR6" i="73"/>
  <c r="CR44" i="73" s="1"/>
  <c r="CR82" i="73" s="1"/>
  <c r="BZ47" i="72"/>
  <c r="BZ89" i="72" s="1"/>
  <c r="BZ5" i="73"/>
  <c r="BZ43" i="73" s="1"/>
  <c r="BZ81" i="73" s="1"/>
  <c r="BI48" i="72"/>
  <c r="BI90" i="72" s="1"/>
  <c r="BI6" i="73"/>
  <c r="BI44" i="73" s="1"/>
  <c r="BI82" i="73" s="1"/>
  <c r="AS47" i="72"/>
  <c r="AS89" i="72" s="1"/>
  <c r="AS5" i="73"/>
  <c r="AS43" i="73" s="1"/>
  <c r="AS81" i="73" s="1"/>
  <c r="DE6" i="73"/>
  <c r="DE44" i="73" s="1"/>
  <c r="DE82" i="73" s="1"/>
  <c r="CM5" i="73"/>
  <c r="CM43" i="73" s="1"/>
  <c r="CM81" i="73" s="1"/>
  <c r="AX6" i="73"/>
  <c r="AX44" i="73" s="1"/>
  <c r="AX82" i="73" s="1"/>
  <c r="AB48" i="72"/>
  <c r="AB90" i="72" s="1"/>
  <c r="AB6" i="73"/>
  <c r="AB44" i="73" s="1"/>
  <c r="AB82" i="73" s="1"/>
  <c r="DZ47" i="72"/>
  <c r="DZ89" i="72" s="1"/>
  <c r="DZ5" i="73"/>
  <c r="DZ43" i="73" s="1"/>
  <c r="DZ81" i="73" s="1"/>
  <c r="CE47" i="72"/>
  <c r="CE89" i="72" s="1"/>
  <c r="CE5" i="73"/>
  <c r="CE43" i="73" s="1"/>
  <c r="CE81" i="73" s="1"/>
  <c r="BE48" i="72"/>
  <c r="BE90" i="72" s="1"/>
  <c r="BE6" i="73"/>
  <c r="BE44" i="73" s="1"/>
  <c r="BE82" i="73" s="1"/>
  <c r="Y52" i="71"/>
  <c r="H81" i="7"/>
  <c r="H98" i="7" s="1"/>
  <c r="O73" i="7"/>
  <c r="F48" i="7"/>
  <c r="U42" i="71"/>
  <c r="U76" i="71" s="1"/>
  <c r="BR5" i="73"/>
  <c r="BR43" i="73" s="1"/>
  <c r="BR81" i="73" s="1"/>
  <c r="DM6" i="73"/>
  <c r="DM44" i="73" s="1"/>
  <c r="DM82" i="73" s="1"/>
  <c r="BA52" i="71"/>
  <c r="F81" i="61"/>
  <c r="F97" i="61" s="1"/>
  <c r="S48" i="72"/>
  <c r="S90" i="72" s="1"/>
  <c r="S6" i="73"/>
  <c r="S44" i="73" s="1"/>
  <c r="S82" i="73" s="1"/>
  <c r="DZ48" i="72"/>
  <c r="DZ90" i="72" s="1"/>
  <c r="DZ6" i="73"/>
  <c r="DZ44" i="73" s="1"/>
  <c r="DZ82" i="73" s="1"/>
  <c r="DI47" i="72"/>
  <c r="DI89" i="72" s="1"/>
  <c r="DI5" i="73"/>
  <c r="DI43" i="73" s="1"/>
  <c r="DI81" i="73" s="1"/>
  <c r="CR47" i="72"/>
  <c r="CR89" i="72" s="1"/>
  <c r="CR5" i="73"/>
  <c r="CR43" i="73" s="1"/>
  <c r="CR81" i="73" s="1"/>
  <c r="X51" i="71"/>
  <c r="BV6" i="73"/>
  <c r="BV44" i="73" s="1"/>
  <c r="BV82" i="73" s="1"/>
  <c r="M81" i="7"/>
  <c r="M98" i="7" s="1"/>
  <c r="F53" i="61"/>
  <c r="G61" i="61"/>
  <c r="E61" i="71"/>
  <c r="AG52" i="71"/>
  <c r="AP52" i="71"/>
  <c r="L52" i="71"/>
  <c r="H52" i="71"/>
  <c r="R87" i="71"/>
  <c r="AM48" i="72"/>
  <c r="AM90" i="72" s="1"/>
  <c r="AM6" i="73"/>
  <c r="AM44" i="73" s="1"/>
  <c r="AM82" i="73" s="1"/>
  <c r="DV48" i="72"/>
  <c r="DV90" i="72" s="1"/>
  <c r="DV6" i="73"/>
  <c r="DV44" i="73" s="1"/>
  <c r="DV82" i="73" s="1"/>
  <c r="DV47" i="72"/>
  <c r="DV89" i="72" s="1"/>
  <c r="DV5" i="73"/>
  <c r="DV43" i="73" s="1"/>
  <c r="DV81" i="73" s="1"/>
  <c r="CZ48" i="72"/>
  <c r="CZ90" i="72" s="1"/>
  <c r="CZ6" i="73"/>
  <c r="CZ44" i="73" s="1"/>
  <c r="CZ82" i="73" s="1"/>
  <c r="CE48" i="72"/>
  <c r="CE90" i="72" s="1"/>
  <c r="CE6" i="73"/>
  <c r="CE44" i="73" s="1"/>
  <c r="CE82" i="73" s="1"/>
  <c r="BZ48" i="72"/>
  <c r="BZ90" i="72" s="1"/>
  <c r="BZ6" i="73"/>
  <c r="BZ44" i="73" s="1"/>
  <c r="BZ82" i="73" s="1"/>
  <c r="BV47" i="72"/>
  <c r="BV89" i="72" s="1"/>
  <c r="BV5" i="73"/>
  <c r="BV43" i="73" s="1"/>
  <c r="BV81" i="73" s="1"/>
  <c r="BB48" i="72"/>
  <c r="BB90" i="72" s="1"/>
  <c r="BB6" i="73"/>
  <c r="BB44" i="73" s="1"/>
  <c r="BB82" i="73" s="1"/>
  <c r="F81" i="7"/>
  <c r="F98" i="7" s="1"/>
  <c r="CV47" i="72"/>
  <c r="CV89" i="72" s="1"/>
  <c r="CV5" i="73"/>
  <c r="CV43" i="73" s="1"/>
  <c r="CV81" i="73" s="1"/>
  <c r="AU17" i="71"/>
  <c r="BG17" i="71"/>
  <c r="CF47" i="72"/>
  <c r="CF89" i="72" s="1"/>
  <c r="CF5" i="73"/>
  <c r="CF43" i="73" s="1"/>
  <c r="CF81" i="73" s="1"/>
  <c r="BJ48" i="72"/>
  <c r="BJ90" i="72" s="1"/>
  <c r="BJ6" i="73"/>
  <c r="BJ44" i="73" s="1"/>
  <c r="BJ82" i="73" s="1"/>
  <c r="AN42" i="71"/>
  <c r="AN76" i="71" s="1"/>
  <c r="AN5" i="72"/>
  <c r="BX48" i="72"/>
  <c r="BX90" i="72" s="1"/>
  <c r="BX6" i="73"/>
  <c r="BX44" i="73" s="1"/>
  <c r="BX82" i="73" s="1"/>
  <c r="AK48" i="72"/>
  <c r="AK90" i="72" s="1"/>
  <c r="AK6" i="73"/>
  <c r="AK44" i="73" s="1"/>
  <c r="AK82" i="73" s="1"/>
  <c r="Z17" i="71"/>
  <c r="Z87" i="71" s="1"/>
  <c r="L17" i="71"/>
  <c r="L87" i="71" s="1"/>
  <c r="AO17" i="71"/>
  <c r="S17" i="71"/>
  <c r="BK17" i="71"/>
  <c r="M17" i="71"/>
  <c r="M87" i="71" s="1"/>
  <c r="E17" i="71"/>
  <c r="E87" i="71" s="1"/>
  <c r="AG16" i="71"/>
  <c r="BO16" i="71"/>
  <c r="BO86" i="71" s="1"/>
  <c r="BG16" i="71"/>
  <c r="AU52" i="71"/>
  <c r="K61" i="7"/>
  <c r="E48" i="72"/>
  <c r="E90" i="72" s="1"/>
  <c r="E6" i="73"/>
  <c r="E44" i="73" s="1"/>
  <c r="E82" i="73" s="1"/>
  <c r="T48" i="72"/>
  <c r="T90" i="72" s="1"/>
  <c r="T6" i="73"/>
  <c r="T44" i="73" s="1"/>
  <c r="T82" i="73" s="1"/>
  <c r="AA48" i="72"/>
  <c r="AA90" i="72" s="1"/>
  <c r="AA6" i="73"/>
  <c r="AA44" i="73" s="1"/>
  <c r="AA82" i="73" s="1"/>
  <c r="AB52" i="71"/>
  <c r="Y17" i="71"/>
  <c r="Y87" i="71" s="1"/>
  <c r="DA47" i="72"/>
  <c r="DA89" i="72" s="1"/>
  <c r="DA5" i="73"/>
  <c r="DA43" i="73" s="1"/>
  <c r="DA81" i="73" s="1"/>
  <c r="T17" i="71"/>
  <c r="T87" i="71" s="1"/>
  <c r="BB47" i="72"/>
  <c r="BB89" i="72" s="1"/>
  <c r="BB5" i="73"/>
  <c r="BB43" i="73" s="1"/>
  <c r="BB81" i="73" s="1"/>
  <c r="T42" i="71"/>
  <c r="T76" i="71" s="1"/>
  <c r="T5" i="72"/>
  <c r="BN17" i="71"/>
  <c r="AP17" i="71"/>
  <c r="AA17" i="71"/>
  <c r="AA87" i="71" s="1"/>
  <c r="J17" i="71"/>
  <c r="J87" i="71" s="1"/>
  <c r="G17" i="71"/>
  <c r="G87" i="71" s="1"/>
  <c r="AI17" i="71"/>
  <c r="G16" i="71"/>
  <c r="J73" i="7"/>
  <c r="E61" i="7"/>
  <c r="K36" i="7"/>
  <c r="H36" i="7"/>
  <c r="L65" i="7"/>
  <c r="BJ42" i="71"/>
  <c r="BJ76" i="71" s="1"/>
  <c r="BJ5" i="72"/>
  <c r="P40" i="7"/>
  <c r="AG42" i="71"/>
  <c r="AG76" i="71" s="1"/>
  <c r="AG5" i="72"/>
  <c r="AZ17" i="71"/>
  <c r="AZ87" i="71" s="1"/>
  <c r="O61" i="71"/>
  <c r="AJ17" i="71"/>
  <c r="BB17" i="71"/>
  <c r="BN16" i="71"/>
  <c r="DJ48" i="72"/>
  <c r="DJ90" i="72" s="1"/>
  <c r="DJ6" i="73"/>
  <c r="DJ44" i="73" s="1"/>
  <c r="DJ82" i="73" s="1"/>
  <c r="AR17" i="71"/>
  <c r="AB17" i="71"/>
  <c r="AB87" i="71" s="1"/>
  <c r="AW17" i="71"/>
  <c r="AG17" i="71"/>
  <c r="K17" i="71"/>
  <c r="K87" i="71" s="1"/>
  <c r="BH52" i="71"/>
  <c r="AU51" i="71"/>
  <c r="BF17" i="71"/>
  <c r="O17" i="71"/>
  <c r="O87" i="71" s="1"/>
  <c r="BA17" i="71"/>
  <c r="AC17" i="71"/>
  <c r="AC87" i="71" s="1"/>
  <c r="U17" i="71"/>
  <c r="U87" i="71" s="1"/>
  <c r="AT17" i="71"/>
  <c r="AK17" i="71"/>
  <c r="W17" i="71"/>
  <c r="W87" i="71" s="1"/>
  <c r="AY17" i="71"/>
  <c r="AM17" i="71"/>
  <c r="I17" i="71"/>
  <c r="I87" i="71" s="1"/>
  <c r="BM52" i="71"/>
  <c r="K95" i="4"/>
  <c r="BC16" i="71"/>
  <c r="AU16" i="71"/>
  <c r="H53" i="61"/>
  <c r="K28" i="7"/>
  <c r="E73" i="7"/>
  <c r="P48" i="7"/>
  <c r="M73" i="7"/>
  <c r="G73" i="7"/>
  <c r="M53" i="7"/>
  <c r="L36" i="7"/>
  <c r="DT48" i="72"/>
  <c r="DT90" i="72" s="1"/>
  <c r="DT6" i="73"/>
  <c r="DT44" i="73" s="1"/>
  <c r="DT82" i="73" s="1"/>
  <c r="DX47" i="72"/>
  <c r="DX89" i="72" s="1"/>
  <c r="DX5" i="73"/>
  <c r="DX43" i="73" s="1"/>
  <c r="DX81" i="73" s="1"/>
  <c r="DK48" i="72"/>
  <c r="DK90" i="72" s="1"/>
  <c r="DK6" i="73"/>
  <c r="DK44" i="73" s="1"/>
  <c r="DK82" i="73" s="1"/>
  <c r="DK47" i="72"/>
  <c r="DK89" i="72" s="1"/>
  <c r="DK5" i="73"/>
  <c r="DK43" i="73" s="1"/>
  <c r="DK81" i="73" s="1"/>
  <c r="DB48" i="72"/>
  <c r="DB90" i="72" s="1"/>
  <c r="DB6" i="73"/>
  <c r="DB44" i="73" s="1"/>
  <c r="DB82" i="73" s="1"/>
  <c r="DB47" i="72"/>
  <c r="DB89" i="72" s="1"/>
  <c r="DB5" i="73"/>
  <c r="DB43" i="73" s="1"/>
  <c r="DB81" i="73" s="1"/>
  <c r="CO48" i="72"/>
  <c r="CO90" i="72" s="1"/>
  <c r="CO6" i="73"/>
  <c r="CO44" i="73" s="1"/>
  <c r="CO82" i="73" s="1"/>
  <c r="CG48" i="72"/>
  <c r="CG90" i="72" s="1"/>
  <c r="CG6" i="73"/>
  <c r="CG44" i="73" s="1"/>
  <c r="CG82" i="73" s="1"/>
  <c r="CG47" i="72"/>
  <c r="CG89" i="72" s="1"/>
  <c r="CG5" i="73"/>
  <c r="CG43" i="73" s="1"/>
  <c r="CG81" i="73" s="1"/>
  <c r="BT48" i="72"/>
  <c r="BT90" i="72" s="1"/>
  <c r="BT6" i="73"/>
  <c r="BT44" i="73" s="1"/>
  <c r="BT82" i="73" s="1"/>
  <c r="BX47" i="72"/>
  <c r="BX89" i="72" s="1"/>
  <c r="BX5" i="73"/>
  <c r="BX43" i="73" s="1"/>
  <c r="BX81" i="73" s="1"/>
  <c r="BK48" i="72"/>
  <c r="BK90" i="72" s="1"/>
  <c r="BK6" i="73"/>
  <c r="BK44" i="73" s="1"/>
  <c r="BK82" i="73" s="1"/>
  <c r="AT42" i="71"/>
  <c r="AT76" i="71" s="1"/>
  <c r="AT5" i="72"/>
  <c r="K48" i="72"/>
  <c r="K90" i="72" s="1"/>
  <c r="K6" i="73"/>
  <c r="K44" i="73" s="1"/>
  <c r="K82" i="73" s="1"/>
  <c r="AG48" i="72"/>
  <c r="AG90" i="72" s="1"/>
  <c r="AG6" i="73"/>
  <c r="AG44" i="73" s="1"/>
  <c r="AG82" i="73" s="1"/>
  <c r="AE17" i="71"/>
  <c r="V42" i="71"/>
  <c r="V76" i="71" s="1"/>
  <c r="V5" i="72"/>
  <c r="BE42" i="71"/>
  <c r="BE76" i="71" s="1"/>
  <c r="BE5" i="72"/>
  <c r="I42" i="71"/>
  <c r="I76" i="71" s="1"/>
  <c r="I5" i="72"/>
  <c r="AV42" i="71"/>
  <c r="AV76" i="71" s="1"/>
  <c r="AV5" i="72"/>
  <c r="EA48" i="72"/>
  <c r="EA90" i="72" s="1"/>
  <c r="EA6" i="73"/>
  <c r="EA44" i="73" s="1"/>
  <c r="EA82" i="73" s="1"/>
  <c r="DW47" i="72"/>
  <c r="DW89" i="72" s="1"/>
  <c r="DW5" i="73"/>
  <c r="DW43" i="73" s="1"/>
  <c r="DW81" i="73" s="1"/>
  <c r="DA48" i="72"/>
  <c r="DA90" i="72" s="1"/>
  <c r="DA6" i="73"/>
  <c r="DA44" i="73" s="1"/>
  <c r="DA82" i="73" s="1"/>
  <c r="CF48" i="72"/>
  <c r="CF90" i="72" s="1"/>
  <c r="CF6" i="73"/>
  <c r="CF44" i="73" s="1"/>
  <c r="CF82" i="73" s="1"/>
  <c r="BW47" i="72"/>
  <c r="BW89" i="72" s="1"/>
  <c r="BW5" i="73"/>
  <c r="BW43" i="73" s="1"/>
  <c r="BW81" i="73" s="1"/>
  <c r="CT47" i="72"/>
  <c r="CT89" i="72" s="1"/>
  <c r="CT5" i="73"/>
  <c r="CT43" i="73" s="1"/>
  <c r="CT81" i="73" s="1"/>
  <c r="AC61" i="71"/>
  <c r="P52" i="71"/>
  <c r="AS52" i="71"/>
  <c r="H61" i="61"/>
  <c r="AX17" i="71"/>
  <c r="F47" i="72"/>
  <c r="F89" i="72" s="1"/>
  <c r="F5" i="73"/>
  <c r="F43" i="73" s="1"/>
  <c r="F81" i="73" s="1"/>
  <c r="AT48" i="72"/>
  <c r="AT90" i="72" s="1"/>
  <c r="AT6" i="73"/>
  <c r="AT44" i="73" s="1"/>
  <c r="AT82" i="73" s="1"/>
  <c r="BA48" i="72"/>
  <c r="BA90" i="72" s="1"/>
  <c r="BA6" i="73"/>
  <c r="BA44" i="73" s="1"/>
  <c r="BA82" i="73" s="1"/>
  <c r="AB42" i="71"/>
  <c r="AB76" i="71" s="1"/>
  <c r="AB5" i="72"/>
  <c r="H73" i="61"/>
  <c r="BA47" i="72"/>
  <c r="BA89" i="72" s="1"/>
  <c r="BA5" i="73"/>
  <c r="BA43" i="73" s="1"/>
  <c r="BA81" i="73" s="1"/>
  <c r="AO42" i="71"/>
  <c r="AO76" i="71" s="1"/>
  <c r="AO5" i="72"/>
  <c r="EA47" i="72"/>
  <c r="EA89" i="72" s="1"/>
  <c r="EA5" i="73"/>
  <c r="EA43" i="73" s="1"/>
  <c r="EA81" i="73" s="1"/>
  <c r="DF47" i="72"/>
  <c r="DF89" i="72" s="1"/>
  <c r="DF5" i="73"/>
  <c r="DF43" i="73" s="1"/>
  <c r="DF81" i="73" s="1"/>
  <c r="CJ48" i="72"/>
  <c r="CJ90" i="72" s="1"/>
  <c r="CJ6" i="73"/>
  <c r="CJ44" i="73" s="1"/>
  <c r="CJ82" i="73" s="1"/>
  <c r="CA47" i="72"/>
  <c r="CA89" i="72" s="1"/>
  <c r="CA5" i="73"/>
  <c r="CA43" i="73" s="1"/>
  <c r="CA81" i="73" s="1"/>
  <c r="F48" i="72"/>
  <c r="F90" i="72" s="1"/>
  <c r="F6" i="73"/>
  <c r="F44" i="73" s="1"/>
  <c r="F82" i="73" s="1"/>
  <c r="DO47" i="72"/>
  <c r="DO89" i="72" s="1"/>
  <c r="DO5" i="73"/>
  <c r="DO43" i="73" s="1"/>
  <c r="DO81" i="73" s="1"/>
  <c r="AY52" i="71"/>
  <c r="AO48" i="72"/>
  <c r="AO90" i="72" s="1"/>
  <c r="AO6" i="73"/>
  <c r="AO44" i="73" s="1"/>
  <c r="AO82" i="73" s="1"/>
  <c r="AK47" i="72"/>
  <c r="AK89" i="72" s="1"/>
  <c r="AK5" i="73"/>
  <c r="AK43" i="73" s="1"/>
  <c r="AK81" i="73" s="1"/>
  <c r="AN48" i="72"/>
  <c r="AN90" i="72" s="1"/>
  <c r="AN6" i="73"/>
  <c r="AN44" i="73" s="1"/>
  <c r="AN82" i="73" s="1"/>
  <c r="S52" i="71"/>
  <c r="EB48" i="72"/>
  <c r="EB90" i="72" s="1"/>
  <c r="EB6" i="73"/>
  <c r="EB44" i="73" s="1"/>
  <c r="EB82" i="73" s="1"/>
  <c r="EB47" i="72"/>
  <c r="EB89" i="72" s="1"/>
  <c r="EB5" i="73"/>
  <c r="EB43" i="73" s="1"/>
  <c r="EB81" i="73" s="1"/>
  <c r="DO48" i="72"/>
  <c r="DO90" i="72" s="1"/>
  <c r="DO6" i="73"/>
  <c r="DO44" i="73" s="1"/>
  <c r="DO82" i="73" s="1"/>
  <c r="DG48" i="72"/>
  <c r="DG90" i="72" s="1"/>
  <c r="DG6" i="73"/>
  <c r="DG44" i="73" s="1"/>
  <c r="DG82" i="73" s="1"/>
  <c r="DG47" i="72"/>
  <c r="DG89" i="72" s="1"/>
  <c r="DG5" i="73"/>
  <c r="DG43" i="73" s="1"/>
  <c r="DG81" i="73" s="1"/>
  <c r="CT48" i="72"/>
  <c r="CT90" i="72" s="1"/>
  <c r="CT6" i="73"/>
  <c r="CT44" i="73" s="1"/>
  <c r="CT82" i="73" s="1"/>
  <c r="CX47" i="72"/>
  <c r="CX89" i="72" s="1"/>
  <c r="CX5" i="73"/>
  <c r="CX43" i="73" s="1"/>
  <c r="CX81" i="73" s="1"/>
  <c r="CK48" i="72"/>
  <c r="CK90" i="72" s="1"/>
  <c r="CK6" i="73"/>
  <c r="CK44" i="73" s="1"/>
  <c r="CK82" i="73" s="1"/>
  <c r="CK47" i="72"/>
  <c r="CK89" i="72" s="1"/>
  <c r="CK5" i="73"/>
  <c r="CK43" i="73" s="1"/>
  <c r="CK81" i="73" s="1"/>
  <c r="CB48" i="72"/>
  <c r="CB90" i="72" s="1"/>
  <c r="CB6" i="73"/>
  <c r="CB44" i="73" s="1"/>
  <c r="CB82" i="73" s="1"/>
  <c r="CB47" i="72"/>
  <c r="CB89" i="72" s="1"/>
  <c r="CB5" i="73"/>
  <c r="CB43" i="73" s="1"/>
  <c r="CB81" i="73" s="1"/>
  <c r="BO48" i="72"/>
  <c r="BO90" i="72" s="1"/>
  <c r="BO6" i="73"/>
  <c r="BO44" i="73" s="1"/>
  <c r="BO82" i="73" s="1"/>
  <c r="BG48" i="72"/>
  <c r="BG90" i="72" s="1"/>
  <c r="BG6" i="73"/>
  <c r="BG44" i="73" s="1"/>
  <c r="BG82" i="73" s="1"/>
  <c r="O48" i="72"/>
  <c r="O90" i="72" s="1"/>
  <c r="O6" i="73"/>
  <c r="O44" i="73" s="1"/>
  <c r="O82" i="73" s="1"/>
  <c r="I52" i="71"/>
  <c r="H81" i="61"/>
  <c r="H97" i="61" s="1"/>
  <c r="F61" i="61"/>
  <c r="AX47" i="72"/>
  <c r="AX89" i="72" s="1"/>
  <c r="AX5" i="73"/>
  <c r="AX43" i="73" s="1"/>
  <c r="AX81" i="73" s="1"/>
  <c r="BM42" i="71"/>
  <c r="BM76" i="71" s="1"/>
  <c r="BM5" i="72"/>
  <c r="E42" i="71"/>
  <c r="E76" i="71" s="1"/>
  <c r="E5" i="72"/>
  <c r="F73" i="61"/>
  <c r="AZ42" i="71"/>
  <c r="AZ76" i="71" s="1"/>
  <c r="AZ5" i="72"/>
  <c r="AR42" i="71"/>
  <c r="AR76" i="71" s="1"/>
  <c r="AR5" i="72"/>
  <c r="DS47" i="72"/>
  <c r="DS89" i="72" s="1"/>
  <c r="DS5" i="73"/>
  <c r="DS43" i="73" s="1"/>
  <c r="DS81" i="73" s="1"/>
  <c r="DF48" i="72"/>
  <c r="DF90" i="72" s="1"/>
  <c r="DF6" i="73"/>
  <c r="DF44" i="73" s="1"/>
  <c r="DF82" i="73" s="1"/>
  <c r="CW48" i="72"/>
  <c r="CW90" i="72" s="1"/>
  <c r="CW6" i="73"/>
  <c r="CW44" i="73" s="1"/>
  <c r="CW82" i="73" s="1"/>
  <c r="CW47" i="72"/>
  <c r="CW89" i="72" s="1"/>
  <c r="CW5" i="73"/>
  <c r="CW43" i="73" s="1"/>
  <c r="CW81" i="73" s="1"/>
  <c r="CN47" i="72"/>
  <c r="CN89" i="72" s="1"/>
  <c r="CN5" i="73"/>
  <c r="CN43" i="73" s="1"/>
  <c r="CN81" i="73" s="1"/>
  <c r="CA48" i="72"/>
  <c r="CA90" i="72" s="1"/>
  <c r="CA6" i="73"/>
  <c r="CA44" i="73" s="1"/>
  <c r="CA82" i="73" s="1"/>
  <c r="BS47" i="72"/>
  <c r="BS89" i="72" s="1"/>
  <c r="BS5" i="73"/>
  <c r="BS43" i="73" s="1"/>
  <c r="BS81" i="73" s="1"/>
  <c r="BF48" i="72"/>
  <c r="BF90" i="72" s="1"/>
  <c r="BF6" i="73"/>
  <c r="BF44" i="73" s="1"/>
  <c r="BF82" i="73" s="1"/>
  <c r="J48" i="72"/>
  <c r="J90" i="72" s="1"/>
  <c r="J6" i="73"/>
  <c r="J44" i="73" s="1"/>
  <c r="J82" i="73" s="1"/>
  <c r="DX48" i="72"/>
  <c r="DX90" i="72" s="1"/>
  <c r="DX6" i="73"/>
  <c r="DX44" i="73" s="1"/>
  <c r="DX82" i="73" s="1"/>
  <c r="U51" i="71"/>
  <c r="BP52" i="71"/>
  <c r="G81" i="61"/>
  <c r="G97" i="61" s="1"/>
  <c r="X42" i="71"/>
  <c r="X76" i="71" s="1"/>
  <c r="X5" i="72"/>
  <c r="G53" i="61"/>
  <c r="AF48" i="72"/>
  <c r="AF90" i="72" s="1"/>
  <c r="AF6" i="73"/>
  <c r="AF44" i="73" s="1"/>
  <c r="AF82" i="73" s="1"/>
  <c r="BK42" i="71"/>
  <c r="BK76" i="71" s="1"/>
  <c r="BK5" i="72"/>
  <c r="AA42" i="71"/>
  <c r="AA76" i="71" s="1"/>
  <c r="AA5" i="72"/>
  <c r="S42" i="71"/>
  <c r="S76" i="71" s="1"/>
  <c r="S5" i="72"/>
  <c r="K42" i="71"/>
  <c r="K76" i="71" s="1"/>
  <c r="K5" i="72"/>
  <c r="AM42" i="71"/>
  <c r="AM76" i="71" s="1"/>
  <c r="AM5" i="72"/>
  <c r="AE42" i="71"/>
  <c r="AE76" i="71" s="1"/>
  <c r="AE5" i="72"/>
  <c r="AJ48" i="72"/>
  <c r="AJ90" i="72" s="1"/>
  <c r="AJ6" i="73"/>
  <c r="AJ44" i="73" s="1"/>
  <c r="AJ82" i="73" s="1"/>
  <c r="W52" i="71"/>
  <c r="F65" i="61"/>
  <c r="AI42" i="71"/>
  <c r="AI76" i="71" s="1"/>
  <c r="AI5" i="72"/>
  <c r="AJ5" i="72"/>
  <c r="AJ42" i="71"/>
  <c r="AJ76" i="71" s="1"/>
  <c r="N47" i="72"/>
  <c r="N89" i="72" s="1"/>
  <c r="N5" i="73"/>
  <c r="N43" i="73" s="1"/>
  <c r="N81" i="73" s="1"/>
  <c r="AW47" i="72"/>
  <c r="AW89" i="72" s="1"/>
  <c r="AW5" i="73"/>
  <c r="AW43" i="73" s="1"/>
  <c r="AW81" i="73" s="1"/>
  <c r="AJ52" i="71"/>
  <c r="V51" i="71"/>
  <c r="N17" i="71"/>
  <c r="N87" i="71" s="1"/>
  <c r="BO42" i="71"/>
  <c r="BO76" i="71" s="1"/>
  <c r="BO5" i="72"/>
  <c r="BG42" i="71"/>
  <c r="BG76" i="71" s="1"/>
  <c r="BG5" i="72"/>
  <c r="W5" i="72"/>
  <c r="W42" i="71"/>
  <c r="W76" i="71" s="1"/>
  <c r="O42" i="71"/>
  <c r="O76" i="71" s="1"/>
  <c r="O5" i="72"/>
  <c r="G42" i="71"/>
  <c r="G76" i="71" s="1"/>
  <c r="G5" i="72"/>
  <c r="R95" i="73"/>
  <c r="BY97" i="73"/>
  <c r="AJ55" i="73"/>
  <c r="AF91" i="73"/>
  <c r="G59" i="73"/>
  <c r="BI96" i="73"/>
  <c r="BG96" i="73"/>
  <c r="AB21" i="73"/>
  <c r="BE95" i="73"/>
  <c r="M96" i="73"/>
  <c r="AO59" i="73"/>
  <c r="AK59" i="73"/>
  <c r="O59" i="73"/>
  <c r="K59" i="73"/>
  <c r="K21" i="73"/>
  <c r="AW55" i="73"/>
  <c r="CA21" i="73"/>
  <c r="AD54" i="73"/>
  <c r="BV21" i="73"/>
  <c r="AZ59" i="73"/>
  <c r="M95" i="73"/>
  <c r="BT96" i="73"/>
  <c r="BO59" i="73"/>
  <c r="BM59" i="73"/>
  <c r="E95" i="73"/>
  <c r="BB59" i="73"/>
  <c r="AX59" i="73"/>
  <c r="AG59" i="73"/>
  <c r="AB59" i="73"/>
  <c r="BQ53" i="73"/>
  <c r="EJ53" i="73" s="1"/>
  <c r="AR95" i="73"/>
  <c r="R59" i="73"/>
  <c r="N95" i="73"/>
  <c r="N97" i="73" s="1"/>
  <c r="O96" i="73"/>
  <c r="AN95" i="73"/>
  <c r="AN97" i="73" s="1"/>
  <c r="AL17" i="73"/>
  <c r="AA17" i="73"/>
  <c r="AI96" i="73"/>
  <c r="I59" i="73"/>
  <c r="BQ54" i="73"/>
  <c r="CB96" i="73"/>
  <c r="BF92" i="73"/>
  <c r="BF93" i="73" s="1"/>
  <c r="BW96" i="73"/>
  <c r="AQ58" i="73"/>
  <c r="BZ59" i="73"/>
  <c r="BX59" i="73"/>
  <c r="Z95" i="73"/>
  <c r="AZ96" i="73"/>
  <c r="AD57" i="73"/>
  <c r="F91" i="73"/>
  <c r="BA95" i="73"/>
  <c r="BA97" i="73" s="1"/>
  <c r="AV59" i="73"/>
  <c r="BO95" i="73"/>
  <c r="K95" i="73"/>
  <c r="AA55" i="73"/>
  <c r="AQ53" i="73"/>
  <c r="EH53" i="73" s="1"/>
  <c r="Y17" i="73"/>
  <c r="CC17" i="73"/>
  <c r="E59" i="73"/>
  <c r="BO96" i="73"/>
  <c r="BI95" i="73"/>
  <c r="T21" i="73"/>
  <c r="O21" i="73"/>
  <c r="AD53" i="73"/>
  <c r="EG53" i="73" s="1"/>
  <c r="AI95" i="73"/>
  <c r="Q20" i="73"/>
  <c r="EF20" i="73" s="1"/>
  <c r="AT96" i="73"/>
  <c r="BN95" i="73"/>
  <c r="BN97" i="73" s="1"/>
  <c r="N91" i="73"/>
  <c r="E96" i="73"/>
  <c r="S55" i="73"/>
  <c r="AU17" i="73"/>
  <c r="L17" i="73"/>
  <c r="BG17" i="73"/>
  <c r="AG91" i="73"/>
  <c r="AG93" i="73" s="1"/>
  <c r="T91" i="73"/>
  <c r="T93" i="73" s="1"/>
  <c r="G91" i="73"/>
  <c r="G93" i="73" s="1"/>
  <c r="AP21" i="73"/>
  <c r="Y21" i="73"/>
  <c r="AD20" i="73"/>
  <c r="EG20" i="73" s="1"/>
  <c r="AW96" i="73"/>
  <c r="X21" i="73"/>
  <c r="BW21" i="73"/>
  <c r="G21" i="73"/>
  <c r="BJ95" i="73"/>
  <c r="BJ97" i="73" s="1"/>
  <c r="AP97" i="73"/>
  <c r="BJ55" i="73"/>
  <c r="BX92" i="73"/>
  <c r="BD54" i="73"/>
  <c r="EI54" i="73" s="1"/>
  <c r="X92" i="73"/>
  <c r="BE59" i="73"/>
  <c r="BQ57" i="73"/>
  <c r="AW91" i="73"/>
  <c r="AW93" i="73" s="1"/>
  <c r="T59" i="73"/>
  <c r="AB55" i="73"/>
  <c r="BJ92" i="73"/>
  <c r="AM59" i="73"/>
  <c r="BU21" i="73"/>
  <c r="BC21" i="73"/>
  <c r="AU21" i="73"/>
  <c r="AL21" i="73"/>
  <c r="AC21" i="73"/>
  <c r="L21" i="73"/>
  <c r="AM96" i="73"/>
  <c r="CG20" i="73"/>
  <c r="BR59" i="73"/>
  <c r="CB95" i="73"/>
  <c r="BI21" i="73"/>
  <c r="BD20" i="73"/>
  <c r="EI20" i="73" s="1"/>
  <c r="AE21" i="73"/>
  <c r="M21" i="73"/>
  <c r="BX21" i="73"/>
  <c r="AX21" i="73"/>
  <c r="AG96" i="73"/>
  <c r="BX96" i="73"/>
  <c r="BK59" i="73"/>
  <c r="AV96" i="73"/>
  <c r="BF21" i="73"/>
  <c r="AT59" i="73"/>
  <c r="CD57" i="73"/>
  <c r="BF97" i="73"/>
  <c r="AL97" i="73"/>
  <c r="AE59" i="73"/>
  <c r="U96" i="73"/>
  <c r="U97" i="73" s="1"/>
  <c r="BW95" i="73"/>
  <c r="BH17" i="73"/>
  <c r="Q58" i="73"/>
  <c r="AQ54" i="73"/>
  <c r="Q54" i="73"/>
  <c r="EF54" i="73" s="1"/>
  <c r="AR59" i="73"/>
  <c r="AS21" i="73"/>
  <c r="AS59" i="73"/>
  <c r="BY21" i="73"/>
  <c r="BP21" i="73"/>
  <c r="BH21" i="73"/>
  <c r="AY21" i="73"/>
  <c r="AH21" i="73"/>
  <c r="P21" i="73"/>
  <c r="H21" i="73"/>
  <c r="BQ58" i="73"/>
  <c r="BQ20" i="73"/>
  <c r="EJ20" i="73" s="1"/>
  <c r="BV95" i="73"/>
  <c r="BW92" i="73"/>
  <c r="AV21" i="73"/>
  <c r="AM21" i="73"/>
  <c r="BK21" i="73"/>
  <c r="AO96" i="73"/>
  <c r="AK95" i="73"/>
  <c r="BT59" i="73"/>
  <c r="S17" i="73"/>
  <c r="CO19" i="73"/>
  <c r="M59" i="73"/>
  <c r="AC97" i="73"/>
  <c r="AS91" i="73"/>
  <c r="BZ96" i="73"/>
  <c r="V96" i="73"/>
  <c r="BX95" i="73"/>
  <c r="S59" i="73"/>
  <c r="BK95" i="73"/>
  <c r="BA92" i="73"/>
  <c r="AK92" i="73"/>
  <c r="AQ19" i="73"/>
  <c r="BC17" i="73"/>
  <c r="AC17" i="73"/>
  <c r="AO17" i="73"/>
  <c r="AB17" i="73"/>
  <c r="O17" i="73"/>
  <c r="CK19" i="73"/>
  <c r="CK21" i="73" s="1"/>
  <c r="AA95" i="73"/>
  <c r="AA97" i="73" s="1"/>
  <c r="BR21" i="73"/>
  <c r="R21" i="73"/>
  <c r="AQ20" i="73"/>
  <c r="EH20" i="73" s="1"/>
  <c r="AD58" i="73"/>
  <c r="AK21" i="73"/>
  <c r="CW20" i="73"/>
  <c r="BM21" i="73"/>
  <c r="AI21" i="73"/>
  <c r="Z21" i="73"/>
  <c r="CB21" i="73"/>
  <c r="BG21" i="73"/>
  <c r="BB21" i="73"/>
  <c r="AG21" i="73"/>
  <c r="AX95" i="73"/>
  <c r="BK96" i="73"/>
  <c r="N92" i="73"/>
  <c r="BK55" i="73"/>
  <c r="Q19" i="73"/>
  <c r="BM17" i="73"/>
  <c r="BE17" i="73"/>
  <c r="AV17" i="73"/>
  <c r="AM17" i="73"/>
  <c r="AE17" i="73"/>
  <c r="V17" i="73"/>
  <c r="M17" i="73"/>
  <c r="E17" i="73"/>
  <c r="H17" i="73"/>
  <c r="Q53" i="73"/>
  <c r="EF53" i="73" s="1"/>
  <c r="BW17" i="73"/>
  <c r="AR21" i="73"/>
  <c r="U21" i="73"/>
  <c r="CB92" i="73"/>
  <c r="CD58" i="73"/>
  <c r="BZ21" i="73"/>
  <c r="CP57" i="73"/>
  <c r="BS21" i="73"/>
  <c r="BE21" i="73"/>
  <c r="AZ21" i="73"/>
  <c r="I21" i="73"/>
  <c r="BT21" i="73"/>
  <c r="BO21" i="73"/>
  <c r="AT21" i="73"/>
  <c r="AO21" i="73"/>
  <c r="E21" i="73"/>
  <c r="P63" i="48"/>
  <c r="N63" i="48"/>
  <c r="T63" i="48"/>
  <c r="S63" i="48"/>
  <c r="Q63" i="48"/>
  <c r="O63" i="48"/>
  <c r="M63" i="48"/>
  <c r="K63" i="48"/>
  <c r="AY26" i="73"/>
  <c r="BL26" i="73" s="1"/>
  <c r="AK31" i="72"/>
  <c r="AX31" i="72" s="1"/>
  <c r="U48" i="51"/>
  <c r="M18" i="15"/>
  <c r="AN26" i="73"/>
  <c r="AN102" i="73" s="1"/>
  <c r="AF26" i="73"/>
  <c r="AF102" i="73" s="1"/>
  <c r="AI26" i="73"/>
  <c r="AV26" i="73" s="1"/>
  <c r="BJ91" i="73"/>
  <c r="BG91" i="73"/>
  <c r="BG93" i="73" s="1"/>
  <c r="AB91" i="73"/>
  <c r="AB93" i="73" s="1"/>
  <c r="CO15" i="73"/>
  <c r="AL91" i="73"/>
  <c r="AL93" i="73" s="1"/>
  <c r="AC91" i="73"/>
  <c r="AC93" i="73" s="1"/>
  <c r="L91" i="73"/>
  <c r="L93" i="73" s="1"/>
  <c r="K91" i="73"/>
  <c r="Y91" i="73"/>
  <c r="Y93" i="73" s="1"/>
  <c r="AT91" i="73"/>
  <c r="AT93" i="73" s="1"/>
  <c r="AU91" i="73"/>
  <c r="AU93" i="73" s="1"/>
  <c r="AO91" i="73"/>
  <c r="AO93" i="73" s="1"/>
  <c r="BD15" i="73"/>
  <c r="EI15" i="73" s="1"/>
  <c r="CN15" i="73"/>
  <c r="AX91" i="73"/>
  <c r="AX93" i="73" s="1"/>
  <c r="BE91" i="73"/>
  <c r="BE93" i="73" s="1"/>
  <c r="M91" i="73"/>
  <c r="M93" i="73" s="1"/>
  <c r="H91" i="73"/>
  <c r="H93" i="73" s="1"/>
  <c r="BK91" i="73"/>
  <c r="BK93" i="73" s="1"/>
  <c r="X91" i="73"/>
  <c r="BH91" i="73"/>
  <c r="BH93" i="73" s="1"/>
  <c r="AM91" i="73"/>
  <c r="AM93" i="73" s="1"/>
  <c r="BZ95" i="73"/>
  <c r="CB59" i="73"/>
  <c r="BV96" i="73"/>
  <c r="BS59" i="73"/>
  <c r="CD19" i="73"/>
  <c r="EK19" i="73" s="1"/>
  <c r="DK19" i="73"/>
  <c r="CD20" i="73"/>
  <c r="EK20" i="73" s="1"/>
  <c r="CL58" i="73"/>
  <c r="CO20" i="73"/>
  <c r="CC97" i="73"/>
  <c r="BV59" i="73"/>
  <c r="BU95" i="73"/>
  <c r="BU97" i="73" s="1"/>
  <c r="CJ57" i="73"/>
  <c r="CJ59" i="73" s="1"/>
  <c r="CG19" i="73"/>
  <c r="CA17" i="73"/>
  <c r="AH97" i="73"/>
  <c r="AP93" i="73"/>
  <c r="R93" i="73"/>
  <c r="K92" i="73"/>
  <c r="I93" i="73"/>
  <c r="BN92" i="73"/>
  <c r="BN93" i="73" s="1"/>
  <c r="K55" i="73"/>
  <c r="Y97" i="73"/>
  <c r="BI93" i="73"/>
  <c r="U93" i="73"/>
  <c r="BO17" i="73"/>
  <c r="J59" i="73"/>
  <c r="BD58" i="73"/>
  <c r="EI58" i="73" s="1"/>
  <c r="Z93" i="73"/>
  <c r="AW59" i="73"/>
  <c r="J96" i="73"/>
  <c r="F92" i="73"/>
  <c r="AK55" i="73"/>
  <c r="Q57" i="73"/>
  <c r="BD57" i="73"/>
  <c r="EI57" i="73" s="1"/>
  <c r="F59" i="73"/>
  <c r="AD19" i="73"/>
  <c r="EG19" i="73" s="1"/>
  <c r="BD19" i="73"/>
  <c r="EI19" i="73" s="1"/>
  <c r="AN55" i="73"/>
  <c r="X55" i="73"/>
  <c r="BD53" i="73"/>
  <c r="EI53" i="73" s="1"/>
  <c r="BG55" i="73"/>
  <c r="AD15" i="73"/>
  <c r="EG15" i="73" s="1"/>
  <c r="V91" i="73"/>
  <c r="V93" i="73" s="1"/>
  <c r="BA91" i="73"/>
  <c r="AK91" i="73"/>
  <c r="E91" i="73"/>
  <c r="E93" i="73" s="1"/>
  <c r="BP91" i="73"/>
  <c r="BP93" i="73" s="1"/>
  <c r="AJ91" i="73"/>
  <c r="AJ93" i="73" s="1"/>
  <c r="BO91" i="73"/>
  <c r="BO93" i="73" s="1"/>
  <c r="AY91" i="73"/>
  <c r="AY93" i="73" s="1"/>
  <c r="AQ15" i="73"/>
  <c r="BQ15" i="73"/>
  <c r="AH91" i="73"/>
  <c r="AH93" i="73" s="1"/>
  <c r="BM91" i="73"/>
  <c r="BM93" i="73" s="1"/>
  <c r="AV91" i="73"/>
  <c r="AV93" i="73" s="1"/>
  <c r="P91" i="73"/>
  <c r="P93" i="73" s="1"/>
  <c r="AE91" i="73"/>
  <c r="AE93" i="73" s="1"/>
  <c r="O91" i="73"/>
  <c r="O93" i="73" s="1"/>
  <c r="Q15" i="73"/>
  <c r="EF15" i="73" s="1"/>
  <c r="BI17" i="73"/>
  <c r="AZ17" i="73"/>
  <c r="AR17" i="73"/>
  <c r="AI17" i="73"/>
  <c r="Z17" i="73"/>
  <c r="R17" i="73"/>
  <c r="I17" i="73"/>
  <c r="BL17" i="73"/>
  <c r="U17" i="73"/>
  <c r="BB17" i="73"/>
  <c r="AG17" i="73"/>
  <c r="DA20" i="73"/>
  <c r="DA21" i="73" s="1"/>
  <c r="DN20" i="73"/>
  <c r="CM54" i="73"/>
  <c r="CM92" i="73" s="1"/>
  <c r="CJ54" i="73"/>
  <c r="CO16" i="73"/>
  <c r="CI58" i="73"/>
  <c r="CI96" i="73" s="1"/>
  <c r="CI54" i="73"/>
  <c r="CI92" i="73" s="1"/>
  <c r="CG58" i="73"/>
  <c r="CM20" i="73"/>
  <c r="CM21" i="73" s="1"/>
  <c r="CJ16" i="73"/>
  <c r="DE20" i="73"/>
  <c r="BD16" i="73"/>
  <c r="EI16" i="73" s="1"/>
  <c r="AD16" i="73"/>
  <c r="EG16" i="73" s="1"/>
  <c r="CO58" i="73"/>
  <c r="CJ20" i="73"/>
  <c r="CJ96" i="73" s="1"/>
  <c r="CG54" i="73"/>
  <c r="CN16" i="73"/>
  <c r="CN92" i="73" s="1"/>
  <c r="CH16" i="73"/>
  <c r="CH92" i="73" s="1"/>
  <c r="CK58" i="73"/>
  <c r="CK96" i="73" s="1"/>
  <c r="CF20" i="73"/>
  <c r="CF96" i="73" s="1"/>
  <c r="CE58" i="73"/>
  <c r="DC54" i="73"/>
  <c r="CX58" i="73"/>
  <c r="CH58" i="73"/>
  <c r="CK54" i="73"/>
  <c r="AP17" i="73"/>
  <c r="G17" i="73"/>
  <c r="CC21" i="73"/>
  <c r="BL21" i="73"/>
  <c r="CD16" i="73"/>
  <c r="EK16" i="73" s="1"/>
  <c r="DL54" i="73"/>
  <c r="CH20" i="73"/>
  <c r="DH54" i="73"/>
  <c r="CL20" i="73"/>
  <c r="CE54" i="73"/>
  <c r="CL16" i="73"/>
  <c r="CG16" i="73"/>
  <c r="CG17" i="73" s="1"/>
  <c r="CP20" i="73"/>
  <c r="CK16" i="73"/>
  <c r="CL54" i="73"/>
  <c r="CE20" i="73"/>
  <c r="CV16" i="73"/>
  <c r="DG58" i="73"/>
  <c r="T17" i="73"/>
  <c r="BQ16" i="73"/>
  <c r="EJ16" i="73" s="1"/>
  <c r="AQ16" i="73"/>
  <c r="EH16" i="73" s="1"/>
  <c r="Q16" i="73"/>
  <c r="EF16" i="73" s="1"/>
  <c r="CU54" i="73"/>
  <c r="CO54" i="73"/>
  <c r="CF16" i="73"/>
  <c r="CF92" i="73" s="1"/>
  <c r="CP16" i="73"/>
  <c r="CP54" i="73"/>
  <c r="CM58" i="73"/>
  <c r="CS20" i="73"/>
  <c r="CP58" i="73"/>
  <c r="CR20" i="73"/>
  <c r="DT58" i="73"/>
  <c r="CG57" i="73"/>
  <c r="DJ19" i="73"/>
  <c r="CJ19" i="73"/>
  <c r="CE57" i="73"/>
  <c r="CE19" i="73"/>
  <c r="CK57" i="73"/>
  <c r="CY19" i="73"/>
  <c r="EC19" i="73"/>
  <c r="CW19" i="73"/>
  <c r="CF19" i="73"/>
  <c r="CR57" i="73"/>
  <c r="DI19" i="73"/>
  <c r="CP19" i="73"/>
  <c r="CI57" i="73"/>
  <c r="CF57" i="73"/>
  <c r="CR19" i="73"/>
  <c r="CO57" i="73"/>
  <c r="CL57" i="73"/>
  <c r="CS19" i="73"/>
  <c r="CM57" i="73"/>
  <c r="CV19" i="73"/>
  <c r="CL19" i="73"/>
  <c r="DE19" i="73"/>
  <c r="DE57" i="73"/>
  <c r="CN19" i="73"/>
  <c r="CI19" i="73"/>
  <c r="CI21" i="73" s="1"/>
  <c r="DC19" i="73"/>
  <c r="CH19" i="73"/>
  <c r="DP19" i="73"/>
  <c r="CK15" i="73"/>
  <c r="CA53" i="73"/>
  <c r="BR15" i="73"/>
  <c r="BX53" i="73"/>
  <c r="BW53" i="73"/>
  <c r="DB15" i="73"/>
  <c r="BT15" i="73"/>
  <c r="CG53" i="73"/>
  <c r="CF15" i="73"/>
  <c r="BY53" i="73"/>
  <c r="CO53" i="73"/>
  <c r="CR15" i="73"/>
  <c r="CC53" i="73"/>
  <c r="CB53" i="73"/>
  <c r="BZ15" i="73"/>
  <c r="DK15" i="73"/>
  <c r="BS53" i="73"/>
  <c r="BV15" i="73"/>
  <c r="CX15" i="73"/>
  <c r="BU53" i="73"/>
  <c r="CB15" i="73"/>
  <c r="CB17" i="73" s="1"/>
  <c r="Q16" i="14"/>
  <c r="EO100" i="72" s="1"/>
  <c r="H42" i="61"/>
  <c r="F42" i="61"/>
  <c r="G42" i="61"/>
  <c r="G44" i="61"/>
  <c r="H44" i="61"/>
  <c r="F44" i="61"/>
  <c r="J51" i="48"/>
  <c r="G46" i="61"/>
  <c r="F46" i="61"/>
  <c r="H46" i="61"/>
  <c r="G43" i="61"/>
  <c r="F43" i="61"/>
  <c r="H43" i="61"/>
  <c r="H39" i="61"/>
  <c r="H40" i="61" s="1"/>
  <c r="G39" i="61"/>
  <c r="G40" i="61" s="1"/>
  <c r="F39" i="61"/>
  <c r="G45" i="61"/>
  <c r="F45" i="61"/>
  <c r="H45" i="61"/>
  <c r="H47" i="61"/>
  <c r="G47" i="61"/>
  <c r="F47" i="61"/>
  <c r="BB33" i="72"/>
  <c r="AT33" i="72"/>
  <c r="AZ33" i="72"/>
  <c r="AR75" i="72"/>
  <c r="AK75" i="72"/>
  <c r="BJ33" i="72"/>
  <c r="AI75" i="72"/>
  <c r="AX33" i="72"/>
  <c r="AV33" i="72"/>
  <c r="BY75" i="72"/>
  <c r="AO75" i="72"/>
  <c r="AG75" i="72"/>
  <c r="BN33" i="72"/>
  <c r="BF33" i="72"/>
  <c r="AM75" i="72"/>
  <c r="AE75" i="72"/>
  <c r="CL33" i="72"/>
  <c r="K55" i="48"/>
  <c r="K54" i="48"/>
  <c r="O16" i="14"/>
  <c r="EM100" i="72" s="1"/>
  <c r="L16" i="14"/>
  <c r="EJ100" i="72" s="1"/>
  <c r="N16" i="14"/>
  <c r="EL100" i="72" s="1"/>
  <c r="P16" i="14"/>
  <c r="EN100" i="72" s="1"/>
  <c r="AJ117" i="72"/>
  <c r="AN117" i="72"/>
  <c r="M104" i="72"/>
  <c r="E104" i="72"/>
  <c r="AW117" i="72"/>
  <c r="AA117" i="72"/>
  <c r="S117" i="72"/>
  <c r="AF117" i="72"/>
  <c r="I104" i="72"/>
  <c r="BA117" i="72"/>
  <c r="AS117" i="72"/>
  <c r="W117" i="72"/>
  <c r="CT89" i="71"/>
  <c r="CG89" i="71"/>
  <c r="BX89" i="71"/>
  <c r="DS89" i="71"/>
  <c r="DJ89" i="71"/>
  <c r="DA89" i="71"/>
  <c r="BS89" i="71"/>
  <c r="DR89" i="71"/>
  <c r="DI89" i="71"/>
  <c r="CV89" i="71"/>
  <c r="CM89" i="71"/>
  <c r="BZ89" i="71"/>
  <c r="EC48" i="72"/>
  <c r="EC90" i="72" s="1"/>
  <c r="EC6" i="73"/>
  <c r="EC44" i="73" s="1"/>
  <c r="EC82" i="73" s="1"/>
  <c r="DU48" i="72"/>
  <c r="DU90" i="72" s="1"/>
  <c r="DU6" i="73"/>
  <c r="DU44" i="73" s="1"/>
  <c r="DU82" i="73" s="1"/>
  <c r="DY47" i="72"/>
  <c r="DY89" i="72" s="1"/>
  <c r="DY5" i="73"/>
  <c r="DY43" i="73" s="1"/>
  <c r="DY81" i="73" s="1"/>
  <c r="DP48" i="72"/>
  <c r="DP90" i="72" s="1"/>
  <c r="DP6" i="73"/>
  <c r="DP44" i="73" s="1"/>
  <c r="DP82" i="73" s="1"/>
  <c r="DH48" i="72"/>
  <c r="DH90" i="72" s="1"/>
  <c r="DH6" i="73"/>
  <c r="DH44" i="73" s="1"/>
  <c r="DH82" i="73" s="1"/>
  <c r="DL47" i="72"/>
  <c r="DL89" i="72" s="1"/>
  <c r="DL5" i="73"/>
  <c r="DL43" i="73" s="1"/>
  <c r="DL81" i="73" s="1"/>
  <c r="DC48" i="72"/>
  <c r="DC90" i="72" s="1"/>
  <c r="DC6" i="73"/>
  <c r="DC44" i="73" s="1"/>
  <c r="DC82" i="73" s="1"/>
  <c r="CU48" i="72"/>
  <c r="CU90" i="72" s="1"/>
  <c r="CU6" i="73"/>
  <c r="CU44" i="73" s="1"/>
  <c r="CU82" i="73" s="1"/>
  <c r="CY47" i="72"/>
  <c r="CY89" i="72" s="1"/>
  <c r="CY5" i="73"/>
  <c r="CY43" i="73" s="1"/>
  <c r="CY81" i="73" s="1"/>
  <c r="CP48" i="72"/>
  <c r="CP90" i="72" s="1"/>
  <c r="CP6" i="73"/>
  <c r="CP44" i="73" s="1"/>
  <c r="CP82" i="73" s="1"/>
  <c r="CH48" i="72"/>
  <c r="CH90" i="72" s="1"/>
  <c r="CH6" i="73"/>
  <c r="CH44" i="73" s="1"/>
  <c r="CH82" i="73" s="1"/>
  <c r="CL47" i="72"/>
  <c r="CL89" i="72" s="1"/>
  <c r="CL5" i="73"/>
  <c r="CL43" i="73" s="1"/>
  <c r="CL81" i="73" s="1"/>
  <c r="CC48" i="72"/>
  <c r="CC90" i="72" s="1"/>
  <c r="CC6" i="73"/>
  <c r="CC44" i="73" s="1"/>
  <c r="CC82" i="73" s="1"/>
  <c r="BU48" i="72"/>
  <c r="BU90" i="72" s="1"/>
  <c r="BU6" i="73"/>
  <c r="BU44" i="73" s="1"/>
  <c r="BU82" i="73" s="1"/>
  <c r="BY47" i="72"/>
  <c r="BY89" i="72" s="1"/>
  <c r="BY5" i="73"/>
  <c r="BY43" i="73" s="1"/>
  <c r="BY81" i="73" s="1"/>
  <c r="BP48" i="72"/>
  <c r="BP90" i="72" s="1"/>
  <c r="BP6" i="73"/>
  <c r="BP44" i="73" s="1"/>
  <c r="BP82" i="73" s="1"/>
  <c r="BH48" i="72"/>
  <c r="BH90" i="72" s="1"/>
  <c r="BH6" i="73"/>
  <c r="BH44" i="73" s="1"/>
  <c r="BH82" i="73" s="1"/>
  <c r="BC48" i="72"/>
  <c r="BC90" i="72" s="1"/>
  <c r="BC6" i="73"/>
  <c r="BC44" i="73" s="1"/>
  <c r="BC82" i="73" s="1"/>
  <c r="AU48" i="72"/>
  <c r="AU90" i="72" s="1"/>
  <c r="AU6" i="73"/>
  <c r="AU44" i="73" s="1"/>
  <c r="AU82" i="73" s="1"/>
  <c r="AP48" i="72"/>
  <c r="AP90" i="72" s="1"/>
  <c r="AP6" i="73"/>
  <c r="AP44" i="73" s="1"/>
  <c r="AP82" i="73" s="1"/>
  <c r="AH48" i="72"/>
  <c r="AH90" i="72" s="1"/>
  <c r="AH6" i="73"/>
  <c r="AH44" i="73" s="1"/>
  <c r="AH82" i="73" s="1"/>
  <c r="AC48" i="72"/>
  <c r="AC90" i="72" s="1"/>
  <c r="AC6" i="73"/>
  <c r="AC44" i="73" s="1"/>
  <c r="AC82" i="73" s="1"/>
  <c r="U48" i="72"/>
  <c r="U90" i="72" s="1"/>
  <c r="U6" i="73"/>
  <c r="U44" i="73" s="1"/>
  <c r="U82" i="73" s="1"/>
  <c r="Y47" i="72"/>
  <c r="Y89" i="72" s="1"/>
  <c r="Y5" i="73"/>
  <c r="Y43" i="73" s="1"/>
  <c r="Y81" i="73" s="1"/>
  <c r="P48" i="72"/>
  <c r="P90" i="72" s="1"/>
  <c r="P6" i="73"/>
  <c r="P44" i="73" s="1"/>
  <c r="P82" i="73" s="1"/>
  <c r="H48" i="72"/>
  <c r="H90" i="72" s="1"/>
  <c r="H6" i="73"/>
  <c r="H44" i="73" s="1"/>
  <c r="H82" i="73" s="1"/>
  <c r="L47" i="72"/>
  <c r="L89" i="72" s="1"/>
  <c r="L5" i="73"/>
  <c r="L43" i="73" s="1"/>
  <c r="L81" i="73" s="1"/>
  <c r="DU89" i="71"/>
  <c r="DP89" i="71"/>
  <c r="DH89" i="71"/>
  <c r="CL89" i="71"/>
  <c r="BY89" i="71"/>
  <c r="EB89" i="71"/>
  <c r="DO89" i="71"/>
  <c r="BT89" i="71"/>
  <c r="DF89" i="71"/>
  <c r="CW89" i="71"/>
  <c r="CN89" i="71"/>
  <c r="DE89" i="71"/>
  <c r="CR89" i="71"/>
  <c r="CE89" i="71"/>
  <c r="BV89" i="71"/>
  <c r="EC89" i="71"/>
  <c r="CY89" i="71"/>
  <c r="BU89" i="71"/>
  <c r="DY89" i="71"/>
  <c r="CU89" i="71"/>
  <c r="DX89" i="71"/>
  <c r="DK89" i="71"/>
  <c r="DB89" i="71"/>
  <c r="CO89" i="71"/>
  <c r="EA89" i="71"/>
  <c r="CS89" i="71"/>
  <c r="CJ89" i="71"/>
  <c r="CA89" i="71"/>
  <c r="DZ89" i="71"/>
  <c r="BR89" i="71"/>
  <c r="DY48" i="72"/>
  <c r="DY90" i="72" s="1"/>
  <c r="DY6" i="73"/>
  <c r="DY44" i="73" s="1"/>
  <c r="DY82" i="73" s="1"/>
  <c r="EC47" i="72"/>
  <c r="EC89" i="72" s="1"/>
  <c r="EC5" i="73"/>
  <c r="EC43" i="73" s="1"/>
  <c r="EC81" i="73" s="1"/>
  <c r="DU47" i="72"/>
  <c r="DU89" i="72" s="1"/>
  <c r="DU5" i="73"/>
  <c r="DU43" i="73" s="1"/>
  <c r="DU81" i="73" s="1"/>
  <c r="DL48" i="72"/>
  <c r="DL90" i="72" s="1"/>
  <c r="DL6" i="73"/>
  <c r="DL44" i="73" s="1"/>
  <c r="DL82" i="73" s="1"/>
  <c r="DP47" i="72"/>
  <c r="DP89" i="72" s="1"/>
  <c r="DP5" i="73"/>
  <c r="DP43" i="73" s="1"/>
  <c r="DP81" i="73" s="1"/>
  <c r="DH47" i="72"/>
  <c r="DH89" i="72" s="1"/>
  <c r="DH5" i="73"/>
  <c r="DH43" i="73" s="1"/>
  <c r="DH81" i="73" s="1"/>
  <c r="CY48" i="72"/>
  <c r="CY90" i="72" s="1"/>
  <c r="CY6" i="73"/>
  <c r="CY44" i="73" s="1"/>
  <c r="CY82" i="73" s="1"/>
  <c r="DC47" i="72"/>
  <c r="DC89" i="72" s="1"/>
  <c r="DC5" i="73"/>
  <c r="DC43" i="73" s="1"/>
  <c r="DC81" i="73" s="1"/>
  <c r="CU47" i="72"/>
  <c r="CU89" i="72" s="1"/>
  <c r="CU5" i="73"/>
  <c r="CU43" i="73" s="1"/>
  <c r="CU81" i="73" s="1"/>
  <c r="CL48" i="72"/>
  <c r="CL90" i="72" s="1"/>
  <c r="CL6" i="73"/>
  <c r="CL44" i="73" s="1"/>
  <c r="CL82" i="73" s="1"/>
  <c r="CP47" i="72"/>
  <c r="CP89" i="72" s="1"/>
  <c r="CP5" i="73"/>
  <c r="CP43" i="73" s="1"/>
  <c r="CP81" i="73" s="1"/>
  <c r="CH47" i="72"/>
  <c r="CH89" i="72" s="1"/>
  <c r="CH5" i="73"/>
  <c r="CH43" i="73" s="1"/>
  <c r="CH81" i="73" s="1"/>
  <c r="BY48" i="72"/>
  <c r="BY90" i="72" s="1"/>
  <c r="BY6" i="73"/>
  <c r="BY44" i="73" s="1"/>
  <c r="BY82" i="73" s="1"/>
  <c r="CC47" i="72"/>
  <c r="CC89" i="72" s="1"/>
  <c r="CC5" i="73"/>
  <c r="CC43" i="73" s="1"/>
  <c r="CC81" i="73" s="1"/>
  <c r="BU47" i="72"/>
  <c r="BU89" i="72" s="1"/>
  <c r="BU5" i="73"/>
  <c r="BU43" i="73" s="1"/>
  <c r="BU81" i="73" s="1"/>
  <c r="BL48" i="72"/>
  <c r="BL90" i="72" s="1"/>
  <c r="BL6" i="73"/>
  <c r="BL44" i="73" s="1"/>
  <c r="BL82" i="73" s="1"/>
  <c r="BP47" i="72"/>
  <c r="BP89" i="72" s="1"/>
  <c r="BP5" i="73"/>
  <c r="BP43" i="73" s="1"/>
  <c r="BP81" i="73" s="1"/>
  <c r="AY48" i="72"/>
  <c r="AY90" i="72" s="1"/>
  <c r="AY6" i="73"/>
  <c r="AY44" i="73" s="1"/>
  <c r="AY82" i="73" s="1"/>
  <c r="BC47" i="72"/>
  <c r="BC89" i="72" s="1"/>
  <c r="BC5" i="73"/>
  <c r="BC43" i="73" s="1"/>
  <c r="BC81" i="73" s="1"/>
  <c r="AU47" i="72"/>
  <c r="AU89" i="72" s="1"/>
  <c r="AU5" i="73"/>
  <c r="AU43" i="73" s="1"/>
  <c r="AU81" i="73" s="1"/>
  <c r="AL48" i="72"/>
  <c r="AL90" i="72" s="1"/>
  <c r="AL6" i="73"/>
  <c r="AL44" i="73" s="1"/>
  <c r="AL82" i="73" s="1"/>
  <c r="AP47" i="72"/>
  <c r="AP89" i="72" s="1"/>
  <c r="AP5" i="73"/>
  <c r="AP43" i="73" s="1"/>
  <c r="AP81" i="73" s="1"/>
  <c r="AH47" i="72"/>
  <c r="AH89" i="72" s="1"/>
  <c r="AH5" i="73"/>
  <c r="AH43" i="73" s="1"/>
  <c r="AH81" i="73" s="1"/>
  <c r="Y48" i="72"/>
  <c r="Y90" i="72" s="1"/>
  <c r="Y6" i="73"/>
  <c r="Y44" i="73" s="1"/>
  <c r="Y82" i="73" s="1"/>
  <c r="AC47" i="72"/>
  <c r="AC89" i="72" s="1"/>
  <c r="AC5" i="73"/>
  <c r="AC43" i="73" s="1"/>
  <c r="AC81" i="73" s="1"/>
  <c r="U47" i="72"/>
  <c r="U89" i="72" s="1"/>
  <c r="U5" i="73"/>
  <c r="U43" i="73" s="1"/>
  <c r="U81" i="73" s="1"/>
  <c r="L48" i="72"/>
  <c r="L90" i="72" s="1"/>
  <c r="L6" i="73"/>
  <c r="L44" i="73" s="1"/>
  <c r="L82" i="73" s="1"/>
  <c r="DL89" i="71"/>
  <c r="CH89" i="71"/>
  <c r="CC89" i="71"/>
  <c r="Y115" i="72"/>
  <c r="AL31" i="72"/>
  <c r="W115" i="72"/>
  <c r="AJ31" i="72"/>
  <c r="T115" i="72"/>
  <c r="AG31" i="72"/>
  <c r="AZ21" i="72"/>
  <c r="AR21" i="72"/>
  <c r="U115" i="72"/>
  <c r="AH31" i="72"/>
  <c r="S115" i="72"/>
  <c r="AF31" i="72"/>
  <c r="Z115" i="72"/>
  <c r="AM31" i="72"/>
  <c r="AT21" i="72"/>
  <c r="BA21" i="72"/>
  <c r="AS21" i="72"/>
  <c r="V115" i="72"/>
  <c r="AI31" i="72"/>
  <c r="BK21" i="72"/>
  <c r="AV21" i="72"/>
  <c r="AC115" i="72"/>
  <c r="AP31" i="72"/>
  <c r="AA115" i="72"/>
  <c r="AN31" i="72"/>
  <c r="R115" i="72"/>
  <c r="AE31" i="72"/>
  <c r="AB115" i="72"/>
  <c r="AO31" i="72"/>
  <c r="BO21" i="72"/>
  <c r="AW21" i="72"/>
  <c r="BH97" i="73"/>
  <c r="L97" i="73"/>
  <c r="BS97" i="73"/>
  <c r="BC97" i="73"/>
  <c r="AI93" i="73"/>
  <c r="S93" i="73"/>
  <c r="AQ102" i="73"/>
  <c r="BD26" i="73"/>
  <c r="AO102" i="73"/>
  <c r="BB26" i="73"/>
  <c r="J123" i="73"/>
  <c r="H97" i="73"/>
  <c r="EK54" i="73"/>
  <c r="AZ93" i="73"/>
  <c r="AY97" i="73"/>
  <c r="BP97" i="73"/>
  <c r="AJ97" i="73"/>
  <c r="BL93" i="73"/>
  <c r="AU97" i="73"/>
  <c r="AA93" i="73"/>
  <c r="BL97" i="73"/>
  <c r="P97" i="73"/>
  <c r="AR93" i="73"/>
  <c r="BC93" i="73"/>
  <c r="T20" i="15"/>
  <c r="H88" i="12"/>
  <c r="D58" i="12"/>
  <c r="E7" i="12"/>
  <c r="N61" i="7"/>
  <c r="K53" i="7"/>
  <c r="L73" i="7"/>
  <c r="H48" i="7"/>
  <c r="I61" i="7"/>
  <c r="I36" i="7"/>
  <c r="O61" i="7"/>
  <c r="O36" i="7"/>
  <c r="P61" i="7"/>
  <c r="H53" i="7"/>
  <c r="P36" i="7"/>
  <c r="H28" i="7"/>
  <c r="J61" i="7"/>
  <c r="J36" i="7"/>
  <c r="I73" i="7"/>
  <c r="P73" i="7"/>
  <c r="L48" i="7"/>
  <c r="F61" i="7"/>
  <c r="F36" i="7"/>
  <c r="N36" i="7"/>
  <c r="H65" i="7"/>
  <c r="H61" i="7"/>
  <c r="H96" i="7" s="1"/>
  <c r="H73" i="7"/>
  <c r="E48" i="7"/>
  <c r="M61" i="7"/>
  <c r="M96" i="7" s="1"/>
  <c r="G61" i="7"/>
  <c r="M36" i="7"/>
  <c r="G36" i="7"/>
  <c r="H40" i="7"/>
  <c r="Z52" i="71"/>
  <c r="F51" i="71"/>
  <c r="F55" i="71" s="1"/>
  <c r="AT52" i="71"/>
  <c r="J16" i="71"/>
  <c r="L16" i="71"/>
  <c r="R52" i="71"/>
  <c r="AH51" i="71"/>
  <c r="E51" i="71"/>
  <c r="AE52" i="71"/>
  <c r="O95" i="4"/>
  <c r="I92" i="4"/>
  <c r="T16" i="71" s="1"/>
  <c r="F16" i="71"/>
  <c r="F92" i="4"/>
  <c r="P16" i="71" s="1"/>
  <c r="AZ16" i="71"/>
  <c r="N51" i="71"/>
  <c r="BB52" i="71"/>
  <c r="X61" i="71"/>
  <c r="BL16" i="71"/>
  <c r="H16" i="71"/>
  <c r="D92" i="4"/>
  <c r="K92" i="4"/>
  <c r="V16" i="71" s="1"/>
  <c r="BB16" i="71"/>
  <c r="AX16" i="71"/>
  <c r="T62" i="51"/>
  <c r="M62" i="51"/>
  <c r="Q62" i="51"/>
  <c r="P62" i="51"/>
  <c r="J62" i="51"/>
  <c r="N62" i="51"/>
  <c r="R62" i="51"/>
  <c r="L62" i="51"/>
  <c r="K62" i="51"/>
  <c r="O62" i="51"/>
  <c r="S62" i="51"/>
  <c r="K99" i="61" l="1"/>
  <c r="N99" i="61"/>
  <c r="J96" i="7"/>
  <c r="F73" i="6"/>
  <c r="F96" i="6" s="1"/>
  <c r="F99" i="6" s="1"/>
  <c r="J73" i="6"/>
  <c r="N73" i="6"/>
  <c r="G73" i="6"/>
  <c r="K73" i="6"/>
  <c r="O73" i="6"/>
  <c r="H73" i="6"/>
  <c r="H96" i="6" s="1"/>
  <c r="H99" i="6" s="1"/>
  <c r="L73" i="6"/>
  <c r="P73" i="6"/>
  <c r="P96" i="6" s="1"/>
  <c r="P99" i="6" s="1"/>
  <c r="I73" i="6"/>
  <c r="M73" i="6"/>
  <c r="E73" i="6"/>
  <c r="Q99" i="69"/>
  <c r="O96" i="7"/>
  <c r="O99" i="61"/>
  <c r="E99" i="4"/>
  <c r="O25" i="71" s="1"/>
  <c r="O95" i="71" s="1"/>
  <c r="Q99" i="67"/>
  <c r="L99" i="61"/>
  <c r="J99" i="61"/>
  <c r="M99" i="61"/>
  <c r="Q99" i="61"/>
  <c r="R97" i="61"/>
  <c r="P97" i="4"/>
  <c r="D25" i="74" s="1"/>
  <c r="P92" i="4"/>
  <c r="P95" i="4"/>
  <c r="P96" i="4"/>
  <c r="N96" i="7"/>
  <c r="J93" i="7"/>
  <c r="F91" i="61"/>
  <c r="G96" i="7"/>
  <c r="F96" i="7"/>
  <c r="P93" i="7"/>
  <c r="K96" i="7"/>
  <c r="P92" i="7"/>
  <c r="G92" i="7"/>
  <c r="O93" i="7"/>
  <c r="M91" i="61"/>
  <c r="K93" i="6"/>
  <c r="M93" i="6"/>
  <c r="P93" i="6"/>
  <c r="N93" i="6"/>
  <c r="O93" i="6"/>
  <c r="L93" i="6"/>
  <c r="Q97" i="6"/>
  <c r="Q98" i="7"/>
  <c r="O92" i="7"/>
  <c r="H93" i="6"/>
  <c r="J93" i="6"/>
  <c r="I93" i="6"/>
  <c r="E10" i="67"/>
  <c r="R10" i="61"/>
  <c r="Q95" i="6"/>
  <c r="E7" i="67"/>
  <c r="R7" i="61"/>
  <c r="Q92" i="6"/>
  <c r="F93" i="6"/>
  <c r="G93" i="6"/>
  <c r="R8" i="61"/>
  <c r="E8" i="67"/>
  <c r="J92" i="7"/>
  <c r="P91" i="4"/>
  <c r="D15" i="74" s="1"/>
  <c r="Q91" i="61"/>
  <c r="R43" i="61"/>
  <c r="I92" i="7"/>
  <c r="P91" i="61"/>
  <c r="H92" i="7"/>
  <c r="R61" i="61"/>
  <c r="F95" i="61"/>
  <c r="H95" i="61"/>
  <c r="E96" i="7"/>
  <c r="G95" i="61"/>
  <c r="M92" i="7"/>
  <c r="E92" i="7"/>
  <c r="N93" i="7"/>
  <c r="I91" i="61"/>
  <c r="O91" i="61"/>
  <c r="G91" i="61"/>
  <c r="J91" i="61"/>
  <c r="G96" i="61"/>
  <c r="K91" i="61"/>
  <c r="R42" i="61"/>
  <c r="R73" i="61"/>
  <c r="I96" i="7"/>
  <c r="F96" i="61"/>
  <c r="K92" i="7"/>
  <c r="L97" i="7"/>
  <c r="F97" i="7"/>
  <c r="L96" i="7"/>
  <c r="L92" i="7"/>
  <c r="K97" i="7"/>
  <c r="H96" i="61"/>
  <c r="G97" i="7"/>
  <c r="L93" i="7"/>
  <c r="G93" i="7"/>
  <c r="N92" i="7"/>
  <c r="F92" i="7"/>
  <c r="H91" i="61"/>
  <c r="L91" i="61"/>
  <c r="N91" i="61"/>
  <c r="E91" i="69"/>
  <c r="Q91" i="69" s="1"/>
  <c r="E93" i="6"/>
  <c r="Q89" i="6"/>
  <c r="Q90" i="6"/>
  <c r="N97" i="7"/>
  <c r="H97" i="7"/>
  <c r="H100" i="7" s="1"/>
  <c r="P96" i="7"/>
  <c r="E93" i="7"/>
  <c r="F93" i="7"/>
  <c r="M97" i="7"/>
  <c r="M100" i="7" s="1"/>
  <c r="G96" i="6"/>
  <c r="G99" i="6" s="1"/>
  <c r="K96" i="6"/>
  <c r="K99" i="6" s="1"/>
  <c r="O96" i="6"/>
  <c r="O99" i="6" s="1"/>
  <c r="J96" i="6"/>
  <c r="J99" i="6" s="1"/>
  <c r="L96" i="6"/>
  <c r="L99" i="6" s="1"/>
  <c r="E96" i="6"/>
  <c r="I96" i="6"/>
  <c r="I99" i="6" s="1"/>
  <c r="M96" i="6"/>
  <c r="M99" i="6" s="1"/>
  <c r="N96" i="6"/>
  <c r="N99" i="6" s="1"/>
  <c r="O97" i="7"/>
  <c r="O100" i="7" s="1"/>
  <c r="Q91" i="6"/>
  <c r="H93" i="7"/>
  <c r="I93" i="7"/>
  <c r="M93" i="7"/>
  <c r="P97" i="7"/>
  <c r="E97" i="7"/>
  <c r="I97" i="7"/>
  <c r="J97" i="7"/>
  <c r="J100" i="7" s="1"/>
  <c r="K93" i="7"/>
  <c r="R47" i="61"/>
  <c r="R45" i="61"/>
  <c r="Q40" i="7"/>
  <c r="F40" i="61"/>
  <c r="R39" i="61"/>
  <c r="Q81" i="7"/>
  <c r="Q36" i="7"/>
  <c r="R24" i="61"/>
  <c r="Q65" i="7"/>
  <c r="R36" i="61"/>
  <c r="Q73" i="7"/>
  <c r="Q61" i="7"/>
  <c r="R81" i="61"/>
  <c r="Q53" i="7"/>
  <c r="R65" i="61"/>
  <c r="Q48" i="7"/>
  <c r="R46" i="61"/>
  <c r="R44" i="61"/>
  <c r="R53" i="61"/>
  <c r="Q28" i="7"/>
  <c r="Q36" i="69"/>
  <c r="R28" i="61"/>
  <c r="Y16" i="71"/>
  <c r="Y86" i="71" s="1"/>
  <c r="N16" i="71"/>
  <c r="N86" i="71" s="1"/>
  <c r="O97" i="73"/>
  <c r="E15" i="12"/>
  <c r="AL16" i="71"/>
  <c r="AF16" i="71"/>
  <c r="AM16" i="71"/>
  <c r="AM86" i="71" s="1"/>
  <c r="AN16" i="71"/>
  <c r="AC16" i="71"/>
  <c r="AH16" i="71"/>
  <c r="AI16" i="71"/>
  <c r="AI86" i="71" s="1"/>
  <c r="AJ16" i="71"/>
  <c r="AJ86" i="71" s="1"/>
  <c r="I99" i="4"/>
  <c r="T25" i="71" s="1"/>
  <c r="I97" i="73"/>
  <c r="AB16" i="71"/>
  <c r="AB86" i="71" s="1"/>
  <c r="CB97" i="73"/>
  <c r="J99" i="4"/>
  <c r="U25" i="71" s="1"/>
  <c r="D26" i="74"/>
  <c r="D16" i="74"/>
  <c r="Q59" i="73"/>
  <c r="EF59" i="73" s="1"/>
  <c r="AY102" i="73"/>
  <c r="AE102" i="73"/>
  <c r="W15" i="71"/>
  <c r="W19" i="71" s="1"/>
  <c r="AK102" i="73"/>
  <c r="AJ102" i="73"/>
  <c r="BC26" i="73"/>
  <c r="BC102" i="73" s="1"/>
  <c r="AI102" i="73"/>
  <c r="O48" i="61"/>
  <c r="O92" i="61" s="1"/>
  <c r="L48" i="61"/>
  <c r="L92" i="61" s="1"/>
  <c r="P48" i="61"/>
  <c r="P92" i="61" s="1"/>
  <c r="K48" i="61"/>
  <c r="K92" i="61" s="1"/>
  <c r="I48" i="61"/>
  <c r="I92" i="61" s="1"/>
  <c r="M48" i="61"/>
  <c r="M92" i="61" s="1"/>
  <c r="Q48" i="61"/>
  <c r="Q92" i="61" s="1"/>
  <c r="N48" i="61"/>
  <c r="N92" i="61" s="1"/>
  <c r="J48" i="61"/>
  <c r="J92" i="61" s="1"/>
  <c r="AM102" i="73"/>
  <c r="E15" i="71"/>
  <c r="E85" i="71" s="1"/>
  <c r="D19" i="12"/>
  <c r="AB97" i="73"/>
  <c r="AT26" i="73"/>
  <c r="BG26" i="73" s="1"/>
  <c r="AX97" i="73"/>
  <c r="T97" i="73"/>
  <c r="AK115" i="72"/>
  <c r="BA26" i="73"/>
  <c r="BN26" i="73" s="1"/>
  <c r="P5" i="73"/>
  <c r="P43" i="73" s="1"/>
  <c r="P81" i="73" s="1"/>
  <c r="D18" i="12"/>
  <c r="D20" i="12" s="1"/>
  <c r="C18" i="12"/>
  <c r="O18" i="12" s="1"/>
  <c r="P18" i="12" s="1"/>
  <c r="J47" i="72"/>
  <c r="J89" i="72" s="1"/>
  <c r="V15" i="71"/>
  <c r="V85" i="71" s="1"/>
  <c r="AY47" i="72"/>
  <c r="AY89" i="72" s="1"/>
  <c r="AW87" i="71"/>
  <c r="AH87" i="71"/>
  <c r="AC25" i="71"/>
  <c r="AC95" i="71" s="1"/>
  <c r="L25" i="71"/>
  <c r="L95" i="71" s="1"/>
  <c r="AN87" i="71"/>
  <c r="Z15" i="71"/>
  <c r="Z19" i="71" s="1"/>
  <c r="AL47" i="72"/>
  <c r="AL89" i="72" s="1"/>
  <c r="AB15" i="71"/>
  <c r="AP16" i="71"/>
  <c r="AP86" i="71" s="1"/>
  <c r="H47" i="72"/>
  <c r="H89" i="72" s="1"/>
  <c r="BH5" i="73"/>
  <c r="BH43" i="73" s="1"/>
  <c r="BH81" i="73" s="1"/>
  <c r="AS17" i="71"/>
  <c r="AS87" i="71" s="1"/>
  <c r="BL5" i="73"/>
  <c r="BL43" i="73" s="1"/>
  <c r="BL81" i="73" s="1"/>
  <c r="AF5" i="73"/>
  <c r="AF43" i="73" s="1"/>
  <c r="AF81" i="73" s="1"/>
  <c r="N15" i="71"/>
  <c r="BN47" i="72"/>
  <c r="BN89" i="72" s="1"/>
  <c r="AE16" i="71"/>
  <c r="AE86" i="71" s="1"/>
  <c r="AA15" i="71"/>
  <c r="BR97" i="73"/>
  <c r="AW97" i="73"/>
  <c r="AZ97" i="73"/>
  <c r="G97" i="73"/>
  <c r="AQ95" i="73"/>
  <c r="EH95" i="73" s="1"/>
  <c r="K97" i="73"/>
  <c r="F86" i="71"/>
  <c r="AG87" i="71"/>
  <c r="M99" i="4"/>
  <c r="X25" i="71" s="1"/>
  <c r="X95" i="71" s="1"/>
  <c r="F25" i="71"/>
  <c r="H99" i="4"/>
  <c r="S25" i="71" s="1"/>
  <c r="AA16" i="71"/>
  <c r="AG97" i="73"/>
  <c r="R97" i="73"/>
  <c r="X15" i="71"/>
  <c r="X85" i="71" s="1"/>
  <c r="AL87" i="71"/>
  <c r="AA25" i="71"/>
  <c r="AT86" i="71"/>
  <c r="Z86" i="71"/>
  <c r="I25" i="71"/>
  <c r="I95" i="71" s="1"/>
  <c r="H15" i="71"/>
  <c r="H19" i="71" s="1"/>
  <c r="X97" i="73"/>
  <c r="O15" i="71"/>
  <c r="O19" i="71" s="1"/>
  <c r="J25" i="71"/>
  <c r="S15" i="71"/>
  <c r="S19" i="71" s="1"/>
  <c r="Z47" i="72"/>
  <c r="Z89" i="72" s="1"/>
  <c r="E14" i="12"/>
  <c r="E16" i="12" s="1"/>
  <c r="BE33" i="72"/>
  <c r="BE75" i="72" s="1"/>
  <c r="BB87" i="71"/>
  <c r="AK87" i="71"/>
  <c r="U15" i="71"/>
  <c r="U19" i="71" s="1"/>
  <c r="G15" i="71"/>
  <c r="G19" i="71" s="1"/>
  <c r="F99" i="4"/>
  <c r="P25" i="71" s="1"/>
  <c r="AY87" i="71"/>
  <c r="H25" i="71"/>
  <c r="H95" i="71" s="1"/>
  <c r="E16" i="71"/>
  <c r="P15" i="71"/>
  <c r="P19" i="71" s="1"/>
  <c r="G25" i="71"/>
  <c r="K99" i="4"/>
  <c r="V25" i="71" s="1"/>
  <c r="AU87" i="71"/>
  <c r="R15" i="71"/>
  <c r="R19" i="71" s="1"/>
  <c r="AI87" i="71"/>
  <c r="K25" i="71"/>
  <c r="M15" i="71"/>
  <c r="AO15" i="71"/>
  <c r="AO25" i="71"/>
  <c r="Z51" i="71"/>
  <c r="AY16" i="71"/>
  <c r="AY86" i="71" s="1"/>
  <c r="M25" i="71"/>
  <c r="L99" i="4"/>
  <c r="W25" i="71" s="1"/>
  <c r="AB25" i="71"/>
  <c r="G99" i="4"/>
  <c r="R25" i="71" s="1"/>
  <c r="E52" i="71"/>
  <c r="AO51" i="71"/>
  <c r="AO55" i="71" s="1"/>
  <c r="BH86" i="71"/>
  <c r="BC17" i="71"/>
  <c r="BC87" i="71" s="1"/>
  <c r="AC15" i="71"/>
  <c r="AO16" i="71"/>
  <c r="AO86" i="71" s="1"/>
  <c r="AJ51" i="71"/>
  <c r="AJ55" i="71" s="1"/>
  <c r="BL86" i="71"/>
  <c r="AV52" i="71"/>
  <c r="BP16" i="71"/>
  <c r="BP86" i="71" s="1"/>
  <c r="R86" i="71"/>
  <c r="AA61" i="71"/>
  <c r="F15" i="71"/>
  <c r="F85" i="71" s="1"/>
  <c r="F89" i="71" s="1"/>
  <c r="M16" i="71"/>
  <c r="CO96" i="73"/>
  <c r="BB97" i="73"/>
  <c r="Z97" i="73"/>
  <c r="BT97" i="73"/>
  <c r="AF93" i="73"/>
  <c r="EH19" i="73"/>
  <c r="BD21" i="73"/>
  <c r="EI21" i="73" s="1"/>
  <c r="J97" i="73"/>
  <c r="BW97" i="73"/>
  <c r="AE97" i="73"/>
  <c r="BJ93" i="73"/>
  <c r="M97" i="73"/>
  <c r="BA16" i="71"/>
  <c r="BA86" i="71" s="1"/>
  <c r="D99" i="4"/>
  <c r="N25" i="71" s="1"/>
  <c r="BQ55" i="73"/>
  <c r="EJ55" i="73" s="1"/>
  <c r="AK97" i="73"/>
  <c r="L51" i="71"/>
  <c r="L55" i="71" s="1"/>
  <c r="I16" i="71"/>
  <c r="I86" i="71" s="1"/>
  <c r="J15" i="71"/>
  <c r="J19" i="71" s="1"/>
  <c r="AE53" i="71"/>
  <c r="AE87" i="71" s="1"/>
  <c r="BE97" i="73"/>
  <c r="S86" i="71"/>
  <c r="BF5" i="73"/>
  <c r="BF43" i="73" s="1"/>
  <c r="BF81" i="73" s="1"/>
  <c r="M51" i="71"/>
  <c r="AC52" i="71"/>
  <c r="BK86" i="71"/>
  <c r="AM87" i="71"/>
  <c r="AG51" i="71"/>
  <c r="AG55" i="71" s="1"/>
  <c r="BI53" i="71"/>
  <c r="AR87" i="71"/>
  <c r="AO87" i="71"/>
  <c r="Y51" i="71"/>
  <c r="BG97" i="73"/>
  <c r="AQ59" i="73"/>
  <c r="EH59" i="73" s="1"/>
  <c r="AM97" i="73"/>
  <c r="AR97" i="73"/>
  <c r="BM97" i="73"/>
  <c r="AH102" i="73"/>
  <c r="AU26" i="73"/>
  <c r="R63" i="48"/>
  <c r="AA51" i="71"/>
  <c r="L15" i="71"/>
  <c r="L19" i="71" s="1"/>
  <c r="T15" i="71"/>
  <c r="T19" i="71" s="1"/>
  <c r="AS16" i="71"/>
  <c r="AS86" i="71" s="1"/>
  <c r="BQ96" i="73"/>
  <c r="EJ96" i="73" s="1"/>
  <c r="AX87" i="71"/>
  <c r="BI86" i="71"/>
  <c r="H55" i="71"/>
  <c r="AG86" i="71"/>
  <c r="T52" i="71"/>
  <c r="T55" i="71" s="1"/>
  <c r="I15" i="71"/>
  <c r="I85" i="71" s="1"/>
  <c r="AV16" i="71"/>
  <c r="AJ87" i="71"/>
  <c r="BG86" i="71"/>
  <c r="AP61" i="71"/>
  <c r="AP53" i="71"/>
  <c r="AP55" i="71" s="1"/>
  <c r="K15" i="71"/>
  <c r="K19" i="71" s="1"/>
  <c r="BQ91" i="73"/>
  <c r="EJ91" i="73" s="1"/>
  <c r="V97" i="73"/>
  <c r="E97" i="73"/>
  <c r="AF52" i="71"/>
  <c r="K61" i="71"/>
  <c r="AK16" i="71"/>
  <c r="AK86" i="71" s="1"/>
  <c r="BA87" i="71"/>
  <c r="Y15" i="71"/>
  <c r="AL61" i="71"/>
  <c r="AV87" i="71"/>
  <c r="AA14" i="14"/>
  <c r="N99" i="4"/>
  <c r="Y25" i="71" s="1"/>
  <c r="AT97" i="73"/>
  <c r="W86" i="71"/>
  <c r="P51" i="71"/>
  <c r="P55" i="71" s="1"/>
  <c r="BH53" i="71"/>
  <c r="BP53" i="71"/>
  <c r="M61" i="71"/>
  <c r="AS93" i="73"/>
  <c r="K51" i="71"/>
  <c r="AT53" i="71"/>
  <c r="AT87" i="71" s="1"/>
  <c r="AF53" i="71"/>
  <c r="AF87" i="71" s="1"/>
  <c r="AW52" i="71"/>
  <c r="AW86" i="71" s="1"/>
  <c r="BM86" i="71"/>
  <c r="I16" i="15"/>
  <c r="S87" i="71"/>
  <c r="AZ52" i="71"/>
  <c r="AZ86" i="71" s="1"/>
  <c r="AF61" i="71"/>
  <c r="BQ95" i="73"/>
  <c r="EJ95" i="73" s="1"/>
  <c r="EJ57" i="73"/>
  <c r="E31" i="71"/>
  <c r="AQ92" i="73"/>
  <c r="EH92" i="73" s="1"/>
  <c r="X52" i="71"/>
  <c r="BB51" i="71"/>
  <c r="AG61" i="71"/>
  <c r="Y61" i="71"/>
  <c r="O51" i="71"/>
  <c r="U14" i="15"/>
  <c r="AO97" i="73"/>
  <c r="BI97" i="73"/>
  <c r="BO97" i="73"/>
  <c r="AD95" i="73"/>
  <c r="EG95" i="73" s="1"/>
  <c r="BQ92" i="73"/>
  <c r="EJ92" i="73" s="1"/>
  <c r="AD92" i="73"/>
  <c r="EG92" i="73" s="1"/>
  <c r="ER92" i="73" s="1"/>
  <c r="U16" i="15"/>
  <c r="V16" i="15" s="1"/>
  <c r="AP15" i="71"/>
  <c r="AK51" i="71"/>
  <c r="Q96" i="73"/>
  <c r="EF96" i="73" s="1"/>
  <c r="EQ96" i="73" s="1"/>
  <c r="AV97" i="73"/>
  <c r="AR86" i="71"/>
  <c r="AT51" i="71"/>
  <c r="U61" i="71"/>
  <c r="AH52" i="71"/>
  <c r="H86" i="71"/>
  <c r="F61" i="71"/>
  <c r="BB86" i="71"/>
  <c r="AN52" i="71"/>
  <c r="W51" i="71"/>
  <c r="AB51" i="71"/>
  <c r="BC86" i="71"/>
  <c r="J51" i="71"/>
  <c r="AJ61" i="71"/>
  <c r="BE52" i="71"/>
  <c r="BE86" i="71" s="1"/>
  <c r="R51" i="71"/>
  <c r="R61" i="71"/>
  <c r="V52" i="71"/>
  <c r="V86" i="71" s="1"/>
  <c r="V61" i="71"/>
  <c r="E55" i="71"/>
  <c r="G47" i="72"/>
  <c r="G89" i="72" s="1"/>
  <c r="G5" i="73"/>
  <c r="G43" i="73" s="1"/>
  <c r="G81" i="73" s="1"/>
  <c r="BO47" i="72"/>
  <c r="BO89" i="72" s="1"/>
  <c r="BO5" i="73"/>
  <c r="BO43" i="73" s="1"/>
  <c r="BO81" i="73" s="1"/>
  <c r="BF52" i="71"/>
  <c r="AA52" i="71"/>
  <c r="S47" i="72"/>
  <c r="S89" i="72" s="1"/>
  <c r="S5" i="73"/>
  <c r="S43" i="73" s="1"/>
  <c r="S81" i="73" s="1"/>
  <c r="BK47" i="72"/>
  <c r="BK89" i="72" s="1"/>
  <c r="BK5" i="73"/>
  <c r="BK43" i="73" s="1"/>
  <c r="BK81" i="73" s="1"/>
  <c r="N55" i="71"/>
  <c r="I55" i="71"/>
  <c r="W47" i="72"/>
  <c r="W89" i="72" s="1"/>
  <c r="W5" i="73"/>
  <c r="W43" i="73" s="1"/>
  <c r="W81" i="73" s="1"/>
  <c r="BN52" i="71"/>
  <c r="AM47" i="72"/>
  <c r="AM89" i="72" s="1"/>
  <c r="AM5" i="73"/>
  <c r="AM43" i="73" s="1"/>
  <c r="AM81" i="73" s="1"/>
  <c r="X47" i="72"/>
  <c r="X89" i="72" s="1"/>
  <c r="X5" i="73"/>
  <c r="X43" i="73" s="1"/>
  <c r="X81" i="73" s="1"/>
  <c r="AZ47" i="72"/>
  <c r="AZ89" i="72" s="1"/>
  <c r="AZ5" i="73"/>
  <c r="AZ43" i="73" s="1"/>
  <c r="AZ81" i="73" s="1"/>
  <c r="BM47" i="72"/>
  <c r="BM89" i="72" s="1"/>
  <c r="BM5" i="73"/>
  <c r="BM43" i="73" s="1"/>
  <c r="BM81" i="73" s="1"/>
  <c r="AT47" i="72"/>
  <c r="AT89" i="72" s="1"/>
  <c r="AT5" i="73"/>
  <c r="AT43" i="73" s="1"/>
  <c r="AT81" i="73" s="1"/>
  <c r="U55" i="71"/>
  <c r="S61" i="71"/>
  <c r="AG47" i="72"/>
  <c r="AG89" i="72" s="1"/>
  <c r="AG5" i="73"/>
  <c r="AG43" i="73" s="1"/>
  <c r="AG81" i="73" s="1"/>
  <c r="BJ47" i="72"/>
  <c r="BJ89" i="72" s="1"/>
  <c r="BJ5" i="73"/>
  <c r="BJ43" i="73" s="1"/>
  <c r="BJ81" i="73" s="1"/>
  <c r="M52" i="71"/>
  <c r="T47" i="72"/>
  <c r="T89" i="72" s="1"/>
  <c r="T5" i="73"/>
  <c r="T43" i="73" s="1"/>
  <c r="T81" i="73" s="1"/>
  <c r="G52" i="71"/>
  <c r="G86" i="71" s="1"/>
  <c r="O47" i="72"/>
  <c r="O89" i="72" s="1"/>
  <c r="O5" i="73"/>
  <c r="O43" i="73" s="1"/>
  <c r="O81" i="73" s="1"/>
  <c r="BG47" i="72"/>
  <c r="BG89" i="72" s="1"/>
  <c r="BG5" i="73"/>
  <c r="BG43" i="73" s="1"/>
  <c r="BG81" i="73" s="1"/>
  <c r="V55" i="71"/>
  <c r="AJ47" i="72"/>
  <c r="AJ89" i="72" s="1"/>
  <c r="AJ5" i="73"/>
  <c r="AJ43" i="73" s="1"/>
  <c r="AJ81" i="73" s="1"/>
  <c r="AI47" i="72"/>
  <c r="AI89" i="72" s="1"/>
  <c r="AI5" i="73"/>
  <c r="AI43" i="73" s="1"/>
  <c r="AI81" i="73" s="1"/>
  <c r="K47" i="72"/>
  <c r="K89" i="72" s="1"/>
  <c r="K5" i="73"/>
  <c r="K43" i="73" s="1"/>
  <c r="K81" i="73" s="1"/>
  <c r="AA47" i="72"/>
  <c r="AA89" i="72" s="1"/>
  <c r="AA5" i="73"/>
  <c r="AA43" i="73" s="1"/>
  <c r="AA81" i="73" s="1"/>
  <c r="AX52" i="71"/>
  <c r="BJ52" i="71"/>
  <c r="BJ86" i="71" s="1"/>
  <c r="AL52" i="71"/>
  <c r="AB47" i="72"/>
  <c r="AB89" i="72" s="1"/>
  <c r="AB5" i="73"/>
  <c r="AB43" i="73" s="1"/>
  <c r="AB81" i="73" s="1"/>
  <c r="BE47" i="72"/>
  <c r="BE89" i="72" s="1"/>
  <c r="BE5" i="73"/>
  <c r="BE43" i="73" s="1"/>
  <c r="BE81" i="73" s="1"/>
  <c r="K52" i="71"/>
  <c r="J86" i="71"/>
  <c r="AU55" i="71"/>
  <c r="AN47" i="72"/>
  <c r="AN89" i="72" s="1"/>
  <c r="AN5" i="73"/>
  <c r="AN43" i="73" s="1"/>
  <c r="AN81" i="73" s="1"/>
  <c r="W61" i="71"/>
  <c r="AC51" i="71"/>
  <c r="O52" i="71"/>
  <c r="O86" i="71" s="1"/>
  <c r="AE47" i="72"/>
  <c r="AE89" i="72" s="1"/>
  <c r="AE5" i="73"/>
  <c r="AE43" i="73" s="1"/>
  <c r="AE81" i="73" s="1"/>
  <c r="AR47" i="72"/>
  <c r="AR89" i="72" s="1"/>
  <c r="AR5" i="73"/>
  <c r="AR43" i="73" s="1"/>
  <c r="AR81" i="73" s="1"/>
  <c r="E47" i="72"/>
  <c r="E89" i="72" s="1"/>
  <c r="E5" i="73"/>
  <c r="E43" i="73" s="1"/>
  <c r="E81" i="73" s="1"/>
  <c r="AO47" i="72"/>
  <c r="AO89" i="72" s="1"/>
  <c r="AO5" i="73"/>
  <c r="AO43" i="73" s="1"/>
  <c r="AO81" i="73" s="1"/>
  <c r="AW51" i="71"/>
  <c r="AU86" i="71"/>
  <c r="S51" i="71"/>
  <c r="AL51" i="71"/>
  <c r="P86" i="71"/>
  <c r="AV47" i="72"/>
  <c r="AV89" i="72" s="1"/>
  <c r="AV5" i="73"/>
  <c r="AV43" i="73" s="1"/>
  <c r="AV81" i="73" s="1"/>
  <c r="I47" i="72"/>
  <c r="I89" i="72" s="1"/>
  <c r="I5" i="73"/>
  <c r="I43" i="73" s="1"/>
  <c r="I81" i="73" s="1"/>
  <c r="V47" i="72"/>
  <c r="V89" i="72" s="1"/>
  <c r="V5" i="73"/>
  <c r="V43" i="73" s="1"/>
  <c r="V81" i="73" s="1"/>
  <c r="G51" i="71"/>
  <c r="G61" i="71"/>
  <c r="L86" i="71"/>
  <c r="EG54" i="73"/>
  <c r="BD55" i="73"/>
  <c r="EI55" i="73" s="1"/>
  <c r="EG57" i="73"/>
  <c r="EJ54" i="73"/>
  <c r="EJ15" i="73"/>
  <c r="EJ58" i="73"/>
  <c r="EH54" i="73"/>
  <c r="CD59" i="73"/>
  <c r="EK59" i="73" s="1"/>
  <c r="AI97" i="73"/>
  <c r="BQ21" i="73"/>
  <c r="EJ21" i="73" s="1"/>
  <c r="AD55" i="73"/>
  <c r="EG55" i="73" s="1"/>
  <c r="AD21" i="73"/>
  <c r="EG21" i="73" s="1"/>
  <c r="AQ55" i="73"/>
  <c r="EH55" i="73" s="1"/>
  <c r="AD59" i="73"/>
  <c r="EG59" i="73" s="1"/>
  <c r="BX97" i="73"/>
  <c r="EG58" i="73"/>
  <c r="EH58" i="73"/>
  <c r="F10" i="71"/>
  <c r="X93" i="73"/>
  <c r="AD96" i="73"/>
  <c r="EG96" i="73" s="1"/>
  <c r="BD96" i="73"/>
  <c r="EI96" i="73" s="1"/>
  <c r="AK93" i="73"/>
  <c r="BQ59" i="73"/>
  <c r="EJ59" i="73" s="1"/>
  <c r="CF21" i="73"/>
  <c r="Q55" i="73"/>
  <c r="EF55" i="73" s="1"/>
  <c r="AQ96" i="73"/>
  <c r="EH96" i="73" s="1"/>
  <c r="CS21" i="73"/>
  <c r="CG96" i="73"/>
  <c r="BA93" i="73"/>
  <c r="CG21" i="73"/>
  <c r="CO17" i="73"/>
  <c r="N93" i="73"/>
  <c r="CD95" i="73"/>
  <c r="EK95" i="73" s="1"/>
  <c r="CN17" i="73"/>
  <c r="Q21" i="73"/>
  <c r="EF21" i="73" s="1"/>
  <c r="CL96" i="73"/>
  <c r="AD91" i="73"/>
  <c r="F93" i="73"/>
  <c r="BV97" i="73"/>
  <c r="EK58" i="73"/>
  <c r="EF58" i="73"/>
  <c r="EF57" i="73"/>
  <c r="CW21" i="73"/>
  <c r="CL92" i="73"/>
  <c r="BZ97" i="73"/>
  <c r="EK57" i="73"/>
  <c r="Q95" i="73"/>
  <c r="EF95" i="73" s="1"/>
  <c r="BK97" i="73"/>
  <c r="Q92" i="73"/>
  <c r="EF92" i="73" s="1"/>
  <c r="EQ92" i="73" s="1"/>
  <c r="BD95" i="73"/>
  <c r="EI95" i="73" s="1"/>
  <c r="BQ17" i="73"/>
  <c r="EJ17" i="73" s="1"/>
  <c r="AQ21" i="73"/>
  <c r="EH21" i="73" s="1"/>
  <c r="CD92" i="73"/>
  <c r="EK92" i="73" s="1"/>
  <c r="BD59" i="73"/>
  <c r="EI59" i="73" s="1"/>
  <c r="BD92" i="73"/>
  <c r="EI92" i="73" s="1"/>
  <c r="I88" i="48"/>
  <c r="CM96" i="73"/>
  <c r="AQ17" i="73"/>
  <c r="EH17" i="73" s="1"/>
  <c r="CO21" i="73"/>
  <c r="K93" i="73"/>
  <c r="EF19" i="73"/>
  <c r="CK17" i="73"/>
  <c r="CP92" i="73"/>
  <c r="M16" i="14"/>
  <c r="EK100" i="72" s="1"/>
  <c r="J63" i="48"/>
  <c r="AS26" i="73"/>
  <c r="AS102" i="73" s="1"/>
  <c r="AD17" i="73"/>
  <c r="EG17" i="73" s="1"/>
  <c r="BD17" i="73"/>
  <c r="EI17" i="73" s="1"/>
  <c r="BD91" i="73"/>
  <c r="EI91" i="73" s="1"/>
  <c r="I70" i="48"/>
  <c r="AQ91" i="73"/>
  <c r="EH91" i="73" s="1"/>
  <c r="Q17" i="73"/>
  <c r="EF17" i="73" s="1"/>
  <c r="Q91" i="73"/>
  <c r="EF91" i="73" s="1"/>
  <c r="EQ91" i="73" s="1"/>
  <c r="EH15" i="73"/>
  <c r="CD96" i="73"/>
  <c r="EK96" i="73" s="1"/>
  <c r="DF19" i="73"/>
  <c r="CL21" i="73"/>
  <c r="CZ16" i="73"/>
  <c r="CD21" i="73"/>
  <c r="EK21" i="73" s="1"/>
  <c r="CF17" i="73"/>
  <c r="DF20" i="73"/>
  <c r="CO92" i="73"/>
  <c r="CG92" i="73"/>
  <c r="DR20" i="73"/>
  <c r="CY16" i="73"/>
  <c r="CY92" i="73" s="1"/>
  <c r="CQ16" i="73"/>
  <c r="EL16" i="73" s="1"/>
  <c r="DK58" i="73"/>
  <c r="CE92" i="73"/>
  <c r="CQ54" i="73"/>
  <c r="CS54" i="73"/>
  <c r="CT54" i="73"/>
  <c r="CW16" i="73"/>
  <c r="CH59" i="73"/>
  <c r="CH96" i="73"/>
  <c r="CX20" i="73"/>
  <c r="CX21" i="73" s="1"/>
  <c r="EB58" i="73"/>
  <c r="DA54" i="73"/>
  <c r="DC58" i="73"/>
  <c r="CS16" i="73"/>
  <c r="D16" i="12"/>
  <c r="DI16" i="73"/>
  <c r="CX16" i="73"/>
  <c r="CX17" i="73" s="1"/>
  <c r="CT16" i="73"/>
  <c r="CR54" i="73"/>
  <c r="CQ20" i="73"/>
  <c r="EL20" i="73" s="1"/>
  <c r="DX58" i="73"/>
  <c r="CR58" i="73"/>
  <c r="DA58" i="73"/>
  <c r="DA96" i="73" s="1"/>
  <c r="CZ20" i="73"/>
  <c r="DB16" i="73"/>
  <c r="DB17" i="73" s="1"/>
  <c r="CZ54" i="73"/>
  <c r="DJ20" i="73"/>
  <c r="DJ21" i="73" s="1"/>
  <c r="DC16" i="73"/>
  <c r="DC92" i="73" s="1"/>
  <c r="DV16" i="73"/>
  <c r="CP96" i="73"/>
  <c r="CP59" i="73"/>
  <c r="CY20" i="73"/>
  <c r="CY21" i="73" s="1"/>
  <c r="CU20" i="73"/>
  <c r="CU21" i="73" s="1"/>
  <c r="CX54" i="73"/>
  <c r="CU58" i="73"/>
  <c r="CY58" i="73"/>
  <c r="CU16" i="73"/>
  <c r="CU92" i="73" s="1"/>
  <c r="DA16" i="73"/>
  <c r="CV54" i="73"/>
  <c r="CV92" i="73" s="1"/>
  <c r="DW20" i="73"/>
  <c r="DW21" i="73" s="1"/>
  <c r="CS58" i="73"/>
  <c r="CS96" i="73" s="1"/>
  <c r="CZ58" i="73"/>
  <c r="DB54" i="73"/>
  <c r="CR16" i="73"/>
  <c r="CR17" i="73" s="1"/>
  <c r="CV20" i="73"/>
  <c r="CV21" i="73" s="1"/>
  <c r="DC20" i="73"/>
  <c r="DC21" i="73" s="1"/>
  <c r="CT20" i="73"/>
  <c r="CT96" i="73" s="1"/>
  <c r="CK92" i="73"/>
  <c r="CV58" i="73"/>
  <c r="CW54" i="73"/>
  <c r="DB20" i="73"/>
  <c r="DB96" i="73" s="1"/>
  <c r="CQ58" i="73"/>
  <c r="CE96" i="73"/>
  <c r="DO58" i="73"/>
  <c r="CJ92" i="73"/>
  <c r="CW58" i="73"/>
  <c r="CW96" i="73" s="1"/>
  <c r="CH21" i="73"/>
  <c r="CH95" i="73"/>
  <c r="DB57" i="73"/>
  <c r="CO95" i="73"/>
  <c r="CO59" i="73"/>
  <c r="DA57" i="73"/>
  <c r="CK59" i="73"/>
  <c r="CK95" i="73"/>
  <c r="CK97" i="73" s="1"/>
  <c r="CJ21" i="73"/>
  <c r="CJ95" i="73"/>
  <c r="CJ97" i="73" s="1"/>
  <c r="CG59" i="73"/>
  <c r="CG95" i="73"/>
  <c r="DH19" i="73"/>
  <c r="CZ19" i="73"/>
  <c r="CZ57" i="73"/>
  <c r="CN21" i="73"/>
  <c r="CN95" i="73"/>
  <c r="CN97" i="73" s="1"/>
  <c r="DE95" i="73"/>
  <c r="DN19" i="73"/>
  <c r="DN21" i="73" s="1"/>
  <c r="CM95" i="73"/>
  <c r="CM59" i="73"/>
  <c r="CF95" i="73"/>
  <c r="CF97" i="73" s="1"/>
  <c r="CF59" i="73"/>
  <c r="CX57" i="73"/>
  <c r="CR95" i="73"/>
  <c r="CR59" i="73"/>
  <c r="CQ57" i="73"/>
  <c r="CE95" i="73"/>
  <c r="CE59" i="73"/>
  <c r="DR57" i="73"/>
  <c r="DU19" i="73"/>
  <c r="CY57" i="73"/>
  <c r="DE21" i="73"/>
  <c r="CV57" i="73"/>
  <c r="EA19" i="73"/>
  <c r="EA21" i="73" s="1"/>
  <c r="CL95" i="73"/>
  <c r="CL59" i="73"/>
  <c r="CP21" i="73"/>
  <c r="CP95" i="73"/>
  <c r="CT57" i="73"/>
  <c r="CT19" i="73"/>
  <c r="CU57" i="73"/>
  <c r="CE21" i="73"/>
  <c r="CQ19" i="73"/>
  <c r="DR19" i="73"/>
  <c r="DC57" i="73"/>
  <c r="CW57" i="73"/>
  <c r="CS57" i="73"/>
  <c r="CR21" i="73"/>
  <c r="CI95" i="73"/>
  <c r="CI97" i="73" s="1"/>
  <c r="CI59" i="73"/>
  <c r="DB19" i="73"/>
  <c r="CP53" i="73"/>
  <c r="CL53" i="73"/>
  <c r="CS15" i="73"/>
  <c r="CE53" i="73"/>
  <c r="CO91" i="73"/>
  <c r="CO55" i="73"/>
  <c r="CN53" i="73"/>
  <c r="CP15" i="73"/>
  <c r="CP17" i="73" s="1"/>
  <c r="CI53" i="73"/>
  <c r="CI15" i="73"/>
  <c r="CI17" i="73" s="1"/>
  <c r="BU55" i="73"/>
  <c r="BU91" i="73"/>
  <c r="BU93" i="73" s="1"/>
  <c r="BS91" i="73"/>
  <c r="BS93" i="73" s="1"/>
  <c r="BS55" i="73"/>
  <c r="CD53" i="73"/>
  <c r="DB53" i="73"/>
  <c r="CJ15" i="73"/>
  <c r="CJ17" i="73" s="1"/>
  <c r="DO15" i="73"/>
  <c r="CH15" i="73"/>
  <c r="CH17" i="73" s="1"/>
  <c r="BY91" i="73"/>
  <c r="BY93" i="73" s="1"/>
  <c r="BY55" i="73"/>
  <c r="CG55" i="73"/>
  <c r="CG91" i="73"/>
  <c r="CH53" i="73"/>
  <c r="DE15" i="73"/>
  <c r="CK53" i="73"/>
  <c r="CM15" i="73"/>
  <c r="CM17" i="73" s="1"/>
  <c r="BV17" i="73"/>
  <c r="BV91" i="73"/>
  <c r="BV93" i="73" s="1"/>
  <c r="CB91" i="73"/>
  <c r="CB93" i="73" s="1"/>
  <c r="CB55" i="73"/>
  <c r="CT53" i="73"/>
  <c r="EB15" i="73"/>
  <c r="CE15" i="73"/>
  <c r="CT15" i="73"/>
  <c r="BT17" i="73"/>
  <c r="BT91" i="73"/>
  <c r="BT93" i="73" s="1"/>
  <c r="O14" i="12"/>
  <c r="P14" i="12" s="1"/>
  <c r="C16" i="12"/>
  <c r="O16" i="12" s="1"/>
  <c r="P16" i="12" s="1"/>
  <c r="CA91" i="73"/>
  <c r="CA93" i="73" s="1"/>
  <c r="CA55" i="73"/>
  <c r="CM53" i="73"/>
  <c r="CF53" i="73"/>
  <c r="DA15" i="73"/>
  <c r="BZ17" i="73"/>
  <c r="BZ91" i="73"/>
  <c r="BZ93" i="73" s="1"/>
  <c r="CC55" i="73"/>
  <c r="CC91" i="73"/>
  <c r="CC93" i="73" s="1"/>
  <c r="CJ53" i="73"/>
  <c r="CL15" i="73"/>
  <c r="CL17" i="73" s="1"/>
  <c r="BW91" i="73"/>
  <c r="BW93" i="73" s="1"/>
  <c r="BW55" i="73"/>
  <c r="BX91" i="73"/>
  <c r="BX93" i="73" s="1"/>
  <c r="BX55" i="73"/>
  <c r="BR17" i="73"/>
  <c r="BR91" i="73"/>
  <c r="BR93" i="73" s="1"/>
  <c r="CD15" i="73"/>
  <c r="I99" i="48"/>
  <c r="I97" i="48"/>
  <c r="I95" i="48"/>
  <c r="I93" i="48"/>
  <c r="I89" i="48"/>
  <c r="E46" i="71"/>
  <c r="J71" i="48"/>
  <c r="J107" i="48" s="1"/>
  <c r="I98" i="48"/>
  <c r="J98" i="48"/>
  <c r="K98" i="48"/>
  <c r="I96" i="48"/>
  <c r="J96" i="48"/>
  <c r="I94" i="48"/>
  <c r="I92" i="48"/>
  <c r="E9" i="73"/>
  <c r="H48" i="61"/>
  <c r="H92" i="61" s="1"/>
  <c r="F48" i="61"/>
  <c r="J53" i="48"/>
  <c r="K53" i="48"/>
  <c r="G48" i="61"/>
  <c r="G92" i="61" s="1"/>
  <c r="I63" i="48"/>
  <c r="I62" i="51"/>
  <c r="CL75" i="72"/>
  <c r="BN75" i="72"/>
  <c r="AX75" i="72"/>
  <c r="AI117" i="72"/>
  <c r="AK117" i="72"/>
  <c r="AT75" i="72"/>
  <c r="CY33" i="72"/>
  <c r="AM117" i="72"/>
  <c r="CA33" i="72"/>
  <c r="AO117" i="72"/>
  <c r="BY117" i="72"/>
  <c r="BK33" i="72"/>
  <c r="BJ75" i="72"/>
  <c r="AR117" i="72"/>
  <c r="BG33" i="72"/>
  <c r="BF75" i="72"/>
  <c r="AV75" i="72"/>
  <c r="BW33" i="72"/>
  <c r="AZ75" i="72"/>
  <c r="BB75" i="72"/>
  <c r="AE117" i="72"/>
  <c r="BS33" i="72"/>
  <c r="AG117" i="72"/>
  <c r="BI33" i="72"/>
  <c r="BM33" i="72"/>
  <c r="BO33" i="72"/>
  <c r="O33" i="72"/>
  <c r="T33" i="14"/>
  <c r="L55" i="48"/>
  <c r="L54" i="48"/>
  <c r="K51" i="48"/>
  <c r="BR33" i="72"/>
  <c r="CB21" i="72"/>
  <c r="AO115" i="72"/>
  <c r="BB31" i="72"/>
  <c r="BN21" i="72"/>
  <c r="AE115" i="72"/>
  <c r="AR31" i="72"/>
  <c r="BI21" i="72"/>
  <c r="BM21" i="72"/>
  <c r="BJ21" i="72"/>
  <c r="AP115" i="72"/>
  <c r="BC31" i="72"/>
  <c r="BF21" i="72"/>
  <c r="AX115" i="72"/>
  <c r="BK31" i="72"/>
  <c r="AM115" i="72"/>
  <c r="AZ31" i="72"/>
  <c r="AF115" i="72"/>
  <c r="AS31" i="72"/>
  <c r="AH115" i="72"/>
  <c r="AU31" i="72"/>
  <c r="AJ115" i="72"/>
  <c r="AW31" i="72"/>
  <c r="AL115" i="72"/>
  <c r="AY31" i="72"/>
  <c r="AN115" i="72"/>
  <c r="BA31" i="72"/>
  <c r="BX21" i="72"/>
  <c r="AI115" i="72"/>
  <c r="AV31" i="72"/>
  <c r="BG21" i="72"/>
  <c r="BE21" i="72"/>
  <c r="AG115" i="72"/>
  <c r="AT31" i="72"/>
  <c r="AR102" i="73"/>
  <c r="BE26" i="73"/>
  <c r="BB102" i="73"/>
  <c r="BO26" i="73"/>
  <c r="AV102" i="73"/>
  <c r="BI26" i="73"/>
  <c r="AX102" i="73"/>
  <c r="BK26" i="73"/>
  <c r="AZ102" i="73"/>
  <c r="BM26" i="73"/>
  <c r="AW102" i="73"/>
  <c r="BJ26" i="73"/>
  <c r="K123" i="73"/>
  <c r="BD102" i="73"/>
  <c r="BQ26" i="73"/>
  <c r="BL102" i="73"/>
  <c r="BY26" i="73"/>
  <c r="T28" i="15"/>
  <c r="E58" i="12"/>
  <c r="F7" i="12"/>
  <c r="I88" i="12"/>
  <c r="L74" i="48"/>
  <c r="L110" i="48" s="1"/>
  <c r="L73" i="51"/>
  <c r="L110" i="51" s="1"/>
  <c r="O74" i="48"/>
  <c r="O110" i="48" s="1"/>
  <c r="P75" i="48"/>
  <c r="P111" i="48" s="1"/>
  <c r="M75" i="48"/>
  <c r="M111" i="48" s="1"/>
  <c r="P73" i="51"/>
  <c r="P110" i="51" s="1"/>
  <c r="R73" i="51"/>
  <c r="R110" i="51" s="1"/>
  <c r="J74" i="48"/>
  <c r="J110" i="48" s="1"/>
  <c r="I71" i="48"/>
  <c r="I107" i="48" s="1"/>
  <c r="J70" i="48"/>
  <c r="T74" i="48"/>
  <c r="T110" i="48" s="1"/>
  <c r="M73" i="51"/>
  <c r="M110" i="51" s="1"/>
  <c r="J74" i="51"/>
  <c r="J111" i="51" s="1"/>
  <c r="P74" i="51"/>
  <c r="P111" i="51" s="1"/>
  <c r="I73" i="51"/>
  <c r="I110" i="51" s="1"/>
  <c r="AH61" i="71"/>
  <c r="T61" i="71"/>
  <c r="J61" i="71"/>
  <c r="Z61" i="71"/>
  <c r="AB61" i="71"/>
  <c r="O99" i="4"/>
  <c r="Z25" i="71" s="1"/>
  <c r="P61" i="71"/>
  <c r="N61" i="71"/>
  <c r="G15" i="12"/>
  <c r="K100" i="7" l="1"/>
  <c r="J101" i="6"/>
  <c r="N100" i="7"/>
  <c r="F96" i="20"/>
  <c r="F91" i="20"/>
  <c r="F101" i="6"/>
  <c r="K101" i="6"/>
  <c r="R95" i="61"/>
  <c r="G101" i="6"/>
  <c r="R96" i="61"/>
  <c r="G99" i="61"/>
  <c r="F100" i="7"/>
  <c r="P101" i="6"/>
  <c r="I100" i="7"/>
  <c r="L101" i="6"/>
  <c r="N101" i="6"/>
  <c r="H101" i="6"/>
  <c r="G100" i="7"/>
  <c r="L100" i="7"/>
  <c r="Q93" i="6"/>
  <c r="M101" i="6"/>
  <c r="O101" i="6"/>
  <c r="Q96" i="7"/>
  <c r="Q97" i="7"/>
  <c r="E8" i="11"/>
  <c r="Q8" i="67"/>
  <c r="E99" i="6"/>
  <c r="E101" i="6" s="1"/>
  <c r="Q96" i="6"/>
  <c r="Q99" i="6" s="1"/>
  <c r="Q92" i="7"/>
  <c r="E10" i="11"/>
  <c r="Q10" i="67"/>
  <c r="R91" i="61"/>
  <c r="E7" i="11"/>
  <c r="Q7" i="67"/>
  <c r="I101" i="6"/>
  <c r="E100" i="7"/>
  <c r="H99" i="61"/>
  <c r="R40" i="61"/>
  <c r="F92" i="61"/>
  <c r="F99" i="61"/>
  <c r="P100" i="7"/>
  <c r="Q93" i="7"/>
  <c r="R48" i="61"/>
  <c r="N19" i="71"/>
  <c r="Y19" i="71"/>
  <c r="AL86" i="71"/>
  <c r="AC86" i="71"/>
  <c r="AC19" i="71"/>
  <c r="AN86" i="71"/>
  <c r="AH86" i="71"/>
  <c r="AA19" i="71"/>
  <c r="CT21" i="73"/>
  <c r="AF86" i="71"/>
  <c r="T95" i="71"/>
  <c r="AB19" i="71"/>
  <c r="D24" i="74"/>
  <c r="D28" i="74" s="1"/>
  <c r="U95" i="71"/>
  <c r="W85" i="71"/>
  <c r="W89" i="71" s="1"/>
  <c r="E19" i="71"/>
  <c r="N85" i="71"/>
  <c r="N89" i="71" s="1"/>
  <c r="AX15" i="71"/>
  <c r="AX19" i="71" s="1"/>
  <c r="BA102" i="73"/>
  <c r="ER96" i="73"/>
  <c r="BP26" i="73"/>
  <c r="CC26" i="73" s="1"/>
  <c r="CC102" i="73" s="1"/>
  <c r="AT102" i="73"/>
  <c r="X19" i="71"/>
  <c r="BB15" i="71"/>
  <c r="BB19" i="71" s="1"/>
  <c r="Z85" i="71"/>
  <c r="Z89" i="71" s="1"/>
  <c r="T85" i="71"/>
  <c r="AB85" i="71"/>
  <c r="AB89" i="71" s="1"/>
  <c r="AA95" i="71"/>
  <c r="K95" i="71"/>
  <c r="BF26" i="73"/>
  <c r="BS26" i="73" s="1"/>
  <c r="C20" i="12"/>
  <c r="O20" i="12" s="1"/>
  <c r="P20" i="12" s="1"/>
  <c r="ER95" i="73"/>
  <c r="I90" i="48"/>
  <c r="EQ95" i="73"/>
  <c r="V19" i="71"/>
  <c r="O85" i="71"/>
  <c r="O89" i="71" s="1"/>
  <c r="AV86" i="71"/>
  <c r="AV25" i="71"/>
  <c r="P95" i="71"/>
  <c r="F19" i="71"/>
  <c r="AA85" i="71"/>
  <c r="AA89" i="71" s="1"/>
  <c r="AA86" i="71"/>
  <c r="H85" i="71"/>
  <c r="H89" i="71" s="1"/>
  <c r="M95" i="71"/>
  <c r="M85" i="71"/>
  <c r="H16" i="15"/>
  <c r="E86" i="71"/>
  <c r="CO97" i="73"/>
  <c r="ES91" i="73"/>
  <c r="J95" i="71"/>
  <c r="BC15" i="71"/>
  <c r="AT15" i="71"/>
  <c r="AT19" i="71" s="1"/>
  <c r="S95" i="71"/>
  <c r="F95" i="71"/>
  <c r="V95" i="71"/>
  <c r="AW15" i="71"/>
  <c r="AW19" i="71" s="1"/>
  <c r="AO85" i="71"/>
  <c r="AO89" i="71" s="1"/>
  <c r="M19" i="71"/>
  <c r="E18" i="12"/>
  <c r="E20" i="12" s="1"/>
  <c r="AZ15" i="71"/>
  <c r="AZ19" i="71" s="1"/>
  <c r="E19" i="12"/>
  <c r="ES96" i="73" s="1"/>
  <c r="W95" i="71"/>
  <c r="U85" i="71"/>
  <c r="U89" i="71" s="1"/>
  <c r="ES92" i="73"/>
  <c r="F15" i="12"/>
  <c r="ET92" i="73" s="1"/>
  <c r="F14" i="12"/>
  <c r="F16" i="12" s="1"/>
  <c r="P85" i="71"/>
  <c r="P89" i="71" s="1"/>
  <c r="I89" i="71"/>
  <c r="AB95" i="71"/>
  <c r="AY25" i="71"/>
  <c r="N95" i="71"/>
  <c r="G95" i="71"/>
  <c r="E10" i="71"/>
  <c r="E80" i="71" s="1"/>
  <c r="Z55" i="71"/>
  <c r="AO19" i="71"/>
  <c r="AU15" i="71"/>
  <c r="R95" i="71"/>
  <c r="AR15" i="71"/>
  <c r="Y95" i="71"/>
  <c r="Y85" i="71"/>
  <c r="Y89" i="71" s="1"/>
  <c r="CL97" i="73"/>
  <c r="CM97" i="73"/>
  <c r="CG97" i="73"/>
  <c r="EU92" i="73"/>
  <c r="DB92" i="73"/>
  <c r="CZ96" i="73"/>
  <c r="CX92" i="73"/>
  <c r="BQ97" i="73"/>
  <c r="EJ97" i="73" s="1"/>
  <c r="AD97" i="73"/>
  <c r="EG97" i="73" s="1"/>
  <c r="ER97" i="73" s="1"/>
  <c r="AA55" i="71"/>
  <c r="I19" i="71"/>
  <c r="K85" i="71"/>
  <c r="BQ93" i="73"/>
  <c r="EJ93" i="73" s="1"/>
  <c r="J16" i="15"/>
  <c r="AU61" i="71"/>
  <c r="Y55" i="71"/>
  <c r="AB55" i="71"/>
  <c r="W55" i="71"/>
  <c r="AH55" i="71"/>
  <c r="Q97" i="73"/>
  <c r="EF97" i="73" s="1"/>
  <c r="AU102" i="73"/>
  <c r="BH26" i="73"/>
  <c r="S49" i="48"/>
  <c r="X86" i="71"/>
  <c r="X55" i="71"/>
  <c r="I24" i="15"/>
  <c r="BA25" i="71"/>
  <c r="E25" i="71"/>
  <c r="E95" i="71" s="1"/>
  <c r="T86" i="71"/>
  <c r="AW61" i="71"/>
  <c r="AP87" i="71"/>
  <c r="L85" i="71"/>
  <c r="L89" i="71" s="1"/>
  <c r="X89" i="71"/>
  <c r="AP85" i="71"/>
  <c r="AP19" i="71"/>
  <c r="AE15" i="71"/>
  <c r="AE19" i="71" s="1"/>
  <c r="BP17" i="71"/>
  <c r="BP87" i="71" s="1"/>
  <c r="BG53" i="71"/>
  <c r="BG87" i="71" s="1"/>
  <c r="K96" i="48"/>
  <c r="AE25" i="71"/>
  <c r="BL17" i="71"/>
  <c r="BL87" i="71" s="1"/>
  <c r="BF53" i="71"/>
  <c r="BF87" i="71" s="1"/>
  <c r="AK15" i="71"/>
  <c r="AK19" i="71" s="1"/>
  <c r="AK25" i="71"/>
  <c r="BH17" i="71"/>
  <c r="BH87" i="71" s="1"/>
  <c r="AF15" i="71"/>
  <c r="AF19" i="71" s="1"/>
  <c r="AF25" i="71"/>
  <c r="AF95" i="71" s="1"/>
  <c r="BB61" i="71"/>
  <c r="BK53" i="71"/>
  <c r="BK87" i="71" s="1"/>
  <c r="BE53" i="71"/>
  <c r="BE17" i="71"/>
  <c r="BO53" i="71"/>
  <c r="BO87" i="71" s="1"/>
  <c r="BJ17" i="71"/>
  <c r="BJ87" i="71" s="1"/>
  <c r="BI17" i="71"/>
  <c r="BI87" i="71" s="1"/>
  <c r="BM17" i="71"/>
  <c r="BM87" i="71" s="1"/>
  <c r="BN53" i="71"/>
  <c r="BN87" i="71" s="1"/>
  <c r="AN61" i="71"/>
  <c r="AN51" i="71"/>
  <c r="AN55" i="71" s="1"/>
  <c r="AT55" i="71"/>
  <c r="BB55" i="71"/>
  <c r="V89" i="71"/>
  <c r="AL25" i="71"/>
  <c r="AL95" i="71" s="1"/>
  <c r="AL15" i="71"/>
  <c r="AL19" i="71" s="1"/>
  <c r="AT61" i="71"/>
  <c r="AJ15" i="71"/>
  <c r="AJ25" i="71"/>
  <c r="AJ95" i="71" s="1"/>
  <c r="AN15" i="71"/>
  <c r="AN25" i="71"/>
  <c r="AE61" i="71"/>
  <c r="AO61" i="71"/>
  <c r="AO95" i="71" s="1"/>
  <c r="AG15" i="71"/>
  <c r="AE51" i="71"/>
  <c r="AM61" i="71"/>
  <c r="AM51" i="71"/>
  <c r="AI61" i="71"/>
  <c r="AI51" i="71"/>
  <c r="Z95" i="71"/>
  <c r="Q93" i="73"/>
  <c r="EF93" i="73" s="1"/>
  <c r="EQ93" i="73" s="1"/>
  <c r="AX51" i="71"/>
  <c r="AZ61" i="71"/>
  <c r="AH15" i="71"/>
  <c r="AH25" i="71"/>
  <c r="AH95" i="71" s="1"/>
  <c r="AK55" i="71"/>
  <c r="AF51" i="71"/>
  <c r="AX61" i="71"/>
  <c r="AD93" i="73"/>
  <c r="EG93" i="73" s="1"/>
  <c r="ER93" i="73" s="1"/>
  <c r="O55" i="71"/>
  <c r="AM15" i="71"/>
  <c r="AM19" i="71" s="1"/>
  <c r="AM25" i="71"/>
  <c r="AK61" i="71"/>
  <c r="AP25" i="71"/>
  <c r="AP95" i="71" s="1"/>
  <c r="AI15" i="71"/>
  <c r="AI19" i="71" s="1"/>
  <c r="AI25" i="71"/>
  <c r="K16" i="15"/>
  <c r="U24" i="15"/>
  <c r="V24" i="15" s="1"/>
  <c r="G85" i="71"/>
  <c r="G89" i="71" s="1"/>
  <c r="G55" i="71"/>
  <c r="AW55" i="71"/>
  <c r="AX86" i="71"/>
  <c r="M86" i="71"/>
  <c r="M55" i="71"/>
  <c r="V14" i="15"/>
  <c r="AL55" i="71"/>
  <c r="K86" i="71"/>
  <c r="K55" i="71"/>
  <c r="BN86" i="71"/>
  <c r="BF86" i="71"/>
  <c r="R55" i="71"/>
  <c r="R85" i="71"/>
  <c r="R89" i="71" s="1"/>
  <c r="U15" i="15"/>
  <c r="V15" i="15" s="1"/>
  <c r="AC55" i="71"/>
  <c r="AC85" i="71"/>
  <c r="AC89" i="71" s="1"/>
  <c r="J55" i="71"/>
  <c r="J85" i="71"/>
  <c r="J89" i="71" s="1"/>
  <c r="S55" i="71"/>
  <c r="S85" i="71"/>
  <c r="S89" i="71" s="1"/>
  <c r="E89" i="71"/>
  <c r="AA15" i="14"/>
  <c r="F9" i="73"/>
  <c r="J88" i="48"/>
  <c r="CG93" i="73"/>
  <c r="BD97" i="73"/>
  <c r="EI97" i="73" s="1"/>
  <c r="EG91" i="73"/>
  <c r="ER91" i="73" s="1"/>
  <c r="CZ21" i="73"/>
  <c r="CZ92" i="73"/>
  <c r="E10" i="73"/>
  <c r="I91" i="48"/>
  <c r="I101" i="48" s="1"/>
  <c r="AQ97" i="73"/>
  <c r="EH97" i="73" s="1"/>
  <c r="CT17" i="73"/>
  <c r="J93" i="48"/>
  <c r="I96" i="51"/>
  <c r="DA17" i="73"/>
  <c r="CW92" i="73"/>
  <c r="CE97" i="73"/>
  <c r="CX96" i="73"/>
  <c r="CY96" i="73"/>
  <c r="CS17" i="73"/>
  <c r="BD93" i="73"/>
  <c r="EI93" i="73" s="1"/>
  <c r="J92" i="48"/>
  <c r="DB21" i="73"/>
  <c r="CP97" i="73"/>
  <c r="I94" i="51"/>
  <c r="DD19" i="73"/>
  <c r="EM19" i="73" s="1"/>
  <c r="CV96" i="73"/>
  <c r="O75" i="48"/>
  <c r="O111" i="48" s="1"/>
  <c r="S75" i="48"/>
  <c r="S111" i="48" s="1"/>
  <c r="R74" i="51"/>
  <c r="R111" i="51" s="1"/>
  <c r="K75" i="48"/>
  <c r="K111" i="48" s="1"/>
  <c r="T73" i="51"/>
  <c r="T110" i="51" s="1"/>
  <c r="J73" i="51"/>
  <c r="J110" i="51" s="1"/>
  <c r="N75" i="48"/>
  <c r="N111" i="48" s="1"/>
  <c r="P74" i="48"/>
  <c r="P110" i="48" s="1"/>
  <c r="Q74" i="51"/>
  <c r="Q111" i="51" s="1"/>
  <c r="T75" i="48"/>
  <c r="T111" i="48" s="1"/>
  <c r="M74" i="48"/>
  <c r="M110" i="48" s="1"/>
  <c r="K74" i="51"/>
  <c r="K111" i="51" s="1"/>
  <c r="Q73" i="51"/>
  <c r="Q110" i="51" s="1"/>
  <c r="K73" i="51"/>
  <c r="K110" i="51" s="1"/>
  <c r="Q74" i="48"/>
  <c r="Q110" i="48" s="1"/>
  <c r="O74" i="51"/>
  <c r="O111" i="51" s="1"/>
  <c r="AQ93" i="73"/>
  <c r="EH93" i="73" s="1"/>
  <c r="ES93" i="73" s="1"/>
  <c r="G18" i="12"/>
  <c r="EU95" i="73" s="1"/>
  <c r="G14" i="12"/>
  <c r="EU91" i="73" s="1"/>
  <c r="DD16" i="73"/>
  <c r="EM16" i="73" s="1"/>
  <c r="DM16" i="73"/>
  <c r="DS19" i="73"/>
  <c r="DY19" i="73"/>
  <c r="DS20" i="73"/>
  <c r="CD97" i="73"/>
  <c r="EK97" i="73" s="1"/>
  <c r="CO93" i="73"/>
  <c r="CH97" i="73"/>
  <c r="CU96" i="73"/>
  <c r="DL19" i="73"/>
  <c r="DZ16" i="73"/>
  <c r="DF21" i="73"/>
  <c r="DS16" i="73"/>
  <c r="DG54" i="73"/>
  <c r="DL58" i="73"/>
  <c r="DK54" i="73"/>
  <c r="DY16" i="73"/>
  <c r="DY92" i="73" s="1"/>
  <c r="EB16" i="73"/>
  <c r="DM20" i="73"/>
  <c r="DT16" i="73"/>
  <c r="DP58" i="73"/>
  <c r="DK20" i="73"/>
  <c r="DK21" i="73" s="1"/>
  <c r="DV54" i="73"/>
  <c r="DV92" i="73" s="1"/>
  <c r="DW16" i="73"/>
  <c r="DN16" i="73"/>
  <c r="DL20" i="73"/>
  <c r="DJ54" i="73"/>
  <c r="EC20" i="73"/>
  <c r="EC21" i="73" s="1"/>
  <c r="G19" i="12"/>
  <c r="EU96" i="73" s="1"/>
  <c r="DS58" i="73"/>
  <c r="DT54" i="73"/>
  <c r="DY58" i="73"/>
  <c r="DX54" i="73"/>
  <c r="DM54" i="73"/>
  <c r="DZ20" i="73"/>
  <c r="DK16" i="73"/>
  <c r="DK17" i="73" s="1"/>
  <c r="DD20" i="73"/>
  <c r="EM20" i="73" s="1"/>
  <c r="DO54" i="73"/>
  <c r="EC58" i="73"/>
  <c r="DX20" i="73"/>
  <c r="DX21" i="73" s="1"/>
  <c r="EA16" i="73"/>
  <c r="DY20" i="73"/>
  <c r="DC96" i="73"/>
  <c r="DW54" i="73"/>
  <c r="CS92" i="73"/>
  <c r="CQ92" i="73"/>
  <c r="EL92" i="73" s="1"/>
  <c r="EL54" i="73"/>
  <c r="DI20" i="73"/>
  <c r="DI21" i="73" s="1"/>
  <c r="DE16" i="73"/>
  <c r="DE17" i="73" s="1"/>
  <c r="EB17" i="73"/>
  <c r="DF58" i="73"/>
  <c r="DF96" i="73" s="1"/>
  <c r="CQ96" i="73"/>
  <c r="EL96" i="73" s="1"/>
  <c r="EL58" i="73"/>
  <c r="DH16" i="73"/>
  <c r="DH92" i="73" s="1"/>
  <c r="DH58" i="73"/>
  <c r="DH20" i="73"/>
  <c r="DH21" i="73" s="1"/>
  <c r="DP16" i="73"/>
  <c r="DP92" i="73" s="1"/>
  <c r="DZ54" i="73"/>
  <c r="DN58" i="73"/>
  <c r="DN96" i="73" s="1"/>
  <c r="DE54" i="73"/>
  <c r="DX16" i="73"/>
  <c r="DX17" i="73" s="1"/>
  <c r="EB54" i="73"/>
  <c r="DM58" i="73"/>
  <c r="DN54" i="73"/>
  <c r="DF54" i="73"/>
  <c r="DD58" i="73"/>
  <c r="CR96" i="73"/>
  <c r="CR97" i="73" s="1"/>
  <c r="DJ58" i="73"/>
  <c r="DJ96" i="73" s="1"/>
  <c r="DO20" i="73"/>
  <c r="DO96" i="73" s="1"/>
  <c r="DI58" i="73"/>
  <c r="DG20" i="73"/>
  <c r="DV20" i="73"/>
  <c r="DV21" i="73" s="1"/>
  <c r="DF16" i="73"/>
  <c r="DU16" i="73"/>
  <c r="DU92" i="73" s="1"/>
  <c r="DU58" i="73"/>
  <c r="DU20" i="73"/>
  <c r="DU21" i="73" s="1"/>
  <c r="DL16" i="73"/>
  <c r="DL92" i="73" s="1"/>
  <c r="EC16" i="73"/>
  <c r="EC92" i="73" s="1"/>
  <c r="DO16" i="73"/>
  <c r="DO17" i="73" s="1"/>
  <c r="EA58" i="73"/>
  <c r="EA96" i="73" s="1"/>
  <c r="DG16" i="73"/>
  <c r="DZ58" i="73"/>
  <c r="EA54" i="73"/>
  <c r="DI54" i="73"/>
  <c r="DI92" i="73" s="1"/>
  <c r="DJ16" i="73"/>
  <c r="DS54" i="73"/>
  <c r="CR92" i="73"/>
  <c r="DD54" i="73"/>
  <c r="DW58" i="73"/>
  <c r="DW96" i="73" s="1"/>
  <c r="DA92" i="73"/>
  <c r="EB20" i="73"/>
  <c r="EB96" i="73" s="1"/>
  <c r="DV58" i="73"/>
  <c r="CT92" i="73"/>
  <c r="DE58" i="73"/>
  <c r="DT20" i="73"/>
  <c r="DT96" i="73" s="1"/>
  <c r="DP20" i="73"/>
  <c r="DP21" i="73" s="1"/>
  <c r="DU57" i="73"/>
  <c r="DG57" i="73"/>
  <c r="CQ21" i="73"/>
  <c r="EL21" i="73" s="1"/>
  <c r="EL19" i="73"/>
  <c r="CT59" i="73"/>
  <c r="CT95" i="73"/>
  <c r="CT97" i="73" s="1"/>
  <c r="DZ57" i="73"/>
  <c r="EA57" i="73"/>
  <c r="EB57" i="73"/>
  <c r="CZ95" i="73"/>
  <c r="CZ59" i="73"/>
  <c r="EB19" i="73"/>
  <c r="DA59" i="73"/>
  <c r="DA95" i="73"/>
  <c r="DA97" i="73" s="1"/>
  <c r="DP57" i="73"/>
  <c r="DT57" i="73"/>
  <c r="DL57" i="73"/>
  <c r="CW59" i="73"/>
  <c r="CW95" i="73"/>
  <c r="CW97" i="73" s="1"/>
  <c r="CU59" i="73"/>
  <c r="CU95" i="73"/>
  <c r="CV95" i="73"/>
  <c r="CV59" i="73"/>
  <c r="DM19" i="73"/>
  <c r="DB95" i="73"/>
  <c r="DB97" i="73" s="1"/>
  <c r="DB59" i="73"/>
  <c r="EC57" i="73"/>
  <c r="DG19" i="73"/>
  <c r="DY57" i="73"/>
  <c r="DR21" i="73"/>
  <c r="CY59" i="73"/>
  <c r="CY95" i="73"/>
  <c r="DZ19" i="73"/>
  <c r="CQ95" i="73"/>
  <c r="EL57" i="73"/>
  <c r="CQ59" i="73"/>
  <c r="EL59" i="73" s="1"/>
  <c r="CX59" i="73"/>
  <c r="CX95" i="73"/>
  <c r="DI57" i="73"/>
  <c r="DK57" i="73"/>
  <c r="DF57" i="73"/>
  <c r="DJ57" i="73"/>
  <c r="DH57" i="73"/>
  <c r="CS59" i="73"/>
  <c r="CS95" i="73"/>
  <c r="CS97" i="73" s="1"/>
  <c r="DC95" i="73"/>
  <c r="DC59" i="73"/>
  <c r="DM57" i="73"/>
  <c r="DR95" i="73"/>
  <c r="DN57" i="73"/>
  <c r="DD57" i="73"/>
  <c r="DV57" i="73"/>
  <c r="DO57" i="73"/>
  <c r="DO19" i="73"/>
  <c r="DX57" i="73"/>
  <c r="DS57" i="73"/>
  <c r="DW57" i="73"/>
  <c r="CS53" i="73"/>
  <c r="CD17" i="73"/>
  <c r="EK17" i="73" s="1"/>
  <c r="EK15" i="73"/>
  <c r="CY53" i="73"/>
  <c r="DC53" i="73"/>
  <c r="DO53" i="73"/>
  <c r="CK55" i="73"/>
  <c r="CK91" i="73"/>
  <c r="CK93" i="73" s="1"/>
  <c r="CV15" i="73"/>
  <c r="CV17" i="73" s="1"/>
  <c r="CV53" i="73"/>
  <c r="DA53" i="73"/>
  <c r="DB55" i="73"/>
  <c r="DB91" i="73"/>
  <c r="CN91" i="73"/>
  <c r="CN93" i="73" s="1"/>
  <c r="CN55" i="73"/>
  <c r="CW53" i="73"/>
  <c r="CJ91" i="73"/>
  <c r="CJ93" i="73" s="1"/>
  <c r="CJ55" i="73"/>
  <c r="CX53" i="73"/>
  <c r="CM91" i="73"/>
  <c r="CM93" i="73" s="1"/>
  <c r="CM55" i="73"/>
  <c r="EB53" i="73"/>
  <c r="CR53" i="73"/>
  <c r="CI91" i="73"/>
  <c r="CI93" i="73" s="1"/>
  <c r="CI55" i="73"/>
  <c r="CY15" i="73"/>
  <c r="CY17" i="73" s="1"/>
  <c r="CP55" i="73"/>
  <c r="CP91" i="73"/>
  <c r="CP93" i="73" s="1"/>
  <c r="DG15" i="73"/>
  <c r="DG53" i="73"/>
  <c r="CZ15" i="73"/>
  <c r="CZ17" i="73" s="1"/>
  <c r="CF91" i="73"/>
  <c r="CF93" i="73" s="1"/>
  <c r="CF55" i="73"/>
  <c r="CU15" i="73"/>
  <c r="CT55" i="73"/>
  <c r="CT91" i="73"/>
  <c r="DF15" i="73"/>
  <c r="EK53" i="73"/>
  <c r="CD91" i="73"/>
  <c r="CD55" i="73"/>
  <c r="EK55" i="73" s="1"/>
  <c r="CU53" i="73"/>
  <c r="CQ53" i="73"/>
  <c r="CE91" i="73"/>
  <c r="CE93" i="73" s="1"/>
  <c r="CE55" i="73"/>
  <c r="DN15" i="73"/>
  <c r="DR15" i="73"/>
  <c r="CZ53" i="73"/>
  <c r="DT15" i="73"/>
  <c r="DT53" i="73"/>
  <c r="CE17" i="73"/>
  <c r="CQ15" i="73"/>
  <c r="CW15" i="73"/>
  <c r="CW17" i="73" s="1"/>
  <c r="CH91" i="73"/>
  <c r="CH93" i="73" s="1"/>
  <c r="CH55" i="73"/>
  <c r="DC15" i="73"/>
  <c r="DC17" i="73" s="1"/>
  <c r="DS15" i="73"/>
  <c r="CL55" i="73"/>
  <c r="CL91" i="73"/>
  <c r="CL93" i="73" s="1"/>
  <c r="EA15" i="73"/>
  <c r="J99" i="48"/>
  <c r="I98" i="51"/>
  <c r="J97" i="48"/>
  <c r="I92" i="51"/>
  <c r="J95" i="48"/>
  <c r="E47" i="73"/>
  <c r="E85" i="73" s="1"/>
  <c r="E67" i="71"/>
  <c r="F46" i="71"/>
  <c r="J89" i="48"/>
  <c r="J94" i="48"/>
  <c r="K88" i="48"/>
  <c r="E101" i="71"/>
  <c r="J106" i="48"/>
  <c r="I106" i="48"/>
  <c r="K51" i="51"/>
  <c r="K50" i="48"/>
  <c r="K53" i="51"/>
  <c r="J51" i="51"/>
  <c r="L50" i="48"/>
  <c r="L53" i="48"/>
  <c r="J53" i="51"/>
  <c r="U62" i="51"/>
  <c r="CB33" i="72"/>
  <c r="BV33" i="72"/>
  <c r="BW75" i="72"/>
  <c r="BG75" i="72"/>
  <c r="CA75" i="72"/>
  <c r="AT117" i="72"/>
  <c r="BN117" i="72"/>
  <c r="BM75" i="72"/>
  <c r="CF33" i="72"/>
  <c r="BB117" i="72"/>
  <c r="BT33" i="72"/>
  <c r="BJ117" i="72"/>
  <c r="CY75" i="72"/>
  <c r="BZ33" i="72"/>
  <c r="CJ33" i="72"/>
  <c r="AV117" i="72"/>
  <c r="BK75" i="72"/>
  <c r="CN33" i="72"/>
  <c r="DY33" i="72"/>
  <c r="DL33" i="72"/>
  <c r="BO75" i="72"/>
  <c r="BI75" i="72"/>
  <c r="BS75" i="72"/>
  <c r="AZ117" i="72"/>
  <c r="BF117" i="72"/>
  <c r="BX33" i="72"/>
  <c r="AX117" i="72"/>
  <c r="CL117" i="72"/>
  <c r="L51" i="48"/>
  <c r="U33" i="14"/>
  <c r="O75" i="72"/>
  <c r="C42" i="12"/>
  <c r="C50" i="12" s="1"/>
  <c r="H33" i="14"/>
  <c r="M55" i="48"/>
  <c r="M54" i="48"/>
  <c r="BR75" i="72"/>
  <c r="CE33" i="72"/>
  <c r="BE117" i="72"/>
  <c r="BA115" i="72"/>
  <c r="BN31" i="72"/>
  <c r="BC115" i="72"/>
  <c r="BP31" i="72"/>
  <c r="AR115" i="72"/>
  <c r="BE31" i="72"/>
  <c r="CO21" i="72"/>
  <c r="AT115" i="72"/>
  <c r="BG31" i="72"/>
  <c r="BR21" i="72"/>
  <c r="BT21" i="72"/>
  <c r="AW115" i="72"/>
  <c r="BJ31" i="72"/>
  <c r="BK115" i="72"/>
  <c r="BX31" i="72"/>
  <c r="BS21" i="72"/>
  <c r="BB115" i="72"/>
  <c r="BO31" i="72"/>
  <c r="AV115" i="72"/>
  <c r="BI31" i="72"/>
  <c r="CK21" i="72"/>
  <c r="AY115" i="72"/>
  <c r="BL31" i="72"/>
  <c r="AS115" i="72"/>
  <c r="BF31" i="72"/>
  <c r="AZ115" i="72"/>
  <c r="BM31" i="72"/>
  <c r="BZ21" i="72"/>
  <c r="AU115" i="72"/>
  <c r="BH31" i="72"/>
  <c r="BW21" i="72"/>
  <c r="BV21" i="72"/>
  <c r="CA21" i="72"/>
  <c r="BM102" i="73"/>
  <c r="BZ26" i="73"/>
  <c r="BE102" i="73"/>
  <c r="BR26" i="73"/>
  <c r="BO102" i="73"/>
  <c r="CB26" i="73"/>
  <c r="BY102" i="73"/>
  <c r="CL26" i="73"/>
  <c r="BJ102" i="73"/>
  <c r="BW26" i="73"/>
  <c r="BI102" i="73"/>
  <c r="BV26" i="73"/>
  <c r="BN102" i="73"/>
  <c r="CA26" i="73"/>
  <c r="BQ102" i="73"/>
  <c r="CD26" i="73"/>
  <c r="L123" i="73"/>
  <c r="BK102" i="73"/>
  <c r="BX26" i="73"/>
  <c r="BG102" i="73"/>
  <c r="BT26" i="73"/>
  <c r="J88" i="12"/>
  <c r="F58" i="12"/>
  <c r="G7" i="12"/>
  <c r="R74" i="48"/>
  <c r="R110" i="48" s="1"/>
  <c r="J75" i="48"/>
  <c r="J111" i="48" s="1"/>
  <c r="S73" i="51"/>
  <c r="S110" i="51" s="1"/>
  <c r="Q75" i="48"/>
  <c r="Q111" i="48" s="1"/>
  <c r="R75" i="48"/>
  <c r="R111" i="48" s="1"/>
  <c r="S74" i="51"/>
  <c r="S111" i="51" s="1"/>
  <c r="T74" i="51"/>
  <c r="T111" i="51" s="1"/>
  <c r="N73" i="51"/>
  <c r="N110" i="51" s="1"/>
  <c r="N74" i="48"/>
  <c r="N110" i="48" s="1"/>
  <c r="M74" i="51"/>
  <c r="M111" i="51" s="1"/>
  <c r="N74" i="51"/>
  <c r="N111" i="51" s="1"/>
  <c r="I13" i="48"/>
  <c r="I11" i="48"/>
  <c r="H14" i="12"/>
  <c r="R99" i="61" l="1"/>
  <c r="F95" i="20"/>
  <c r="F99" i="20" s="1"/>
  <c r="G91" i="20"/>
  <c r="G96" i="20"/>
  <c r="F90" i="20"/>
  <c r="Q100" i="7"/>
  <c r="Q101" i="6"/>
  <c r="E8" i="39"/>
  <c r="Q8" i="39" s="1"/>
  <c r="Q8" i="11"/>
  <c r="R92" i="61"/>
  <c r="E7" i="39"/>
  <c r="Q7" i="39" s="1"/>
  <c r="Q7" i="11"/>
  <c r="E10" i="39"/>
  <c r="Q10" i="39" s="1"/>
  <c r="Q10" i="11"/>
  <c r="J90" i="48"/>
  <c r="P99" i="4"/>
  <c r="DM21" i="73"/>
  <c r="CP26" i="73"/>
  <c r="AX25" i="71"/>
  <c r="AX95" i="71" s="1"/>
  <c r="T89" i="71"/>
  <c r="BP102" i="73"/>
  <c r="BF102" i="73"/>
  <c r="BB25" i="71"/>
  <c r="BB95" i="71" s="1"/>
  <c r="AV15" i="71"/>
  <c r="AV19" i="71" s="1"/>
  <c r="EQ97" i="73"/>
  <c r="BC25" i="71"/>
  <c r="M89" i="71"/>
  <c r="AK95" i="71"/>
  <c r="AT25" i="71"/>
  <c r="AT95" i="71" s="1"/>
  <c r="AU25" i="71"/>
  <c r="AU95" i="71" s="1"/>
  <c r="ES97" i="73"/>
  <c r="F19" i="12"/>
  <c r="ET96" i="73" s="1"/>
  <c r="H10" i="71"/>
  <c r="AW25" i="71"/>
  <c r="AW95" i="71" s="1"/>
  <c r="AZ25" i="71"/>
  <c r="AZ95" i="71" s="1"/>
  <c r="BA15" i="71"/>
  <c r="BA19" i="71" s="1"/>
  <c r="ES95" i="73"/>
  <c r="AY15" i="71"/>
  <c r="AY19" i="71" s="1"/>
  <c r="F18" i="12"/>
  <c r="ET91" i="73"/>
  <c r="AL85" i="71"/>
  <c r="AL89" i="71" s="1"/>
  <c r="AR25" i="71"/>
  <c r="DS96" i="73"/>
  <c r="DN17" i="73"/>
  <c r="DB93" i="73"/>
  <c r="DO21" i="73"/>
  <c r="CX97" i="73"/>
  <c r="CZ97" i="73"/>
  <c r="DT92" i="73"/>
  <c r="L98" i="48"/>
  <c r="DF17" i="73"/>
  <c r="CT93" i="73"/>
  <c r="DZ92" i="73"/>
  <c r="AE95" i="71"/>
  <c r="K89" i="71"/>
  <c r="AW85" i="71"/>
  <c r="AW89" i="71" s="1"/>
  <c r="AK85" i="71"/>
  <c r="AK89" i="71" s="1"/>
  <c r="AN95" i="71"/>
  <c r="BE87" i="71"/>
  <c r="I14" i="15"/>
  <c r="G58" i="72"/>
  <c r="F58" i="72"/>
  <c r="H14" i="15"/>
  <c r="AP89" i="71"/>
  <c r="ET93" i="73"/>
  <c r="BH102" i="73"/>
  <c r="BU26" i="73"/>
  <c r="K49" i="48"/>
  <c r="AS51" i="71"/>
  <c r="AS55" i="71" s="1"/>
  <c r="F31" i="71"/>
  <c r="F101" i="71" s="1"/>
  <c r="AM95" i="71"/>
  <c r="BI61" i="71"/>
  <c r="AR51" i="71"/>
  <c r="AR55" i="71" s="1"/>
  <c r="AR61" i="71"/>
  <c r="BI51" i="71"/>
  <c r="BA51" i="71"/>
  <c r="BA61" i="71"/>
  <c r="BA95" i="71" s="1"/>
  <c r="AS15" i="71"/>
  <c r="AS25" i="71"/>
  <c r="BM61" i="71"/>
  <c r="E70" i="71"/>
  <c r="E106" i="71" s="1"/>
  <c r="BC51" i="71"/>
  <c r="BC55" i="71" s="1"/>
  <c r="BC61" i="71"/>
  <c r="BM51" i="71"/>
  <c r="BM55" i="71" s="1"/>
  <c r="AX85" i="71"/>
  <c r="AX89" i="71" s="1"/>
  <c r="BB85" i="71"/>
  <c r="BB89" i="71" s="1"/>
  <c r="BN61" i="71"/>
  <c r="BH51" i="71"/>
  <c r="BH55" i="71" s="1"/>
  <c r="BL51" i="71"/>
  <c r="BF25" i="71"/>
  <c r="BF15" i="71"/>
  <c r="BF19" i="71" s="1"/>
  <c r="BL61" i="71"/>
  <c r="BH61" i="71"/>
  <c r="BJ61" i="71"/>
  <c r="AI85" i="71"/>
  <c r="AI89" i="71" s="1"/>
  <c r="AI55" i="71"/>
  <c r="AJ19" i="71"/>
  <c r="AJ85" i="71"/>
  <c r="AJ89" i="71" s="1"/>
  <c r="U18" i="15"/>
  <c r="V18" i="15" s="1"/>
  <c r="H15" i="15"/>
  <c r="AF55" i="71"/>
  <c r="AF85" i="71"/>
  <c r="AF89" i="71" s="1"/>
  <c r="E48" i="73"/>
  <c r="E86" i="73" s="1"/>
  <c r="AU19" i="71"/>
  <c r="AU85" i="71"/>
  <c r="AU89" i="71" s="1"/>
  <c r="AI95" i="71"/>
  <c r="AV51" i="71"/>
  <c r="AV61" i="71"/>
  <c r="AV95" i="71" s="1"/>
  <c r="AG25" i="71"/>
  <c r="AG95" i="71" s="1"/>
  <c r="AN19" i="71"/>
  <c r="AN85" i="71"/>
  <c r="AN89" i="71" s="1"/>
  <c r="BC19" i="71"/>
  <c r="AR19" i="71"/>
  <c r="AE55" i="71"/>
  <c r="AE85" i="71"/>
  <c r="AE89" i="71" s="1"/>
  <c r="AX55" i="71"/>
  <c r="I15" i="15"/>
  <c r="AH19" i="71"/>
  <c r="AH85" i="71"/>
  <c r="AH89" i="71" s="1"/>
  <c r="AZ51" i="71"/>
  <c r="AY61" i="71"/>
  <c r="AY95" i="71" s="1"/>
  <c r="AY51" i="71"/>
  <c r="AM85" i="71"/>
  <c r="AM89" i="71" s="1"/>
  <c r="AM55" i="71"/>
  <c r="AS61" i="71"/>
  <c r="AG19" i="71"/>
  <c r="AG85" i="71"/>
  <c r="AG89" i="71" s="1"/>
  <c r="AT85" i="71"/>
  <c r="AT89" i="71" s="1"/>
  <c r="L24" i="15"/>
  <c r="O24" i="15"/>
  <c r="J24" i="15"/>
  <c r="G10" i="71"/>
  <c r="P24" i="15"/>
  <c r="Q24" i="15"/>
  <c r="J15" i="15"/>
  <c r="K15" i="15"/>
  <c r="M24" i="15"/>
  <c r="N24" i="15"/>
  <c r="K93" i="48"/>
  <c r="EB21" i="73"/>
  <c r="DC97" i="73"/>
  <c r="F11" i="73"/>
  <c r="DX96" i="73"/>
  <c r="J91" i="48"/>
  <c r="J101" i="48" s="1"/>
  <c r="CV97" i="73"/>
  <c r="DW92" i="73"/>
  <c r="EA92" i="73"/>
  <c r="DM96" i="73"/>
  <c r="DS21" i="73"/>
  <c r="DI96" i="73"/>
  <c r="DY21" i="73"/>
  <c r="DS17" i="73"/>
  <c r="DM92" i="73"/>
  <c r="E11" i="73"/>
  <c r="E12" i="73" s="1"/>
  <c r="DL21" i="73"/>
  <c r="CY97" i="73"/>
  <c r="DN92" i="73"/>
  <c r="DT17" i="73"/>
  <c r="ED57" i="73"/>
  <c r="EO57" i="73" s="1"/>
  <c r="DG17" i="73"/>
  <c r="F48" i="73"/>
  <c r="E58" i="72"/>
  <c r="DS16" i="72"/>
  <c r="CW16" i="72"/>
  <c r="DP16" i="72"/>
  <c r="BR16" i="72"/>
  <c r="DE16" i="72"/>
  <c r="CJ16" i="72"/>
  <c r="DI16" i="72"/>
  <c r="CI16" i="72"/>
  <c r="CU16" i="72"/>
  <c r="DC16" i="72"/>
  <c r="DO16" i="72"/>
  <c r="CF16" i="72"/>
  <c r="DA16" i="72"/>
  <c r="CZ16" i="72"/>
  <c r="DB16" i="72"/>
  <c r="DK16" i="72"/>
  <c r="DJ16" i="72"/>
  <c r="BZ16" i="72"/>
  <c r="CY16" i="72"/>
  <c r="DU16" i="72"/>
  <c r="BW16" i="72"/>
  <c r="CS16" i="72"/>
  <c r="DW16" i="72"/>
  <c r="CV16" i="72"/>
  <c r="DZ16" i="72"/>
  <c r="BY16" i="72"/>
  <c r="CG16" i="72"/>
  <c r="CO16" i="72"/>
  <c r="BU16" i="72"/>
  <c r="BS16" i="72"/>
  <c r="CB16" i="72"/>
  <c r="CN16" i="72"/>
  <c r="EC16" i="72"/>
  <c r="DL16" i="72"/>
  <c r="CX16" i="72"/>
  <c r="DG16" i="72"/>
  <c r="BX16" i="72"/>
  <c r="CK16" i="72"/>
  <c r="BV16" i="72"/>
  <c r="DH16" i="72"/>
  <c r="DV16" i="72"/>
  <c r="CL16" i="72"/>
  <c r="DX16" i="72"/>
  <c r="CR16" i="72"/>
  <c r="DY16" i="72"/>
  <c r="DN16" i="72"/>
  <c r="CP16" i="72"/>
  <c r="CT16" i="72"/>
  <c r="CH16" i="72"/>
  <c r="CM16" i="72"/>
  <c r="CC16" i="72"/>
  <c r="EA16" i="72"/>
  <c r="EB16" i="72"/>
  <c r="DT16" i="72"/>
  <c r="DR16" i="72"/>
  <c r="CA16" i="72"/>
  <c r="DF16" i="72"/>
  <c r="CE16" i="72"/>
  <c r="BT16" i="72"/>
  <c r="DM16" i="72"/>
  <c r="K74" i="48"/>
  <c r="K110" i="48" s="1"/>
  <c r="L74" i="51"/>
  <c r="L111" i="51" s="1"/>
  <c r="L75" i="48"/>
  <c r="L111" i="48" s="1"/>
  <c r="O73" i="51"/>
  <c r="O110" i="51" s="1"/>
  <c r="S74" i="48"/>
  <c r="S110" i="48" s="1"/>
  <c r="G16" i="12"/>
  <c r="EU93" i="73" s="1"/>
  <c r="EA17" i="73"/>
  <c r="DZ21" i="73"/>
  <c r="CU97" i="73"/>
  <c r="ED20" i="73"/>
  <c r="EO20" i="73" s="1"/>
  <c r="EB92" i="73"/>
  <c r="EC96" i="73"/>
  <c r="DS92" i="73"/>
  <c r="DZ96" i="73"/>
  <c r="DK96" i="73"/>
  <c r="H18" i="12"/>
  <c r="H20" i="12" s="1"/>
  <c r="EV97" i="73" s="1"/>
  <c r="H19" i="12"/>
  <c r="EV96" i="73" s="1"/>
  <c r="DD21" i="73"/>
  <c r="EM21" i="73" s="1"/>
  <c r="DV96" i="73"/>
  <c r="DU96" i="73"/>
  <c r="DQ58" i="73"/>
  <c r="DE96" i="73"/>
  <c r="DE97" i="73" s="1"/>
  <c r="DE59" i="73"/>
  <c r="DD92" i="73"/>
  <c r="EM92" i="73" s="1"/>
  <c r="EM54" i="73"/>
  <c r="DQ54" i="73"/>
  <c r="DE92" i="73"/>
  <c r="DY96" i="73"/>
  <c r="DJ92" i="73"/>
  <c r="DP96" i="73"/>
  <c r="DR54" i="73"/>
  <c r="DG92" i="73"/>
  <c r="H15" i="12"/>
  <c r="EV92" i="73" s="1"/>
  <c r="DG96" i="73"/>
  <c r="DQ20" i="73"/>
  <c r="EN20" i="73" s="1"/>
  <c r="DF92" i="73"/>
  <c r="DX92" i="73"/>
  <c r="DH96" i="73"/>
  <c r="DQ16" i="73"/>
  <c r="EN16" i="73" s="1"/>
  <c r="DR58" i="73"/>
  <c r="DL96" i="73"/>
  <c r="DR16" i="73"/>
  <c r="ED16" i="73" s="1"/>
  <c r="EO16" i="73" s="1"/>
  <c r="EM58" i="73"/>
  <c r="DD96" i="73"/>
  <c r="EM96" i="73" s="1"/>
  <c r="DO92" i="73"/>
  <c r="DK92" i="73"/>
  <c r="G20" i="12"/>
  <c r="EU97" i="73" s="1"/>
  <c r="DH59" i="73"/>
  <c r="DH95" i="73"/>
  <c r="DW59" i="73"/>
  <c r="DW95" i="73"/>
  <c r="DW97" i="73" s="1"/>
  <c r="DJ59" i="73"/>
  <c r="DJ95" i="73"/>
  <c r="DJ97" i="73" s="1"/>
  <c r="DI59" i="73"/>
  <c r="DI95" i="73"/>
  <c r="DP59" i="73"/>
  <c r="DP95" i="73"/>
  <c r="DU95" i="73"/>
  <c r="DU59" i="73"/>
  <c r="DO59" i="73"/>
  <c r="DO95" i="73"/>
  <c r="DO97" i="73" s="1"/>
  <c r="DF59" i="73"/>
  <c r="DF95" i="73"/>
  <c r="DF97" i="73" s="1"/>
  <c r="DQ57" i="73"/>
  <c r="DL59" i="73"/>
  <c r="DL95" i="73"/>
  <c r="DV59" i="73"/>
  <c r="DV95" i="73"/>
  <c r="DN59" i="73"/>
  <c r="DN95" i="73"/>
  <c r="DN97" i="73" s="1"/>
  <c r="DT19" i="73"/>
  <c r="DT95" i="73" s="1"/>
  <c r="DT97" i="73" s="1"/>
  <c r="EC59" i="73"/>
  <c r="EC95" i="73"/>
  <c r="DT59" i="73"/>
  <c r="EB59" i="73"/>
  <c r="EB95" i="73"/>
  <c r="EB97" i="73" s="1"/>
  <c r="DZ59" i="73"/>
  <c r="DZ95" i="73"/>
  <c r="DD95" i="73"/>
  <c r="EM57" i="73"/>
  <c r="DD59" i="73"/>
  <c r="EM59" i="73" s="1"/>
  <c r="DY95" i="73"/>
  <c r="DY59" i="73"/>
  <c r="DS95" i="73"/>
  <c r="DS59" i="73"/>
  <c r="DX59" i="73"/>
  <c r="DX95" i="73"/>
  <c r="DM59" i="73"/>
  <c r="DM95" i="73"/>
  <c r="DK59" i="73"/>
  <c r="DK95" i="73"/>
  <c r="CQ97" i="73"/>
  <c r="EL97" i="73" s="1"/>
  <c r="EL95" i="73"/>
  <c r="DG21" i="73"/>
  <c r="DQ19" i="73"/>
  <c r="EA59" i="73"/>
  <c r="EA95" i="73"/>
  <c r="EA97" i="73" s="1"/>
  <c r="DG59" i="73"/>
  <c r="DG95" i="73"/>
  <c r="DM15" i="73"/>
  <c r="DM17" i="73" s="1"/>
  <c r="CZ91" i="73"/>
  <c r="CZ93" i="73" s="1"/>
  <c r="CZ55" i="73"/>
  <c r="EC15" i="73"/>
  <c r="EC17" i="73" s="1"/>
  <c r="DW15" i="73"/>
  <c r="DW17" i="73" s="1"/>
  <c r="CU17" i="73"/>
  <c r="DD15" i="73"/>
  <c r="DG91" i="73"/>
  <c r="DG55" i="73"/>
  <c r="DM53" i="73"/>
  <c r="EA53" i="73"/>
  <c r="DV15" i="73"/>
  <c r="DV17" i="73" s="1"/>
  <c r="DH15" i="73"/>
  <c r="DH17" i="73" s="1"/>
  <c r="DP53" i="73"/>
  <c r="CW55" i="73"/>
  <c r="CW91" i="73"/>
  <c r="CW93" i="73" s="1"/>
  <c r="DC55" i="73"/>
  <c r="DC91" i="73"/>
  <c r="DC93" i="73" s="1"/>
  <c r="DZ15" i="73"/>
  <c r="DZ17" i="73" s="1"/>
  <c r="EL53" i="73"/>
  <c r="CQ55" i="73"/>
  <c r="EL55" i="73" s="1"/>
  <c r="CQ91" i="73"/>
  <c r="CU55" i="73"/>
  <c r="CU91" i="73"/>
  <c r="CU93" i="73" s="1"/>
  <c r="DZ53" i="73"/>
  <c r="DJ53" i="73"/>
  <c r="DI53" i="73"/>
  <c r="DU15" i="73"/>
  <c r="DU17" i="73" s="1"/>
  <c r="DL53" i="73"/>
  <c r="DF53" i="73"/>
  <c r="DA55" i="73"/>
  <c r="DA91" i="73"/>
  <c r="DA93" i="73" s="1"/>
  <c r="DK53" i="73"/>
  <c r="DU53" i="73"/>
  <c r="EL15" i="73"/>
  <c r="CQ17" i="73"/>
  <c r="EL17" i="73" s="1"/>
  <c r="DL15" i="73"/>
  <c r="DL17" i="73" s="1"/>
  <c r="DW53" i="73"/>
  <c r="DD53" i="73"/>
  <c r="CR91" i="73"/>
  <c r="CR93" i="73" s="1"/>
  <c r="CR55" i="73"/>
  <c r="DV53" i="73"/>
  <c r="EB55" i="73"/>
  <c r="EB91" i="73"/>
  <c r="CX91" i="73"/>
  <c r="CX93" i="73" s="1"/>
  <c r="CX55" i="73"/>
  <c r="DY53" i="73"/>
  <c r="DS53" i="73"/>
  <c r="DE53" i="73"/>
  <c r="DX53" i="73"/>
  <c r="CY55" i="73"/>
  <c r="CY91" i="73"/>
  <c r="CY93" i="73" s="1"/>
  <c r="CS55" i="73"/>
  <c r="CS91" i="73"/>
  <c r="CS93" i="73" s="1"/>
  <c r="DH53" i="73"/>
  <c r="DT55" i="73"/>
  <c r="DT91" i="73"/>
  <c r="DY15" i="73"/>
  <c r="DY17" i="73" s="1"/>
  <c r="CD93" i="73"/>
  <c r="EK93" i="73" s="1"/>
  <c r="EK91" i="73"/>
  <c r="EV91" i="73" s="1"/>
  <c r="DP15" i="73"/>
  <c r="DP17" i="73" s="1"/>
  <c r="DJ15" i="73"/>
  <c r="DJ17" i="73" s="1"/>
  <c r="DN53" i="73"/>
  <c r="DI15" i="73"/>
  <c r="DI17" i="73" s="1"/>
  <c r="EC53" i="73"/>
  <c r="CV91" i="73"/>
  <c r="CV93" i="73" s="1"/>
  <c r="CV55" i="73"/>
  <c r="DO55" i="73"/>
  <c r="DO91" i="73"/>
  <c r="E49" i="73"/>
  <c r="J96" i="51"/>
  <c r="K97" i="48"/>
  <c r="K99" i="48"/>
  <c r="J98" i="51"/>
  <c r="J94" i="51"/>
  <c r="K95" i="48"/>
  <c r="J92" i="51"/>
  <c r="E47" i="71"/>
  <c r="E49" i="71" s="1"/>
  <c r="E57" i="71" s="1"/>
  <c r="E102" i="71"/>
  <c r="F47" i="73"/>
  <c r="F67" i="71"/>
  <c r="F102" i="71" s="1"/>
  <c r="K89" i="48"/>
  <c r="F80" i="71"/>
  <c r="G46" i="71"/>
  <c r="L96" i="48"/>
  <c r="K92" i="48"/>
  <c r="K94" i="48"/>
  <c r="F10" i="73"/>
  <c r="G9" i="73"/>
  <c r="M53" i="48"/>
  <c r="T49" i="48"/>
  <c r="M50" i="48"/>
  <c r="S49" i="51"/>
  <c r="BX75" i="72"/>
  <c r="BS117" i="72"/>
  <c r="BO117" i="72"/>
  <c r="DY75" i="72"/>
  <c r="CW33" i="72"/>
  <c r="CA117" i="72"/>
  <c r="BV75" i="72"/>
  <c r="CK33" i="72"/>
  <c r="CN75" i="72"/>
  <c r="BK117" i="72"/>
  <c r="BZ75" i="72"/>
  <c r="BT75" i="72"/>
  <c r="CF75" i="72"/>
  <c r="BM117" i="72"/>
  <c r="CI33" i="72"/>
  <c r="BI117" i="72"/>
  <c r="CJ75" i="72"/>
  <c r="CM33" i="72"/>
  <c r="CY117" i="72"/>
  <c r="CG33" i="72"/>
  <c r="BG117" i="72"/>
  <c r="CB75" i="72"/>
  <c r="DL75" i="72"/>
  <c r="DA33" i="72"/>
  <c r="DA75" i="72" s="1"/>
  <c r="CS33" i="72"/>
  <c r="CS75" i="72" s="1"/>
  <c r="BW117" i="72"/>
  <c r="CO33" i="72"/>
  <c r="M51" i="48"/>
  <c r="EF117" i="72"/>
  <c r="O117" i="72"/>
  <c r="N55" i="48"/>
  <c r="N54" i="48"/>
  <c r="I33" i="14"/>
  <c r="D42" i="12"/>
  <c r="D50" i="12" s="1"/>
  <c r="CE75" i="72"/>
  <c r="CR33" i="72"/>
  <c r="BR117" i="72"/>
  <c r="CN21" i="72"/>
  <c r="CI21" i="72"/>
  <c r="BM115" i="72"/>
  <c r="BZ31" i="72"/>
  <c r="CX21" i="72"/>
  <c r="CF21" i="72"/>
  <c r="CJ21" i="72"/>
  <c r="BJ115" i="72"/>
  <c r="BW31" i="72"/>
  <c r="CG21" i="72"/>
  <c r="CE21" i="72"/>
  <c r="BE115" i="72"/>
  <c r="BR31" i="72"/>
  <c r="BN115" i="72"/>
  <c r="CA31" i="72"/>
  <c r="BH115" i="72"/>
  <c r="BU31" i="72"/>
  <c r="CM21" i="72"/>
  <c r="BI115" i="72"/>
  <c r="BV31" i="72"/>
  <c r="BO115" i="72"/>
  <c r="CB31" i="72"/>
  <c r="BX115" i="72"/>
  <c r="CK31" i="72"/>
  <c r="BP115" i="72"/>
  <c r="CC31" i="72"/>
  <c r="BF115" i="72"/>
  <c r="BS31" i="72"/>
  <c r="BL115" i="72"/>
  <c r="BY31" i="72"/>
  <c r="BG115" i="72"/>
  <c r="BT31" i="72"/>
  <c r="DB21" i="72"/>
  <c r="BX102" i="73"/>
  <c r="CK26" i="73"/>
  <c r="BV102" i="73"/>
  <c r="CI26" i="73"/>
  <c r="CP102" i="73"/>
  <c r="DC26" i="73"/>
  <c r="BT102" i="73"/>
  <c r="CG26" i="73"/>
  <c r="M123" i="73"/>
  <c r="CA102" i="73"/>
  <c r="CN26" i="73"/>
  <c r="CL102" i="73"/>
  <c r="CY26" i="73"/>
  <c r="CB102" i="73"/>
  <c r="CO26" i="73"/>
  <c r="BZ102" i="73"/>
  <c r="CM26" i="73"/>
  <c r="BW102" i="73"/>
  <c r="CJ26" i="73"/>
  <c r="BR102" i="73"/>
  <c r="CE26" i="73"/>
  <c r="BS102" i="73"/>
  <c r="CF26" i="73"/>
  <c r="CD102" i="73"/>
  <c r="CQ26" i="73"/>
  <c r="G58" i="12"/>
  <c r="H7" i="12"/>
  <c r="K88" i="12"/>
  <c r="I74" i="51"/>
  <c r="I111" i="51" s="1"/>
  <c r="I74" i="48"/>
  <c r="I110" i="48" s="1"/>
  <c r="H24" i="15"/>
  <c r="I18" i="12"/>
  <c r="H91" i="20" l="1"/>
  <c r="F93" i="20"/>
  <c r="F101" i="20" s="1"/>
  <c r="H96" i="20"/>
  <c r="G95" i="20"/>
  <c r="G99" i="20" s="1"/>
  <c r="G90" i="20"/>
  <c r="G93" i="20" s="1"/>
  <c r="DR17" i="73"/>
  <c r="DM97" i="73"/>
  <c r="DP97" i="73"/>
  <c r="DS97" i="73"/>
  <c r="K90" i="48"/>
  <c r="G16" i="72"/>
  <c r="G100" i="72" s="1"/>
  <c r="I18" i="15"/>
  <c r="E16" i="72"/>
  <c r="E100" i="72" s="1"/>
  <c r="BC95" i="71"/>
  <c r="I10" i="71"/>
  <c r="L88" i="48"/>
  <c r="AR85" i="71"/>
  <c r="AR89" i="71" s="1"/>
  <c r="DY97" i="73"/>
  <c r="DU97" i="73"/>
  <c r="DG97" i="73"/>
  <c r="F20" i="12"/>
  <c r="ET97" i="73" s="1"/>
  <c r="ET95" i="73"/>
  <c r="AR95" i="71"/>
  <c r="AS95" i="71"/>
  <c r="DT93" i="73"/>
  <c r="EC97" i="73"/>
  <c r="DG93" i="73"/>
  <c r="DX97" i="73"/>
  <c r="DI97" i="73"/>
  <c r="EV95" i="73"/>
  <c r="H18" i="15"/>
  <c r="H16" i="72"/>
  <c r="BP51" i="71"/>
  <c r="BP55" i="71" s="1"/>
  <c r="BC85" i="71"/>
  <c r="BC89" i="71" s="1"/>
  <c r="BP61" i="71"/>
  <c r="BE61" i="71"/>
  <c r="E50" i="73"/>
  <c r="BU102" i="73"/>
  <c r="CH26" i="73"/>
  <c r="S50" i="51"/>
  <c r="BG61" i="71"/>
  <c r="J14" i="15"/>
  <c r="J18" i="15" s="1"/>
  <c r="BO61" i="71"/>
  <c r="BN25" i="71"/>
  <c r="BN95" i="71" s="1"/>
  <c r="BN15" i="71"/>
  <c r="BN19" i="71" s="1"/>
  <c r="BL55" i="71"/>
  <c r="BM15" i="71"/>
  <c r="BM25" i="71"/>
  <c r="BM95" i="71" s="1"/>
  <c r="M98" i="48"/>
  <c r="BF51" i="71"/>
  <c r="BK61" i="71"/>
  <c r="BE51" i="71"/>
  <c r="BA85" i="71"/>
  <c r="BA89" i="71" s="1"/>
  <c r="BA55" i="71"/>
  <c r="BI55" i="71"/>
  <c r="BL25" i="71"/>
  <c r="BL95" i="71" s="1"/>
  <c r="BL15" i="71"/>
  <c r="BL19" i="71" s="1"/>
  <c r="BP15" i="71"/>
  <c r="BP19" i="71" s="1"/>
  <c r="BP25" i="71"/>
  <c r="BJ51" i="71"/>
  <c r="BK51" i="71"/>
  <c r="BF61" i="71"/>
  <c r="BF95" i="71" s="1"/>
  <c r="AS85" i="71"/>
  <c r="AS89" i="71" s="1"/>
  <c r="AS19" i="71"/>
  <c r="BG25" i="71"/>
  <c r="BG15" i="71"/>
  <c r="BG19" i="71" s="1"/>
  <c r="BE15" i="71"/>
  <c r="BE19" i="71" s="1"/>
  <c r="BK25" i="71"/>
  <c r="BK15" i="71"/>
  <c r="BK19" i="71" s="1"/>
  <c r="BO51" i="71"/>
  <c r="BH25" i="71"/>
  <c r="BH95" i="71" s="1"/>
  <c r="BH15" i="71"/>
  <c r="BG51" i="71"/>
  <c r="BO25" i="71"/>
  <c r="BO15" i="71"/>
  <c r="BO19" i="71" s="1"/>
  <c r="BI15" i="71"/>
  <c r="BI19" i="71" s="1"/>
  <c r="BI25" i="71"/>
  <c r="BI95" i="71" s="1"/>
  <c r="BN51" i="71"/>
  <c r="BJ25" i="71"/>
  <c r="BJ95" i="71" s="1"/>
  <c r="BJ15" i="71"/>
  <c r="BJ19" i="71" s="1"/>
  <c r="AZ55" i="71"/>
  <c r="AZ85" i="71"/>
  <c r="AZ89" i="71" s="1"/>
  <c r="AV55" i="71"/>
  <c r="AV85" i="71"/>
  <c r="AV89" i="71" s="1"/>
  <c r="AY85" i="71"/>
  <c r="AY89" i="71" s="1"/>
  <c r="AY55" i="71"/>
  <c r="G31" i="71"/>
  <c r="G101" i="71" s="1"/>
  <c r="F86" i="73"/>
  <c r="DO93" i="73"/>
  <c r="K91" i="48"/>
  <c r="K101" i="48" s="1"/>
  <c r="DK97" i="73"/>
  <c r="DV97" i="73"/>
  <c r="DH97" i="73"/>
  <c r="EB93" i="73"/>
  <c r="I75" i="48"/>
  <c r="I111" i="48" s="1"/>
  <c r="K92" i="51"/>
  <c r="L14" i="48"/>
  <c r="E87" i="73"/>
  <c r="E88" i="73" s="1"/>
  <c r="L93" i="48"/>
  <c r="I102" i="48"/>
  <c r="I103" i="48" s="1"/>
  <c r="J57" i="48"/>
  <c r="DZ97" i="73"/>
  <c r="I19" i="12"/>
  <c r="EW96" i="73" s="1"/>
  <c r="DL97" i="73"/>
  <c r="I14" i="12"/>
  <c r="I15" i="12"/>
  <c r="EW92" i="73" s="1"/>
  <c r="I20" i="12"/>
  <c r="EW97" i="73" s="1"/>
  <c r="EN54" i="73"/>
  <c r="DQ92" i="73"/>
  <c r="EN92" i="73" s="1"/>
  <c r="DQ96" i="73"/>
  <c r="EN96" i="73" s="1"/>
  <c r="EN58" i="73"/>
  <c r="DR96" i="73"/>
  <c r="DR97" i="73" s="1"/>
  <c r="ED58" i="73"/>
  <c r="DR59" i="73"/>
  <c r="DR92" i="73"/>
  <c r="ED54" i="73"/>
  <c r="H16" i="12"/>
  <c r="EV93" i="73" s="1"/>
  <c r="DT21" i="73"/>
  <c r="ED19" i="73"/>
  <c r="EN19" i="73"/>
  <c r="DQ21" i="73"/>
  <c r="EN21" i="73" s="1"/>
  <c r="EM95" i="73"/>
  <c r="DD97" i="73"/>
  <c r="EM97" i="73" s="1"/>
  <c r="EW95" i="73"/>
  <c r="DQ95" i="73"/>
  <c r="DQ59" i="73"/>
  <c r="EN59" i="73" s="1"/>
  <c r="EN57" i="73"/>
  <c r="DN91" i="73"/>
  <c r="DN93" i="73" s="1"/>
  <c r="DN55" i="73"/>
  <c r="DE91" i="73"/>
  <c r="DE93" i="73" s="1"/>
  <c r="DQ53" i="73"/>
  <c r="DE55" i="73"/>
  <c r="DW91" i="73"/>
  <c r="DW93" i="73" s="1"/>
  <c r="DW55" i="73"/>
  <c r="DJ55" i="73"/>
  <c r="DJ91" i="73"/>
  <c r="DJ93" i="73" s="1"/>
  <c r="DR53" i="73"/>
  <c r="ED15" i="73"/>
  <c r="DX55" i="73"/>
  <c r="DX91" i="73"/>
  <c r="DX93" i="73" s="1"/>
  <c r="DY91" i="73"/>
  <c r="DY93" i="73" s="1"/>
  <c r="DY55" i="73"/>
  <c r="DL55" i="73"/>
  <c r="DL91" i="73"/>
  <c r="DL93" i="73" s="1"/>
  <c r="DP91" i="73"/>
  <c r="DP93" i="73" s="1"/>
  <c r="DP55" i="73"/>
  <c r="EA55" i="73"/>
  <c r="EA91" i="73"/>
  <c r="EA93" i="73" s="1"/>
  <c r="H31" i="71"/>
  <c r="H101" i="71" s="1"/>
  <c r="DH55" i="73"/>
  <c r="DH91" i="73"/>
  <c r="DH93" i="73" s="1"/>
  <c r="DS55" i="73"/>
  <c r="DS91" i="73"/>
  <c r="DS93" i="73" s="1"/>
  <c r="DD55" i="73"/>
  <c r="EM55" i="73" s="1"/>
  <c r="DD91" i="73"/>
  <c r="EM53" i="73"/>
  <c r="DK55" i="73"/>
  <c r="DK91" i="73"/>
  <c r="DK93" i="73" s="1"/>
  <c r="DF55" i="73"/>
  <c r="DF91" i="73"/>
  <c r="DF93" i="73" s="1"/>
  <c r="DI55" i="73"/>
  <c r="DI91" i="73"/>
  <c r="DI93" i="73" s="1"/>
  <c r="DZ55" i="73"/>
  <c r="DZ91" i="73"/>
  <c r="DZ93" i="73" s="1"/>
  <c r="EL91" i="73"/>
  <c r="CQ93" i="73"/>
  <c r="EL93" i="73" s="1"/>
  <c r="EC55" i="73"/>
  <c r="EC91" i="73"/>
  <c r="EC93" i="73" s="1"/>
  <c r="DV55" i="73"/>
  <c r="DV91" i="73"/>
  <c r="DV93" i="73" s="1"/>
  <c r="DU91" i="73"/>
  <c r="DU93" i="73" s="1"/>
  <c r="DU55" i="73"/>
  <c r="DQ15" i="73"/>
  <c r="DM55" i="73"/>
  <c r="DM91" i="73"/>
  <c r="DM93" i="73" s="1"/>
  <c r="EM15" i="73"/>
  <c r="DD17" i="73"/>
  <c r="EM17" i="73" s="1"/>
  <c r="R49" i="73"/>
  <c r="F49" i="73"/>
  <c r="F87" i="73" s="1"/>
  <c r="L97" i="48"/>
  <c r="L99" i="48"/>
  <c r="AE49" i="73"/>
  <c r="K98" i="51"/>
  <c r="K96" i="51"/>
  <c r="G49" i="73"/>
  <c r="J15" i="48"/>
  <c r="S49" i="73"/>
  <c r="L95" i="48"/>
  <c r="K94" i="51"/>
  <c r="F70" i="71"/>
  <c r="F106" i="71" s="1"/>
  <c r="F47" i="71"/>
  <c r="F49" i="71" s="1"/>
  <c r="F57" i="71" s="1"/>
  <c r="E60" i="71"/>
  <c r="E72" i="71" s="1"/>
  <c r="F85" i="73"/>
  <c r="K71" i="48"/>
  <c r="K107" i="48" s="1"/>
  <c r="G47" i="73"/>
  <c r="L89" i="48"/>
  <c r="G67" i="71"/>
  <c r="G102" i="71" s="1"/>
  <c r="M96" i="48"/>
  <c r="L92" i="48"/>
  <c r="L94" i="48"/>
  <c r="G11" i="73"/>
  <c r="F12" i="73"/>
  <c r="G10" i="73"/>
  <c r="G80" i="71"/>
  <c r="H9" i="73"/>
  <c r="J7" i="48"/>
  <c r="N50" i="48"/>
  <c r="I49" i="48"/>
  <c r="J49" i="51"/>
  <c r="M53" i="51"/>
  <c r="L51" i="51"/>
  <c r="M51" i="51"/>
  <c r="J9" i="48"/>
  <c r="L53" i="51"/>
  <c r="K9" i="48"/>
  <c r="T49" i="51"/>
  <c r="CO75" i="72"/>
  <c r="DN33" i="72"/>
  <c r="DN75" i="72" s="1"/>
  <c r="CB117" i="72"/>
  <c r="CT33" i="72"/>
  <c r="CZ33" i="72"/>
  <c r="CV33" i="72"/>
  <c r="CX33" i="72"/>
  <c r="DB33" i="72"/>
  <c r="CS117" i="72"/>
  <c r="CJ117" i="72"/>
  <c r="BT117" i="72"/>
  <c r="DJ33" i="72"/>
  <c r="DA117" i="72"/>
  <c r="DL117" i="72"/>
  <c r="CN117" i="72"/>
  <c r="BV117" i="72"/>
  <c r="DF33" i="72"/>
  <c r="CG75" i="72"/>
  <c r="CM75" i="72"/>
  <c r="CI75" i="72"/>
  <c r="CF117" i="72"/>
  <c r="BZ117" i="72"/>
  <c r="CK75" i="72"/>
  <c r="CW75" i="72"/>
  <c r="DY117" i="72"/>
  <c r="BX117" i="72"/>
  <c r="O55" i="48"/>
  <c r="O54" i="48"/>
  <c r="N51" i="48"/>
  <c r="J33" i="14"/>
  <c r="E42" i="12"/>
  <c r="E50" i="12" s="1"/>
  <c r="EG117" i="72"/>
  <c r="CR75" i="72"/>
  <c r="DE33" i="72"/>
  <c r="CE117" i="72"/>
  <c r="BU115" i="72"/>
  <c r="CH31" i="72"/>
  <c r="BR115" i="72"/>
  <c r="CE31" i="72"/>
  <c r="CT21" i="72"/>
  <c r="DO21" i="72"/>
  <c r="BS115" i="72"/>
  <c r="CF31" i="72"/>
  <c r="BV115" i="72"/>
  <c r="CI31" i="72"/>
  <c r="CA115" i="72"/>
  <c r="CN31" i="72"/>
  <c r="CR21" i="72"/>
  <c r="BY115" i="72"/>
  <c r="CL31" i="72"/>
  <c r="CC115" i="72"/>
  <c r="CP31" i="72"/>
  <c r="CK115" i="72"/>
  <c r="CX31" i="72"/>
  <c r="CB115" i="72"/>
  <c r="CO31" i="72"/>
  <c r="CZ21" i="72"/>
  <c r="BW115" i="72"/>
  <c r="CJ31" i="72"/>
  <c r="DK21" i="72"/>
  <c r="BZ115" i="72"/>
  <c r="CM31" i="72"/>
  <c r="DA21" i="72"/>
  <c r="BT115" i="72"/>
  <c r="CG31" i="72"/>
  <c r="CW21" i="72"/>
  <c r="CS21" i="72"/>
  <c r="CV21" i="72"/>
  <c r="CF102" i="73"/>
  <c r="CS26" i="73"/>
  <c r="CQ102" i="73"/>
  <c r="DD26" i="73"/>
  <c r="CM102" i="73"/>
  <c r="CZ26" i="73"/>
  <c r="N123" i="73"/>
  <c r="CI102" i="73"/>
  <c r="CV26" i="73"/>
  <c r="CJ102" i="73"/>
  <c r="CW26" i="73"/>
  <c r="DC102" i="73"/>
  <c r="DP26" i="73"/>
  <c r="CK102" i="73"/>
  <c r="CX26" i="73"/>
  <c r="CE102" i="73"/>
  <c r="CR26" i="73"/>
  <c r="CO102" i="73"/>
  <c r="DB26" i="73"/>
  <c r="CY102" i="73"/>
  <c r="DL26" i="73"/>
  <c r="CN102" i="73"/>
  <c r="DA26" i="73"/>
  <c r="CG102" i="73"/>
  <c r="CT26" i="73"/>
  <c r="L88" i="12"/>
  <c r="H58" i="12"/>
  <c r="I7" i="12"/>
  <c r="J15" i="12"/>
  <c r="EX92" i="73" s="1"/>
  <c r="G101" i="20" l="1"/>
  <c r="H90" i="20"/>
  <c r="I96" i="20"/>
  <c r="I91" i="20"/>
  <c r="H95" i="20"/>
  <c r="H99" i="20" s="1"/>
  <c r="J10" i="71"/>
  <c r="F16" i="72"/>
  <c r="F100" i="72" s="1"/>
  <c r="M88" i="48"/>
  <c r="L90" i="48"/>
  <c r="BP95" i="71"/>
  <c r="BO95" i="71"/>
  <c r="BG95" i="71"/>
  <c r="H48" i="73"/>
  <c r="G48" i="73"/>
  <c r="G86" i="73" s="1"/>
  <c r="H58" i="72"/>
  <c r="H100" i="72" s="1"/>
  <c r="I58" i="72"/>
  <c r="CH102" i="73"/>
  <c r="CU26" i="73"/>
  <c r="F68" i="73"/>
  <c r="T50" i="51"/>
  <c r="J50" i="51"/>
  <c r="M49" i="48"/>
  <c r="BP85" i="71"/>
  <c r="BP89" i="71" s="1"/>
  <c r="BL85" i="71"/>
  <c r="BL89" i="71" s="1"/>
  <c r="J102" i="48"/>
  <c r="J103" i="48" s="1"/>
  <c r="BJ85" i="71"/>
  <c r="BJ89" i="71" s="1"/>
  <c r="BJ55" i="71"/>
  <c r="BO55" i="71"/>
  <c r="BO85" i="71"/>
  <c r="BO89" i="71" s="1"/>
  <c r="BE25" i="71"/>
  <c r="BE95" i="71" s="1"/>
  <c r="BI85" i="71"/>
  <c r="BI89" i="71" s="1"/>
  <c r="BK95" i="71"/>
  <c r="BE85" i="71"/>
  <c r="BE89" i="71" s="1"/>
  <c r="BE55" i="71"/>
  <c r="BF85" i="71"/>
  <c r="BF89" i="71" s="1"/>
  <c r="BF55" i="71"/>
  <c r="BM85" i="71"/>
  <c r="BM89" i="71" s="1"/>
  <c r="BM19" i="71"/>
  <c r="BH85" i="71"/>
  <c r="BH89" i="71" s="1"/>
  <c r="BH19" i="71"/>
  <c r="BK85" i="71"/>
  <c r="BK89" i="71" s="1"/>
  <c r="BK55" i="71"/>
  <c r="BN85" i="71"/>
  <c r="BN89" i="71" s="1"/>
  <c r="BN55" i="71"/>
  <c r="BG55" i="71"/>
  <c r="BG85" i="71"/>
  <c r="BG89" i="71" s="1"/>
  <c r="N98" i="48"/>
  <c r="K24" i="15"/>
  <c r="K14" i="15"/>
  <c r="K18" i="15" s="1"/>
  <c r="L91" i="48"/>
  <c r="L92" i="51"/>
  <c r="L94" i="51"/>
  <c r="M93" i="48"/>
  <c r="F50" i="73"/>
  <c r="F88" i="73"/>
  <c r="L10" i="48"/>
  <c r="K57" i="48"/>
  <c r="F78" i="73"/>
  <c r="J19" i="12"/>
  <c r="EX96" i="73" s="1"/>
  <c r="EW91" i="73"/>
  <c r="E68" i="73"/>
  <c r="ED96" i="73"/>
  <c r="EO96" i="73" s="1"/>
  <c r="EO58" i="73"/>
  <c r="ED59" i="73"/>
  <c r="EO59" i="73" s="1"/>
  <c r="ED92" i="73"/>
  <c r="EO92" i="73" s="1"/>
  <c r="EO54" i="73"/>
  <c r="I16" i="12"/>
  <c r="EW93" i="73" s="1"/>
  <c r="DQ97" i="73"/>
  <c r="EN97" i="73" s="1"/>
  <c r="EN95" i="73"/>
  <c r="ED21" i="73"/>
  <c r="EO21" i="73" s="1"/>
  <c r="EO19" i="73"/>
  <c r="ED95" i="73"/>
  <c r="J18" i="12"/>
  <c r="J20" i="12" s="1"/>
  <c r="EX97" i="73" s="1"/>
  <c r="EN15" i="73"/>
  <c r="DQ17" i="73"/>
  <c r="EN17" i="73" s="1"/>
  <c r="EN53" i="73"/>
  <c r="DQ91" i="73"/>
  <c r="DQ55" i="73"/>
  <c r="EN55" i="73" s="1"/>
  <c r="J14" i="12"/>
  <c r="J16" i="12" s="1"/>
  <c r="EM91" i="73"/>
  <c r="DD93" i="73"/>
  <c r="EM93" i="73" s="1"/>
  <c r="ED53" i="73"/>
  <c r="DR55" i="73"/>
  <c r="DR91" i="73"/>
  <c r="DR93" i="73" s="1"/>
  <c r="ED17" i="73"/>
  <c r="EO17" i="73" s="1"/>
  <c r="EO15" i="73"/>
  <c r="G50" i="73"/>
  <c r="I13" i="51"/>
  <c r="H49" i="73"/>
  <c r="M97" i="48"/>
  <c r="AF49" i="73"/>
  <c r="M99" i="48"/>
  <c r="T49" i="73"/>
  <c r="L98" i="51"/>
  <c r="I15" i="48"/>
  <c r="L96" i="51"/>
  <c r="G87" i="73"/>
  <c r="L101" i="48"/>
  <c r="M95" i="48"/>
  <c r="F60" i="71"/>
  <c r="F72" i="71" s="1"/>
  <c r="G70" i="71"/>
  <c r="G106" i="71" s="1"/>
  <c r="G47" i="71"/>
  <c r="G49" i="71" s="1"/>
  <c r="G57" i="71" s="1"/>
  <c r="H47" i="73"/>
  <c r="H85" i="73" s="1"/>
  <c r="I46" i="71"/>
  <c r="M89" i="48"/>
  <c r="G85" i="73"/>
  <c r="H46" i="71"/>
  <c r="H67" i="71"/>
  <c r="K10" i="48"/>
  <c r="K14" i="48"/>
  <c r="J10" i="51"/>
  <c r="M14" i="48"/>
  <c r="K12" i="48"/>
  <c r="I10" i="48"/>
  <c r="I14" i="48"/>
  <c r="J10" i="48"/>
  <c r="J14" i="48"/>
  <c r="J12" i="48"/>
  <c r="L12" i="48"/>
  <c r="M12" i="48"/>
  <c r="I12" i="48"/>
  <c r="N96" i="48"/>
  <c r="M92" i="48"/>
  <c r="M94" i="48"/>
  <c r="H11" i="73"/>
  <c r="G12" i="73"/>
  <c r="H10" i="73"/>
  <c r="I9" i="73"/>
  <c r="I31" i="71"/>
  <c r="L70" i="48"/>
  <c r="K70" i="48"/>
  <c r="K7" i="48"/>
  <c r="I57" i="48"/>
  <c r="I7" i="48"/>
  <c r="O50" i="48"/>
  <c r="I49" i="51"/>
  <c r="K49" i="51"/>
  <c r="I8" i="48"/>
  <c r="N53" i="48"/>
  <c r="N51" i="51"/>
  <c r="I9" i="48"/>
  <c r="O53" i="48"/>
  <c r="DS33" i="72"/>
  <c r="DJ75" i="72"/>
  <c r="DB75" i="72"/>
  <c r="CV75" i="72"/>
  <c r="CZ75" i="72"/>
  <c r="CW117" i="72"/>
  <c r="CI117" i="72"/>
  <c r="CG117" i="72"/>
  <c r="EB33" i="72"/>
  <c r="DO33" i="72"/>
  <c r="DV33" i="72"/>
  <c r="DI33" i="72"/>
  <c r="CT75" i="72"/>
  <c r="DN117" i="72"/>
  <c r="DF75" i="72"/>
  <c r="DW33" i="72"/>
  <c r="DW75" i="72" s="1"/>
  <c r="CX75" i="72"/>
  <c r="DT33" i="72"/>
  <c r="DG33" i="72"/>
  <c r="CK117" i="72"/>
  <c r="CM117" i="72"/>
  <c r="DX33" i="72"/>
  <c r="DK33" i="72"/>
  <c r="DZ33" i="72"/>
  <c r="DM33" i="72"/>
  <c r="EA33" i="72"/>
  <c r="EA75" i="72" s="1"/>
  <c r="CO117" i="72"/>
  <c r="EH117" i="72"/>
  <c r="F42" i="12"/>
  <c r="F50" i="12" s="1"/>
  <c r="K33" i="14"/>
  <c r="P55" i="48"/>
  <c r="P54" i="48"/>
  <c r="O51" i="48"/>
  <c r="DR33" i="72"/>
  <c r="DE75" i="72"/>
  <c r="CR117" i="72"/>
  <c r="DX21" i="72"/>
  <c r="CO115" i="72"/>
  <c r="DB31" i="72"/>
  <c r="CN115" i="72"/>
  <c r="DA31" i="72"/>
  <c r="CI115" i="72"/>
  <c r="CV31" i="72"/>
  <c r="CH115" i="72"/>
  <c r="CU31" i="72"/>
  <c r="DJ21" i="72"/>
  <c r="CM115" i="72"/>
  <c r="CZ31" i="72"/>
  <c r="DM21" i="72"/>
  <c r="DE21" i="72"/>
  <c r="CE115" i="72"/>
  <c r="CR31" i="72"/>
  <c r="DI21" i="72"/>
  <c r="DF21" i="72"/>
  <c r="CG115" i="72"/>
  <c r="CT31" i="72"/>
  <c r="CP115" i="72"/>
  <c r="DC31" i="72"/>
  <c r="CL115" i="72"/>
  <c r="CY31" i="72"/>
  <c r="DG21" i="72"/>
  <c r="DN21" i="72"/>
  <c r="CJ115" i="72"/>
  <c r="CW31" i="72"/>
  <c r="CX115" i="72"/>
  <c r="DK31" i="72"/>
  <c r="CF115" i="72"/>
  <c r="CS31" i="72"/>
  <c r="EB21" i="72"/>
  <c r="CT102" i="73"/>
  <c r="DG26" i="73"/>
  <c r="CR102" i="73"/>
  <c r="DE26" i="73"/>
  <c r="CV102" i="73"/>
  <c r="DI26" i="73"/>
  <c r="CZ102" i="73"/>
  <c r="DM26" i="73"/>
  <c r="DD102" i="73"/>
  <c r="DQ26" i="73"/>
  <c r="DB102" i="73"/>
  <c r="DO26" i="73"/>
  <c r="DL102" i="73"/>
  <c r="DY26" i="73"/>
  <c r="CS102" i="73"/>
  <c r="DF26" i="73"/>
  <c r="DA102" i="73"/>
  <c r="DN26" i="73"/>
  <c r="CX102" i="73"/>
  <c r="DK26" i="73"/>
  <c r="DP102" i="73"/>
  <c r="EC26" i="73"/>
  <c r="CW102" i="73"/>
  <c r="DJ26" i="73"/>
  <c r="I58" i="12"/>
  <c r="J7" i="12"/>
  <c r="I67" i="71"/>
  <c r="I102" i="71" s="1"/>
  <c r="K15" i="12"/>
  <c r="EY92" i="73" s="1"/>
  <c r="J96" i="20" l="1"/>
  <c r="I95" i="20"/>
  <c r="I99" i="20" s="1"/>
  <c r="J91" i="20"/>
  <c r="H93" i="20"/>
  <c r="H101" i="20" s="1"/>
  <c r="I90" i="20"/>
  <c r="I93" i="20" s="1"/>
  <c r="M90" i="48"/>
  <c r="N88" i="48"/>
  <c r="K31" i="71"/>
  <c r="I16" i="72"/>
  <c r="I100" i="72" s="1"/>
  <c r="J16" i="72"/>
  <c r="CU102" i="73"/>
  <c r="DH26" i="73"/>
  <c r="N49" i="48"/>
  <c r="K50" i="51"/>
  <c r="O98" i="48"/>
  <c r="N95" i="48"/>
  <c r="N93" i="48"/>
  <c r="I60" i="71"/>
  <c r="E78" i="73"/>
  <c r="AR49" i="73"/>
  <c r="K102" i="48"/>
  <c r="K103" i="48" s="1"/>
  <c r="M91" i="48"/>
  <c r="M101" i="48" s="1"/>
  <c r="M10" i="48"/>
  <c r="L10" i="51"/>
  <c r="I73" i="48"/>
  <c r="I109" i="48" s="1"/>
  <c r="I5" i="48"/>
  <c r="EX95" i="73"/>
  <c r="K19" i="12"/>
  <c r="EY96" i="73" s="1"/>
  <c r="K18" i="12"/>
  <c r="EY95" i="73" s="1"/>
  <c r="ED97" i="73"/>
  <c r="EO97" i="73" s="1"/>
  <c r="EO95" i="73"/>
  <c r="G88" i="73"/>
  <c r="EX93" i="73"/>
  <c r="DQ93" i="73"/>
  <c r="EN93" i="73" s="1"/>
  <c r="EN91" i="73"/>
  <c r="EX91" i="73"/>
  <c r="K14" i="12"/>
  <c r="K16" i="12" s="1"/>
  <c r="ED91" i="73"/>
  <c r="ED55" i="73"/>
  <c r="EO55" i="73" s="1"/>
  <c r="EO53" i="73"/>
  <c r="AS49" i="73"/>
  <c r="N97" i="48"/>
  <c r="I11" i="51"/>
  <c r="N99" i="48"/>
  <c r="AG49" i="73"/>
  <c r="I15" i="51"/>
  <c r="U49" i="73"/>
  <c r="I49" i="73"/>
  <c r="J11" i="48"/>
  <c r="K11" i="48"/>
  <c r="J13" i="48"/>
  <c r="M96" i="51"/>
  <c r="M98" i="51"/>
  <c r="H87" i="73"/>
  <c r="M92" i="51"/>
  <c r="M94" i="51"/>
  <c r="G60" i="71"/>
  <c r="G72" i="71" s="1"/>
  <c r="H70" i="71"/>
  <c r="H106" i="71" s="1"/>
  <c r="H47" i="71"/>
  <c r="H49" i="71" s="1"/>
  <c r="H57" i="71" s="1"/>
  <c r="L73" i="48"/>
  <c r="L109" i="48" s="1"/>
  <c r="J73" i="48"/>
  <c r="J109" i="48" s="1"/>
  <c r="G68" i="73"/>
  <c r="G78" i="73"/>
  <c r="H86" i="73"/>
  <c r="H50" i="73"/>
  <c r="N89" i="48"/>
  <c r="H102" i="71"/>
  <c r="H60" i="71"/>
  <c r="H80" i="71"/>
  <c r="I47" i="73"/>
  <c r="I85" i="73" s="1"/>
  <c r="I80" i="71"/>
  <c r="M71" i="48"/>
  <c r="M107" i="48" s="1"/>
  <c r="L71" i="48"/>
  <c r="L107" i="48" s="1"/>
  <c r="I10" i="51"/>
  <c r="H12" i="73"/>
  <c r="N14" i="48"/>
  <c r="N12" i="48"/>
  <c r="K10" i="51"/>
  <c r="O96" i="48"/>
  <c r="I11" i="73"/>
  <c r="N94" i="48"/>
  <c r="N92" i="48"/>
  <c r="I10" i="73"/>
  <c r="J9" i="73"/>
  <c r="J31" i="71"/>
  <c r="J101" i="71" s="1"/>
  <c r="K106" i="48"/>
  <c r="L106" i="48"/>
  <c r="N70" i="48"/>
  <c r="M70" i="48"/>
  <c r="I101" i="71"/>
  <c r="L9" i="48"/>
  <c r="P53" i="48"/>
  <c r="J8" i="48"/>
  <c r="O53" i="51"/>
  <c r="O51" i="51"/>
  <c r="I50" i="51"/>
  <c r="N53" i="51"/>
  <c r="J49" i="48"/>
  <c r="P50" i="48"/>
  <c r="DM75" i="72"/>
  <c r="DG75" i="72"/>
  <c r="DW117" i="72"/>
  <c r="CT117" i="72"/>
  <c r="EB75" i="72"/>
  <c r="CZ117" i="72"/>
  <c r="DB117" i="72"/>
  <c r="DZ75" i="72"/>
  <c r="DT75" i="72"/>
  <c r="DI75" i="72"/>
  <c r="DJ117" i="72"/>
  <c r="EA117" i="72"/>
  <c r="DK75" i="72"/>
  <c r="DF117" i="72"/>
  <c r="DV75" i="72"/>
  <c r="CV117" i="72"/>
  <c r="DS75" i="72"/>
  <c r="DX75" i="72"/>
  <c r="CX117" i="72"/>
  <c r="DO75" i="72"/>
  <c r="P51" i="48"/>
  <c r="L33" i="14"/>
  <c r="G42" i="12"/>
  <c r="G50" i="12" s="1"/>
  <c r="Q55" i="48"/>
  <c r="Q54" i="48"/>
  <c r="EI117" i="72"/>
  <c r="DR75" i="72"/>
  <c r="DE117" i="72"/>
  <c r="DK115" i="72"/>
  <c r="DX31" i="72"/>
  <c r="CW115" i="72"/>
  <c r="DJ31" i="72"/>
  <c r="DC115" i="72"/>
  <c r="DP31" i="72"/>
  <c r="CT115" i="72"/>
  <c r="DG31" i="72"/>
  <c r="DS21" i="72"/>
  <c r="DR21" i="72"/>
  <c r="DA115" i="72"/>
  <c r="DN31" i="72"/>
  <c r="DB115" i="72"/>
  <c r="DO31" i="72"/>
  <c r="EA21" i="72"/>
  <c r="CY115" i="72"/>
  <c r="DL31" i="72"/>
  <c r="CR115" i="72"/>
  <c r="DE31" i="72"/>
  <c r="CZ115" i="72"/>
  <c r="DM31" i="72"/>
  <c r="CU115" i="72"/>
  <c r="DH31" i="72"/>
  <c r="CV115" i="72"/>
  <c r="DI31" i="72"/>
  <c r="CS115" i="72"/>
  <c r="DF31" i="72"/>
  <c r="DW21" i="72"/>
  <c r="DT21" i="72"/>
  <c r="DV21" i="72"/>
  <c r="DZ21" i="72"/>
  <c r="DF102" i="73"/>
  <c r="DS26" i="73"/>
  <c r="DY102" i="73"/>
  <c r="DK102" i="73"/>
  <c r="DX26" i="73"/>
  <c r="DN102" i="73"/>
  <c r="EA26" i="73"/>
  <c r="DM102" i="73"/>
  <c r="DZ26" i="73"/>
  <c r="EC102" i="73"/>
  <c r="DQ102" i="73"/>
  <c r="ED26" i="73"/>
  <c r="DG102" i="73"/>
  <c r="DT26" i="73"/>
  <c r="DJ102" i="73"/>
  <c r="DW26" i="73"/>
  <c r="DO102" i="73"/>
  <c r="EB26" i="73"/>
  <c r="DI102" i="73"/>
  <c r="DV26" i="73"/>
  <c r="DE102" i="73"/>
  <c r="DR26" i="73"/>
  <c r="J58" i="12"/>
  <c r="K7" i="12"/>
  <c r="L15" i="12"/>
  <c r="EZ92" i="73" s="1"/>
  <c r="L14" i="12"/>
  <c r="I101" i="20" l="1"/>
  <c r="J90" i="20"/>
  <c r="J95" i="20"/>
  <c r="J99" i="20" s="1"/>
  <c r="K91" i="20"/>
  <c r="K96" i="20"/>
  <c r="N90" i="48"/>
  <c r="L10" i="71"/>
  <c r="K10" i="71"/>
  <c r="O88" i="48"/>
  <c r="K16" i="72"/>
  <c r="I48" i="73"/>
  <c r="I86" i="73" s="1"/>
  <c r="DU26" i="73"/>
  <c r="DU102" i="73" s="1"/>
  <c r="DH102" i="73"/>
  <c r="P98" i="48"/>
  <c r="I47" i="71"/>
  <c r="I49" i="71" s="1"/>
  <c r="I57" i="71" s="1"/>
  <c r="I72" i="71" s="1"/>
  <c r="I70" i="71"/>
  <c r="I106" i="71" s="1"/>
  <c r="O95" i="48"/>
  <c r="N91" i="48"/>
  <c r="N101" i="48" s="1"/>
  <c r="I87" i="73"/>
  <c r="J48" i="73"/>
  <c r="H88" i="73"/>
  <c r="L102" i="48"/>
  <c r="L103" i="48" s="1"/>
  <c r="N10" i="48"/>
  <c r="K20" i="12"/>
  <c r="EY97" i="73" s="1"/>
  <c r="L18" i="12"/>
  <c r="EZ95" i="73" s="1"/>
  <c r="L16" i="12"/>
  <c r="L19" i="12"/>
  <c r="EZ96" i="73" s="1"/>
  <c r="EY93" i="73"/>
  <c r="EO91" i="73"/>
  <c r="EZ91" i="73" s="1"/>
  <c r="ED93" i="73"/>
  <c r="EO93" i="73" s="1"/>
  <c r="EY91" i="73"/>
  <c r="J49" i="73"/>
  <c r="N98" i="51"/>
  <c r="O99" i="48"/>
  <c r="K15" i="48"/>
  <c r="J11" i="51"/>
  <c r="BE49" i="73"/>
  <c r="N96" i="51"/>
  <c r="J13" i="51"/>
  <c r="K11" i="51"/>
  <c r="O97" i="48"/>
  <c r="AH49" i="73"/>
  <c r="J15" i="51"/>
  <c r="K13" i="48"/>
  <c r="N92" i="51"/>
  <c r="N94" i="51"/>
  <c r="O93" i="48"/>
  <c r="K73" i="48"/>
  <c r="K109" i="48" s="1"/>
  <c r="I78" i="73"/>
  <c r="I68" i="73"/>
  <c r="M73" i="48"/>
  <c r="M109" i="48" s="1"/>
  <c r="H72" i="71"/>
  <c r="J67" i="71"/>
  <c r="J46" i="71"/>
  <c r="J47" i="73"/>
  <c r="J85" i="73" s="1"/>
  <c r="O89" i="48"/>
  <c r="K46" i="71"/>
  <c r="P96" i="48"/>
  <c r="O12" i="48"/>
  <c r="M10" i="51"/>
  <c r="O14" i="48"/>
  <c r="J11" i="73"/>
  <c r="O92" i="48"/>
  <c r="O94" i="48"/>
  <c r="J10" i="73"/>
  <c r="I12" i="73"/>
  <c r="K101" i="71"/>
  <c r="M106" i="48"/>
  <c r="K9" i="73"/>
  <c r="N106" i="48"/>
  <c r="O70" i="48"/>
  <c r="M9" i="48"/>
  <c r="Q50" i="48"/>
  <c r="I2" i="48"/>
  <c r="M49" i="51"/>
  <c r="J5" i="48"/>
  <c r="I3" i="48"/>
  <c r="I6" i="48"/>
  <c r="K8" i="48"/>
  <c r="K3" i="48"/>
  <c r="Q53" i="48"/>
  <c r="F62" i="73"/>
  <c r="I59" i="48"/>
  <c r="J59" i="48"/>
  <c r="DS117" i="72"/>
  <c r="DV117" i="72"/>
  <c r="DI117" i="72"/>
  <c r="DZ117" i="72"/>
  <c r="DG117" i="72"/>
  <c r="DO117" i="72"/>
  <c r="DX117" i="72"/>
  <c r="DK117" i="72"/>
  <c r="DT117" i="72"/>
  <c r="EB117" i="72"/>
  <c r="DM117" i="72"/>
  <c r="Q51" i="48"/>
  <c r="M33" i="14"/>
  <c r="H42" i="12"/>
  <c r="H50" i="12" s="1"/>
  <c r="EJ117" i="72"/>
  <c r="R55" i="48"/>
  <c r="R54" i="48"/>
  <c r="DR117" i="72"/>
  <c r="DH115" i="72"/>
  <c r="DU31" i="72"/>
  <c r="DL115" i="72"/>
  <c r="DY31" i="72"/>
  <c r="DO115" i="72"/>
  <c r="EB31" i="72"/>
  <c r="DP115" i="72"/>
  <c r="EC31" i="72"/>
  <c r="DI115" i="72"/>
  <c r="DV31" i="72"/>
  <c r="DG115" i="72"/>
  <c r="DT31" i="72"/>
  <c r="DF115" i="72"/>
  <c r="DS31" i="72"/>
  <c r="DX115" i="72"/>
  <c r="DM115" i="72"/>
  <c r="DZ31" i="72"/>
  <c r="DE115" i="72"/>
  <c r="DR31" i="72"/>
  <c r="DN115" i="72"/>
  <c r="EA31" i="72"/>
  <c r="DJ115" i="72"/>
  <c r="DW31" i="72"/>
  <c r="DV102" i="73"/>
  <c r="DT102" i="73"/>
  <c r="ED102" i="73"/>
  <c r="EA102" i="73"/>
  <c r="DS102" i="73"/>
  <c r="DR102" i="73"/>
  <c r="EB102" i="73"/>
  <c r="DW102" i="73"/>
  <c r="DZ102" i="73"/>
  <c r="DX102" i="73"/>
  <c r="K58" i="12"/>
  <c r="L7" i="12"/>
  <c r="L58" i="12" s="1"/>
  <c r="E73" i="11"/>
  <c r="E83" i="11"/>
  <c r="E98" i="11" s="1"/>
  <c r="K67" i="71"/>
  <c r="K102" i="71" s="1"/>
  <c r="L91" i="20" l="1"/>
  <c r="J93" i="20"/>
  <c r="J101" i="20" s="1"/>
  <c r="L96" i="20"/>
  <c r="K90" i="20"/>
  <c r="K93" i="20" s="1"/>
  <c r="K95" i="20"/>
  <c r="K99" i="20" s="1"/>
  <c r="E83" i="39"/>
  <c r="E98" i="39" s="1"/>
  <c r="E73" i="39"/>
  <c r="L31" i="71"/>
  <c r="L101" i="71" s="1"/>
  <c r="K80" i="71"/>
  <c r="O90" i="48"/>
  <c r="P88" i="48"/>
  <c r="M10" i="71"/>
  <c r="E38" i="69"/>
  <c r="E39" i="69"/>
  <c r="I50" i="73"/>
  <c r="E61" i="11"/>
  <c r="L16" i="72"/>
  <c r="W16" i="14"/>
  <c r="K58" i="72"/>
  <c r="K100" i="72" s="1"/>
  <c r="L58" i="72"/>
  <c r="J58" i="72"/>
  <c r="J100" i="72" s="1"/>
  <c r="M50" i="51"/>
  <c r="O49" i="48"/>
  <c r="M102" i="48"/>
  <c r="M103" i="48" s="1"/>
  <c r="Q98" i="48"/>
  <c r="J86" i="73"/>
  <c r="I88" i="73"/>
  <c r="P95" i="48"/>
  <c r="O91" i="48"/>
  <c r="O101" i="48" s="1"/>
  <c r="AA9" i="14"/>
  <c r="J70" i="71"/>
  <c r="J106" i="71" s="1"/>
  <c r="V49" i="73"/>
  <c r="AT49" i="73"/>
  <c r="BR49" i="73"/>
  <c r="BF49" i="73"/>
  <c r="N10" i="51"/>
  <c r="L7" i="48"/>
  <c r="EZ93" i="73"/>
  <c r="L20" i="12"/>
  <c r="EZ97" i="73" s="1"/>
  <c r="L15" i="48"/>
  <c r="BG49" i="73"/>
  <c r="L11" i="48"/>
  <c r="AU49" i="73"/>
  <c r="J87" i="73"/>
  <c r="P97" i="48"/>
  <c r="K15" i="51"/>
  <c r="O98" i="51"/>
  <c r="AI49" i="73"/>
  <c r="O96" i="51"/>
  <c r="P99" i="48"/>
  <c r="CE49" i="73"/>
  <c r="K13" i="51"/>
  <c r="K49" i="73"/>
  <c r="L13" i="48"/>
  <c r="O92" i="51"/>
  <c r="O94" i="51"/>
  <c r="J50" i="73"/>
  <c r="P93" i="48"/>
  <c r="M57" i="48"/>
  <c r="J47" i="71"/>
  <c r="J49" i="71" s="1"/>
  <c r="J57" i="71" s="1"/>
  <c r="J60" i="71"/>
  <c r="J102" i="71"/>
  <c r="H78" i="73"/>
  <c r="H68" i="73"/>
  <c r="L57" i="48"/>
  <c r="P89" i="48"/>
  <c r="K47" i="73"/>
  <c r="K85" i="73" s="1"/>
  <c r="L46" i="71"/>
  <c r="L80" i="71" s="1"/>
  <c r="J80" i="71"/>
  <c r="P12" i="48"/>
  <c r="P14" i="48"/>
  <c r="Q96" i="48"/>
  <c r="P94" i="48"/>
  <c r="K11" i="73"/>
  <c r="P92" i="48"/>
  <c r="J12" i="73"/>
  <c r="K10" i="73"/>
  <c r="P90" i="48"/>
  <c r="O106" i="48"/>
  <c r="L9" i="73"/>
  <c r="P70" i="48"/>
  <c r="L49" i="51"/>
  <c r="G62" i="73"/>
  <c r="L49" i="48"/>
  <c r="F65" i="73"/>
  <c r="F81" i="72"/>
  <c r="J2" i="48"/>
  <c r="Q53" i="51"/>
  <c r="E62" i="73"/>
  <c r="F77" i="73"/>
  <c r="E77" i="73"/>
  <c r="Q51" i="51"/>
  <c r="P51" i="51"/>
  <c r="M7" i="48"/>
  <c r="P53" i="51"/>
  <c r="K6" i="48"/>
  <c r="L6" i="48"/>
  <c r="E81" i="72"/>
  <c r="E65" i="73"/>
  <c r="K59" i="48"/>
  <c r="S51" i="51"/>
  <c r="R51" i="48"/>
  <c r="N33" i="14"/>
  <c r="I42" i="12"/>
  <c r="I50" i="12" s="1"/>
  <c r="S54" i="48"/>
  <c r="T54" i="48"/>
  <c r="EK117" i="72"/>
  <c r="EC115" i="72"/>
  <c r="DW115" i="72"/>
  <c r="DZ115" i="72"/>
  <c r="DV115" i="72"/>
  <c r="DY115" i="72"/>
  <c r="EA115" i="72"/>
  <c r="DR115" i="72"/>
  <c r="EB115" i="72"/>
  <c r="DU115" i="72"/>
  <c r="DS115" i="72"/>
  <c r="DT115" i="72"/>
  <c r="F73" i="11"/>
  <c r="F73" i="39" s="1"/>
  <c r="F83" i="11"/>
  <c r="K101" i="20" l="1"/>
  <c r="L90" i="20"/>
  <c r="L93" i="20" s="1"/>
  <c r="L95" i="20"/>
  <c r="M96" i="20"/>
  <c r="M91" i="20"/>
  <c r="F83" i="39"/>
  <c r="F98" i="39" s="1"/>
  <c r="F98" i="11"/>
  <c r="E61" i="39"/>
  <c r="H53" i="11"/>
  <c r="H53" i="39" s="1"/>
  <c r="H65" i="11"/>
  <c r="H73" i="11"/>
  <c r="Q88" i="48"/>
  <c r="E40" i="69"/>
  <c r="F39" i="69"/>
  <c r="F38" i="69"/>
  <c r="L100" i="72"/>
  <c r="F61" i="11"/>
  <c r="Q49" i="48"/>
  <c r="K48" i="73"/>
  <c r="K50" i="73" s="1"/>
  <c r="R98" i="48"/>
  <c r="K70" i="71"/>
  <c r="K106" i="71" s="1"/>
  <c r="J88" i="73"/>
  <c r="P91" i="48"/>
  <c r="P101" i="48" s="1"/>
  <c r="O10" i="48"/>
  <c r="W49" i="73"/>
  <c r="N102" i="48"/>
  <c r="N103" i="48" s="1"/>
  <c r="BS49" i="73"/>
  <c r="K87" i="73"/>
  <c r="L15" i="51"/>
  <c r="CF49" i="73"/>
  <c r="BT49" i="73"/>
  <c r="P96" i="51"/>
  <c r="X49" i="73"/>
  <c r="M15" i="48"/>
  <c r="M13" i="48"/>
  <c r="CR49" i="73"/>
  <c r="L11" i="51"/>
  <c r="L13" i="51"/>
  <c r="M11" i="48"/>
  <c r="Q97" i="48"/>
  <c r="P98" i="51"/>
  <c r="Q99" i="48"/>
  <c r="BH49" i="73"/>
  <c r="P94" i="51"/>
  <c r="P92" i="51"/>
  <c r="Q95" i="48"/>
  <c r="Q93" i="48"/>
  <c r="O57" i="48"/>
  <c r="N73" i="48"/>
  <c r="N109" i="48" s="1"/>
  <c r="H81" i="72"/>
  <c r="K47" i="71"/>
  <c r="K49" i="71" s="1"/>
  <c r="K57" i="71" s="1"/>
  <c r="J72" i="71"/>
  <c r="L47" i="73"/>
  <c r="N71" i="48"/>
  <c r="N107" i="48" s="1"/>
  <c r="M46" i="71"/>
  <c r="Q89" i="48"/>
  <c r="L67" i="71"/>
  <c r="O71" i="48"/>
  <c r="O107" i="48" s="1"/>
  <c r="K12" i="73"/>
  <c r="O10" i="51"/>
  <c r="Q14" i="48"/>
  <c r="P10" i="48"/>
  <c r="Q12" i="48"/>
  <c r="R96" i="48"/>
  <c r="Q94" i="48"/>
  <c r="Q92" i="48"/>
  <c r="L11" i="73"/>
  <c r="L10" i="73"/>
  <c r="Q90" i="48"/>
  <c r="M9" i="73"/>
  <c r="Q70" i="48"/>
  <c r="M31" i="71"/>
  <c r="M101" i="71" s="1"/>
  <c r="P106" i="48"/>
  <c r="E43" i="67"/>
  <c r="E24" i="67"/>
  <c r="E46" i="67"/>
  <c r="E28" i="67"/>
  <c r="E45" i="67"/>
  <c r="E38" i="67"/>
  <c r="E47" i="67"/>
  <c r="E42" i="67"/>
  <c r="O9" i="48"/>
  <c r="M5" i="48"/>
  <c r="E39" i="67"/>
  <c r="E44" i="67"/>
  <c r="N7" i="48"/>
  <c r="L3" i="48"/>
  <c r="J6" i="48"/>
  <c r="N9" i="48"/>
  <c r="R53" i="48"/>
  <c r="E36" i="67"/>
  <c r="J3" i="48"/>
  <c r="L8" i="48"/>
  <c r="R50" i="48"/>
  <c r="L50" i="51"/>
  <c r="E76" i="73"/>
  <c r="K2" i="48"/>
  <c r="F51" i="72"/>
  <c r="T51" i="51"/>
  <c r="T51" i="48"/>
  <c r="EL117" i="72"/>
  <c r="J42" i="12"/>
  <c r="J50" i="12" s="1"/>
  <c r="O33" i="14"/>
  <c r="S51" i="48"/>
  <c r="G83" i="11"/>
  <c r="M67" i="71"/>
  <c r="M102" i="71" s="1"/>
  <c r="N96" i="20" l="1"/>
  <c r="L99" i="20"/>
  <c r="L101" i="20" s="1"/>
  <c r="M90" i="20"/>
  <c r="M93" i="20" s="1"/>
  <c r="N91" i="20"/>
  <c r="M95" i="20"/>
  <c r="M99" i="20" s="1"/>
  <c r="E92" i="69"/>
  <c r="G83" i="39"/>
  <c r="G98" i="39" s="1"/>
  <c r="G98" i="11"/>
  <c r="E91" i="67"/>
  <c r="F61" i="39"/>
  <c r="H65" i="39"/>
  <c r="H96" i="11"/>
  <c r="E28" i="11"/>
  <c r="E24" i="11"/>
  <c r="E53" i="11"/>
  <c r="E95" i="11" s="1"/>
  <c r="E65" i="11"/>
  <c r="E96" i="11" s="1"/>
  <c r="E81" i="11"/>
  <c r="E97" i="11" s="1"/>
  <c r="N31" i="71"/>
  <c r="N101" i="71" s="1"/>
  <c r="F6" i="61"/>
  <c r="F89" i="61" s="1"/>
  <c r="I65" i="11"/>
  <c r="I53" i="11"/>
  <c r="I53" i="39" s="1"/>
  <c r="I97" i="51"/>
  <c r="E20" i="7"/>
  <c r="F21" i="7"/>
  <c r="F20" i="7"/>
  <c r="E21" i="7"/>
  <c r="I73" i="11"/>
  <c r="H73" i="39"/>
  <c r="R88" i="48"/>
  <c r="F40" i="69"/>
  <c r="F92" i="69" s="1"/>
  <c r="M16" i="72"/>
  <c r="M58" i="72"/>
  <c r="K86" i="73"/>
  <c r="K88" i="73" s="1"/>
  <c r="I65" i="73"/>
  <c r="F81" i="11"/>
  <c r="S98" i="48"/>
  <c r="F65" i="11"/>
  <c r="L48" i="73"/>
  <c r="L86" i="73" s="1"/>
  <c r="R93" i="48"/>
  <c r="Q91" i="48"/>
  <c r="Q101" i="48" s="1"/>
  <c r="L49" i="73"/>
  <c r="L87" i="73" s="1"/>
  <c r="AV49" i="73"/>
  <c r="O102" i="48"/>
  <c r="O103" i="48" s="1"/>
  <c r="AJ49" i="73"/>
  <c r="Q94" i="51"/>
  <c r="R95" i="48"/>
  <c r="P10" i="51"/>
  <c r="F53" i="11"/>
  <c r="F53" i="39" s="1"/>
  <c r="L12" i="73"/>
  <c r="M6" i="48"/>
  <c r="O11" i="48"/>
  <c r="I60" i="48"/>
  <c r="H65" i="73"/>
  <c r="P71" i="48"/>
  <c r="P107" i="48" s="1"/>
  <c r="BU49" i="73"/>
  <c r="M49" i="73"/>
  <c r="M11" i="51"/>
  <c r="R97" i="48"/>
  <c r="Q96" i="51"/>
  <c r="M15" i="51"/>
  <c r="AK49" i="73"/>
  <c r="N11" i="48"/>
  <c r="R99" i="48"/>
  <c r="DR49" i="73"/>
  <c r="N11" i="51"/>
  <c r="N13" i="48"/>
  <c r="Q98" i="51"/>
  <c r="M13" i="51"/>
  <c r="BI49" i="73"/>
  <c r="DE49" i="73"/>
  <c r="N15" i="48"/>
  <c r="CS49" i="73"/>
  <c r="Q92" i="51"/>
  <c r="K60" i="71"/>
  <c r="K72" i="71" s="1"/>
  <c r="K5" i="48"/>
  <c r="G76" i="73"/>
  <c r="L5" i="48"/>
  <c r="L78" i="73"/>
  <c r="L68" i="73"/>
  <c r="K78" i="73"/>
  <c r="K68" i="73"/>
  <c r="L70" i="71"/>
  <c r="L106" i="71" s="1"/>
  <c r="L47" i="71"/>
  <c r="L49" i="71" s="1"/>
  <c r="L57" i="71" s="1"/>
  <c r="P57" i="48"/>
  <c r="N57" i="48"/>
  <c r="L102" i="71"/>
  <c r="M80" i="71"/>
  <c r="N46" i="71"/>
  <c r="J68" i="73"/>
  <c r="J78" i="73"/>
  <c r="L85" i="73"/>
  <c r="M47" i="73"/>
  <c r="M85" i="73" s="1"/>
  <c r="R89" i="48"/>
  <c r="S96" i="48"/>
  <c r="R12" i="48"/>
  <c r="R14" i="48"/>
  <c r="Q10" i="48"/>
  <c r="M11" i="73"/>
  <c r="R92" i="48"/>
  <c r="R94" i="48"/>
  <c r="M10" i="73"/>
  <c r="R90" i="48"/>
  <c r="N9" i="73"/>
  <c r="Q106" i="48"/>
  <c r="E48" i="67"/>
  <c r="E40" i="67"/>
  <c r="P7" i="48"/>
  <c r="O7" i="48"/>
  <c r="R53" i="51"/>
  <c r="H77" i="73"/>
  <c r="P49" i="51"/>
  <c r="Q9" i="48"/>
  <c r="M8" i="48"/>
  <c r="N49" i="51"/>
  <c r="J60" i="48"/>
  <c r="I77" i="73"/>
  <c r="I62" i="73"/>
  <c r="R51" i="51"/>
  <c r="G77" i="73"/>
  <c r="L2" i="48"/>
  <c r="O49" i="51"/>
  <c r="M59" i="48"/>
  <c r="E51" i="72"/>
  <c r="L59" i="48"/>
  <c r="F57" i="72"/>
  <c r="Q33" i="14"/>
  <c r="L42" i="12"/>
  <c r="L50" i="12" s="1"/>
  <c r="EM117" i="72"/>
  <c r="P33" i="14"/>
  <c r="K42" i="12"/>
  <c r="K50" i="12" s="1"/>
  <c r="M101" i="20" l="1"/>
  <c r="O91" i="20"/>
  <c r="N95" i="20"/>
  <c r="N90" i="20"/>
  <c r="N93" i="20" s="1"/>
  <c r="O96" i="20"/>
  <c r="H96" i="39"/>
  <c r="E92" i="67"/>
  <c r="I65" i="39"/>
  <c r="I96" i="11"/>
  <c r="F81" i="39"/>
  <c r="F97" i="39" s="1"/>
  <c r="F97" i="11"/>
  <c r="F95" i="11"/>
  <c r="F65" i="39"/>
  <c r="F96" i="39" s="1"/>
  <c r="F96" i="11"/>
  <c r="E99" i="11"/>
  <c r="F95" i="39"/>
  <c r="E28" i="39"/>
  <c r="E48" i="11"/>
  <c r="E24" i="39"/>
  <c r="E53" i="39"/>
  <c r="E95" i="39" s="1"/>
  <c r="E81" i="39"/>
  <c r="E97" i="39" s="1"/>
  <c r="E65" i="39"/>
  <c r="E96" i="39" s="1"/>
  <c r="G61" i="11"/>
  <c r="E36" i="11"/>
  <c r="E91" i="11" s="1"/>
  <c r="G73" i="11"/>
  <c r="N10" i="71"/>
  <c r="N80" i="71" s="1"/>
  <c r="O31" i="71"/>
  <c r="O101" i="71" s="1"/>
  <c r="E6" i="67"/>
  <c r="E89" i="67" s="1"/>
  <c r="G6" i="61"/>
  <c r="G89" i="61" s="1"/>
  <c r="S88" i="48"/>
  <c r="J97" i="51"/>
  <c r="H81" i="11"/>
  <c r="H97" i="11" s="1"/>
  <c r="H20" i="7"/>
  <c r="H21" i="7"/>
  <c r="J65" i="11"/>
  <c r="I93" i="51"/>
  <c r="J53" i="11"/>
  <c r="J53" i="39" s="1"/>
  <c r="G20" i="7"/>
  <c r="G21" i="7"/>
  <c r="H61" i="11"/>
  <c r="H95" i="11" s="1"/>
  <c r="J73" i="11"/>
  <c r="I73" i="39"/>
  <c r="H83" i="11"/>
  <c r="H98" i="11" s="1"/>
  <c r="E40" i="11"/>
  <c r="M100" i="72"/>
  <c r="N16" i="72"/>
  <c r="N58" i="72"/>
  <c r="K62" i="73"/>
  <c r="P50" i="51"/>
  <c r="O50" i="51"/>
  <c r="T98" i="48"/>
  <c r="M48" i="73"/>
  <c r="M50" i="73" s="1"/>
  <c r="G65" i="11"/>
  <c r="L50" i="73"/>
  <c r="R94" i="51"/>
  <c r="L88" i="73"/>
  <c r="Y49" i="73"/>
  <c r="AW49" i="73"/>
  <c r="P102" i="48"/>
  <c r="P103" i="48" s="1"/>
  <c r="M87" i="73"/>
  <c r="R91" i="48"/>
  <c r="R101" i="48" s="1"/>
  <c r="Q10" i="51"/>
  <c r="R10" i="48"/>
  <c r="I81" i="72"/>
  <c r="N67" i="71"/>
  <c r="N102" i="71" s="1"/>
  <c r="Q71" i="48"/>
  <c r="Q107" i="48" s="1"/>
  <c r="AX49" i="73"/>
  <c r="R96" i="51"/>
  <c r="CG49" i="73"/>
  <c r="N15" i="51"/>
  <c r="AL49" i="73"/>
  <c r="CT49" i="73"/>
  <c r="S99" i="48"/>
  <c r="CH49" i="73"/>
  <c r="Z49" i="73"/>
  <c r="S97" i="48"/>
  <c r="N13" i="51"/>
  <c r="R98" i="51"/>
  <c r="O13" i="48"/>
  <c r="O15" i="48"/>
  <c r="BV49" i="73"/>
  <c r="N49" i="73"/>
  <c r="H76" i="73"/>
  <c r="S95" i="48"/>
  <c r="BJ49" i="73"/>
  <c r="R92" i="51"/>
  <c r="S93" i="48"/>
  <c r="Q57" i="48"/>
  <c r="O73" i="48"/>
  <c r="O109" i="48" s="1"/>
  <c r="L60" i="71"/>
  <c r="L72" i="71" s="1"/>
  <c r="P73" i="48"/>
  <c r="P109" i="48" s="1"/>
  <c r="M70" i="71"/>
  <c r="M106" i="71" s="1"/>
  <c r="M47" i="71"/>
  <c r="M49" i="71" s="1"/>
  <c r="M57" i="71" s="1"/>
  <c r="S89" i="48"/>
  <c r="O46" i="71"/>
  <c r="N47" i="73"/>
  <c r="N85" i="73" s="1"/>
  <c r="T96" i="48"/>
  <c r="M12" i="73"/>
  <c r="N11" i="73"/>
  <c r="S94" i="48"/>
  <c r="S92" i="48"/>
  <c r="S90" i="48"/>
  <c r="N10" i="73"/>
  <c r="R70" i="48"/>
  <c r="S70" i="48"/>
  <c r="O9" i="73"/>
  <c r="J76" i="73"/>
  <c r="O5" i="48"/>
  <c r="O8" i="48"/>
  <c r="U51" i="51"/>
  <c r="P9" i="48"/>
  <c r="N6" i="48"/>
  <c r="P49" i="48"/>
  <c r="N5" i="48"/>
  <c r="M2" i="48"/>
  <c r="Q49" i="51"/>
  <c r="N50" i="51"/>
  <c r="N8" i="48"/>
  <c r="F76" i="73"/>
  <c r="J62" i="73"/>
  <c r="G81" i="72"/>
  <c r="G65" i="73"/>
  <c r="H62" i="73"/>
  <c r="O3" i="48"/>
  <c r="U53" i="51"/>
  <c r="E57" i="72"/>
  <c r="F63" i="73"/>
  <c r="F56" i="72"/>
  <c r="F52" i="72"/>
  <c r="F54" i="72" s="1"/>
  <c r="EN117" i="72"/>
  <c r="EO117" i="72"/>
  <c r="I83" i="11"/>
  <c r="K60" i="48"/>
  <c r="P96" i="20" l="1"/>
  <c r="N99" i="20"/>
  <c r="N101" i="20" s="1"/>
  <c r="O95" i="20"/>
  <c r="O99" i="20" s="1"/>
  <c r="O90" i="20"/>
  <c r="O93" i="20" s="1"/>
  <c r="P91" i="20"/>
  <c r="I83" i="39"/>
  <c r="I98" i="39" s="1"/>
  <c r="I98" i="11"/>
  <c r="E92" i="11"/>
  <c r="I96" i="39"/>
  <c r="J65" i="39"/>
  <c r="J96" i="11"/>
  <c r="F99" i="39"/>
  <c r="G65" i="39"/>
  <c r="G96" i="11"/>
  <c r="H99" i="11"/>
  <c r="E99" i="39"/>
  <c r="F99" i="11"/>
  <c r="E6" i="11"/>
  <c r="E89" i="11" s="1"/>
  <c r="E48" i="39"/>
  <c r="E40" i="39"/>
  <c r="G73" i="39"/>
  <c r="G61" i="39"/>
  <c r="E36" i="39"/>
  <c r="E91" i="39" s="1"/>
  <c r="G53" i="11"/>
  <c r="G95" i="11" s="1"/>
  <c r="G81" i="11"/>
  <c r="G97" i="11" s="1"/>
  <c r="O10" i="71"/>
  <c r="O80" i="71" s="1"/>
  <c r="H6" i="61"/>
  <c r="H89" i="61" s="1"/>
  <c r="H81" i="39"/>
  <c r="H97" i="39" s="1"/>
  <c r="J93" i="51"/>
  <c r="I91" i="51"/>
  <c r="K53" i="11"/>
  <c r="K53" i="39" s="1"/>
  <c r="K65" i="11"/>
  <c r="I21" i="7"/>
  <c r="I20" i="7"/>
  <c r="K97" i="51"/>
  <c r="I81" i="11"/>
  <c r="I97" i="11" s="1"/>
  <c r="I61" i="11"/>
  <c r="I95" i="11" s="1"/>
  <c r="H61" i="39"/>
  <c r="H95" i="39" s="1"/>
  <c r="K73" i="11"/>
  <c r="J73" i="39"/>
  <c r="T88" i="48"/>
  <c r="H83" i="39"/>
  <c r="H98" i="39" s="1"/>
  <c r="I6" i="61"/>
  <c r="I89" i="61" s="1"/>
  <c r="N100" i="72"/>
  <c r="O16" i="72"/>
  <c r="P58" i="72"/>
  <c r="O58" i="72"/>
  <c r="T16" i="14"/>
  <c r="Q50" i="51"/>
  <c r="M86" i="73"/>
  <c r="T93" i="48"/>
  <c r="S91" i="48"/>
  <c r="S101" i="48" s="1"/>
  <c r="K81" i="72"/>
  <c r="DS49" i="73"/>
  <c r="Q102" i="48"/>
  <c r="Q103" i="48" s="1"/>
  <c r="DF49" i="73"/>
  <c r="M88" i="73"/>
  <c r="N87" i="73"/>
  <c r="N48" i="73"/>
  <c r="N86" i="73" s="1"/>
  <c r="S10" i="48"/>
  <c r="N3" i="48"/>
  <c r="P8" i="48"/>
  <c r="O11" i="51"/>
  <c r="S98" i="51"/>
  <c r="P13" i="48"/>
  <c r="AY49" i="73"/>
  <c r="P15" i="48"/>
  <c r="AM49" i="73"/>
  <c r="O15" i="51"/>
  <c r="S96" i="51"/>
  <c r="O13" i="51"/>
  <c r="T97" i="48"/>
  <c r="BW49" i="73"/>
  <c r="P11" i="48"/>
  <c r="O49" i="73"/>
  <c r="AA49" i="73"/>
  <c r="T99" i="48"/>
  <c r="CI49" i="73"/>
  <c r="BK49" i="73"/>
  <c r="CU49" i="73"/>
  <c r="S94" i="51"/>
  <c r="S92" i="51"/>
  <c r="T95" i="48"/>
  <c r="DT49" i="73"/>
  <c r="Q73" i="48"/>
  <c r="Q109" i="48" s="1"/>
  <c r="N68" i="73"/>
  <c r="N78" i="73"/>
  <c r="M60" i="71"/>
  <c r="M72" i="71" s="1"/>
  <c r="R73" i="48"/>
  <c r="R109" i="48" s="1"/>
  <c r="R57" i="48"/>
  <c r="N70" i="71"/>
  <c r="N106" i="71" s="1"/>
  <c r="N47" i="71"/>
  <c r="N49" i="71" s="1"/>
  <c r="N57" i="71" s="1"/>
  <c r="O47" i="73"/>
  <c r="O85" i="73" s="1"/>
  <c r="R71" i="48"/>
  <c r="R107" i="48" s="1"/>
  <c r="O67" i="71"/>
  <c r="O102" i="71" s="1"/>
  <c r="L60" i="48"/>
  <c r="T89" i="48"/>
  <c r="H51" i="72"/>
  <c r="M78" i="73"/>
  <c r="M68" i="73"/>
  <c r="P46" i="71"/>
  <c r="I95" i="51"/>
  <c r="T92" i="48"/>
  <c r="O11" i="73"/>
  <c r="T94" i="48"/>
  <c r="Q40" i="6"/>
  <c r="O10" i="73"/>
  <c r="T90" i="48"/>
  <c r="N12" i="73"/>
  <c r="Q31" i="71"/>
  <c r="U9" i="15"/>
  <c r="T70" i="48"/>
  <c r="S106" i="48"/>
  <c r="P9" i="73"/>
  <c r="R106" i="48"/>
  <c r="R9" i="48"/>
  <c r="I56" i="72"/>
  <c r="W15" i="14"/>
  <c r="K76" i="73"/>
  <c r="M3" i="48"/>
  <c r="K77" i="73"/>
  <c r="N2" i="48"/>
  <c r="O6" i="48"/>
  <c r="G51" i="72"/>
  <c r="E52" i="72"/>
  <c r="E54" i="72" s="1"/>
  <c r="E56" i="72"/>
  <c r="F60" i="72"/>
  <c r="F65" i="72" s="1"/>
  <c r="J83" i="11"/>
  <c r="R9" i="73"/>
  <c r="M60" i="48"/>
  <c r="R36" i="20" l="1"/>
  <c r="Q91" i="20"/>
  <c r="R91" i="20" s="1"/>
  <c r="P95" i="20"/>
  <c r="P99" i="20" s="1"/>
  <c r="O101" i="20"/>
  <c r="P90" i="20"/>
  <c r="P93" i="20" s="1"/>
  <c r="R73" i="20"/>
  <c r="Q96" i="20"/>
  <c r="R96" i="20" s="1"/>
  <c r="J83" i="39"/>
  <c r="J98" i="39" s="1"/>
  <c r="J98" i="11"/>
  <c r="H99" i="39"/>
  <c r="I99" i="11"/>
  <c r="E92" i="39"/>
  <c r="G99" i="11"/>
  <c r="K96" i="11"/>
  <c r="G96" i="39"/>
  <c r="J96" i="39"/>
  <c r="G53" i="39"/>
  <c r="G95" i="39" s="1"/>
  <c r="K65" i="39"/>
  <c r="G81" i="39"/>
  <c r="G97" i="39" s="1"/>
  <c r="P31" i="71"/>
  <c r="P101" i="71" s="1"/>
  <c r="Q101" i="71" s="1"/>
  <c r="H30" i="15" s="1"/>
  <c r="P10" i="71"/>
  <c r="P80" i="71" s="1"/>
  <c r="E6" i="39"/>
  <c r="E89" i="39" s="1"/>
  <c r="L97" i="51"/>
  <c r="J91" i="51"/>
  <c r="I81" i="39"/>
  <c r="I97" i="39" s="1"/>
  <c r="J20" i="7"/>
  <c r="J21" i="7"/>
  <c r="K93" i="51"/>
  <c r="J81" i="11"/>
  <c r="J97" i="11" s="1"/>
  <c r="L65" i="11"/>
  <c r="J61" i="11"/>
  <c r="J95" i="11" s="1"/>
  <c r="I61" i="39"/>
  <c r="I95" i="39" s="1"/>
  <c r="L73" i="11"/>
  <c r="K73" i="39"/>
  <c r="I87" i="51"/>
  <c r="P16" i="72"/>
  <c r="P100" i="72" s="1"/>
  <c r="O48" i="73"/>
  <c r="O86" i="73" s="1"/>
  <c r="O100" i="72"/>
  <c r="R58" i="72"/>
  <c r="N50" i="73"/>
  <c r="K65" i="73"/>
  <c r="O70" i="71"/>
  <c r="O106" i="71" s="1"/>
  <c r="T91" i="48"/>
  <c r="T101" i="48" s="1"/>
  <c r="T92" i="51"/>
  <c r="P48" i="73"/>
  <c r="EF48" i="73" s="1"/>
  <c r="R10" i="51"/>
  <c r="R102" i="48"/>
  <c r="R103" i="48" s="1"/>
  <c r="N88" i="73"/>
  <c r="DG49" i="73"/>
  <c r="O87" i="73"/>
  <c r="R7" i="48"/>
  <c r="P5" i="48"/>
  <c r="P67" i="71"/>
  <c r="P102" i="71" s="1"/>
  <c r="Q102" i="71" s="1"/>
  <c r="H31" i="15" s="1"/>
  <c r="DH49" i="73"/>
  <c r="CJ49" i="73"/>
  <c r="P13" i="51"/>
  <c r="Q11" i="48"/>
  <c r="Q13" i="48"/>
  <c r="BL49" i="73"/>
  <c r="AN49" i="73"/>
  <c r="Q15" i="48"/>
  <c r="P15" i="51"/>
  <c r="P11" i="51"/>
  <c r="T98" i="51"/>
  <c r="AZ49" i="73"/>
  <c r="T96" i="51"/>
  <c r="AB49" i="73"/>
  <c r="DU49" i="73"/>
  <c r="T94" i="51"/>
  <c r="BX49" i="73"/>
  <c r="CV49" i="73"/>
  <c r="N60" i="71"/>
  <c r="N72" i="71" s="1"/>
  <c r="O78" i="73"/>
  <c r="O47" i="71"/>
  <c r="O49" i="71" s="1"/>
  <c r="O57" i="71" s="1"/>
  <c r="S57" i="48"/>
  <c r="O50" i="73"/>
  <c r="H57" i="72"/>
  <c r="S71" i="48"/>
  <c r="S107" i="48" s="1"/>
  <c r="I88" i="51"/>
  <c r="R46" i="71"/>
  <c r="P47" i="73"/>
  <c r="P85" i="73" s="1"/>
  <c r="T71" i="48"/>
  <c r="T107" i="48" s="1"/>
  <c r="J95" i="51"/>
  <c r="O12" i="73"/>
  <c r="P11" i="73"/>
  <c r="I89" i="51"/>
  <c r="P10" i="73"/>
  <c r="J87" i="51"/>
  <c r="EF9" i="73"/>
  <c r="V9" i="15"/>
  <c r="R10" i="71"/>
  <c r="R31" i="71"/>
  <c r="R101" i="71" s="1"/>
  <c r="T106" i="48"/>
  <c r="H9" i="15"/>
  <c r="Q7" i="48"/>
  <c r="R49" i="48"/>
  <c r="W14" i="14"/>
  <c r="O2" i="48"/>
  <c r="J65" i="73"/>
  <c r="J81" i="72"/>
  <c r="P6" i="48"/>
  <c r="J77" i="73"/>
  <c r="I52" i="72"/>
  <c r="E63" i="73"/>
  <c r="O59" i="48"/>
  <c r="I63" i="73"/>
  <c r="E60" i="72"/>
  <c r="E65" i="72" s="1"/>
  <c r="I57" i="72"/>
  <c r="I60" i="72" s="1"/>
  <c r="G57" i="72"/>
  <c r="N59" i="48"/>
  <c r="K83" i="11"/>
  <c r="S9" i="73"/>
  <c r="R10" i="73"/>
  <c r="R47" i="73"/>
  <c r="Q90" i="20" l="1"/>
  <c r="R22" i="20"/>
  <c r="P101" i="20"/>
  <c r="R61" i="20"/>
  <c r="Q95" i="20"/>
  <c r="Q99" i="20" s="1"/>
  <c r="K83" i="39"/>
  <c r="K98" i="39" s="1"/>
  <c r="K98" i="11"/>
  <c r="L96" i="11"/>
  <c r="G99" i="39"/>
  <c r="K96" i="39"/>
  <c r="I99" i="39"/>
  <c r="J99" i="11"/>
  <c r="L65" i="39"/>
  <c r="L53" i="11"/>
  <c r="J6" i="61"/>
  <c r="J89" i="61" s="1"/>
  <c r="S10" i="71"/>
  <c r="K81" i="11"/>
  <c r="K97" i="11" s="1"/>
  <c r="K21" i="7"/>
  <c r="L93" i="51"/>
  <c r="K91" i="51"/>
  <c r="M97" i="51"/>
  <c r="J81" i="39"/>
  <c r="J97" i="39" s="1"/>
  <c r="J61" i="39"/>
  <c r="J95" i="39" s="1"/>
  <c r="K61" i="11"/>
  <c r="K95" i="11" s="1"/>
  <c r="M73" i="11"/>
  <c r="L73" i="39"/>
  <c r="K6" i="61"/>
  <c r="K89" i="61" s="1"/>
  <c r="R16" i="72"/>
  <c r="R100" i="72" s="1"/>
  <c r="H16" i="14"/>
  <c r="EF100" i="72" s="1"/>
  <c r="C41" i="12"/>
  <c r="O88" i="73"/>
  <c r="Q67" i="71"/>
  <c r="P70" i="71"/>
  <c r="P106" i="71" s="1"/>
  <c r="Q106" i="71" s="1"/>
  <c r="H35" i="15" s="1"/>
  <c r="S102" i="48"/>
  <c r="S103" i="48" s="1"/>
  <c r="I90" i="51"/>
  <c r="I100" i="51" s="1"/>
  <c r="S10" i="51"/>
  <c r="P49" i="73"/>
  <c r="EF49" i="73" s="1"/>
  <c r="R70" i="71"/>
  <c r="R106" i="71" s="1"/>
  <c r="T10" i="51"/>
  <c r="P12" i="73"/>
  <c r="K52" i="72"/>
  <c r="AO49" i="73"/>
  <c r="CW49" i="73"/>
  <c r="Q15" i="51"/>
  <c r="R15" i="48"/>
  <c r="Q11" i="51"/>
  <c r="Q13" i="51"/>
  <c r="AC49" i="73"/>
  <c r="EG49" i="73" s="1"/>
  <c r="DV49" i="73"/>
  <c r="R13" i="48"/>
  <c r="R11" i="48"/>
  <c r="BY49" i="73"/>
  <c r="CK49" i="73"/>
  <c r="DI49" i="73"/>
  <c r="P47" i="71"/>
  <c r="P49" i="71" s="1"/>
  <c r="P57" i="71" s="1"/>
  <c r="O60" i="71"/>
  <c r="O72" i="71" s="1"/>
  <c r="R47" i="71"/>
  <c r="R49" i="71" s="1"/>
  <c r="R57" i="71" s="1"/>
  <c r="Q70" i="71"/>
  <c r="T73" i="48"/>
  <c r="T109" i="48" s="1"/>
  <c r="I70" i="51"/>
  <c r="I107" i="51" s="1"/>
  <c r="H56" i="72"/>
  <c r="H60" i="72" s="1"/>
  <c r="EF47" i="73"/>
  <c r="S46" i="71"/>
  <c r="J88" i="51"/>
  <c r="R85" i="73"/>
  <c r="R60" i="71"/>
  <c r="R67" i="71"/>
  <c r="R102" i="71" s="1"/>
  <c r="R11" i="73"/>
  <c r="R87" i="73" s="1"/>
  <c r="K95" i="51"/>
  <c r="EF11" i="73"/>
  <c r="S10" i="73"/>
  <c r="J89" i="51"/>
  <c r="EF10" i="73"/>
  <c r="P86" i="73"/>
  <c r="EF86" i="73" s="1"/>
  <c r="EF85" i="73"/>
  <c r="C9" i="12"/>
  <c r="R80" i="71"/>
  <c r="I69" i="51"/>
  <c r="K57" i="72"/>
  <c r="I76" i="73"/>
  <c r="R49" i="51"/>
  <c r="M62" i="73"/>
  <c r="W9" i="14"/>
  <c r="R6" i="48"/>
  <c r="P2" i="48"/>
  <c r="Q8" i="48"/>
  <c r="P3" i="48"/>
  <c r="Q6" i="48"/>
  <c r="L77" i="73"/>
  <c r="G63" i="73"/>
  <c r="G52" i="72"/>
  <c r="K51" i="72"/>
  <c r="I51" i="72"/>
  <c r="G56" i="72"/>
  <c r="J51" i="72"/>
  <c r="L83" i="11"/>
  <c r="T9" i="73"/>
  <c r="S47" i="73"/>
  <c r="R95" i="20" l="1"/>
  <c r="R99" i="20" s="1"/>
  <c r="Q93" i="20"/>
  <c r="R93" i="20" s="1"/>
  <c r="R90" i="20"/>
  <c r="J99" i="39"/>
  <c r="L83" i="39"/>
  <c r="L98" i="39" s="1"/>
  <c r="L98" i="11"/>
  <c r="K99" i="11"/>
  <c r="L96" i="39"/>
  <c r="L53" i="39"/>
  <c r="S31" i="71"/>
  <c r="S101" i="71" s="1"/>
  <c r="M65" i="11"/>
  <c r="M96" i="11" s="1"/>
  <c r="N53" i="11"/>
  <c r="N53" i="39" s="1"/>
  <c r="K87" i="51"/>
  <c r="M93" i="51"/>
  <c r="N97" i="51"/>
  <c r="K81" i="39"/>
  <c r="K97" i="39" s="1"/>
  <c r="N65" i="11"/>
  <c r="K20" i="7"/>
  <c r="L81" i="11"/>
  <c r="L97" i="11" s="1"/>
  <c r="L20" i="7"/>
  <c r="L21" i="7"/>
  <c r="M53" i="11"/>
  <c r="L91" i="51"/>
  <c r="L61" i="11"/>
  <c r="L95" i="11" s="1"/>
  <c r="K61" i="39"/>
  <c r="K95" i="39" s="1"/>
  <c r="N73" i="11"/>
  <c r="M73" i="39"/>
  <c r="L6" i="61"/>
  <c r="L89" i="61" s="1"/>
  <c r="T16" i="72"/>
  <c r="T102" i="48"/>
  <c r="T103" i="48" s="1"/>
  <c r="S16" i="72"/>
  <c r="S58" i="72"/>
  <c r="I101" i="51"/>
  <c r="R48" i="73"/>
  <c r="R50" i="73" s="1"/>
  <c r="C10" i="12"/>
  <c r="O10" i="12" s="1"/>
  <c r="P10" i="12" s="1"/>
  <c r="J90" i="51"/>
  <c r="BA49" i="73"/>
  <c r="R12" i="73"/>
  <c r="P87" i="73"/>
  <c r="EF87" i="73" s="1"/>
  <c r="EF88" i="73" s="1"/>
  <c r="EF50" i="73"/>
  <c r="P50" i="73"/>
  <c r="J100" i="51"/>
  <c r="T10" i="48"/>
  <c r="EF12" i="73"/>
  <c r="R5" i="48"/>
  <c r="R72" i="71"/>
  <c r="BM49" i="73"/>
  <c r="CL49" i="73"/>
  <c r="BN49" i="73"/>
  <c r="S15" i="48"/>
  <c r="S13" i="48"/>
  <c r="S11" i="48"/>
  <c r="BB49" i="73"/>
  <c r="R13" i="51"/>
  <c r="DJ49" i="73"/>
  <c r="R15" i="51"/>
  <c r="R11" i="51"/>
  <c r="M65" i="73"/>
  <c r="M81" i="72"/>
  <c r="DW49" i="73"/>
  <c r="BZ49" i="73"/>
  <c r="M77" i="73"/>
  <c r="S73" i="48"/>
  <c r="S109" i="48" s="1"/>
  <c r="P60" i="71"/>
  <c r="P72" i="71" s="1"/>
  <c r="Q5" i="48"/>
  <c r="S78" i="73"/>
  <c r="S48" i="73"/>
  <c r="S86" i="73" s="1"/>
  <c r="K88" i="51"/>
  <c r="T46" i="71"/>
  <c r="S85" i="73"/>
  <c r="H52" i="72"/>
  <c r="H54" i="72" s="1"/>
  <c r="H65" i="72" s="1"/>
  <c r="S67" i="71"/>
  <c r="S102" i="71" s="1"/>
  <c r="R59" i="48"/>
  <c r="U10" i="51"/>
  <c r="L95" i="51"/>
  <c r="S11" i="73"/>
  <c r="S87" i="73" s="1"/>
  <c r="T10" i="73"/>
  <c r="K89" i="51"/>
  <c r="EQ85" i="73"/>
  <c r="S80" i="71"/>
  <c r="T10" i="71"/>
  <c r="T31" i="71"/>
  <c r="T101" i="71" s="1"/>
  <c r="O9" i="12"/>
  <c r="P9" i="12" s="1"/>
  <c r="I106" i="51"/>
  <c r="R3" i="48"/>
  <c r="O60" i="48"/>
  <c r="R50" i="51"/>
  <c r="Q2" i="48"/>
  <c r="N60" i="48"/>
  <c r="N77" i="73"/>
  <c r="L81" i="72"/>
  <c r="L65" i="73"/>
  <c r="U49" i="51"/>
  <c r="L62" i="73"/>
  <c r="R8" i="48"/>
  <c r="Q3" i="48"/>
  <c r="M76" i="73"/>
  <c r="N62" i="73"/>
  <c r="Q59" i="48"/>
  <c r="G54" i="72"/>
  <c r="K63" i="73"/>
  <c r="K54" i="72"/>
  <c r="P59" i="48"/>
  <c r="G60" i="72"/>
  <c r="I54" i="72"/>
  <c r="I65" i="72" s="1"/>
  <c r="M83" i="11"/>
  <c r="T47" i="73"/>
  <c r="U9" i="73"/>
  <c r="R101" i="20" l="1"/>
  <c r="Q101" i="20"/>
  <c r="M83" i="39"/>
  <c r="M98" i="39" s="1"/>
  <c r="M98" i="11"/>
  <c r="K99" i="39"/>
  <c r="L99" i="11"/>
  <c r="N65" i="39"/>
  <c r="N96" i="11"/>
  <c r="L87" i="51"/>
  <c r="M53" i="39"/>
  <c r="O97" i="51"/>
  <c r="N93" i="51"/>
  <c r="Q28" i="6"/>
  <c r="O65" i="11"/>
  <c r="M20" i="7"/>
  <c r="M21" i="7"/>
  <c r="M65" i="39"/>
  <c r="M96" i="39" s="1"/>
  <c r="M91" i="51"/>
  <c r="L81" i="39"/>
  <c r="L97" i="39" s="1"/>
  <c r="M81" i="11"/>
  <c r="M97" i="11" s="1"/>
  <c r="M61" i="11"/>
  <c r="M95" i="11" s="1"/>
  <c r="L61" i="39"/>
  <c r="L95" i="39" s="1"/>
  <c r="O73" i="11"/>
  <c r="Q73" i="6"/>
  <c r="N73" i="39"/>
  <c r="M6" i="61"/>
  <c r="M89" i="61" s="1"/>
  <c r="R86" i="73"/>
  <c r="R88" i="73" s="1"/>
  <c r="S100" i="72"/>
  <c r="EQ86" i="73"/>
  <c r="T58" i="72"/>
  <c r="T100" i="72" s="1"/>
  <c r="U58" i="72"/>
  <c r="K90" i="51"/>
  <c r="K100" i="51" s="1"/>
  <c r="N81" i="72"/>
  <c r="N65" i="73"/>
  <c r="CX49" i="73"/>
  <c r="P88" i="73"/>
  <c r="AP49" i="73"/>
  <c r="EH49" i="73" s="1"/>
  <c r="P60" i="48"/>
  <c r="I72" i="51"/>
  <c r="I109" i="51" s="1"/>
  <c r="N76" i="73"/>
  <c r="L70" i="51"/>
  <c r="L107" i="51" s="1"/>
  <c r="S11" i="51"/>
  <c r="CY49" i="73"/>
  <c r="CA49" i="73"/>
  <c r="BC49" i="73"/>
  <c r="EI49" i="73" s="1"/>
  <c r="S15" i="51"/>
  <c r="DX49" i="73"/>
  <c r="S13" i="51"/>
  <c r="T13" i="48"/>
  <c r="T11" i="48"/>
  <c r="T15" i="48"/>
  <c r="BO49" i="73"/>
  <c r="CM49" i="73"/>
  <c r="DK49" i="73"/>
  <c r="S70" i="71"/>
  <c r="S106" i="71" s="1"/>
  <c r="S47" i="71"/>
  <c r="S49" i="71" s="1"/>
  <c r="S57" i="71" s="1"/>
  <c r="J57" i="51"/>
  <c r="S88" i="73"/>
  <c r="S50" i="73"/>
  <c r="T47" i="71"/>
  <c r="T49" i="71" s="1"/>
  <c r="T57" i="71" s="1"/>
  <c r="U46" i="71"/>
  <c r="T67" i="71"/>
  <c r="T102" i="71" s="1"/>
  <c r="H63" i="73"/>
  <c r="T85" i="73"/>
  <c r="R78" i="73"/>
  <c r="I57" i="51"/>
  <c r="K70" i="51"/>
  <c r="K107" i="51" s="1"/>
  <c r="J70" i="51"/>
  <c r="J107" i="51" s="1"/>
  <c r="L88" i="51"/>
  <c r="T60" i="71"/>
  <c r="M95" i="51"/>
  <c r="T11" i="73"/>
  <c r="S12" i="73"/>
  <c r="C11" i="12"/>
  <c r="J101" i="51"/>
  <c r="L89" i="51"/>
  <c r="T80" i="71"/>
  <c r="U31" i="71"/>
  <c r="U101" i="71" s="1"/>
  <c r="U10" i="71"/>
  <c r="J69" i="51"/>
  <c r="K69" i="51"/>
  <c r="L76" i="73"/>
  <c r="U50" i="51"/>
  <c r="R2" i="48"/>
  <c r="K56" i="72"/>
  <c r="J57" i="72"/>
  <c r="G65" i="72"/>
  <c r="N83" i="11"/>
  <c r="U47" i="73"/>
  <c r="U85" i="73" s="1"/>
  <c r="U10" i="73"/>
  <c r="V9" i="73"/>
  <c r="N83" i="39" l="1"/>
  <c r="N98" i="39" s="1"/>
  <c r="N98" i="11"/>
  <c r="L99" i="39"/>
  <c r="N96" i="39"/>
  <c r="O65" i="39"/>
  <c r="O96" i="11"/>
  <c r="M99" i="11"/>
  <c r="M87" i="51"/>
  <c r="O53" i="11"/>
  <c r="M81" i="39"/>
  <c r="M97" i="39" s="1"/>
  <c r="P97" i="51"/>
  <c r="N91" i="51"/>
  <c r="O93" i="51"/>
  <c r="N81" i="11"/>
  <c r="N97" i="11" s="1"/>
  <c r="N61" i="11"/>
  <c r="N95" i="11" s="1"/>
  <c r="M61" i="39"/>
  <c r="M95" i="39" s="1"/>
  <c r="P73" i="11"/>
  <c r="Q73" i="11" s="1"/>
  <c r="O73" i="39"/>
  <c r="N6" i="61"/>
  <c r="N89" i="61" s="1"/>
  <c r="U16" i="72"/>
  <c r="U100" i="72" s="1"/>
  <c r="T48" i="73"/>
  <c r="T50" i="73" s="1"/>
  <c r="K101" i="51"/>
  <c r="T70" i="71"/>
  <c r="T106" i="71" s="1"/>
  <c r="L90" i="51"/>
  <c r="L100" i="51" s="1"/>
  <c r="U48" i="73"/>
  <c r="U50" i="73" s="1"/>
  <c r="U67" i="71"/>
  <c r="U102" i="71" s="1"/>
  <c r="C49" i="12"/>
  <c r="T15" i="51"/>
  <c r="CB49" i="73"/>
  <c r="CZ49" i="73"/>
  <c r="T11" i="51"/>
  <c r="T13" i="51"/>
  <c r="CN49" i="73"/>
  <c r="DY49" i="73"/>
  <c r="K72" i="51"/>
  <c r="K109" i="51" s="1"/>
  <c r="S60" i="71"/>
  <c r="U78" i="73"/>
  <c r="P78" i="73"/>
  <c r="T57" i="48"/>
  <c r="T72" i="71"/>
  <c r="V46" i="71"/>
  <c r="M70" i="51"/>
  <c r="M107" i="51" s="1"/>
  <c r="M88" i="51"/>
  <c r="T87" i="73"/>
  <c r="T12" i="73"/>
  <c r="N95" i="51"/>
  <c r="U11" i="73"/>
  <c r="U87" i="73" s="1"/>
  <c r="O11" i="12"/>
  <c r="P11" i="12" s="1"/>
  <c r="C12" i="12"/>
  <c r="EQ87" i="73"/>
  <c r="V10" i="73"/>
  <c r="M89" i="51"/>
  <c r="V10" i="71"/>
  <c r="V31" i="71"/>
  <c r="V101" i="71" s="1"/>
  <c r="N87" i="51"/>
  <c r="K106" i="51"/>
  <c r="J106" i="51"/>
  <c r="L69" i="51"/>
  <c r="U80" i="71"/>
  <c r="R60" i="48"/>
  <c r="K60" i="72"/>
  <c r="K65" i="72" s="1"/>
  <c r="L51" i="72"/>
  <c r="J52" i="72"/>
  <c r="J54" i="72" s="1"/>
  <c r="J56" i="72"/>
  <c r="O83" i="11"/>
  <c r="W9" i="73"/>
  <c r="V67" i="71"/>
  <c r="V102" i="71" s="1"/>
  <c r="N99" i="11" l="1"/>
  <c r="O83" i="39"/>
  <c r="O98" i="39" s="1"/>
  <c r="O98" i="11"/>
  <c r="O96" i="39"/>
  <c r="M99" i="39"/>
  <c r="P65" i="11"/>
  <c r="Q65" i="6"/>
  <c r="P53" i="11"/>
  <c r="Q53" i="11" s="1"/>
  <c r="Q53" i="6"/>
  <c r="Q24" i="6"/>
  <c r="O53" i="39"/>
  <c r="Q36" i="6"/>
  <c r="O21" i="7"/>
  <c r="O20" i="7"/>
  <c r="O91" i="51"/>
  <c r="N20" i="7"/>
  <c r="P93" i="51"/>
  <c r="Q81" i="6"/>
  <c r="Q97" i="51"/>
  <c r="N81" i="39"/>
  <c r="N97" i="39" s="1"/>
  <c r="O81" i="11"/>
  <c r="O97" i="11" s="1"/>
  <c r="N21" i="7"/>
  <c r="O61" i="11"/>
  <c r="O95" i="11" s="1"/>
  <c r="Q61" i="6"/>
  <c r="N61" i="39"/>
  <c r="N95" i="39" s="1"/>
  <c r="P73" i="39"/>
  <c r="Q73" i="39" s="1"/>
  <c r="O6" i="61"/>
  <c r="O89" i="61" s="1"/>
  <c r="T86" i="73"/>
  <c r="V16" i="72"/>
  <c r="W16" i="72"/>
  <c r="V58" i="72"/>
  <c r="DL49" i="73"/>
  <c r="M90" i="51"/>
  <c r="M100" i="51" s="1"/>
  <c r="L101" i="51"/>
  <c r="N56" i="72"/>
  <c r="U11" i="51"/>
  <c r="CC49" i="73"/>
  <c r="EK49" i="73" s="1"/>
  <c r="BP49" i="73"/>
  <c r="EJ49" i="73" s="1"/>
  <c r="DA49" i="73"/>
  <c r="U13" i="51"/>
  <c r="U15" i="51"/>
  <c r="DM49" i="73"/>
  <c r="L72" i="51"/>
  <c r="L109" i="51" s="1"/>
  <c r="U70" i="71"/>
  <c r="U106" i="71" s="1"/>
  <c r="U47" i="71"/>
  <c r="U49" i="71" s="1"/>
  <c r="U57" i="71" s="1"/>
  <c r="S72" i="71"/>
  <c r="U86" i="73"/>
  <c r="U88" i="73" s="1"/>
  <c r="J72" i="51"/>
  <c r="J109" i="51" s="1"/>
  <c r="C48" i="12"/>
  <c r="Q78" i="73"/>
  <c r="EF78" i="73" s="1"/>
  <c r="T88" i="73"/>
  <c r="N88" i="51"/>
  <c r="N57" i="72"/>
  <c r="K57" i="51"/>
  <c r="T78" i="73"/>
  <c r="V47" i="73"/>
  <c r="O95" i="51"/>
  <c r="U12" i="73"/>
  <c r="V11" i="73"/>
  <c r="O12" i="12"/>
  <c r="P12" i="12" s="1"/>
  <c r="EQ88" i="73"/>
  <c r="C100" i="12"/>
  <c r="W10" i="73"/>
  <c r="N89" i="51"/>
  <c r="O87" i="51"/>
  <c r="W10" i="71"/>
  <c r="W31" i="71"/>
  <c r="W101" i="71" s="1"/>
  <c r="M69" i="51"/>
  <c r="V80" i="71"/>
  <c r="L106" i="51"/>
  <c r="S60" i="48"/>
  <c r="J60" i="72"/>
  <c r="J65" i="72" s="1"/>
  <c r="N51" i="72"/>
  <c r="L63" i="73"/>
  <c r="L57" i="72"/>
  <c r="M51" i="72"/>
  <c r="J63" i="73"/>
  <c r="P83" i="11"/>
  <c r="P98" i="11" s="1"/>
  <c r="W47" i="73"/>
  <c r="X9" i="73"/>
  <c r="Q98" i="11" l="1"/>
  <c r="N99" i="39"/>
  <c r="O99" i="11"/>
  <c r="Q65" i="11"/>
  <c r="P96" i="11"/>
  <c r="Q96" i="11" s="1"/>
  <c r="P83" i="39"/>
  <c r="Q83" i="11"/>
  <c r="P53" i="39"/>
  <c r="Q53" i="39" s="1"/>
  <c r="P65" i="39"/>
  <c r="Q93" i="51"/>
  <c r="P81" i="11"/>
  <c r="R97" i="51"/>
  <c r="O81" i="39"/>
  <c r="O97" i="39" s="1"/>
  <c r="P91" i="51"/>
  <c r="P61" i="11"/>
  <c r="O61" i="39"/>
  <c r="O95" i="39" s="1"/>
  <c r="P6" i="61"/>
  <c r="P89" i="61" s="1"/>
  <c r="V100" i="72"/>
  <c r="W58" i="72"/>
  <c r="W100" i="72" s="1"/>
  <c r="N90" i="51"/>
  <c r="N100" i="51" s="1"/>
  <c r="DZ49" i="73"/>
  <c r="CO49" i="73"/>
  <c r="M101" i="51"/>
  <c r="V48" i="73"/>
  <c r="V86" i="73" s="1"/>
  <c r="H41" i="12"/>
  <c r="N63" i="73"/>
  <c r="EA49" i="73"/>
  <c r="U60" i="71"/>
  <c r="V47" i="71"/>
  <c r="V49" i="71" s="1"/>
  <c r="V57" i="71" s="1"/>
  <c r="V70" i="71"/>
  <c r="V106" i="71" s="1"/>
  <c r="L57" i="51"/>
  <c r="W47" i="71"/>
  <c r="X46" i="71"/>
  <c r="W85" i="73"/>
  <c r="V85" i="73"/>
  <c r="O88" i="51"/>
  <c r="W67" i="71"/>
  <c r="W102" i="71" s="1"/>
  <c r="W46" i="71"/>
  <c r="W80" i="71" s="1"/>
  <c r="W11" i="73"/>
  <c r="W87" i="73" s="1"/>
  <c r="V87" i="73"/>
  <c r="V12" i="73"/>
  <c r="P95" i="51"/>
  <c r="O89" i="51"/>
  <c r="M106" i="51"/>
  <c r="P87" i="51"/>
  <c r="X10" i="71"/>
  <c r="X31" i="71"/>
  <c r="X101" i="71" s="1"/>
  <c r="N69" i="51"/>
  <c r="Q60" i="48"/>
  <c r="L52" i="72"/>
  <c r="N60" i="72"/>
  <c r="L56" i="72"/>
  <c r="N52" i="72"/>
  <c r="N54" i="72" s="1"/>
  <c r="X47" i="73"/>
  <c r="Y9" i="73"/>
  <c r="X10" i="73"/>
  <c r="Q83" i="39" l="1"/>
  <c r="P98" i="39"/>
  <c r="Q98" i="39" s="1"/>
  <c r="Q81" i="11"/>
  <c r="P97" i="11"/>
  <c r="Q97" i="11" s="1"/>
  <c r="Q61" i="11"/>
  <c r="P95" i="11"/>
  <c r="Q65" i="39"/>
  <c r="P96" i="39"/>
  <c r="Q96" i="39" s="1"/>
  <c r="O99" i="39"/>
  <c r="Q48" i="6"/>
  <c r="P81" i="39"/>
  <c r="Q22" i="6"/>
  <c r="Q91" i="51"/>
  <c r="S97" i="51"/>
  <c r="P21" i="7"/>
  <c r="Q21" i="7" s="1"/>
  <c r="P20" i="7"/>
  <c r="Q20" i="7" s="1"/>
  <c r="R93" i="51"/>
  <c r="P61" i="39"/>
  <c r="Q6" i="61"/>
  <c r="Y16" i="72"/>
  <c r="X16" i="72"/>
  <c r="X58" i="72"/>
  <c r="W48" i="73"/>
  <c r="W50" i="73" s="1"/>
  <c r="N101" i="51"/>
  <c r="V50" i="73"/>
  <c r="O90" i="51"/>
  <c r="O100" i="51" s="1"/>
  <c r="X48" i="73"/>
  <c r="X86" i="73" s="1"/>
  <c r="V88" i="73"/>
  <c r="CP49" i="73"/>
  <c r="EL49" i="73" s="1"/>
  <c r="DN49" i="73"/>
  <c r="I41" i="12"/>
  <c r="W12" i="73"/>
  <c r="W49" i="71"/>
  <c r="W57" i="71" s="1"/>
  <c r="P70" i="51"/>
  <c r="P107" i="51" s="1"/>
  <c r="DB49" i="73"/>
  <c r="G49" i="12"/>
  <c r="DC49" i="73"/>
  <c r="EM49" i="73" s="1"/>
  <c r="DO49" i="73"/>
  <c r="N72" i="51"/>
  <c r="N109" i="51" s="1"/>
  <c r="W70" i="71"/>
  <c r="W106" i="71" s="1"/>
  <c r="X78" i="73"/>
  <c r="U72" i="71"/>
  <c r="V60" i="71"/>
  <c r="P90" i="51"/>
  <c r="X85" i="73"/>
  <c r="M57" i="51"/>
  <c r="P88" i="51"/>
  <c r="V78" i="73"/>
  <c r="N70" i="51"/>
  <c r="N107" i="51" s="1"/>
  <c r="O70" i="51"/>
  <c r="O107" i="51" s="1"/>
  <c r="Y46" i="71"/>
  <c r="X67" i="71"/>
  <c r="X102" i="71" s="1"/>
  <c r="Q95" i="51"/>
  <c r="X11" i="73"/>
  <c r="X87" i="73" s="1"/>
  <c r="P89" i="51"/>
  <c r="O69" i="51"/>
  <c r="N106" i="51"/>
  <c r="Q87" i="51"/>
  <c r="X80" i="71"/>
  <c r="Y31" i="71"/>
  <c r="Y101" i="71" s="1"/>
  <c r="Y10" i="71"/>
  <c r="L60" i="72"/>
  <c r="N65" i="72"/>
  <c r="L54" i="72"/>
  <c r="M57" i="72"/>
  <c r="Y10" i="73"/>
  <c r="Z9" i="73"/>
  <c r="P99" i="11" l="1"/>
  <c r="Q95" i="11"/>
  <c r="Q99" i="11" s="1"/>
  <c r="Q61" i="39"/>
  <c r="P95" i="39"/>
  <c r="Q95" i="39" s="1"/>
  <c r="Q81" i="39"/>
  <c r="P97" i="39"/>
  <c r="Q97" i="39" s="1"/>
  <c r="R6" i="61"/>
  <c r="Q89" i="61"/>
  <c r="Q14" i="6"/>
  <c r="R91" i="51"/>
  <c r="S93" i="51"/>
  <c r="X100" i="72"/>
  <c r="Z16" i="72"/>
  <c r="Y48" i="73"/>
  <c r="Y86" i="73" s="1"/>
  <c r="Y58" i="72"/>
  <c r="Y100" i="72" s="1"/>
  <c r="O101" i="51"/>
  <c r="W86" i="73"/>
  <c r="W88" i="73" s="1"/>
  <c r="J41" i="12"/>
  <c r="X12" i="73"/>
  <c r="W60" i="71"/>
  <c r="EB49" i="73"/>
  <c r="X88" i="73"/>
  <c r="Y78" i="73"/>
  <c r="M72" i="51"/>
  <c r="M109" i="51" s="1"/>
  <c r="V72" i="71"/>
  <c r="X70" i="71"/>
  <c r="X106" i="71" s="1"/>
  <c r="X47" i="71"/>
  <c r="X49" i="71" s="1"/>
  <c r="X57" i="71" s="1"/>
  <c r="O57" i="51"/>
  <c r="P100" i="51"/>
  <c r="X50" i="73"/>
  <c r="Q88" i="51"/>
  <c r="Y47" i="73"/>
  <c r="Y67" i="71"/>
  <c r="Y102" i="71" s="1"/>
  <c r="Z46" i="71"/>
  <c r="Y11" i="73"/>
  <c r="Y87" i="73" s="1"/>
  <c r="R95" i="51"/>
  <c r="L41" i="12"/>
  <c r="Z10" i="73"/>
  <c r="Q89" i="51"/>
  <c r="R87" i="51"/>
  <c r="P69" i="51"/>
  <c r="Z10" i="71"/>
  <c r="Z31" i="71"/>
  <c r="Z101" i="71" s="1"/>
  <c r="Y80" i="71"/>
  <c r="O106" i="51"/>
  <c r="L65" i="72"/>
  <c r="M63" i="73"/>
  <c r="M52" i="72"/>
  <c r="M54" i="72" s="1"/>
  <c r="M56" i="72"/>
  <c r="Z47" i="73"/>
  <c r="AA9" i="73"/>
  <c r="P99" i="39" l="1"/>
  <c r="Q99" i="39"/>
  <c r="R89" i="61"/>
  <c r="S91" i="51"/>
  <c r="T97" i="51"/>
  <c r="DP49" i="73"/>
  <c r="EN49" i="73" s="1"/>
  <c r="Q90" i="51"/>
  <c r="Q100" i="51" s="1"/>
  <c r="Y12" i="73"/>
  <c r="K41" i="12"/>
  <c r="P101" i="51"/>
  <c r="W72" i="71"/>
  <c r="P57" i="51"/>
  <c r="I49" i="12"/>
  <c r="EC49" i="73"/>
  <c r="EO49" i="73" s="1"/>
  <c r="H49" i="12"/>
  <c r="Y70" i="71"/>
  <c r="Y106" i="71" s="1"/>
  <c r="Y47" i="71"/>
  <c r="Y49" i="71" s="1"/>
  <c r="Y57" i="71" s="1"/>
  <c r="X60" i="71"/>
  <c r="Z85" i="73"/>
  <c r="AA46" i="71"/>
  <c r="R88" i="51"/>
  <c r="W78" i="73"/>
  <c r="Q70" i="51"/>
  <c r="Q107" i="51" s="1"/>
  <c r="Z67" i="71"/>
  <c r="Z102" i="71" s="1"/>
  <c r="N57" i="51"/>
  <c r="Y50" i="73"/>
  <c r="Y85" i="73"/>
  <c r="Y88" i="73" s="1"/>
  <c r="S95" i="51"/>
  <c r="Z11" i="73"/>
  <c r="Z87" i="73" s="1"/>
  <c r="R89" i="51"/>
  <c r="S87" i="51"/>
  <c r="Z80" i="71"/>
  <c r="AA10" i="71"/>
  <c r="AA31" i="71"/>
  <c r="AA101" i="71" s="1"/>
  <c r="P106" i="51"/>
  <c r="Q69" i="51"/>
  <c r="J60" i="51"/>
  <c r="T60" i="48"/>
  <c r="I60" i="51"/>
  <c r="M60" i="72"/>
  <c r="M65" i="72" s="1"/>
  <c r="AA47" i="73"/>
  <c r="AB9" i="73"/>
  <c r="AA10" i="73"/>
  <c r="T91" i="51" l="1"/>
  <c r="T93" i="51"/>
  <c r="AB16" i="72"/>
  <c r="AA16" i="72"/>
  <c r="Z58" i="72"/>
  <c r="Z100" i="72" s="1"/>
  <c r="AA58" i="72"/>
  <c r="Z70" i="71"/>
  <c r="Z106" i="71" s="1"/>
  <c r="Z48" i="73"/>
  <c r="Z50" i="73" s="1"/>
  <c r="R90" i="51"/>
  <c r="R100" i="51" s="1"/>
  <c r="AA48" i="73"/>
  <c r="AA50" i="73" s="1"/>
  <c r="Z12" i="73"/>
  <c r="Q101" i="51"/>
  <c r="S70" i="51"/>
  <c r="S107" i="51" s="1"/>
  <c r="Y60" i="71"/>
  <c r="O72" i="51"/>
  <c r="O109" i="51" s="1"/>
  <c r="P72" i="51"/>
  <c r="P109" i="51" s="1"/>
  <c r="Z47" i="71"/>
  <c r="Z49" i="71" s="1"/>
  <c r="Z57" i="71" s="1"/>
  <c r="X72" i="71"/>
  <c r="AA78" i="73"/>
  <c r="S88" i="51"/>
  <c r="AA85" i="73"/>
  <c r="AA67" i="71"/>
  <c r="AA102" i="71" s="1"/>
  <c r="AB46" i="71"/>
  <c r="R70" i="51"/>
  <c r="R107" i="51" s="1"/>
  <c r="T95" i="51"/>
  <c r="AA11" i="73"/>
  <c r="AA87" i="73" s="1"/>
  <c r="AB10" i="73"/>
  <c r="S89" i="51"/>
  <c r="T87" i="51"/>
  <c r="AA80" i="71"/>
  <c r="AB10" i="71"/>
  <c r="AB31" i="71"/>
  <c r="AB101" i="71" s="1"/>
  <c r="Q106" i="51"/>
  <c r="R69" i="51"/>
  <c r="L60" i="51"/>
  <c r="AB47" i="73"/>
  <c r="AC9" i="73"/>
  <c r="AA100" i="72" l="1"/>
  <c r="AB58" i="72"/>
  <c r="AB100" i="72" s="1"/>
  <c r="D49" i="12"/>
  <c r="Z86" i="73"/>
  <c r="Z88" i="73" s="1"/>
  <c r="S90" i="51"/>
  <c r="S100" i="51" s="1"/>
  <c r="R101" i="51"/>
  <c r="AA12" i="73"/>
  <c r="Q57" i="51"/>
  <c r="J49" i="12"/>
  <c r="K49" i="12"/>
  <c r="L49" i="12"/>
  <c r="AA86" i="73"/>
  <c r="AA88" i="73" s="1"/>
  <c r="R57" i="51"/>
  <c r="Z60" i="71"/>
  <c r="AA70" i="71"/>
  <c r="AA106" i="71" s="1"/>
  <c r="AA47" i="71"/>
  <c r="AA49" i="71" s="1"/>
  <c r="AA57" i="71" s="1"/>
  <c r="Y72" i="71"/>
  <c r="AB78" i="73"/>
  <c r="AB48" i="73"/>
  <c r="AB50" i="73" s="1"/>
  <c r="AB85" i="73"/>
  <c r="AB67" i="71"/>
  <c r="AB102" i="71" s="1"/>
  <c r="Z78" i="73"/>
  <c r="T88" i="51"/>
  <c r="AC46" i="71"/>
  <c r="AB11" i="73"/>
  <c r="T89" i="51"/>
  <c r="AB80" i="71"/>
  <c r="EG9" i="73"/>
  <c r="AC31" i="71"/>
  <c r="AC101" i="71" s="1"/>
  <c r="AD101" i="71" s="1"/>
  <c r="I30" i="15" s="1"/>
  <c r="AC10" i="71"/>
  <c r="R106" i="51"/>
  <c r="S69" i="51"/>
  <c r="K60" i="51"/>
  <c r="M60" i="51"/>
  <c r="AC10" i="73"/>
  <c r="AE9" i="73"/>
  <c r="AC47" i="73"/>
  <c r="AC16" i="72" l="1"/>
  <c r="AC58" i="72"/>
  <c r="AE58" i="72"/>
  <c r="AC48" i="73"/>
  <c r="EG48" i="73" s="1"/>
  <c r="T90" i="51"/>
  <c r="T100" i="51" s="1"/>
  <c r="S101" i="51"/>
  <c r="S72" i="51"/>
  <c r="S109" i="51" s="1"/>
  <c r="Q72" i="51"/>
  <c r="Q109" i="51" s="1"/>
  <c r="AB47" i="71"/>
  <c r="AB49" i="71" s="1"/>
  <c r="AB57" i="71" s="1"/>
  <c r="AB70" i="71"/>
  <c r="AB106" i="71" s="1"/>
  <c r="R72" i="51"/>
  <c r="R109" i="51" s="1"/>
  <c r="AA60" i="71"/>
  <c r="Z72" i="71"/>
  <c r="S57" i="51"/>
  <c r="AB86" i="73"/>
  <c r="AE46" i="71"/>
  <c r="AC67" i="71"/>
  <c r="AC102" i="71" s="1"/>
  <c r="AD102" i="71" s="1"/>
  <c r="I31" i="15" s="1"/>
  <c r="T70" i="51"/>
  <c r="T107" i="51" s="1"/>
  <c r="EG47" i="73"/>
  <c r="EG50" i="73" s="1"/>
  <c r="EG42" i="73" s="1"/>
  <c r="AC85" i="73"/>
  <c r="EG85" i="73" s="1"/>
  <c r="AC11" i="73"/>
  <c r="AC12" i="73" s="1"/>
  <c r="AB87" i="73"/>
  <c r="AB12" i="73"/>
  <c r="AE10" i="73"/>
  <c r="EG10" i="73"/>
  <c r="S106" i="51"/>
  <c r="AC80" i="71"/>
  <c r="AE10" i="71"/>
  <c r="AE31" i="71"/>
  <c r="AE101" i="71" s="1"/>
  <c r="T69" i="51"/>
  <c r="AE47" i="73"/>
  <c r="AF9" i="73"/>
  <c r="D41" i="12" l="1"/>
  <c r="AC86" i="73"/>
  <c r="EG86" i="73" s="1"/>
  <c r="AC100" i="72"/>
  <c r="AE16" i="72"/>
  <c r="AE100" i="72" s="1"/>
  <c r="D10" i="12"/>
  <c r="AC50" i="73"/>
  <c r="AB88" i="73"/>
  <c r="AC47" i="71"/>
  <c r="AC49" i="71" s="1"/>
  <c r="AC57" i="71" s="1"/>
  <c r="AC70" i="71"/>
  <c r="AC106" i="71" s="1"/>
  <c r="AD106" i="71" s="1"/>
  <c r="I35" i="15" s="1"/>
  <c r="AB60" i="71"/>
  <c r="AA72" i="71"/>
  <c r="AE48" i="73"/>
  <c r="AE50" i="73" s="1"/>
  <c r="AE85" i="73"/>
  <c r="AE67" i="71"/>
  <c r="AE102" i="71" s="1"/>
  <c r="AF46" i="71"/>
  <c r="AE11" i="73"/>
  <c r="AE87" i="73" s="1"/>
  <c r="EG11" i="73"/>
  <c r="EG12" i="73" s="1"/>
  <c r="EG4" i="73" s="1"/>
  <c r="AC87" i="73"/>
  <c r="EG87" i="73" s="1"/>
  <c r="EG88" i="73" s="1"/>
  <c r="AF10" i="73"/>
  <c r="I9" i="15"/>
  <c r="T106" i="51"/>
  <c r="AE80" i="71"/>
  <c r="AF10" i="71"/>
  <c r="AF31" i="71"/>
  <c r="AF101" i="71" s="1"/>
  <c r="AG9" i="73"/>
  <c r="AF47" i="73"/>
  <c r="AF85" i="73" s="1"/>
  <c r="ER86" i="73" l="1"/>
  <c r="AF16" i="72"/>
  <c r="I16" i="14"/>
  <c r="EG100" i="72" s="1"/>
  <c r="AG58" i="72"/>
  <c r="AF58" i="72"/>
  <c r="AF48" i="73"/>
  <c r="AF86" i="73" s="1"/>
  <c r="AE12" i="73"/>
  <c r="AC88" i="73"/>
  <c r="AF67" i="71"/>
  <c r="AF102" i="71" s="1"/>
  <c r="AC60" i="71"/>
  <c r="AE70" i="71"/>
  <c r="AE106" i="71" s="1"/>
  <c r="AE47" i="71"/>
  <c r="AE49" i="71" s="1"/>
  <c r="AE57" i="71" s="1"/>
  <c r="AF78" i="73"/>
  <c r="AB72" i="71"/>
  <c r="AE86" i="73"/>
  <c r="AE88" i="73" s="1"/>
  <c r="AG46" i="71"/>
  <c r="AF11" i="73"/>
  <c r="AF87" i="73" s="1"/>
  <c r="D11" i="12"/>
  <c r="ER87" i="73" s="1"/>
  <c r="AG10" i="73"/>
  <c r="AF80" i="71"/>
  <c r="EG80" i="73"/>
  <c r="AG10" i="71"/>
  <c r="AG31" i="71"/>
  <c r="AG101" i="71" s="1"/>
  <c r="D9" i="12"/>
  <c r="N60" i="51"/>
  <c r="O60" i="51"/>
  <c r="AH9" i="73"/>
  <c r="AG47" i="73"/>
  <c r="AG85" i="73" s="1"/>
  <c r="T101" i="51" l="1"/>
  <c r="AG16" i="72"/>
  <c r="AG100" i="72" s="1"/>
  <c r="AF100" i="72"/>
  <c r="AF70" i="71"/>
  <c r="AF106" i="71" s="1"/>
  <c r="AF12" i="73"/>
  <c r="AF88" i="73"/>
  <c r="AF50" i="73"/>
  <c r="AC72" i="71"/>
  <c r="AF47" i="71"/>
  <c r="AF49" i="71" s="1"/>
  <c r="AF57" i="71" s="1"/>
  <c r="T72" i="51"/>
  <c r="T109" i="51" s="1"/>
  <c r="AE60" i="71"/>
  <c r="AE78" i="73"/>
  <c r="AG67" i="71"/>
  <c r="AG102" i="71" s="1"/>
  <c r="AH46" i="71"/>
  <c r="AG11" i="73"/>
  <c r="AG87" i="73" s="1"/>
  <c r="AH31" i="71"/>
  <c r="AH101" i="71" s="1"/>
  <c r="AH10" i="71"/>
  <c r="AG80" i="71"/>
  <c r="D12" i="12"/>
  <c r="ER85" i="73"/>
  <c r="P60" i="51"/>
  <c r="AH10" i="73"/>
  <c r="AH47" i="73"/>
  <c r="AH85" i="73" s="1"/>
  <c r="AI9" i="73"/>
  <c r="AH16" i="72" l="1"/>
  <c r="AG48" i="73"/>
  <c r="AG50" i="73" s="1"/>
  <c r="AH58" i="72"/>
  <c r="AH70" i="71"/>
  <c r="AH106" i="71" s="1"/>
  <c r="AG12" i="73"/>
  <c r="AE72" i="71"/>
  <c r="AF60" i="71"/>
  <c r="AG70" i="71"/>
  <c r="AG106" i="71" s="1"/>
  <c r="AG47" i="71"/>
  <c r="AG49" i="71" s="1"/>
  <c r="AG57" i="71" s="1"/>
  <c r="AC78" i="73"/>
  <c r="T57" i="51"/>
  <c r="AH47" i="71"/>
  <c r="AH49" i="71" s="1"/>
  <c r="AH57" i="71" s="1"/>
  <c r="AH60" i="71"/>
  <c r="AI46" i="71"/>
  <c r="AH67" i="71"/>
  <c r="AH102" i="71" s="1"/>
  <c r="AH11" i="73"/>
  <c r="AH87" i="73" s="1"/>
  <c r="AH80" i="71"/>
  <c r="D100" i="12"/>
  <c r="D6" i="12"/>
  <c r="ER88" i="73"/>
  <c r="AI10" i="71"/>
  <c r="AI31" i="71"/>
  <c r="AI101" i="71" s="1"/>
  <c r="R60" i="51"/>
  <c r="AJ9" i="73"/>
  <c r="AI10" i="73"/>
  <c r="AH100" i="72" l="1"/>
  <c r="AG86" i="73"/>
  <c r="AG88" i="73" s="1"/>
  <c r="AI16" i="72"/>
  <c r="AJ58" i="72"/>
  <c r="AI48" i="73"/>
  <c r="AI86" i="73" s="1"/>
  <c r="AH48" i="73"/>
  <c r="AH50" i="73" s="1"/>
  <c r="AH78" i="73"/>
  <c r="AH72" i="71"/>
  <c r="U57" i="51"/>
  <c r="AG60" i="71"/>
  <c r="AF72" i="71"/>
  <c r="D48" i="12"/>
  <c r="AD68" i="73"/>
  <c r="AD78" i="73"/>
  <c r="AJ46" i="71"/>
  <c r="AG78" i="73"/>
  <c r="AI47" i="73"/>
  <c r="AI67" i="71"/>
  <c r="AI102" i="71" s="1"/>
  <c r="AI11" i="73"/>
  <c r="AI87" i="73" s="1"/>
  <c r="AH12" i="73"/>
  <c r="AI80" i="71"/>
  <c r="AJ10" i="71"/>
  <c r="AJ31" i="71"/>
  <c r="AJ101" i="71" s="1"/>
  <c r="Q60" i="51"/>
  <c r="AK9" i="73"/>
  <c r="AJ10" i="73"/>
  <c r="AJ47" i="73"/>
  <c r="AJ16" i="72" l="1"/>
  <c r="AJ100" i="72" s="1"/>
  <c r="AI58" i="72"/>
  <c r="AI100" i="72" s="1"/>
  <c r="AI12" i="73"/>
  <c r="AH86" i="73"/>
  <c r="AH88" i="73" s="1"/>
  <c r="EG68" i="73"/>
  <c r="AG72" i="71"/>
  <c r="AI47" i="71"/>
  <c r="AI49" i="71" s="1"/>
  <c r="AI57" i="71" s="1"/>
  <c r="AI70" i="71"/>
  <c r="AI106" i="71" s="1"/>
  <c r="AJ78" i="73"/>
  <c r="EG78" i="73"/>
  <c r="AK46" i="71"/>
  <c r="AJ85" i="73"/>
  <c r="AI50" i="73"/>
  <c r="AI85" i="73"/>
  <c r="AI88" i="73" s="1"/>
  <c r="AJ67" i="71"/>
  <c r="AJ102" i="71" s="1"/>
  <c r="AJ11" i="73"/>
  <c r="AJ87" i="73" s="1"/>
  <c r="AJ80" i="71"/>
  <c r="AK10" i="71"/>
  <c r="AK31" i="71"/>
  <c r="AK101" i="71" s="1"/>
  <c r="AK47" i="73"/>
  <c r="AK85" i="73" s="1"/>
  <c r="AL9" i="73"/>
  <c r="AK10" i="73"/>
  <c r="AK16" i="72" l="1"/>
  <c r="AL16" i="72"/>
  <c r="AK58" i="72"/>
  <c r="AJ48" i="73"/>
  <c r="AJ50" i="73" s="1"/>
  <c r="AK48" i="73"/>
  <c r="AK50" i="73" s="1"/>
  <c r="AJ12" i="73"/>
  <c r="AI60" i="71"/>
  <c r="AJ70" i="71"/>
  <c r="AJ106" i="71" s="1"/>
  <c r="AJ47" i="71"/>
  <c r="AJ49" i="71" s="1"/>
  <c r="AJ57" i="71" s="1"/>
  <c r="AI78" i="73"/>
  <c r="AK67" i="71"/>
  <c r="AK102" i="71" s="1"/>
  <c r="AK11" i="73"/>
  <c r="AK87" i="73" s="1"/>
  <c r="AL10" i="73"/>
  <c r="AL31" i="71"/>
  <c r="AL101" i="71" s="1"/>
  <c r="AL10" i="71"/>
  <c r="AK80" i="71"/>
  <c r="AL47" i="73"/>
  <c r="AM9" i="73"/>
  <c r="F25" i="74" l="1"/>
  <c r="F26" i="74"/>
  <c r="AK100" i="72"/>
  <c r="AJ86" i="73"/>
  <c r="AJ88" i="73" s="1"/>
  <c r="AL58" i="72"/>
  <c r="AL100" i="72" s="1"/>
  <c r="AK70" i="71"/>
  <c r="AK106" i="71" s="1"/>
  <c r="AK86" i="73"/>
  <c r="AK88" i="73" s="1"/>
  <c r="AK47" i="71"/>
  <c r="AK49" i="71" s="1"/>
  <c r="AK57" i="71" s="1"/>
  <c r="AJ60" i="71"/>
  <c r="AL47" i="71"/>
  <c r="AI72" i="71"/>
  <c r="AL85" i="73"/>
  <c r="AL46" i="71"/>
  <c r="AL67" i="71"/>
  <c r="AL102" i="71" s="1"/>
  <c r="AM46" i="71"/>
  <c r="AK12" i="73"/>
  <c r="AL11" i="73"/>
  <c r="AM10" i="73"/>
  <c r="AM10" i="71"/>
  <c r="AM31" i="71"/>
  <c r="AM101" i="71" s="1"/>
  <c r="AN9" i="73"/>
  <c r="AM47" i="73"/>
  <c r="E25" i="74" l="1"/>
  <c r="E26" i="74"/>
  <c r="AM16" i="72"/>
  <c r="AM58" i="72"/>
  <c r="AL48" i="73"/>
  <c r="AL86" i="73" s="1"/>
  <c r="AL49" i="71"/>
  <c r="AL57" i="71" s="1"/>
  <c r="AL70" i="71"/>
  <c r="AL106" i="71" s="1"/>
  <c r="AJ72" i="71"/>
  <c r="AM78" i="73"/>
  <c r="AK60" i="71"/>
  <c r="AM48" i="73"/>
  <c r="AM86" i="73" s="1"/>
  <c r="AL80" i="71"/>
  <c r="AM67" i="71"/>
  <c r="AM102" i="71" s="1"/>
  <c r="AM85" i="73"/>
  <c r="AK78" i="73"/>
  <c r="AN46" i="71"/>
  <c r="AM11" i="73"/>
  <c r="AM87" i="73" s="1"/>
  <c r="AL87" i="73"/>
  <c r="AL88" i="73" s="1"/>
  <c r="AL12" i="73"/>
  <c r="AM80" i="71"/>
  <c r="AN10" i="71"/>
  <c r="AN31" i="71"/>
  <c r="AN101" i="71" s="1"/>
  <c r="AN47" i="73"/>
  <c r="AN10" i="73"/>
  <c r="AO9" i="73"/>
  <c r="F24" i="74" l="1"/>
  <c r="AM100" i="72"/>
  <c r="AN16" i="72"/>
  <c r="AN58" i="72"/>
  <c r="AL50" i="73"/>
  <c r="AN48" i="73"/>
  <c r="AN86" i="73" s="1"/>
  <c r="AM70" i="71"/>
  <c r="AM106" i="71" s="1"/>
  <c r="AM12" i="73"/>
  <c r="AL60" i="71"/>
  <c r="AL72" i="71" s="1"/>
  <c r="AM47" i="71"/>
  <c r="AM49" i="71" s="1"/>
  <c r="AM57" i="71" s="1"/>
  <c r="AN78" i="73"/>
  <c r="AK72" i="71"/>
  <c r="AM50" i="73"/>
  <c r="AM88" i="73"/>
  <c r="AN67" i="71"/>
  <c r="AN102" i="71" s="1"/>
  <c r="AN85" i="73"/>
  <c r="AN11" i="73"/>
  <c r="AN87" i="73" s="1"/>
  <c r="AO10" i="71"/>
  <c r="AO31" i="71"/>
  <c r="AO101" i="71" s="1"/>
  <c r="AN80" i="71"/>
  <c r="AO47" i="73"/>
  <c r="AO10" i="73"/>
  <c r="AP9" i="73"/>
  <c r="E24" i="74" l="1"/>
  <c r="F28" i="74"/>
  <c r="AN100" i="72"/>
  <c r="AO16" i="72"/>
  <c r="AP16" i="72"/>
  <c r="AN70" i="71"/>
  <c r="AN106" i="71" s="1"/>
  <c r="AN12" i="73"/>
  <c r="AN50" i="73"/>
  <c r="AN88" i="73"/>
  <c r="AO78" i="73"/>
  <c r="AM60" i="71"/>
  <c r="AN47" i="71"/>
  <c r="AN49" i="71" s="1"/>
  <c r="AN57" i="71" s="1"/>
  <c r="AO48" i="73"/>
  <c r="AO50" i="73" s="1"/>
  <c r="AO85" i="73"/>
  <c r="AP46" i="71"/>
  <c r="AO46" i="71"/>
  <c r="AO67" i="71"/>
  <c r="AO102" i="71" s="1"/>
  <c r="AL78" i="73"/>
  <c r="AO11" i="73"/>
  <c r="AO87" i="73" s="1"/>
  <c r="AP31" i="71"/>
  <c r="AP101" i="71" s="1"/>
  <c r="AQ101" i="71" s="1"/>
  <c r="J30" i="15" s="1"/>
  <c r="AP10" i="71"/>
  <c r="EH9" i="73"/>
  <c r="AR9" i="73"/>
  <c r="AP10" i="73"/>
  <c r="AP48" i="73"/>
  <c r="EH48" i="73" s="1"/>
  <c r="AP47" i="73"/>
  <c r="AP85" i="73" s="1"/>
  <c r="AP58" i="72" l="1"/>
  <c r="AP100" i="72" s="1"/>
  <c r="AO58" i="72"/>
  <c r="AO100" i="72" s="1"/>
  <c r="E49" i="12"/>
  <c r="AO86" i="73"/>
  <c r="AO88" i="73" s="1"/>
  <c r="AM72" i="71"/>
  <c r="AN60" i="71"/>
  <c r="AO70" i="71"/>
  <c r="AO106" i="71" s="1"/>
  <c r="AO47" i="71"/>
  <c r="AO49" i="71" s="1"/>
  <c r="AO57" i="71" s="1"/>
  <c r="AP70" i="71"/>
  <c r="AP106" i="71" s="1"/>
  <c r="AP47" i="71"/>
  <c r="AP49" i="71" s="1"/>
  <c r="AP57" i="71" s="1"/>
  <c r="AO60" i="71"/>
  <c r="AP60" i="71"/>
  <c r="AR46" i="71"/>
  <c r="AP50" i="73"/>
  <c r="EH47" i="73"/>
  <c r="EH50" i="73" s="1"/>
  <c r="EH42" i="73" s="1"/>
  <c r="AP67" i="71"/>
  <c r="AP102" i="71" s="1"/>
  <c r="AQ102" i="71" s="1"/>
  <c r="J31" i="15" s="1"/>
  <c r="AO80" i="71"/>
  <c r="AO12" i="73"/>
  <c r="AP11" i="73"/>
  <c r="AP12" i="73" s="1"/>
  <c r="EH10" i="73"/>
  <c r="AP86" i="73"/>
  <c r="EH86" i="73" s="1"/>
  <c r="AR10" i="71"/>
  <c r="AR31" i="71"/>
  <c r="AR101" i="71" s="1"/>
  <c r="AP80" i="71"/>
  <c r="EH85" i="73"/>
  <c r="AR47" i="73"/>
  <c r="AS9" i="73"/>
  <c r="AR10" i="73"/>
  <c r="E41" i="12" l="1"/>
  <c r="AS16" i="72"/>
  <c r="AR16" i="72"/>
  <c r="AR58" i="72"/>
  <c r="AQ106" i="71"/>
  <c r="J35" i="15" s="1"/>
  <c r="AR67" i="71"/>
  <c r="AR102" i="71" s="1"/>
  <c r="AN72" i="71"/>
  <c r="AP72" i="71"/>
  <c r="AO72" i="71"/>
  <c r="AR85" i="73"/>
  <c r="AS46" i="71"/>
  <c r="AR11" i="73"/>
  <c r="AR87" i="73" s="1"/>
  <c r="EH11" i="73"/>
  <c r="EH12" i="73" s="1"/>
  <c r="EH4" i="73" s="1"/>
  <c r="AP87" i="73"/>
  <c r="AS10" i="73"/>
  <c r="E10" i="12"/>
  <c r="ES86" i="73" s="1"/>
  <c r="J9" i="15"/>
  <c r="AS10" i="71"/>
  <c r="AS31" i="71"/>
  <c r="AS101" i="71" s="1"/>
  <c r="AR80" i="71"/>
  <c r="AS47" i="73"/>
  <c r="AT9" i="73"/>
  <c r="AR100" i="72" l="1"/>
  <c r="J16" i="14"/>
  <c r="EH100" i="72" s="1"/>
  <c r="AR70" i="71"/>
  <c r="AR106" i="71" s="1"/>
  <c r="AR48" i="73"/>
  <c r="AR86" i="73" s="1"/>
  <c r="AR88" i="73" s="1"/>
  <c r="AR47" i="71"/>
  <c r="AR49" i="71" s="1"/>
  <c r="AR57" i="71" s="1"/>
  <c r="AR50" i="73"/>
  <c r="AS70" i="71"/>
  <c r="AS106" i="71" s="1"/>
  <c r="AS47" i="71"/>
  <c r="AS49" i="71" s="1"/>
  <c r="AS57" i="71" s="1"/>
  <c r="AS85" i="73"/>
  <c r="AS60" i="71"/>
  <c r="AT46" i="71"/>
  <c r="AS67" i="71"/>
  <c r="AS102" i="71" s="1"/>
  <c r="EH87" i="73"/>
  <c r="EH88" i="73" s="1"/>
  <c r="EH80" i="73" s="1"/>
  <c r="AP88" i="73"/>
  <c r="AR12" i="73"/>
  <c r="AS11" i="73"/>
  <c r="AS87" i="73" s="1"/>
  <c r="E11" i="12"/>
  <c r="AT10" i="73"/>
  <c r="E9" i="12"/>
  <c r="AS80" i="71"/>
  <c r="AT10" i="71"/>
  <c r="AT31" i="71"/>
  <c r="AT101" i="71" s="1"/>
  <c r="AU9" i="73"/>
  <c r="AT47" i="73"/>
  <c r="AS12" i="73" l="1"/>
  <c r="AT16" i="72"/>
  <c r="AS58" i="72"/>
  <c r="AS100" i="72" s="1"/>
  <c r="AT58" i="72"/>
  <c r="AS48" i="73"/>
  <c r="AS86" i="73" s="1"/>
  <c r="AS88" i="73" s="1"/>
  <c r="AT48" i="73"/>
  <c r="AT50" i="73" s="1"/>
  <c r="AS78" i="73"/>
  <c r="AS50" i="73"/>
  <c r="ES87" i="73"/>
  <c r="AS72" i="71"/>
  <c r="AR60" i="71"/>
  <c r="AR78" i="73"/>
  <c r="AU46" i="71"/>
  <c r="AT67" i="71"/>
  <c r="AT102" i="71" s="1"/>
  <c r="AT85" i="73"/>
  <c r="AT11" i="73"/>
  <c r="AT87" i="73" s="1"/>
  <c r="AT80" i="71"/>
  <c r="AU31" i="71"/>
  <c r="AU101" i="71" s="1"/>
  <c r="AU10" i="71"/>
  <c r="E12" i="12"/>
  <c r="ES85" i="73"/>
  <c r="AU47" i="73"/>
  <c r="AV9" i="73"/>
  <c r="AU16" i="72" l="1"/>
  <c r="AV16" i="72"/>
  <c r="AT100" i="72"/>
  <c r="AU58" i="72"/>
  <c r="AP78" i="73"/>
  <c r="AT70" i="71"/>
  <c r="AT106" i="71" s="1"/>
  <c r="AT47" i="71"/>
  <c r="AT49" i="71" s="1"/>
  <c r="AT57" i="71" s="1"/>
  <c r="AU78" i="73"/>
  <c r="AR72" i="71"/>
  <c r="AT86" i="73"/>
  <c r="AT88" i="73" s="1"/>
  <c r="AU67" i="71"/>
  <c r="AU102" i="71" s="1"/>
  <c r="AV46" i="71"/>
  <c r="AU85" i="73"/>
  <c r="AU11" i="73"/>
  <c r="AU87" i="73" s="1"/>
  <c r="AT12" i="73"/>
  <c r="AU10" i="73"/>
  <c r="AV10" i="73"/>
  <c r="AV10" i="71"/>
  <c r="AV31" i="71"/>
  <c r="AV101" i="71" s="1"/>
  <c r="AU80" i="71"/>
  <c r="E100" i="12"/>
  <c r="E6" i="12"/>
  <c r="ES88" i="73"/>
  <c r="AW9" i="73"/>
  <c r="AV47" i="73"/>
  <c r="AU100" i="72" l="1"/>
  <c r="AQ68" i="73"/>
  <c r="EH68" i="73" s="1"/>
  <c r="E48" i="12"/>
  <c r="AQ78" i="73"/>
  <c r="EH78" i="73" s="1"/>
  <c r="AU48" i="73"/>
  <c r="AU50" i="73" s="1"/>
  <c r="AT60" i="71"/>
  <c r="AV48" i="73"/>
  <c r="AU47" i="71"/>
  <c r="AU49" i="71" s="1"/>
  <c r="AU57" i="71" s="1"/>
  <c r="AU70" i="71"/>
  <c r="AU106" i="71" s="1"/>
  <c r="AT78" i="73"/>
  <c r="AV85" i="73"/>
  <c r="AW46" i="71"/>
  <c r="AV67" i="71"/>
  <c r="AV102" i="71" s="1"/>
  <c r="AV11" i="73"/>
  <c r="AV87" i="73" s="1"/>
  <c r="AW10" i="73"/>
  <c r="AU12" i="73"/>
  <c r="AW10" i="71"/>
  <c r="AW31" i="71"/>
  <c r="AW101" i="71" s="1"/>
  <c r="AV80" i="71"/>
  <c r="AX9" i="73"/>
  <c r="AW47" i="73"/>
  <c r="AW16" i="72" l="1"/>
  <c r="AV58" i="72"/>
  <c r="AV100" i="72" s="1"/>
  <c r="AW58" i="72"/>
  <c r="AU86" i="73"/>
  <c r="AU88" i="73" s="1"/>
  <c r="AV12" i="73"/>
  <c r="AV50" i="73"/>
  <c r="AV86" i="73"/>
  <c r="AV88" i="73" s="1"/>
  <c r="AV70" i="71"/>
  <c r="AV106" i="71" s="1"/>
  <c r="AV47" i="71"/>
  <c r="AV49" i="71" s="1"/>
  <c r="AV57" i="71" s="1"/>
  <c r="AU60" i="71"/>
  <c r="AW60" i="71"/>
  <c r="AT72" i="71"/>
  <c r="AX46" i="71"/>
  <c r="AW67" i="71"/>
  <c r="AW102" i="71" s="1"/>
  <c r="AW85" i="73"/>
  <c r="AW11" i="73"/>
  <c r="AW87" i="73" s="1"/>
  <c r="AX10" i="73"/>
  <c r="AX10" i="71"/>
  <c r="AX31" i="71"/>
  <c r="AX101" i="71" s="1"/>
  <c r="AW80" i="71"/>
  <c r="AX47" i="73"/>
  <c r="AY9" i="73"/>
  <c r="AW100" i="72" l="1"/>
  <c r="AX16" i="72"/>
  <c r="AW48" i="73"/>
  <c r="AW86" i="73" s="1"/>
  <c r="AW88" i="73" s="1"/>
  <c r="AX58" i="72"/>
  <c r="AW78" i="73"/>
  <c r="AW12" i="73"/>
  <c r="AW47" i="71"/>
  <c r="AW49" i="71" s="1"/>
  <c r="AW57" i="71" s="1"/>
  <c r="AW72" i="71" s="1"/>
  <c r="AU72" i="71"/>
  <c r="AV60" i="71"/>
  <c r="AW70" i="71"/>
  <c r="AW106" i="71" s="1"/>
  <c r="AY46" i="71"/>
  <c r="AX85" i="73"/>
  <c r="AX67" i="71"/>
  <c r="AX102" i="71" s="1"/>
  <c r="AV78" i="73"/>
  <c r="AX11" i="73"/>
  <c r="AY10" i="73"/>
  <c r="AY31" i="71"/>
  <c r="AY101" i="71" s="1"/>
  <c r="AY10" i="71"/>
  <c r="AX80" i="71"/>
  <c r="AY47" i="73"/>
  <c r="AZ9" i="73"/>
  <c r="AY16" i="72" l="1"/>
  <c r="AX100" i="72"/>
  <c r="AW50" i="73"/>
  <c r="AX48" i="73"/>
  <c r="AX86" i="73" s="1"/>
  <c r="AX47" i="71"/>
  <c r="AX49" i="71" s="1"/>
  <c r="AX57" i="71" s="1"/>
  <c r="AX70" i="71"/>
  <c r="AX106" i="71" s="1"/>
  <c r="AY78" i="73"/>
  <c r="AV72" i="71"/>
  <c r="AY48" i="73"/>
  <c r="AY86" i="73" s="1"/>
  <c r="AY85" i="73"/>
  <c r="AZ46" i="71"/>
  <c r="AY67" i="71"/>
  <c r="AY102" i="71" s="1"/>
  <c r="AY11" i="73"/>
  <c r="AX87" i="73"/>
  <c r="AX12" i="73"/>
  <c r="AY80" i="71"/>
  <c r="AZ10" i="71"/>
  <c r="AZ31" i="71"/>
  <c r="AZ101" i="71" s="1"/>
  <c r="AZ47" i="73"/>
  <c r="BA9" i="73"/>
  <c r="AZ10" i="73"/>
  <c r="AZ16" i="72" l="1"/>
  <c r="AZ58" i="72"/>
  <c r="AY58" i="72"/>
  <c r="AY100" i="72" s="1"/>
  <c r="AX88" i="73"/>
  <c r="AX50" i="73"/>
  <c r="AY70" i="71"/>
  <c r="AY106" i="71" s="1"/>
  <c r="AY47" i="71"/>
  <c r="AY49" i="71" s="1"/>
  <c r="AY57" i="71" s="1"/>
  <c r="AX60" i="71"/>
  <c r="AY50" i="73"/>
  <c r="AZ85" i="73"/>
  <c r="AX78" i="73"/>
  <c r="AZ67" i="71"/>
  <c r="AZ102" i="71" s="1"/>
  <c r="BA46" i="71"/>
  <c r="AY87" i="73"/>
  <c r="AY88" i="73" s="1"/>
  <c r="AY12" i="73"/>
  <c r="AZ11" i="73"/>
  <c r="AZ87" i="73" s="1"/>
  <c r="BA10" i="73"/>
  <c r="BA10" i="71"/>
  <c r="BA31" i="71"/>
  <c r="BA101" i="71" s="1"/>
  <c r="AZ80" i="71"/>
  <c r="BB9" i="73"/>
  <c r="BA47" i="73"/>
  <c r="BA16" i="72" l="1"/>
  <c r="AZ100" i="72"/>
  <c r="BA48" i="73"/>
  <c r="BA86" i="73" s="1"/>
  <c r="BA58" i="72"/>
  <c r="AZ48" i="73"/>
  <c r="AZ86" i="73" s="1"/>
  <c r="AZ70" i="71"/>
  <c r="AZ106" i="71" s="1"/>
  <c r="AY60" i="71"/>
  <c r="AX72" i="71"/>
  <c r="AZ47" i="71"/>
  <c r="AZ49" i="71" s="1"/>
  <c r="AZ57" i="71" s="1"/>
  <c r="AZ78" i="73"/>
  <c r="BA78" i="73"/>
  <c r="AZ88" i="73"/>
  <c r="BA85" i="73"/>
  <c r="BA67" i="71"/>
  <c r="BA102" i="71" s="1"/>
  <c r="BB46" i="71"/>
  <c r="BA11" i="73"/>
  <c r="BA87" i="73" s="1"/>
  <c r="AZ12" i="73"/>
  <c r="BB10" i="71"/>
  <c r="BB31" i="71"/>
  <c r="BB101" i="71" s="1"/>
  <c r="BA80" i="71"/>
  <c r="BB47" i="73"/>
  <c r="BB10" i="73"/>
  <c r="BC9" i="73"/>
  <c r="BA100" i="72" l="1"/>
  <c r="BB16" i="72"/>
  <c r="F41" i="12"/>
  <c r="BB58" i="72"/>
  <c r="F49" i="12"/>
  <c r="BC58" i="72"/>
  <c r="AZ50" i="73"/>
  <c r="BA12" i="73"/>
  <c r="BA50" i="73"/>
  <c r="BA88" i="73"/>
  <c r="AZ60" i="71"/>
  <c r="AY72" i="71"/>
  <c r="BB78" i="73"/>
  <c r="BA47" i="71"/>
  <c r="BA49" i="71" s="1"/>
  <c r="BA57" i="71" s="1"/>
  <c r="BA70" i="71"/>
  <c r="BA106" i="71" s="1"/>
  <c r="BB67" i="71"/>
  <c r="BB102" i="71" s="1"/>
  <c r="BB85" i="73"/>
  <c r="BC46" i="71"/>
  <c r="BB11" i="73"/>
  <c r="BB87" i="73" s="1"/>
  <c r="EI9" i="73"/>
  <c r="BC31" i="71"/>
  <c r="BC101" i="71" s="1"/>
  <c r="BD101" i="71" s="1"/>
  <c r="K30" i="15" s="1"/>
  <c r="BC10" i="71"/>
  <c r="BB80" i="71"/>
  <c r="BC47" i="73"/>
  <c r="BC85" i="73" s="1"/>
  <c r="BE9" i="73"/>
  <c r="BC10" i="73"/>
  <c r="BC16" i="72" l="1"/>
  <c r="BC100" i="72" s="1"/>
  <c r="BE16" i="72"/>
  <c r="BB100" i="72"/>
  <c r="BE58" i="72"/>
  <c r="BE47" i="73"/>
  <c r="BB48" i="73"/>
  <c r="BB86" i="73" s="1"/>
  <c r="BB88" i="73" s="1"/>
  <c r="BB12" i="73"/>
  <c r="BC48" i="73"/>
  <c r="EI48" i="73" s="1"/>
  <c r="AZ72" i="71"/>
  <c r="BA60" i="71"/>
  <c r="BB47" i="71"/>
  <c r="BB49" i="71" s="1"/>
  <c r="BB57" i="71" s="1"/>
  <c r="BB70" i="71"/>
  <c r="BB106" i="71" s="1"/>
  <c r="EI47" i="73"/>
  <c r="BC67" i="71"/>
  <c r="BC102" i="71" s="1"/>
  <c r="BD102" i="71" s="1"/>
  <c r="K31" i="15" s="1"/>
  <c r="BE46" i="71"/>
  <c r="BC11" i="73"/>
  <c r="BE10" i="73"/>
  <c r="EI10" i="73"/>
  <c r="BC80" i="71"/>
  <c r="EI85" i="73"/>
  <c r="BE10" i="71"/>
  <c r="BE31" i="71"/>
  <c r="BE101" i="71" s="1"/>
  <c r="BF9" i="73"/>
  <c r="BE100" i="72" l="1"/>
  <c r="EI50" i="73"/>
  <c r="EI42" i="73" s="1"/>
  <c r="BB50" i="73"/>
  <c r="BF47" i="73"/>
  <c r="BC86" i="73"/>
  <c r="EI86" i="73" s="1"/>
  <c r="BC50" i="73"/>
  <c r="BC70" i="71"/>
  <c r="BC106" i="71" s="1"/>
  <c r="BD106" i="71"/>
  <c r="K35" i="15" s="1"/>
  <c r="BB60" i="71"/>
  <c r="BA72" i="71"/>
  <c r="BC47" i="71"/>
  <c r="BC49" i="71" s="1"/>
  <c r="BC57" i="71" s="1"/>
  <c r="BE85" i="73"/>
  <c r="BF46" i="71"/>
  <c r="BE67" i="71"/>
  <c r="BE102" i="71" s="1"/>
  <c r="BC87" i="73"/>
  <c r="EI87" i="73" s="1"/>
  <c r="EI11" i="73"/>
  <c r="EI12" i="73" s="1"/>
  <c r="EI4" i="73" s="1"/>
  <c r="BE11" i="73"/>
  <c r="BC12" i="73"/>
  <c r="BF10" i="73"/>
  <c r="K9" i="15"/>
  <c r="BE80" i="71"/>
  <c r="BF10" i="71"/>
  <c r="BF31" i="71"/>
  <c r="BF101" i="71" s="1"/>
  <c r="BG9" i="73"/>
  <c r="BF16" i="72" l="1"/>
  <c r="BG16" i="72"/>
  <c r="BG58" i="72"/>
  <c r="K16" i="14"/>
  <c r="EI100" i="72" s="1"/>
  <c r="BF58" i="72"/>
  <c r="EI88" i="73"/>
  <c r="EI80" i="73" s="1"/>
  <c r="BG67" i="71"/>
  <c r="BG102" i="71" s="1"/>
  <c r="BE48" i="73"/>
  <c r="BE50" i="73" s="1"/>
  <c r="BC88" i="73"/>
  <c r="BB72" i="71"/>
  <c r="BC60" i="71"/>
  <c r="BF78" i="73"/>
  <c r="BE70" i="71"/>
  <c r="BE106" i="71" s="1"/>
  <c r="BE47" i="71"/>
  <c r="BE49" i="71" s="1"/>
  <c r="BE57" i="71" s="1"/>
  <c r="BF85" i="73"/>
  <c r="BG46" i="71"/>
  <c r="BF67" i="71"/>
  <c r="BF102" i="71" s="1"/>
  <c r="F11" i="12"/>
  <c r="ET87" i="73" s="1"/>
  <c r="BE87" i="73"/>
  <c r="BE12" i="73"/>
  <c r="BF11" i="73"/>
  <c r="BF87" i="73" s="1"/>
  <c r="F10" i="12"/>
  <c r="ET86" i="73" s="1"/>
  <c r="BF80" i="71"/>
  <c r="F9" i="12"/>
  <c r="BG10" i="71"/>
  <c r="BG31" i="71"/>
  <c r="BG101" i="71" s="1"/>
  <c r="BH9" i="73"/>
  <c r="BG10" i="73"/>
  <c r="BH16" i="72" l="1"/>
  <c r="BF100" i="72"/>
  <c r="BG100" i="72"/>
  <c r="BH47" i="73"/>
  <c r="BE86" i="73"/>
  <c r="BE88" i="73" s="1"/>
  <c r="BF12" i="73"/>
  <c r="BF48" i="73"/>
  <c r="BF86" i="73" s="1"/>
  <c r="BF88" i="73" s="1"/>
  <c r="BF47" i="71"/>
  <c r="BF49" i="71" s="1"/>
  <c r="BF57" i="71" s="1"/>
  <c r="BE60" i="71"/>
  <c r="BC72" i="71"/>
  <c r="BF70" i="71"/>
  <c r="BF106" i="71" s="1"/>
  <c r="BG48" i="73"/>
  <c r="BG86" i="73" s="1"/>
  <c r="BG47" i="73"/>
  <c r="BH46" i="71"/>
  <c r="BE78" i="73"/>
  <c r="BG11" i="73"/>
  <c r="BG87" i="73" s="1"/>
  <c r="BG80" i="71"/>
  <c r="BH31" i="71"/>
  <c r="BH101" i="71" s="1"/>
  <c r="BH10" i="71"/>
  <c r="F12" i="12"/>
  <c r="ET85" i="73"/>
  <c r="BI9" i="73"/>
  <c r="BH58" i="72" l="1"/>
  <c r="BH100" i="72" s="1"/>
  <c r="BG12" i="73"/>
  <c r="BF50" i="73"/>
  <c r="BG70" i="71"/>
  <c r="BG106" i="71" s="1"/>
  <c r="BH78" i="73"/>
  <c r="BF60" i="71"/>
  <c r="BC78" i="73"/>
  <c r="BE72" i="71"/>
  <c r="BG47" i="71"/>
  <c r="BG49" i="71" s="1"/>
  <c r="BG57" i="71" s="1"/>
  <c r="BG50" i="73"/>
  <c r="BG85" i="73"/>
  <c r="BG88" i="73" s="1"/>
  <c r="BH85" i="73"/>
  <c r="BI46" i="71"/>
  <c r="BH67" i="71"/>
  <c r="BH102" i="71" s="1"/>
  <c r="BH11" i="73"/>
  <c r="BH87" i="73" s="1"/>
  <c r="BH10" i="73"/>
  <c r="BH80" i="71"/>
  <c r="F100" i="12"/>
  <c r="F6" i="12"/>
  <c r="ET88" i="73"/>
  <c r="BI10" i="71"/>
  <c r="BI31" i="71"/>
  <c r="BI101" i="71" s="1"/>
  <c r="BI10" i="73"/>
  <c r="BJ9" i="73"/>
  <c r="BI16" i="72" l="1"/>
  <c r="BI58" i="72"/>
  <c r="BJ46" i="71"/>
  <c r="BJ47" i="73"/>
  <c r="BJ85" i="73" s="1"/>
  <c r="BH48" i="73"/>
  <c r="BH50" i="73" s="1"/>
  <c r="BD68" i="73"/>
  <c r="BD78" i="73"/>
  <c r="F48" i="12"/>
  <c r="BF72" i="71"/>
  <c r="BI48" i="73"/>
  <c r="BI86" i="73" s="1"/>
  <c r="BG60" i="71"/>
  <c r="BH70" i="71"/>
  <c r="BH106" i="71" s="1"/>
  <c r="BH47" i="71"/>
  <c r="BH49" i="71" s="1"/>
  <c r="BH57" i="71" s="1"/>
  <c r="BG78" i="73"/>
  <c r="BI47" i="73"/>
  <c r="BI67" i="71"/>
  <c r="BI102" i="71" s="1"/>
  <c r="BI11" i="73"/>
  <c r="BI87" i="73" s="1"/>
  <c r="BJ10" i="73"/>
  <c r="BH12" i="73"/>
  <c r="BJ10" i="71"/>
  <c r="BJ31" i="71"/>
  <c r="BJ101" i="71" s="1"/>
  <c r="BI80" i="71"/>
  <c r="BK9" i="73"/>
  <c r="BJ16" i="72" l="1"/>
  <c r="BI100" i="72"/>
  <c r="BK16" i="72"/>
  <c r="BH86" i="73"/>
  <c r="BH88" i="73" s="1"/>
  <c r="BK47" i="73"/>
  <c r="BI12" i="73"/>
  <c r="BG72" i="71"/>
  <c r="BH60" i="71"/>
  <c r="EI78" i="73"/>
  <c r="EI68" i="73"/>
  <c r="BI47" i="71"/>
  <c r="BI49" i="71" s="1"/>
  <c r="BI57" i="71" s="1"/>
  <c r="BI70" i="71"/>
  <c r="BI106" i="71" s="1"/>
  <c r="BI78" i="73"/>
  <c r="BJ48" i="73"/>
  <c r="BJ50" i="73" s="1"/>
  <c r="BI50" i="73"/>
  <c r="BI85" i="73"/>
  <c r="BI88" i="73" s="1"/>
  <c r="BJ67" i="71"/>
  <c r="BJ102" i="71" s="1"/>
  <c r="BK46" i="71"/>
  <c r="BJ11" i="73"/>
  <c r="BJ87" i="73" s="1"/>
  <c r="BK10" i="73"/>
  <c r="BJ80" i="71"/>
  <c r="BK10" i="71"/>
  <c r="BK31" i="71"/>
  <c r="BK101" i="71" s="1"/>
  <c r="BL9" i="73"/>
  <c r="BJ58" i="72" l="1"/>
  <c r="BJ100" i="72" s="1"/>
  <c r="BK58" i="72"/>
  <c r="BK100" i="72" s="1"/>
  <c r="BL47" i="73"/>
  <c r="BJ70" i="71"/>
  <c r="BJ106" i="71" s="1"/>
  <c r="BH72" i="71"/>
  <c r="BI60" i="71"/>
  <c r="BJ47" i="71"/>
  <c r="BJ49" i="71" s="1"/>
  <c r="BJ57" i="71" s="1"/>
  <c r="BJ86" i="73"/>
  <c r="BJ88" i="73" s="1"/>
  <c r="BK48" i="73"/>
  <c r="BK50" i="73" s="1"/>
  <c r="BK85" i="73"/>
  <c r="BK67" i="71"/>
  <c r="BK102" i="71" s="1"/>
  <c r="BJ78" i="73"/>
  <c r="BL46" i="71"/>
  <c r="BJ12" i="73"/>
  <c r="BK11" i="73"/>
  <c r="BL10" i="73"/>
  <c r="BL31" i="71"/>
  <c r="BL101" i="71" s="1"/>
  <c r="BL10" i="71"/>
  <c r="BK80" i="71"/>
  <c r="BM9" i="73"/>
  <c r="BL16" i="72" l="1"/>
  <c r="BL58" i="72"/>
  <c r="BL78" i="73"/>
  <c r="BL70" i="71"/>
  <c r="BL106" i="71" s="1"/>
  <c r="BI72" i="71"/>
  <c r="BK78" i="73"/>
  <c r="BJ60" i="71"/>
  <c r="BK47" i="71"/>
  <c r="BK49" i="71" s="1"/>
  <c r="BK57" i="71" s="1"/>
  <c r="BK70" i="71"/>
  <c r="BK106" i="71" s="1"/>
  <c r="BL48" i="73"/>
  <c r="BL86" i="73" s="1"/>
  <c r="BK86" i="73"/>
  <c r="BL67" i="71"/>
  <c r="BL102" i="71" s="1"/>
  <c r="BL85" i="73"/>
  <c r="BM46" i="71"/>
  <c r="BL11" i="73"/>
  <c r="BL87" i="73" s="1"/>
  <c r="BK87" i="73"/>
  <c r="BK12" i="73"/>
  <c r="BL80" i="71"/>
  <c r="BM10" i="71"/>
  <c r="BM31" i="71"/>
  <c r="BM101" i="71" s="1"/>
  <c r="BM10" i="73"/>
  <c r="BN9" i="73"/>
  <c r="BM47" i="73"/>
  <c r="BM16" i="72" l="1"/>
  <c r="BL100" i="72"/>
  <c r="BM58" i="72"/>
  <c r="BL12" i="73"/>
  <c r="BM67" i="71"/>
  <c r="BM102" i="71" s="1"/>
  <c r="BJ72" i="71"/>
  <c r="BK60" i="71"/>
  <c r="BL47" i="71"/>
  <c r="BL49" i="71" s="1"/>
  <c r="BL57" i="71" s="1"/>
  <c r="BK88" i="73"/>
  <c r="BL88" i="73"/>
  <c r="BL50" i="73"/>
  <c r="BM48" i="73"/>
  <c r="BM86" i="73" s="1"/>
  <c r="BM85" i="73"/>
  <c r="BN46" i="71"/>
  <c r="BM11" i="73"/>
  <c r="BM87" i="73" s="1"/>
  <c r="BM80" i="71"/>
  <c r="BN10" i="71"/>
  <c r="BN31" i="71"/>
  <c r="BN101" i="71" s="1"/>
  <c r="BO9" i="73"/>
  <c r="BM100" i="72" l="1"/>
  <c r="BN16" i="72"/>
  <c r="BO47" i="73"/>
  <c r="BM12" i="73"/>
  <c r="BM88" i="73"/>
  <c r="BK72" i="71"/>
  <c r="BM47" i="71"/>
  <c r="BM49" i="71" s="1"/>
  <c r="BM57" i="71" s="1"/>
  <c r="BM70" i="71"/>
  <c r="BM106" i="71" s="1"/>
  <c r="BL60" i="71"/>
  <c r="BN78" i="73"/>
  <c r="BN70" i="71"/>
  <c r="BN106" i="71" s="1"/>
  <c r="BN48" i="73"/>
  <c r="BM50" i="73"/>
  <c r="BO46" i="71"/>
  <c r="BN47" i="73"/>
  <c r="BN67" i="71"/>
  <c r="BN102" i="71" s="1"/>
  <c r="BN11" i="73"/>
  <c r="BN87" i="73" s="1"/>
  <c r="BO10" i="73"/>
  <c r="BN10" i="73"/>
  <c r="BO10" i="71"/>
  <c r="BO31" i="71"/>
  <c r="BO101" i="71" s="1"/>
  <c r="BN80" i="71"/>
  <c r="BP9" i="73"/>
  <c r="G41" i="12" l="1"/>
  <c r="BO16" i="72"/>
  <c r="BO58" i="72"/>
  <c r="BN58" i="72"/>
  <c r="BN100" i="72" s="1"/>
  <c r="BP47" i="73"/>
  <c r="BP85" i="73" s="1"/>
  <c r="BM78" i="73"/>
  <c r="BO78" i="73"/>
  <c r="BM60" i="71"/>
  <c r="BL72" i="71"/>
  <c r="BN47" i="71"/>
  <c r="BN49" i="71" s="1"/>
  <c r="BN57" i="71" s="1"/>
  <c r="BO48" i="73"/>
  <c r="BO86" i="73" s="1"/>
  <c r="BP46" i="71"/>
  <c r="BO85" i="73"/>
  <c r="BN50" i="73"/>
  <c r="BN85" i="73"/>
  <c r="BO67" i="71"/>
  <c r="BO102" i="71" s="1"/>
  <c r="BO11" i="73"/>
  <c r="BO87" i="73" s="1"/>
  <c r="BN86" i="73"/>
  <c r="BN12" i="73"/>
  <c r="BP31" i="71"/>
  <c r="BP101" i="71" s="1"/>
  <c r="BQ101" i="71" s="1"/>
  <c r="L30" i="15" s="1"/>
  <c r="BP10" i="71"/>
  <c r="BO80" i="71"/>
  <c r="EJ9" i="73"/>
  <c r="BR9" i="73"/>
  <c r="BP16" i="72" l="1"/>
  <c r="BO100" i="72"/>
  <c r="BR58" i="72"/>
  <c r="BR100" i="72" s="1"/>
  <c r="BP58" i="72"/>
  <c r="BP48" i="73"/>
  <c r="EJ48" i="73" s="1"/>
  <c r="BO12" i="73"/>
  <c r="BO70" i="71"/>
  <c r="BO106" i="71" s="1"/>
  <c r="BN88" i="73"/>
  <c r="BN60" i="71"/>
  <c r="BO50" i="73"/>
  <c r="BM72" i="71"/>
  <c r="BP70" i="71"/>
  <c r="BP106" i="71" s="1"/>
  <c r="BO47" i="71"/>
  <c r="BO49" i="71" s="1"/>
  <c r="BO57" i="71" s="1"/>
  <c r="BO88" i="73"/>
  <c r="BR46" i="71"/>
  <c r="BP67" i="71"/>
  <c r="BP102" i="71" s="1"/>
  <c r="BQ102" i="71" s="1"/>
  <c r="L31" i="15" s="1"/>
  <c r="EJ47" i="73"/>
  <c r="BP11" i="73"/>
  <c r="BR10" i="73"/>
  <c r="BP10" i="73"/>
  <c r="EJ85" i="73"/>
  <c r="BP80" i="71"/>
  <c r="BR10" i="71"/>
  <c r="BR31" i="71"/>
  <c r="BR101" i="71" s="1"/>
  <c r="BR47" i="73"/>
  <c r="BR85" i="73" s="1"/>
  <c r="BS9" i="73"/>
  <c r="BP100" i="72" l="1"/>
  <c r="BP50" i="73"/>
  <c r="EJ50" i="73"/>
  <c r="EJ42" i="73" s="1"/>
  <c r="BQ106" i="71"/>
  <c r="L35" i="15" s="1"/>
  <c r="BP47" i="71"/>
  <c r="BP49" i="71" s="1"/>
  <c r="BP57" i="71" s="1"/>
  <c r="BN72" i="71"/>
  <c r="BO60" i="71"/>
  <c r="BR48" i="73"/>
  <c r="BR86" i="73" s="1"/>
  <c r="BR67" i="71"/>
  <c r="BR102" i="71" s="1"/>
  <c r="BS46" i="71"/>
  <c r="BR11" i="73"/>
  <c r="BP87" i="73"/>
  <c r="EJ87" i="73" s="1"/>
  <c r="EJ11" i="73"/>
  <c r="BS10" i="73"/>
  <c r="EJ10" i="73"/>
  <c r="BP86" i="73"/>
  <c r="BP12" i="73"/>
  <c r="BS10" i="71"/>
  <c r="BS31" i="71"/>
  <c r="BS101" i="71" s="1"/>
  <c r="L9" i="15"/>
  <c r="BR80" i="71"/>
  <c r="BS47" i="73"/>
  <c r="BT9" i="73"/>
  <c r="BS58" i="72" l="1"/>
  <c r="BS100" i="72" s="1"/>
  <c r="BO72" i="71"/>
  <c r="BR70" i="71"/>
  <c r="BR106" i="71" s="1"/>
  <c r="BR47" i="71"/>
  <c r="BR49" i="71" s="1"/>
  <c r="BR57" i="71" s="1"/>
  <c r="BS78" i="73"/>
  <c r="BP60" i="71"/>
  <c r="BR50" i="73"/>
  <c r="BS48" i="73"/>
  <c r="BS86" i="73" s="1"/>
  <c r="BS67" i="71"/>
  <c r="BS102" i="71" s="1"/>
  <c r="BS85" i="73"/>
  <c r="G11" i="12"/>
  <c r="EU87" i="73" s="1"/>
  <c r="BS11" i="73"/>
  <c r="BS87" i="73" s="1"/>
  <c r="EJ12" i="73"/>
  <c r="EJ4" i="73" s="1"/>
  <c r="BR87" i="73"/>
  <c r="BR88" i="73" s="1"/>
  <c r="BR12" i="73"/>
  <c r="BT10" i="73"/>
  <c r="EJ86" i="73"/>
  <c r="BP88" i="73"/>
  <c r="G10" i="12"/>
  <c r="G9" i="12"/>
  <c r="BS80" i="71"/>
  <c r="BT10" i="71"/>
  <c r="BT31" i="71"/>
  <c r="BT101" i="71" s="1"/>
  <c r="BT47" i="73"/>
  <c r="BU9" i="73"/>
  <c r="BT58" i="72" l="1"/>
  <c r="BT100" i="72" s="1"/>
  <c r="BR60" i="71"/>
  <c r="BS47" i="71"/>
  <c r="BS49" i="71" s="1"/>
  <c r="BS57" i="71" s="1"/>
  <c r="BS70" i="71"/>
  <c r="BS106" i="71" s="1"/>
  <c r="BP72" i="71"/>
  <c r="BS50" i="73"/>
  <c r="BS88" i="73"/>
  <c r="BT48" i="73"/>
  <c r="BT50" i="73" s="1"/>
  <c r="BR78" i="73"/>
  <c r="BT46" i="71"/>
  <c r="BT67" i="71"/>
  <c r="BT102" i="71" s="1"/>
  <c r="BU46" i="71"/>
  <c r="BT85" i="73"/>
  <c r="BT11" i="73"/>
  <c r="BT87" i="73" s="1"/>
  <c r="BS12" i="73"/>
  <c r="EU86" i="73"/>
  <c r="EJ88" i="73"/>
  <c r="EJ80" i="73" s="1"/>
  <c r="BU31" i="71"/>
  <c r="BU101" i="71" s="1"/>
  <c r="BU10" i="71"/>
  <c r="G12" i="12"/>
  <c r="EU85" i="73"/>
  <c r="BU10" i="73"/>
  <c r="BV9" i="73"/>
  <c r="BU47" i="73"/>
  <c r="BT12" i="73" l="1"/>
  <c r="BT47" i="71"/>
  <c r="BT70" i="71"/>
  <c r="BT106" i="71" s="1"/>
  <c r="BP78" i="73"/>
  <c r="BR72" i="71"/>
  <c r="BS60" i="71"/>
  <c r="BU78" i="73"/>
  <c r="BU48" i="73"/>
  <c r="BU50" i="73" s="1"/>
  <c r="BT86" i="73"/>
  <c r="BT88" i="73" s="1"/>
  <c r="BV46" i="71"/>
  <c r="BT80" i="71"/>
  <c r="BU67" i="71"/>
  <c r="BU102" i="71" s="1"/>
  <c r="BU85" i="73"/>
  <c r="BU11" i="73"/>
  <c r="BU87" i="73" s="1"/>
  <c r="BU80" i="71"/>
  <c r="G100" i="12"/>
  <c r="G6" i="12"/>
  <c r="EU88" i="73"/>
  <c r="BV10" i="71"/>
  <c r="BV31" i="71"/>
  <c r="BV101" i="71" s="1"/>
  <c r="BW9" i="73"/>
  <c r="BV10" i="73"/>
  <c r="BV47" i="73"/>
  <c r="BU58" i="72" l="1"/>
  <c r="BU100" i="72" s="1"/>
  <c r="BV58" i="72"/>
  <c r="BV100" i="72" s="1"/>
  <c r="BU12" i="73"/>
  <c r="BU70" i="71"/>
  <c r="BU106" i="71" s="1"/>
  <c r="BT49" i="71"/>
  <c r="BT57" i="71" s="1"/>
  <c r="BT60" i="71"/>
  <c r="BV78" i="73"/>
  <c r="G48" i="12"/>
  <c r="BQ68" i="73"/>
  <c r="BQ78" i="73"/>
  <c r="BU86" i="73"/>
  <c r="BU88" i="73" s="1"/>
  <c r="BU47" i="71"/>
  <c r="BU49" i="71" s="1"/>
  <c r="BU57" i="71" s="1"/>
  <c r="BS72" i="71"/>
  <c r="BV48" i="73"/>
  <c r="BV50" i="73" s="1"/>
  <c r="BV67" i="71"/>
  <c r="BV102" i="71" s="1"/>
  <c r="BW46" i="71"/>
  <c r="BV85" i="73"/>
  <c r="BV11" i="73"/>
  <c r="BV87" i="73" s="1"/>
  <c r="BW10" i="71"/>
  <c r="BW31" i="71"/>
  <c r="BW101" i="71" s="1"/>
  <c r="BV80" i="71"/>
  <c r="BW47" i="73"/>
  <c r="BX9" i="73"/>
  <c r="BW10" i="73"/>
  <c r="BW58" i="72" l="1"/>
  <c r="BW100" i="72" s="1"/>
  <c r="BT72" i="71"/>
  <c r="BV86" i="73"/>
  <c r="BV88" i="73" s="1"/>
  <c r="BU60" i="71"/>
  <c r="EJ68" i="73"/>
  <c r="BV70" i="71"/>
  <c r="BV106" i="71" s="1"/>
  <c r="BV47" i="71"/>
  <c r="BV49" i="71" s="1"/>
  <c r="BV57" i="71" s="1"/>
  <c r="BW48" i="73"/>
  <c r="EJ78" i="73"/>
  <c r="BW85" i="73"/>
  <c r="BX46" i="71"/>
  <c r="BW67" i="71"/>
  <c r="BW102" i="71" s="1"/>
  <c r="BT78" i="73"/>
  <c r="BW11" i="73"/>
  <c r="BW87" i="73" s="1"/>
  <c r="BV12" i="73"/>
  <c r="BX10" i="73"/>
  <c r="BX10" i="71"/>
  <c r="BX31" i="71"/>
  <c r="BX101" i="71" s="1"/>
  <c r="BW80" i="71"/>
  <c r="BX67" i="71"/>
  <c r="BX102" i="71" s="1"/>
  <c r="BY9" i="73"/>
  <c r="BX58" i="72" l="1"/>
  <c r="BX100" i="72" s="1"/>
  <c r="BW12" i="73"/>
  <c r="BW50" i="73"/>
  <c r="BW86" i="73"/>
  <c r="BW88" i="73" s="1"/>
  <c r="BV60" i="71"/>
  <c r="BX78" i="73"/>
  <c r="BU72" i="71"/>
  <c r="BW70" i="71"/>
  <c r="BW106" i="71" s="1"/>
  <c r="BW47" i="71"/>
  <c r="BW49" i="71" s="1"/>
  <c r="BW57" i="71" s="1"/>
  <c r="BX48" i="73"/>
  <c r="BX86" i="73" s="1"/>
  <c r="BY46" i="71"/>
  <c r="BX47" i="73"/>
  <c r="BX11" i="73"/>
  <c r="BX87" i="73" s="1"/>
  <c r="BY10" i="73"/>
  <c r="BY31" i="71"/>
  <c r="BY101" i="71" s="1"/>
  <c r="BY10" i="71"/>
  <c r="BX80" i="71"/>
  <c r="BZ9" i="73"/>
  <c r="BY47" i="73"/>
  <c r="BY85" i="73" s="1"/>
  <c r="BX12" i="73" l="1"/>
  <c r="BW60" i="71"/>
  <c r="BV72" i="71"/>
  <c r="BY78" i="73"/>
  <c r="BX47" i="71"/>
  <c r="BX49" i="71" s="1"/>
  <c r="BX57" i="71" s="1"/>
  <c r="BX70" i="71"/>
  <c r="BX106" i="71" s="1"/>
  <c r="BZ46" i="71"/>
  <c r="BX50" i="73"/>
  <c r="BX85" i="73"/>
  <c r="BX88" i="73" s="1"/>
  <c r="BY67" i="71"/>
  <c r="BY102" i="71" s="1"/>
  <c r="BW78" i="73"/>
  <c r="BY11" i="73"/>
  <c r="BZ10" i="73"/>
  <c r="BY80" i="71"/>
  <c r="BZ10" i="71"/>
  <c r="BZ31" i="71"/>
  <c r="BZ101" i="71" s="1"/>
  <c r="CA9" i="73"/>
  <c r="BZ47" i="73"/>
  <c r="BZ85" i="73" s="1"/>
  <c r="BY58" i="72" l="1"/>
  <c r="BY100" i="72" s="1"/>
  <c r="BY48" i="73"/>
  <c r="BY86" i="73" s="1"/>
  <c r="BY70" i="71"/>
  <c r="BY106" i="71" s="1"/>
  <c r="BW72" i="71"/>
  <c r="BX60" i="71"/>
  <c r="BY47" i="71"/>
  <c r="BY49" i="71" s="1"/>
  <c r="BY57" i="71" s="1"/>
  <c r="BZ78" i="73"/>
  <c r="BZ48" i="73"/>
  <c r="BZ86" i="73" s="1"/>
  <c r="BZ50" i="73"/>
  <c r="CA46" i="71"/>
  <c r="BZ67" i="71"/>
  <c r="BZ102" i="71" s="1"/>
  <c r="BY87" i="73"/>
  <c r="BY88" i="73" s="1"/>
  <c r="BY12" i="73"/>
  <c r="BZ11" i="73"/>
  <c r="BZ87" i="73" s="1"/>
  <c r="CA10" i="71"/>
  <c r="CA31" i="71"/>
  <c r="CA101" i="71" s="1"/>
  <c r="BZ80" i="71"/>
  <c r="CB9" i="73"/>
  <c r="CA47" i="73"/>
  <c r="CA85" i="73" s="1"/>
  <c r="BZ58" i="72" l="1"/>
  <c r="BZ100" i="72" s="1"/>
  <c r="CA58" i="72"/>
  <c r="CA100" i="72" s="1"/>
  <c r="BY50" i="73"/>
  <c r="BZ12" i="73"/>
  <c r="BZ88" i="73"/>
  <c r="BY60" i="71"/>
  <c r="BZ70" i="71"/>
  <c r="BZ106" i="71" s="1"/>
  <c r="BZ47" i="71"/>
  <c r="BZ49" i="71" s="1"/>
  <c r="BZ57" i="71" s="1"/>
  <c r="BX72" i="71"/>
  <c r="CA78" i="73"/>
  <c r="CA70" i="71"/>
  <c r="CA106" i="71" s="1"/>
  <c r="CA48" i="73"/>
  <c r="CA50" i="73" s="1"/>
  <c r="CB46" i="71"/>
  <c r="CA67" i="71"/>
  <c r="CA102" i="71" s="1"/>
  <c r="CA11" i="73"/>
  <c r="CA87" i="73" s="1"/>
  <c r="CA10" i="73"/>
  <c r="CA80" i="71"/>
  <c r="CB10" i="71"/>
  <c r="CB31" i="71"/>
  <c r="CB101" i="71" s="1"/>
  <c r="CC9" i="73"/>
  <c r="CB10" i="73"/>
  <c r="CC58" i="72" l="1"/>
  <c r="CC100" i="72" s="1"/>
  <c r="CB58" i="72"/>
  <c r="CB100" i="72" s="1"/>
  <c r="CB48" i="73"/>
  <c r="CB86" i="73" s="1"/>
  <c r="CB78" i="73"/>
  <c r="BY72" i="71"/>
  <c r="CA47" i="71"/>
  <c r="CA49" i="71" s="1"/>
  <c r="CA57" i="71" s="1"/>
  <c r="BZ60" i="71"/>
  <c r="CC46" i="71"/>
  <c r="CB47" i="73"/>
  <c r="CB67" i="71"/>
  <c r="CB102" i="71" s="1"/>
  <c r="CB11" i="73"/>
  <c r="CB87" i="73" s="1"/>
  <c r="CA86" i="73"/>
  <c r="CA88" i="73" s="1"/>
  <c r="CA12" i="73"/>
  <c r="EK9" i="73"/>
  <c r="CC31" i="71"/>
  <c r="CC101" i="71" s="1"/>
  <c r="CD101" i="71" s="1"/>
  <c r="M30" i="15" s="1"/>
  <c r="CC10" i="71"/>
  <c r="CB80" i="71"/>
  <c r="CE9" i="73"/>
  <c r="CC47" i="73"/>
  <c r="CC85" i="73" s="1"/>
  <c r="CC10" i="73"/>
  <c r="CE58" i="72" l="1"/>
  <c r="CE100" i="72" s="1"/>
  <c r="CC48" i="73"/>
  <c r="EK48" i="73" s="1"/>
  <c r="CB12" i="73"/>
  <c r="CB70" i="71"/>
  <c r="CB106" i="71" s="1"/>
  <c r="CB47" i="71"/>
  <c r="CB49" i="71" s="1"/>
  <c r="CB57" i="71" s="1"/>
  <c r="BZ72" i="71"/>
  <c r="CA60" i="71"/>
  <c r="CB50" i="73"/>
  <c r="CB85" i="73"/>
  <c r="CB88" i="73" s="1"/>
  <c r="CC50" i="73"/>
  <c r="EK47" i="73"/>
  <c r="EK50" i="73" s="1"/>
  <c r="EK42" i="73" s="1"/>
  <c r="CE46" i="71"/>
  <c r="CC67" i="71"/>
  <c r="CC102" i="71" s="1"/>
  <c r="CD102" i="71" s="1"/>
  <c r="M31" i="15" s="1"/>
  <c r="CC11" i="73"/>
  <c r="CC12" i="73" s="1"/>
  <c r="EK10" i="73"/>
  <c r="CE10" i="71"/>
  <c r="CE31" i="71"/>
  <c r="CE101" i="71" s="1"/>
  <c r="CC80" i="71"/>
  <c r="EK85" i="73"/>
  <c r="CE10" i="73"/>
  <c r="CE47" i="73"/>
  <c r="CF9" i="73"/>
  <c r="CC86" i="73" l="1"/>
  <c r="EK86" i="73" s="1"/>
  <c r="CC70" i="71"/>
  <c r="CC106" i="71" s="1"/>
  <c r="CD106" i="71" s="1"/>
  <c r="M35" i="15" s="1"/>
  <c r="CE67" i="71"/>
  <c r="CE102" i="71" s="1"/>
  <c r="CA72" i="71"/>
  <c r="CB60" i="71"/>
  <c r="CE48" i="73"/>
  <c r="CE50" i="73" s="1"/>
  <c r="CC47" i="71"/>
  <c r="CC49" i="71" s="1"/>
  <c r="CC57" i="71" s="1"/>
  <c r="CE85" i="73"/>
  <c r="CF46" i="71"/>
  <c r="EK11" i="73"/>
  <c r="EK12" i="73" s="1"/>
  <c r="EK4" i="73" s="1"/>
  <c r="CC87" i="73"/>
  <c r="CE11" i="73"/>
  <c r="CE87" i="73" s="1"/>
  <c r="CF10" i="73"/>
  <c r="CE80" i="71"/>
  <c r="M9" i="15"/>
  <c r="CF10" i="71"/>
  <c r="CF31" i="71"/>
  <c r="CF101" i="71" s="1"/>
  <c r="H9" i="12"/>
  <c r="CG9" i="73"/>
  <c r="CF47" i="73"/>
  <c r="CF58" i="72" l="1"/>
  <c r="CF100" i="72" s="1"/>
  <c r="CE70" i="71"/>
  <c r="CE106" i="71" s="1"/>
  <c r="CE47" i="71"/>
  <c r="CE49" i="71" s="1"/>
  <c r="CE57" i="71" s="1"/>
  <c r="CB72" i="71"/>
  <c r="CC60" i="71"/>
  <c r="CF78" i="73"/>
  <c r="CF70" i="71"/>
  <c r="CF106" i="71" s="1"/>
  <c r="CE86" i="73"/>
  <c r="CE88" i="73" s="1"/>
  <c r="CF48" i="73"/>
  <c r="CF50" i="73" s="1"/>
  <c r="CF67" i="71"/>
  <c r="CF102" i="71" s="1"/>
  <c r="CF85" i="73"/>
  <c r="CG46" i="71"/>
  <c r="EK87" i="73"/>
  <c r="CC88" i="73"/>
  <c r="CF11" i="73"/>
  <c r="CE12" i="73"/>
  <c r="H11" i="12"/>
  <c r="CG10" i="73"/>
  <c r="H10" i="12"/>
  <c r="EV86" i="73" s="1"/>
  <c r="CG10" i="71"/>
  <c r="CG31" i="71"/>
  <c r="CG101" i="71" s="1"/>
  <c r="EV85" i="73"/>
  <c r="CF80" i="71"/>
  <c r="CH9" i="73"/>
  <c r="CG58" i="72" l="1"/>
  <c r="CG100" i="72" s="1"/>
  <c r="CF86" i="73"/>
  <c r="CE60" i="71"/>
  <c r="CC72" i="71"/>
  <c r="CF47" i="71"/>
  <c r="CF49" i="71" s="1"/>
  <c r="CF57" i="71" s="1"/>
  <c r="CH46" i="71"/>
  <c r="CG47" i="73"/>
  <c r="CG67" i="71"/>
  <c r="CG102" i="71" s="1"/>
  <c r="CE78" i="73"/>
  <c r="EV87" i="73"/>
  <c r="EK88" i="73"/>
  <c r="EK80" i="73" s="1"/>
  <c r="CG11" i="73"/>
  <c r="CF87" i="73"/>
  <c r="CF12" i="73"/>
  <c r="H12" i="12"/>
  <c r="CH31" i="71"/>
  <c r="CH101" i="71" s="1"/>
  <c r="CH10" i="71"/>
  <c r="CG80" i="71"/>
  <c r="CH47" i="73"/>
  <c r="CH10" i="73"/>
  <c r="CI9" i="73"/>
  <c r="CH58" i="72" l="1"/>
  <c r="CH100" i="72" s="1"/>
  <c r="CF88" i="73"/>
  <c r="CG48" i="73"/>
  <c r="CG86" i="73" s="1"/>
  <c r="CC78" i="73"/>
  <c r="CE72" i="71"/>
  <c r="CG70" i="71"/>
  <c r="CG106" i="71" s="1"/>
  <c r="CG47" i="71"/>
  <c r="CG49" i="71" s="1"/>
  <c r="CG57" i="71" s="1"/>
  <c r="CF60" i="71"/>
  <c r="CG78" i="73"/>
  <c r="CH48" i="73"/>
  <c r="CH86" i="73" s="1"/>
  <c r="CH85" i="73"/>
  <c r="CI46" i="71"/>
  <c r="CH67" i="71"/>
  <c r="CH102" i="71" s="1"/>
  <c r="CG85" i="73"/>
  <c r="CH11" i="73"/>
  <c r="CH87" i="73" s="1"/>
  <c r="CG87" i="73"/>
  <c r="CG12" i="73"/>
  <c r="EV88" i="73"/>
  <c r="H100" i="12"/>
  <c r="H6" i="12"/>
  <c r="CH80" i="71"/>
  <c r="CI10" i="71"/>
  <c r="CI31" i="71"/>
  <c r="CI101" i="71" s="1"/>
  <c r="CI47" i="73"/>
  <c r="CJ9" i="73"/>
  <c r="CI10" i="73"/>
  <c r="CI58" i="72" l="1"/>
  <c r="CI100" i="72" s="1"/>
  <c r="CH12" i="73"/>
  <c r="CG88" i="73"/>
  <c r="CG50" i="73"/>
  <c r="CH88" i="73"/>
  <c r="CF72" i="71"/>
  <c r="CI70" i="71"/>
  <c r="CI106" i="71" s="1"/>
  <c r="CH47" i="71"/>
  <c r="CH49" i="71" s="1"/>
  <c r="CH57" i="71" s="1"/>
  <c r="CH70" i="71"/>
  <c r="CH106" i="71" s="1"/>
  <c r="CG60" i="71"/>
  <c r="CD78" i="73"/>
  <c r="H48" i="12"/>
  <c r="CD68" i="73"/>
  <c r="CI48" i="73"/>
  <c r="CI86" i="73" s="1"/>
  <c r="CH50" i="73"/>
  <c r="CH78" i="73"/>
  <c r="CI67" i="71"/>
  <c r="CI102" i="71" s="1"/>
  <c r="CI85" i="73"/>
  <c r="CJ46" i="71"/>
  <c r="CI11" i="73"/>
  <c r="CI87" i="73" s="1"/>
  <c r="CJ10" i="71"/>
  <c r="CJ31" i="71"/>
  <c r="CJ101" i="71" s="1"/>
  <c r="CI80" i="71"/>
  <c r="CK9" i="73"/>
  <c r="CJ47" i="73"/>
  <c r="CJ58" i="72" l="1"/>
  <c r="CJ100" i="72" s="1"/>
  <c r="CK58" i="72"/>
  <c r="CK100" i="72" s="1"/>
  <c r="O62" i="73"/>
  <c r="CI50" i="73"/>
  <c r="EK68" i="73"/>
  <c r="CH60" i="71"/>
  <c r="CI47" i="71"/>
  <c r="CI49" i="71" s="1"/>
  <c r="CI57" i="71" s="1"/>
  <c r="CI78" i="73"/>
  <c r="EK78" i="73"/>
  <c r="CJ78" i="73"/>
  <c r="CG72" i="71"/>
  <c r="CJ48" i="73"/>
  <c r="CJ50" i="73" s="1"/>
  <c r="CJ85" i="73"/>
  <c r="CI88" i="73"/>
  <c r="CK46" i="71"/>
  <c r="CJ67" i="71"/>
  <c r="CJ102" i="71" s="1"/>
  <c r="CI12" i="73"/>
  <c r="CJ11" i="73"/>
  <c r="CJ87" i="73" s="1"/>
  <c r="CJ10" i="73"/>
  <c r="CK10" i="73"/>
  <c r="CJ80" i="71"/>
  <c r="CK10" i="71"/>
  <c r="CK31" i="71"/>
  <c r="CK101" i="71" s="1"/>
  <c r="T9" i="48"/>
  <c r="T3" i="48"/>
  <c r="S3" i="48"/>
  <c r="S59" i="48"/>
  <c r="O63" i="73"/>
  <c r="CL9" i="73"/>
  <c r="CK47" i="73"/>
  <c r="P63" i="73"/>
  <c r="C52" i="12"/>
  <c r="P52" i="72" l="1"/>
  <c r="CH72" i="71"/>
  <c r="CI60" i="71"/>
  <c r="CJ47" i="71"/>
  <c r="CJ49" i="71" s="1"/>
  <c r="CJ57" i="71" s="1"/>
  <c r="CJ70" i="71"/>
  <c r="CJ106" i="71" s="1"/>
  <c r="CK48" i="73"/>
  <c r="CK86" i="73" s="1"/>
  <c r="CL46" i="71"/>
  <c r="CK85" i="73"/>
  <c r="CK67" i="71"/>
  <c r="CK102" i="71" s="1"/>
  <c r="CK11" i="73"/>
  <c r="CK87" i="73" s="1"/>
  <c r="CJ86" i="73"/>
  <c r="CJ88" i="73" s="1"/>
  <c r="CJ12" i="73"/>
  <c r="CK80" i="71"/>
  <c r="CL31" i="71"/>
  <c r="CL101" i="71" s="1"/>
  <c r="CL10" i="71"/>
  <c r="T7" i="48"/>
  <c r="S9" i="48"/>
  <c r="S5" i="48"/>
  <c r="S7" i="48"/>
  <c r="O51" i="72"/>
  <c r="P57" i="72"/>
  <c r="P56" i="72"/>
  <c r="CM9" i="73"/>
  <c r="CL10" i="73"/>
  <c r="CL58" i="72" l="1"/>
  <c r="CL100" i="72" s="1"/>
  <c r="CL78" i="73"/>
  <c r="CK78" i="73"/>
  <c r="CK70" i="71"/>
  <c r="CK106" i="71" s="1"/>
  <c r="CK47" i="71"/>
  <c r="CK49" i="71" s="1"/>
  <c r="CK57" i="71" s="1"/>
  <c r="CI72" i="71"/>
  <c r="CJ60" i="71"/>
  <c r="CK50" i="73"/>
  <c r="CL47" i="73"/>
  <c r="I9" i="51"/>
  <c r="CK88" i="73"/>
  <c r="CM46" i="71"/>
  <c r="CL67" i="71"/>
  <c r="CL102" i="71" s="1"/>
  <c r="CL11" i="73"/>
  <c r="CL87" i="73" s="1"/>
  <c r="CK12" i="73"/>
  <c r="CM10" i="73"/>
  <c r="CM10" i="71"/>
  <c r="CM31" i="71"/>
  <c r="CM101" i="71" s="1"/>
  <c r="CL80" i="71"/>
  <c r="J9" i="51"/>
  <c r="P77" i="73"/>
  <c r="O52" i="72"/>
  <c r="P81" i="72"/>
  <c r="P65" i="73"/>
  <c r="S62" i="73"/>
  <c r="O76" i="73"/>
  <c r="T5" i="48"/>
  <c r="O81" i="72"/>
  <c r="O65" i="73"/>
  <c r="P51" i="72"/>
  <c r="O57" i="72"/>
  <c r="P62" i="73"/>
  <c r="O56" i="72"/>
  <c r="I3" i="51"/>
  <c r="S63" i="73"/>
  <c r="C69" i="12"/>
  <c r="Q63" i="73"/>
  <c r="T59" i="48"/>
  <c r="R63" i="73"/>
  <c r="J59" i="51"/>
  <c r="P60" i="72"/>
  <c r="CN9" i="73"/>
  <c r="CM47" i="73"/>
  <c r="CM85" i="73" s="1"/>
  <c r="CL12" i="73" l="1"/>
  <c r="S57" i="72"/>
  <c r="CL48" i="73"/>
  <c r="CL86" i="73" s="1"/>
  <c r="CJ72" i="71"/>
  <c r="CK60" i="71"/>
  <c r="CL47" i="71"/>
  <c r="CL49" i="71" s="1"/>
  <c r="CL57" i="71" s="1"/>
  <c r="CL70" i="71"/>
  <c r="CL106" i="71" s="1"/>
  <c r="CM78" i="73"/>
  <c r="CM70" i="71"/>
  <c r="CM106" i="71" s="1"/>
  <c r="CM47" i="71"/>
  <c r="CM49" i="71" s="1"/>
  <c r="CM57" i="71" s="1"/>
  <c r="CM48" i="73"/>
  <c r="CM50" i="73" s="1"/>
  <c r="CM67" i="71"/>
  <c r="CM102" i="71" s="1"/>
  <c r="CN46" i="71"/>
  <c r="CM60" i="71"/>
  <c r="CL50" i="73"/>
  <c r="CL85" i="73"/>
  <c r="CL88" i="73" s="1"/>
  <c r="CM11" i="73"/>
  <c r="CN10" i="73"/>
  <c r="CM80" i="71"/>
  <c r="CN10" i="71"/>
  <c r="CN31" i="71"/>
  <c r="CN101" i="71" s="1"/>
  <c r="I5" i="51"/>
  <c r="O60" i="72"/>
  <c r="S51" i="72"/>
  <c r="J3" i="51"/>
  <c r="R62" i="73"/>
  <c r="I7" i="51"/>
  <c r="Q65" i="73"/>
  <c r="EF65" i="73" s="1"/>
  <c r="R51" i="72"/>
  <c r="Q62" i="73"/>
  <c r="EF62" i="73" s="1"/>
  <c r="P54" i="72"/>
  <c r="O77" i="73"/>
  <c r="O54" i="72"/>
  <c r="EF77" i="73"/>
  <c r="EF63" i="73"/>
  <c r="T51" i="72"/>
  <c r="I59" i="51"/>
  <c r="CO9" i="73"/>
  <c r="CN47" i="73"/>
  <c r="CM58" i="72" l="1"/>
  <c r="CM100" i="72" s="1"/>
  <c r="CN58" i="72"/>
  <c r="CN100" i="72" s="1"/>
  <c r="CM86" i="73"/>
  <c r="CL60" i="71"/>
  <c r="CK72" i="71"/>
  <c r="CN78" i="73"/>
  <c r="CM72" i="71"/>
  <c r="CN48" i="73"/>
  <c r="CN86" i="73" s="1"/>
  <c r="CO46" i="71"/>
  <c r="CN85" i="73"/>
  <c r="CN67" i="71"/>
  <c r="CN102" i="71" s="1"/>
  <c r="CN11" i="73"/>
  <c r="CM87" i="73"/>
  <c r="CM12" i="73"/>
  <c r="CO10" i="73"/>
  <c r="CN80" i="71"/>
  <c r="CO10" i="71"/>
  <c r="CO31" i="71"/>
  <c r="CO101" i="71" s="1"/>
  <c r="K3" i="51"/>
  <c r="P76" i="73"/>
  <c r="J7" i="51"/>
  <c r="C51" i="12"/>
  <c r="C70" i="12"/>
  <c r="U62" i="73"/>
  <c r="S76" i="73"/>
  <c r="J5" i="51"/>
  <c r="R57" i="72"/>
  <c r="S77" i="73"/>
  <c r="K9" i="51"/>
  <c r="S81" i="72"/>
  <c r="S65" i="73"/>
  <c r="R81" i="72"/>
  <c r="R65" i="73"/>
  <c r="Q77" i="73"/>
  <c r="R52" i="72"/>
  <c r="C68" i="12"/>
  <c r="L9" i="51"/>
  <c r="S56" i="72"/>
  <c r="S52" i="72"/>
  <c r="R56" i="72"/>
  <c r="T63" i="73"/>
  <c r="U63" i="73"/>
  <c r="CO47" i="73"/>
  <c r="CP9" i="73"/>
  <c r="CP58" i="72" l="1"/>
  <c r="CP100" i="72" s="1"/>
  <c r="CO58" i="72"/>
  <c r="CO100" i="72" s="1"/>
  <c r="T57" i="72"/>
  <c r="CM88" i="73"/>
  <c r="CN50" i="73"/>
  <c r="CO78" i="73"/>
  <c r="CO70" i="71"/>
  <c r="CO106" i="71" s="1"/>
  <c r="CN47" i="71"/>
  <c r="CN49" i="71" s="1"/>
  <c r="CN57" i="71" s="1"/>
  <c r="CN70" i="71"/>
  <c r="CN106" i="71" s="1"/>
  <c r="CL72" i="71"/>
  <c r="CO48" i="73"/>
  <c r="CO86" i="73" s="1"/>
  <c r="CO67" i="71"/>
  <c r="CO102" i="71" s="1"/>
  <c r="CO85" i="73"/>
  <c r="CO11" i="73"/>
  <c r="CO87" i="73" s="1"/>
  <c r="CN87" i="73"/>
  <c r="CN88" i="73" s="1"/>
  <c r="CN12" i="73"/>
  <c r="CP31" i="71"/>
  <c r="CP101" i="71" s="1"/>
  <c r="CQ101" i="71" s="1"/>
  <c r="N30" i="15" s="1"/>
  <c r="CP10" i="71"/>
  <c r="EL9" i="73"/>
  <c r="CO80" i="71"/>
  <c r="T77" i="73"/>
  <c r="R76" i="73"/>
  <c r="R60" i="72"/>
  <c r="R77" i="73"/>
  <c r="S54" i="72"/>
  <c r="Q76" i="73"/>
  <c r="L3" i="51"/>
  <c r="S60" i="72"/>
  <c r="R54" i="72"/>
  <c r="K5" i="51"/>
  <c r="K7" i="51"/>
  <c r="M59" i="51"/>
  <c r="V51" i="72"/>
  <c r="L59" i="51"/>
  <c r="K59" i="51"/>
  <c r="CP10" i="73"/>
  <c r="CR9" i="73"/>
  <c r="CP47" i="73"/>
  <c r="CP85" i="73" s="1"/>
  <c r="CR58" i="72" l="1"/>
  <c r="CR100" i="72" s="1"/>
  <c r="CO50" i="73"/>
  <c r="V56" i="72"/>
  <c r="CP70" i="71"/>
  <c r="CP106" i="71" s="1"/>
  <c r="CQ106" i="71" s="1"/>
  <c r="N35" i="15" s="1"/>
  <c r="CO47" i="71"/>
  <c r="CO49" i="71" s="1"/>
  <c r="CO57" i="71" s="1"/>
  <c r="CN60" i="71"/>
  <c r="EL47" i="73"/>
  <c r="CP46" i="71"/>
  <c r="CP80" i="71" s="1"/>
  <c r="CP67" i="71"/>
  <c r="CP102" i="71" s="1"/>
  <c r="CQ102" i="71" s="1"/>
  <c r="N31" i="15" s="1"/>
  <c r="CO88" i="73"/>
  <c r="CR46" i="71"/>
  <c r="CO12" i="73"/>
  <c r="CP11" i="73"/>
  <c r="CP12" i="73" s="1"/>
  <c r="CR10" i="73"/>
  <c r="EL10" i="73"/>
  <c r="EL85" i="73"/>
  <c r="CR10" i="71"/>
  <c r="CR31" i="71"/>
  <c r="CR101" i="71" s="1"/>
  <c r="U56" i="72"/>
  <c r="O9" i="51"/>
  <c r="T62" i="73"/>
  <c r="U57" i="72"/>
  <c r="T56" i="72"/>
  <c r="M7" i="51"/>
  <c r="T52" i="72"/>
  <c r="V77" i="73"/>
  <c r="U51" i="72"/>
  <c r="L7" i="51"/>
  <c r="U77" i="73"/>
  <c r="EF76" i="73"/>
  <c r="L5" i="51"/>
  <c r="U76" i="73"/>
  <c r="M3" i="51"/>
  <c r="V63" i="73"/>
  <c r="W63" i="73"/>
  <c r="CR67" i="71"/>
  <c r="CR102" i="71" s="1"/>
  <c r="CS9" i="73"/>
  <c r="CP48" i="73" l="1"/>
  <c r="X57" i="72"/>
  <c r="CP47" i="71"/>
  <c r="CP60" i="71"/>
  <c r="CN72" i="71"/>
  <c r="CO60" i="71"/>
  <c r="CR48" i="73"/>
  <c r="CR86" i="73" s="1"/>
  <c r="CR47" i="73"/>
  <c r="CS46" i="71"/>
  <c r="CR11" i="73"/>
  <c r="CR87" i="73" s="1"/>
  <c r="I11" i="12"/>
  <c r="EL11" i="73"/>
  <c r="EL12" i="73" s="1"/>
  <c r="EL4" i="73" s="1"/>
  <c r="CP87" i="73"/>
  <c r="EL87" i="73" s="1"/>
  <c r="I10" i="12"/>
  <c r="CS10" i="73"/>
  <c r="N9" i="15"/>
  <c r="I9" i="12"/>
  <c r="EW85" i="73" s="1"/>
  <c r="CS10" i="71"/>
  <c r="CS31" i="71"/>
  <c r="CS101" i="71" s="1"/>
  <c r="CR80" i="71"/>
  <c r="U81" i="72"/>
  <c r="U65" i="73"/>
  <c r="T60" i="72"/>
  <c r="U60" i="72"/>
  <c r="T81" i="72"/>
  <c r="T65" i="73"/>
  <c r="N3" i="51"/>
  <c r="U52" i="72"/>
  <c r="P9" i="51"/>
  <c r="T76" i="73"/>
  <c r="M5" i="51"/>
  <c r="V76" i="73"/>
  <c r="M9" i="51"/>
  <c r="T54" i="72"/>
  <c r="W62" i="73"/>
  <c r="X63" i="73"/>
  <c r="CS47" i="73"/>
  <c r="CS85" i="73" s="1"/>
  <c r="CT9" i="73"/>
  <c r="CS58" i="72" l="1"/>
  <c r="CS100" i="72" s="1"/>
  <c r="EL48" i="73"/>
  <c r="EL50" i="73" s="1"/>
  <c r="EL42" i="73" s="1"/>
  <c r="CP86" i="73"/>
  <c r="EL86" i="73" s="1"/>
  <c r="EL88" i="73" s="1"/>
  <c r="EL80" i="73" s="1"/>
  <c r="CP50" i="73"/>
  <c r="CP88" i="73"/>
  <c r="CR12" i="73"/>
  <c r="W52" i="72"/>
  <c r="EW87" i="73"/>
  <c r="CR47" i="71"/>
  <c r="CR49" i="71" s="1"/>
  <c r="CR57" i="71" s="1"/>
  <c r="CR70" i="71"/>
  <c r="CR106" i="71" s="1"/>
  <c r="CS78" i="73"/>
  <c r="CO72" i="71"/>
  <c r="CP49" i="71"/>
  <c r="CP57" i="71" s="1"/>
  <c r="CP72" i="71" s="1"/>
  <c r="Y57" i="72"/>
  <c r="CS48" i="73"/>
  <c r="CS50" i="73" s="1"/>
  <c r="CT46" i="71"/>
  <c r="CS67" i="71"/>
  <c r="CS102" i="71" s="1"/>
  <c r="CR50" i="73"/>
  <c r="CR85" i="73"/>
  <c r="CR88" i="73" s="1"/>
  <c r="W56" i="72"/>
  <c r="CS11" i="73"/>
  <c r="I12" i="12"/>
  <c r="CT10" i="71"/>
  <c r="CT31" i="71"/>
  <c r="CT101" i="71" s="1"/>
  <c r="CS80" i="71"/>
  <c r="X56" i="72"/>
  <c r="U54" i="72"/>
  <c r="W76" i="73"/>
  <c r="N5" i="51"/>
  <c r="V81" i="72"/>
  <c r="V65" i="73"/>
  <c r="Y62" i="73"/>
  <c r="V62" i="73"/>
  <c r="X62" i="73"/>
  <c r="W51" i="72"/>
  <c r="O3" i="51"/>
  <c r="N7" i="51"/>
  <c r="V52" i="72"/>
  <c r="V57" i="72"/>
  <c r="N9" i="51"/>
  <c r="O59" i="51"/>
  <c r="N59" i="51"/>
  <c r="CT47" i="73"/>
  <c r="CU9" i="73"/>
  <c r="EW86" i="73" l="1"/>
  <c r="CT58" i="72"/>
  <c r="CT100" i="72" s="1"/>
  <c r="Y52" i="72"/>
  <c r="I100" i="12"/>
  <c r="CP78" i="73"/>
  <c r="P7" i="51"/>
  <c r="I6" i="12"/>
  <c r="EW88" i="73"/>
  <c r="X60" i="72"/>
  <c r="CS86" i="73"/>
  <c r="CS47" i="71"/>
  <c r="CS49" i="71" s="1"/>
  <c r="CS57" i="71" s="1"/>
  <c r="CR60" i="71"/>
  <c r="CS70" i="71"/>
  <c r="CS106" i="71" s="1"/>
  <c r="CT48" i="73"/>
  <c r="CT50" i="73" s="1"/>
  <c r="CR78" i="73"/>
  <c r="CT67" i="71"/>
  <c r="CT102" i="71" s="1"/>
  <c r="CT85" i="73"/>
  <c r="CU46" i="71"/>
  <c r="CT11" i="73"/>
  <c r="CT87" i="73" s="1"/>
  <c r="CS87" i="73"/>
  <c r="CS12" i="73"/>
  <c r="CT10" i="73"/>
  <c r="CU10" i="73"/>
  <c r="CU31" i="71"/>
  <c r="CU101" i="71" s="1"/>
  <c r="CU10" i="71"/>
  <c r="CT80" i="71"/>
  <c r="X51" i="72"/>
  <c r="W54" i="72"/>
  <c r="R9" i="51"/>
  <c r="Z62" i="73"/>
  <c r="V60" i="72"/>
  <c r="V54" i="72"/>
  <c r="Q5" i="51"/>
  <c r="W57" i="72"/>
  <c r="O5" i="51"/>
  <c r="W77" i="73"/>
  <c r="Q9" i="51"/>
  <c r="P3" i="51"/>
  <c r="X77" i="73"/>
  <c r="O7" i="51"/>
  <c r="Z63" i="73"/>
  <c r="Y63" i="73"/>
  <c r="CV9" i="73"/>
  <c r="CU47" i="73"/>
  <c r="R59" i="51"/>
  <c r="Q59" i="51"/>
  <c r="CU58" i="72" l="1"/>
  <c r="CU100" i="72" s="1"/>
  <c r="CS88" i="73"/>
  <c r="CQ68" i="73"/>
  <c r="X52" i="72"/>
  <c r="Y76" i="73"/>
  <c r="CT47" i="71"/>
  <c r="CT49" i="71" s="1"/>
  <c r="CT57" i="71" s="1"/>
  <c r="CT70" i="71"/>
  <c r="CT106" i="71" s="1"/>
  <c r="CT78" i="73"/>
  <c r="CU78" i="73"/>
  <c r="CS60" i="71"/>
  <c r="CR72" i="71"/>
  <c r="CU48" i="73"/>
  <c r="CU86" i="73" s="1"/>
  <c r="W60" i="72"/>
  <c r="CU85" i="73"/>
  <c r="CV46" i="71"/>
  <c r="CU67" i="71"/>
  <c r="CU102" i="71" s="1"/>
  <c r="CQ78" i="73"/>
  <c r="EL78" i="73" s="1"/>
  <c r="CU11" i="73"/>
  <c r="CT86" i="73"/>
  <c r="CT88" i="73" s="1"/>
  <c r="CT12" i="73"/>
  <c r="CV10" i="73"/>
  <c r="CV10" i="71"/>
  <c r="CV31" i="71"/>
  <c r="CV101" i="71" s="1"/>
  <c r="CU80" i="71"/>
  <c r="Z76" i="73"/>
  <c r="R5" i="51"/>
  <c r="Y56" i="72"/>
  <c r="Q7" i="51"/>
  <c r="Y81" i="72"/>
  <c r="Y65" i="73"/>
  <c r="AA51" i="72"/>
  <c r="Q3" i="51"/>
  <c r="Y51" i="72"/>
  <c r="W81" i="72"/>
  <c r="W65" i="73"/>
  <c r="X81" i="72"/>
  <c r="X65" i="73"/>
  <c r="P5" i="51"/>
  <c r="P59" i="51"/>
  <c r="CW9" i="73"/>
  <c r="CV58" i="72" l="1"/>
  <c r="CV100" i="72" s="1"/>
  <c r="EL68" i="73"/>
  <c r="I48" i="12"/>
  <c r="X54" i="72"/>
  <c r="CU50" i="73"/>
  <c r="CV78" i="73"/>
  <c r="CT60" i="71"/>
  <c r="CS72" i="71"/>
  <c r="CU47" i="71"/>
  <c r="CU49" i="71" s="1"/>
  <c r="CU57" i="71" s="1"/>
  <c r="CU70" i="71"/>
  <c r="CU106" i="71" s="1"/>
  <c r="CV48" i="73"/>
  <c r="CV86" i="73" s="1"/>
  <c r="CW46" i="71"/>
  <c r="CV47" i="73"/>
  <c r="CV67" i="71"/>
  <c r="CV102" i="71" s="1"/>
  <c r="Z57" i="72"/>
  <c r="CU87" i="73"/>
  <c r="CU88" i="73" s="1"/>
  <c r="CU12" i="73"/>
  <c r="CV11" i="73"/>
  <c r="CV87" i="73" s="1"/>
  <c r="CW10" i="73"/>
  <c r="CW10" i="71"/>
  <c r="CW31" i="71"/>
  <c r="CW101" i="71" s="1"/>
  <c r="CV80" i="71"/>
  <c r="Z52" i="72"/>
  <c r="AA62" i="73"/>
  <c r="Z56" i="72"/>
  <c r="X76" i="73"/>
  <c r="Y77" i="73"/>
  <c r="Y54" i="72"/>
  <c r="Y60" i="72"/>
  <c r="Z51" i="72"/>
  <c r="Z77" i="73"/>
  <c r="AA57" i="72"/>
  <c r="CW47" i="73"/>
  <c r="CX9" i="73"/>
  <c r="CW58" i="72" l="1"/>
  <c r="CW100" i="72" s="1"/>
  <c r="CV12" i="73"/>
  <c r="AA56" i="72"/>
  <c r="CV70" i="71"/>
  <c r="CV106" i="71" s="1"/>
  <c r="AA52" i="72"/>
  <c r="CU60" i="71"/>
  <c r="CW78" i="73"/>
  <c r="CW70" i="71"/>
  <c r="CW106" i="71" s="1"/>
  <c r="CT72" i="71"/>
  <c r="CV47" i="71"/>
  <c r="CV49" i="71" s="1"/>
  <c r="CV57" i="71" s="1"/>
  <c r="CW48" i="73"/>
  <c r="CW86" i="73" s="1"/>
  <c r="CW67" i="71"/>
  <c r="CW102" i="71" s="1"/>
  <c r="CW85" i="73"/>
  <c r="CV50" i="73"/>
  <c r="CV85" i="73"/>
  <c r="CV88" i="73" s="1"/>
  <c r="CX46" i="71"/>
  <c r="CW11" i="73"/>
  <c r="CW87" i="73" s="1"/>
  <c r="CW80" i="71"/>
  <c r="CX10" i="71"/>
  <c r="CX31" i="71"/>
  <c r="CX101" i="71" s="1"/>
  <c r="Z54" i="72"/>
  <c r="R3" i="51"/>
  <c r="AA77" i="73"/>
  <c r="Z60" i="72"/>
  <c r="Z81" i="72"/>
  <c r="Z65" i="73"/>
  <c r="R7" i="51"/>
  <c r="AA81" i="72"/>
  <c r="AA65" i="73"/>
  <c r="S59" i="51"/>
  <c r="AA63" i="73"/>
  <c r="CY9" i="73"/>
  <c r="CX10" i="73"/>
  <c r="CX58" i="72" l="1"/>
  <c r="CX100" i="72" s="1"/>
  <c r="CW12" i="73"/>
  <c r="AA60" i="72"/>
  <c r="CW50" i="73"/>
  <c r="CW88" i="73"/>
  <c r="CV60" i="71"/>
  <c r="CX70" i="71"/>
  <c r="CX106" i="71" s="1"/>
  <c r="AA54" i="72"/>
  <c r="CU72" i="71"/>
  <c r="CW47" i="71"/>
  <c r="CW49" i="71" s="1"/>
  <c r="CW57" i="71" s="1"/>
  <c r="CX48" i="73"/>
  <c r="CX86" i="73" s="1"/>
  <c r="CX47" i="73"/>
  <c r="CX67" i="71"/>
  <c r="CX102" i="71" s="1"/>
  <c r="CY46" i="71"/>
  <c r="CX11" i="73"/>
  <c r="CX87" i="73" s="1"/>
  <c r="CX80" i="71"/>
  <c r="CY31" i="71"/>
  <c r="CY101" i="71" s="1"/>
  <c r="CY10" i="71"/>
  <c r="AA76" i="73"/>
  <c r="CZ9" i="73"/>
  <c r="CY47" i="73"/>
  <c r="CY10" i="73"/>
  <c r="CW60" i="71" l="1"/>
  <c r="CY78" i="73"/>
  <c r="CY70" i="71"/>
  <c r="CY106" i="71" s="1"/>
  <c r="CX78" i="73"/>
  <c r="CV72" i="71"/>
  <c r="CX47" i="71"/>
  <c r="CX49" i="71" s="1"/>
  <c r="CX57" i="71" s="1"/>
  <c r="CY48" i="73"/>
  <c r="CY50" i="73" s="1"/>
  <c r="CY67" i="71"/>
  <c r="CY102" i="71" s="1"/>
  <c r="CZ46" i="71"/>
  <c r="CY85" i="73"/>
  <c r="CX50" i="73"/>
  <c r="CX85" i="73"/>
  <c r="CX88" i="73" s="1"/>
  <c r="CX12" i="73"/>
  <c r="CY11" i="73"/>
  <c r="CY87" i="73" s="1"/>
  <c r="CZ10" i="73"/>
  <c r="CZ10" i="71"/>
  <c r="CZ31" i="71"/>
  <c r="CZ101" i="71" s="1"/>
  <c r="CY80" i="71"/>
  <c r="T59" i="51"/>
  <c r="DA9" i="73"/>
  <c r="CZ47" i="73"/>
  <c r="CZ58" i="72" l="1"/>
  <c r="CZ100" i="72" s="1"/>
  <c r="CY58" i="72"/>
  <c r="CY100" i="72" s="1"/>
  <c r="CY12" i="73"/>
  <c r="CY47" i="71"/>
  <c r="CY49" i="71" s="1"/>
  <c r="CY57" i="71" s="1"/>
  <c r="CW72" i="71"/>
  <c r="CX60" i="71"/>
  <c r="CZ78" i="73"/>
  <c r="CY86" i="73"/>
  <c r="CY88" i="73" s="1"/>
  <c r="CZ67" i="71"/>
  <c r="CZ102" i="71" s="1"/>
  <c r="DA46" i="71"/>
  <c r="CZ85" i="73"/>
  <c r="CZ11" i="73"/>
  <c r="DA10" i="71"/>
  <c r="DA31" i="71"/>
  <c r="DA101" i="71" s="1"/>
  <c r="CZ80" i="71"/>
  <c r="U59" i="51"/>
  <c r="DB9" i="73"/>
  <c r="DA47" i="73"/>
  <c r="DA10" i="73"/>
  <c r="DA58" i="72" l="1"/>
  <c r="DA100" i="72" s="1"/>
  <c r="CZ48" i="73"/>
  <c r="CZ86" i="73" s="1"/>
  <c r="DA60" i="71"/>
  <c r="CY60" i="71"/>
  <c r="CX72" i="71"/>
  <c r="CZ47" i="71"/>
  <c r="CZ49" i="71" s="1"/>
  <c r="CZ57" i="71" s="1"/>
  <c r="CZ70" i="71"/>
  <c r="CZ106" i="71" s="1"/>
  <c r="DA48" i="73"/>
  <c r="DA50" i="73" s="1"/>
  <c r="DA85" i="73"/>
  <c r="DB46" i="71"/>
  <c r="DA67" i="71"/>
  <c r="DA102" i="71" s="1"/>
  <c r="CZ87" i="73"/>
  <c r="CZ12" i="73"/>
  <c r="DA11" i="73"/>
  <c r="DA87" i="73" s="1"/>
  <c r="DB10" i="71"/>
  <c r="DB31" i="71"/>
  <c r="DB101" i="71" s="1"/>
  <c r="DA80" i="71"/>
  <c r="DB47" i="73"/>
  <c r="DB10" i="73"/>
  <c r="DC9" i="73"/>
  <c r="DC58" i="72" l="1"/>
  <c r="DC100" i="72" s="1"/>
  <c r="CZ50" i="73"/>
  <c r="CZ88" i="73"/>
  <c r="DA70" i="71"/>
  <c r="DA106" i="71" s="1"/>
  <c r="DA47" i="71"/>
  <c r="DA49" i="71" s="1"/>
  <c r="DA57" i="71" s="1"/>
  <c r="DA72" i="71" s="1"/>
  <c r="DB67" i="71"/>
  <c r="DB102" i="71" s="1"/>
  <c r="DA78" i="73"/>
  <c r="CY72" i="71"/>
  <c r="CZ60" i="71"/>
  <c r="DB78" i="73"/>
  <c r="DB70" i="71"/>
  <c r="DB106" i="71" s="1"/>
  <c r="DA86" i="73"/>
  <c r="DA88" i="73" s="1"/>
  <c r="DB48" i="73"/>
  <c r="DB86" i="73" s="1"/>
  <c r="DB85" i="73"/>
  <c r="DC46" i="71"/>
  <c r="DA12" i="73"/>
  <c r="DB11" i="73"/>
  <c r="DB87" i="73" s="1"/>
  <c r="DC31" i="71"/>
  <c r="DC101" i="71" s="1"/>
  <c r="DD101" i="71" s="1"/>
  <c r="O30" i="15" s="1"/>
  <c r="DC10" i="71"/>
  <c r="DB80" i="71"/>
  <c r="EM9" i="73"/>
  <c r="DE9" i="73"/>
  <c r="DC10" i="73"/>
  <c r="DE58" i="72" l="1"/>
  <c r="DE100" i="72" s="1"/>
  <c r="DB58" i="72"/>
  <c r="DB100" i="72" s="1"/>
  <c r="DB12" i="73"/>
  <c r="DC48" i="73"/>
  <c r="EM48" i="73" s="1"/>
  <c r="DB50" i="73"/>
  <c r="DB47" i="71"/>
  <c r="DB49" i="71" s="1"/>
  <c r="DB57" i="71" s="1"/>
  <c r="CZ72" i="71"/>
  <c r="DB88" i="73"/>
  <c r="DE46" i="71"/>
  <c r="DC47" i="73"/>
  <c r="DC67" i="71"/>
  <c r="DC102" i="71" s="1"/>
  <c r="DD102" i="71" s="1"/>
  <c r="O31" i="15" s="1"/>
  <c r="DC11" i="73"/>
  <c r="DC12" i="73" s="1"/>
  <c r="EM10" i="73"/>
  <c r="DE10" i="73"/>
  <c r="DE10" i="71"/>
  <c r="DE31" i="71"/>
  <c r="DE101" i="71" s="1"/>
  <c r="DC80" i="71"/>
  <c r="DF9" i="73"/>
  <c r="DE47" i="73"/>
  <c r="DC86" i="73" l="1"/>
  <c r="EM86" i="73" s="1"/>
  <c r="DC70" i="71"/>
  <c r="DC106" i="71" s="1"/>
  <c r="DD106" i="71" s="1"/>
  <c r="O35" i="15" s="1"/>
  <c r="DB60" i="71"/>
  <c r="DC47" i="71"/>
  <c r="DC49" i="71" s="1"/>
  <c r="DC57" i="71" s="1"/>
  <c r="DE48" i="73"/>
  <c r="DE50" i="73" s="1"/>
  <c r="DE85" i="73"/>
  <c r="DF46" i="71"/>
  <c r="DC50" i="73"/>
  <c r="EM47" i="73"/>
  <c r="EM50" i="73" s="1"/>
  <c r="EM42" i="73" s="1"/>
  <c r="DC85" i="73"/>
  <c r="EM85" i="73" s="1"/>
  <c r="DE67" i="71"/>
  <c r="DE102" i="71" s="1"/>
  <c r="J11" i="12"/>
  <c r="DC87" i="73"/>
  <c r="EM87" i="73" s="1"/>
  <c r="EM11" i="73"/>
  <c r="EM12" i="73" s="1"/>
  <c r="EM4" i="73" s="1"/>
  <c r="DE11" i="73"/>
  <c r="DE87" i="73" s="1"/>
  <c r="J10" i="12"/>
  <c r="DF10" i="73"/>
  <c r="O9" i="15"/>
  <c r="DF10" i="71"/>
  <c r="DF31" i="71"/>
  <c r="DF101" i="71" s="1"/>
  <c r="J9" i="12"/>
  <c r="DE80" i="71"/>
  <c r="DG9" i="73"/>
  <c r="DF47" i="73"/>
  <c r="EX86" i="73" l="1"/>
  <c r="DF58" i="72"/>
  <c r="DF100" i="72" s="1"/>
  <c r="DE12" i="73"/>
  <c r="EX87" i="73"/>
  <c r="EX85" i="73"/>
  <c r="DC88" i="73"/>
  <c r="DB72" i="71"/>
  <c r="DE47" i="71"/>
  <c r="DE49" i="71" s="1"/>
  <c r="DE57" i="71" s="1"/>
  <c r="DE70" i="71"/>
  <c r="DE106" i="71" s="1"/>
  <c r="DC60" i="71"/>
  <c r="DF48" i="73"/>
  <c r="DF50" i="73" s="1"/>
  <c r="DE86" i="73"/>
  <c r="DE88" i="73" s="1"/>
  <c r="DF85" i="73"/>
  <c r="DG46" i="71"/>
  <c r="DF67" i="71"/>
  <c r="DF102" i="71" s="1"/>
  <c r="DF11" i="73"/>
  <c r="DF87" i="73" s="1"/>
  <c r="EM88" i="73"/>
  <c r="EM80" i="73" s="1"/>
  <c r="J12" i="12"/>
  <c r="J100" i="12" s="1"/>
  <c r="DG10" i="73"/>
  <c r="DF80" i="71"/>
  <c r="DG10" i="71"/>
  <c r="DG31" i="71"/>
  <c r="DG101" i="71" s="1"/>
  <c r="DH9" i="73"/>
  <c r="DG67" i="71"/>
  <c r="DG102" i="71" s="1"/>
  <c r="DG58" i="72" l="1"/>
  <c r="DG100" i="72" s="1"/>
  <c r="DF12" i="73"/>
  <c r="DF86" i="73"/>
  <c r="DF88" i="73" s="1"/>
  <c r="EX88" i="73"/>
  <c r="J6" i="12"/>
  <c r="DC72" i="71"/>
  <c r="DG78" i="73"/>
  <c r="DG70" i="71"/>
  <c r="DG106" i="71" s="1"/>
  <c r="DE60" i="71"/>
  <c r="DF47" i="71"/>
  <c r="DF49" i="71" s="1"/>
  <c r="DF57" i="71" s="1"/>
  <c r="DF70" i="71"/>
  <c r="DF106" i="71" s="1"/>
  <c r="DF78" i="73"/>
  <c r="DG48" i="73"/>
  <c r="DG86" i="73" s="1"/>
  <c r="DE78" i="73"/>
  <c r="DG47" i="73"/>
  <c r="DG11" i="73"/>
  <c r="DG87" i="73" s="1"/>
  <c r="DH31" i="71"/>
  <c r="DH101" i="71" s="1"/>
  <c r="DH10" i="71"/>
  <c r="DG80" i="71"/>
  <c r="DH10" i="73"/>
  <c r="DI9" i="73"/>
  <c r="DH58" i="72" l="1"/>
  <c r="DH100" i="72" s="1"/>
  <c r="DH47" i="73"/>
  <c r="DG12" i="73"/>
  <c r="DC78" i="73"/>
  <c r="DH47" i="71"/>
  <c r="DG47" i="71"/>
  <c r="DG49" i="71" s="1"/>
  <c r="DG57" i="71" s="1"/>
  <c r="DF60" i="71"/>
  <c r="DE72" i="71"/>
  <c r="DG50" i="73"/>
  <c r="DG85" i="73"/>
  <c r="DG88" i="73" s="1"/>
  <c r="DI46" i="71"/>
  <c r="DH46" i="71"/>
  <c r="DH80" i="71" s="1"/>
  <c r="DH67" i="71"/>
  <c r="DH102" i="71" s="1"/>
  <c r="DH85" i="73"/>
  <c r="DH11" i="73"/>
  <c r="DH87" i="73" s="1"/>
  <c r="DI10" i="73"/>
  <c r="DI10" i="71"/>
  <c r="DI31" i="71"/>
  <c r="DI101" i="71" s="1"/>
  <c r="DI47" i="73"/>
  <c r="DJ9" i="73"/>
  <c r="DJ58" i="72" l="1"/>
  <c r="DJ100" i="72" s="1"/>
  <c r="DI58" i="72"/>
  <c r="DI100" i="72" s="1"/>
  <c r="DH12" i="73"/>
  <c r="DH48" i="73"/>
  <c r="DH86" i="73" s="1"/>
  <c r="DH88" i="73" s="1"/>
  <c r="DH60" i="71"/>
  <c r="DH49" i="71"/>
  <c r="DH57" i="71" s="1"/>
  <c r="DH70" i="71"/>
  <c r="DH106" i="71" s="1"/>
  <c r="DH50" i="73"/>
  <c r="DG60" i="71"/>
  <c r="J48" i="12"/>
  <c r="DD78" i="73"/>
  <c r="DD68" i="73"/>
  <c r="DI78" i="73"/>
  <c r="DF72" i="71"/>
  <c r="DI48" i="73"/>
  <c r="DI50" i="73" s="1"/>
  <c r="DI67" i="71"/>
  <c r="DI102" i="71" s="1"/>
  <c r="DI85" i="73"/>
  <c r="DJ46" i="71"/>
  <c r="DI11" i="73"/>
  <c r="DI87" i="73" s="1"/>
  <c r="DJ10" i="73"/>
  <c r="DI80" i="71"/>
  <c r="DJ10" i="71"/>
  <c r="DJ31" i="71"/>
  <c r="DJ101" i="71" s="1"/>
  <c r="DK9" i="73"/>
  <c r="DI12" i="73" l="1"/>
  <c r="DH72" i="71"/>
  <c r="DJ67" i="71"/>
  <c r="DJ102" i="71" s="1"/>
  <c r="DG72" i="71"/>
  <c r="DI47" i="71"/>
  <c r="DI49" i="71" s="1"/>
  <c r="DI57" i="71" s="1"/>
  <c r="DI70" i="71"/>
  <c r="DI106" i="71" s="1"/>
  <c r="DJ78" i="73"/>
  <c r="EM78" i="73"/>
  <c r="EM68" i="73"/>
  <c r="DI86" i="73"/>
  <c r="DI88" i="73" s="1"/>
  <c r="DJ48" i="73"/>
  <c r="DJ86" i="73" s="1"/>
  <c r="DJ47" i="73"/>
  <c r="DK46" i="71"/>
  <c r="DJ11" i="73"/>
  <c r="DJ87" i="73" s="1"/>
  <c r="DK10" i="71"/>
  <c r="DK31" i="71"/>
  <c r="DK101" i="71" s="1"/>
  <c r="DJ80" i="71"/>
  <c r="DL9" i="73"/>
  <c r="DK47" i="73"/>
  <c r="DK10" i="73"/>
  <c r="DK58" i="72" l="1"/>
  <c r="DK100" i="72" s="1"/>
  <c r="DK67" i="71"/>
  <c r="DK102" i="71" s="1"/>
  <c r="DI60" i="71"/>
  <c r="DJ47" i="71"/>
  <c r="DJ49" i="71" s="1"/>
  <c r="DJ57" i="71" s="1"/>
  <c r="DJ70" i="71"/>
  <c r="DJ106" i="71" s="1"/>
  <c r="DK48" i="73"/>
  <c r="DK86" i="73" s="1"/>
  <c r="DJ50" i="73"/>
  <c r="DJ85" i="73"/>
  <c r="DJ88" i="73" s="1"/>
  <c r="DK85" i="73"/>
  <c r="DH78" i="73"/>
  <c r="DL46" i="71"/>
  <c r="DK11" i="73"/>
  <c r="DK87" i="73" s="1"/>
  <c r="DJ12" i="73"/>
  <c r="DL10" i="73"/>
  <c r="DL31" i="71"/>
  <c r="DL101" i="71" s="1"/>
  <c r="DL10" i="71"/>
  <c r="DK80" i="71"/>
  <c r="DM9" i="73"/>
  <c r="DL47" i="73"/>
  <c r="DL58" i="72" l="1"/>
  <c r="DL100" i="72" s="1"/>
  <c r="DK12" i="73"/>
  <c r="DL67" i="71"/>
  <c r="DL102" i="71" s="1"/>
  <c r="DI72" i="71"/>
  <c r="DJ60" i="71"/>
  <c r="DK70" i="71"/>
  <c r="DK106" i="71" s="1"/>
  <c r="DK47" i="71"/>
  <c r="DK49" i="71" s="1"/>
  <c r="DK57" i="71" s="1"/>
  <c r="DK78" i="73"/>
  <c r="DK50" i="73"/>
  <c r="DK88" i="73"/>
  <c r="DL85" i="73"/>
  <c r="DM46" i="71"/>
  <c r="DL11" i="73"/>
  <c r="DM10" i="73"/>
  <c r="DM10" i="71"/>
  <c r="DM31" i="71"/>
  <c r="DM101" i="71" s="1"/>
  <c r="DL80" i="71"/>
  <c r="DN9" i="73"/>
  <c r="DM58" i="72" l="1"/>
  <c r="DM100" i="72" s="1"/>
  <c r="DL48" i="73"/>
  <c r="DL50" i="73" s="1"/>
  <c r="DL70" i="71"/>
  <c r="DL106" i="71" s="1"/>
  <c r="DL47" i="71"/>
  <c r="DL49" i="71" s="1"/>
  <c r="DL57" i="71" s="1"/>
  <c r="DK60" i="71"/>
  <c r="DJ72" i="71"/>
  <c r="DM48" i="73"/>
  <c r="DM86" i="73" s="1"/>
  <c r="DM47" i="73"/>
  <c r="DN46" i="71"/>
  <c r="DL78" i="73"/>
  <c r="DM67" i="71"/>
  <c r="DM102" i="71" s="1"/>
  <c r="DL87" i="73"/>
  <c r="DL12" i="73"/>
  <c r="DM11" i="73"/>
  <c r="DM87" i="73" s="1"/>
  <c r="DM80" i="71"/>
  <c r="DN10" i="71"/>
  <c r="DN31" i="71"/>
  <c r="DN101" i="71" s="1"/>
  <c r="DO9" i="73"/>
  <c r="DN10" i="73"/>
  <c r="DN47" i="73"/>
  <c r="DN58" i="72" l="1"/>
  <c r="DN100" i="72" s="1"/>
  <c r="DL86" i="73"/>
  <c r="DM12" i="73"/>
  <c r="DL88" i="73"/>
  <c r="DN67" i="71"/>
  <c r="DN102" i="71" s="1"/>
  <c r="DM78" i="73"/>
  <c r="DL60" i="71"/>
  <c r="DK72" i="71"/>
  <c r="DN78" i="73"/>
  <c r="DM47" i="71"/>
  <c r="DM49" i="71" s="1"/>
  <c r="DM57" i="71" s="1"/>
  <c r="DM70" i="71"/>
  <c r="DM106" i="71" s="1"/>
  <c r="DN70" i="71"/>
  <c r="DN106" i="71" s="1"/>
  <c r="DN47" i="71"/>
  <c r="DN49" i="71" s="1"/>
  <c r="DN57" i="71" s="1"/>
  <c r="DN48" i="73"/>
  <c r="DN86" i="73" s="1"/>
  <c r="DM50" i="73"/>
  <c r="DM85" i="73"/>
  <c r="DM88" i="73" s="1"/>
  <c r="DN85" i="73"/>
  <c r="DN60" i="71"/>
  <c r="DO46" i="71"/>
  <c r="DN11" i="73"/>
  <c r="DN87" i="73" s="1"/>
  <c r="DO10" i="73"/>
  <c r="DN12" i="73"/>
  <c r="DO10" i="71"/>
  <c r="DO31" i="71"/>
  <c r="DO101" i="71" s="1"/>
  <c r="DN80" i="71"/>
  <c r="DP9" i="73"/>
  <c r="DP58" i="72" l="1"/>
  <c r="DP100" i="72" s="1"/>
  <c r="DO58" i="72"/>
  <c r="DO100" i="72" s="1"/>
  <c r="DP48" i="73"/>
  <c r="EN48" i="73" s="1"/>
  <c r="DN88" i="73"/>
  <c r="DL72" i="71"/>
  <c r="DM60" i="71"/>
  <c r="DO70" i="71"/>
  <c r="DO106" i="71" s="1"/>
  <c r="DN50" i="73"/>
  <c r="DN72" i="71"/>
  <c r="DO48" i="73"/>
  <c r="DO86" i="73" s="1"/>
  <c r="DO47" i="73"/>
  <c r="DO67" i="71"/>
  <c r="DO102" i="71" s="1"/>
  <c r="DO11" i="73"/>
  <c r="DO87" i="73" s="1"/>
  <c r="EN9" i="73"/>
  <c r="DO80" i="71"/>
  <c r="DP31" i="71"/>
  <c r="DP101" i="71" s="1"/>
  <c r="DQ101" i="71" s="1"/>
  <c r="P30" i="15" s="1"/>
  <c r="DP10" i="71"/>
  <c r="DR9" i="73"/>
  <c r="DP47" i="73"/>
  <c r="DP85" i="73" s="1"/>
  <c r="DP10" i="73"/>
  <c r="DR58" i="72" l="1"/>
  <c r="DR100" i="72" s="1"/>
  <c r="DO12" i="73"/>
  <c r="DO78" i="73"/>
  <c r="DO47" i="71"/>
  <c r="DO49" i="71" s="1"/>
  <c r="DO57" i="71" s="1"/>
  <c r="DM72" i="71"/>
  <c r="DR46" i="71"/>
  <c r="DP50" i="73"/>
  <c r="EN47" i="73"/>
  <c r="EN50" i="73" s="1"/>
  <c r="EN42" i="73" s="1"/>
  <c r="DO50" i="73"/>
  <c r="DO85" i="73"/>
  <c r="DO88" i="73" s="1"/>
  <c r="DP46" i="71"/>
  <c r="DP80" i="71" s="1"/>
  <c r="DP67" i="71"/>
  <c r="DP102" i="71" s="1"/>
  <c r="DQ102" i="71" s="1"/>
  <c r="P31" i="15" s="1"/>
  <c r="DP11" i="73"/>
  <c r="DP12" i="73" s="1"/>
  <c r="EN10" i="73"/>
  <c r="DP86" i="73"/>
  <c r="EN86" i="73" s="1"/>
  <c r="DR10" i="73"/>
  <c r="DR10" i="71"/>
  <c r="DR31" i="71"/>
  <c r="DR101" i="71" s="1"/>
  <c r="EN85" i="73"/>
  <c r="DR47" i="73"/>
  <c r="DS9" i="73"/>
  <c r="DR70" i="71" l="1"/>
  <c r="DR106" i="71" s="1"/>
  <c r="DO60" i="71"/>
  <c r="DP47" i="71"/>
  <c r="DP49" i="71" s="1"/>
  <c r="DP57" i="71" s="1"/>
  <c r="DP70" i="71"/>
  <c r="DP106" i="71" s="1"/>
  <c r="DQ106" i="71" s="1"/>
  <c r="P35" i="15" s="1"/>
  <c r="DR48" i="73"/>
  <c r="DR86" i="73" s="1"/>
  <c r="DR67" i="71"/>
  <c r="DR102" i="71" s="1"/>
  <c r="DP60" i="71"/>
  <c r="DS46" i="71"/>
  <c r="DR85" i="73"/>
  <c r="DR11" i="73"/>
  <c r="K11" i="12"/>
  <c r="EN11" i="73"/>
  <c r="EN12" i="73" s="1"/>
  <c r="EN4" i="73" s="1"/>
  <c r="DP87" i="73"/>
  <c r="K10" i="12"/>
  <c r="EY86" i="73" s="1"/>
  <c r="DS10" i="73"/>
  <c r="DS10" i="71"/>
  <c r="DS31" i="71"/>
  <c r="DS101" i="71" s="1"/>
  <c r="DR80" i="71"/>
  <c r="P9" i="15"/>
  <c r="DT9" i="73"/>
  <c r="DS47" i="73"/>
  <c r="DS85" i="73" s="1"/>
  <c r="DS58" i="72" l="1"/>
  <c r="DS100" i="72" s="1"/>
  <c r="DR50" i="73"/>
  <c r="DO72" i="71"/>
  <c r="DR47" i="71"/>
  <c r="DR49" i="71" s="1"/>
  <c r="DR57" i="71" s="1"/>
  <c r="DS78" i="73"/>
  <c r="DS70" i="71"/>
  <c r="DS106" i="71" s="1"/>
  <c r="DS48" i="73"/>
  <c r="DS86" i="73" s="1"/>
  <c r="DP72" i="71"/>
  <c r="DT46" i="71"/>
  <c r="DS67" i="71"/>
  <c r="DS102" i="71" s="1"/>
  <c r="EN87" i="73"/>
  <c r="EN88" i="73" s="1"/>
  <c r="EN80" i="73" s="1"/>
  <c r="DP88" i="73"/>
  <c r="DS11" i="73"/>
  <c r="DS87" i="73" s="1"/>
  <c r="DR87" i="73"/>
  <c r="DR88" i="73" s="1"/>
  <c r="DR12" i="73"/>
  <c r="K9" i="12"/>
  <c r="DS80" i="71"/>
  <c r="DT10" i="71"/>
  <c r="DT31" i="71"/>
  <c r="DT101" i="71" s="1"/>
  <c r="DU9" i="73"/>
  <c r="DT47" i="73"/>
  <c r="DT10" i="73"/>
  <c r="DU58" i="72" l="1"/>
  <c r="DU100" i="72" s="1"/>
  <c r="DT58" i="72"/>
  <c r="DT100" i="72" s="1"/>
  <c r="EY87" i="73"/>
  <c r="DS47" i="71"/>
  <c r="DS49" i="71" s="1"/>
  <c r="DS57" i="71" s="1"/>
  <c r="DS50" i="73"/>
  <c r="DR60" i="71"/>
  <c r="DR72" i="71" s="1"/>
  <c r="DT70" i="71"/>
  <c r="DT106" i="71" s="1"/>
  <c r="DS88" i="73"/>
  <c r="DT48" i="73"/>
  <c r="DT50" i="73" s="1"/>
  <c r="DP78" i="73"/>
  <c r="DU46" i="71"/>
  <c r="DT85" i="73"/>
  <c r="DR78" i="73"/>
  <c r="DT67" i="71"/>
  <c r="DT102" i="71" s="1"/>
  <c r="DT11" i="73"/>
  <c r="DT87" i="73" s="1"/>
  <c r="DS12" i="73"/>
  <c r="DU10" i="73"/>
  <c r="DT80" i="71"/>
  <c r="DU31" i="71"/>
  <c r="DU101" i="71" s="1"/>
  <c r="DU10" i="71"/>
  <c r="K12" i="12"/>
  <c r="EY85" i="73"/>
  <c r="DV9" i="73"/>
  <c r="DU47" i="73" l="1"/>
  <c r="DU85" i="73" s="1"/>
  <c r="DT12" i="73"/>
  <c r="DS60" i="71"/>
  <c r="DT47" i="71"/>
  <c r="DT49" i="71" s="1"/>
  <c r="DT57" i="71" s="1"/>
  <c r="DT86" i="73"/>
  <c r="DT88" i="73" s="1"/>
  <c r="DU48" i="73"/>
  <c r="DU86" i="73" s="1"/>
  <c r="DV46" i="71"/>
  <c r="DU67" i="71"/>
  <c r="DU102" i="71" s="1"/>
  <c r="K48" i="12"/>
  <c r="DQ68" i="73"/>
  <c r="EN68" i="73" s="1"/>
  <c r="DQ78" i="73"/>
  <c r="EN78" i="73" s="1"/>
  <c r="DU11" i="73"/>
  <c r="DU87" i="73" s="1"/>
  <c r="DV10" i="73"/>
  <c r="DV10" i="71"/>
  <c r="DV31" i="71"/>
  <c r="DV101" i="71" s="1"/>
  <c r="K6" i="12"/>
  <c r="K100" i="12"/>
  <c r="EY88" i="73"/>
  <c r="DU80" i="71"/>
  <c r="DW9" i="73"/>
  <c r="DV47" i="73"/>
  <c r="DV67" i="71" l="1"/>
  <c r="DV102" i="71" s="1"/>
  <c r="DS72" i="71"/>
  <c r="DU70" i="71"/>
  <c r="DU106" i="71" s="1"/>
  <c r="DU47" i="71"/>
  <c r="DU49" i="71" s="1"/>
  <c r="DU57" i="71" s="1"/>
  <c r="DU78" i="73"/>
  <c r="DT60" i="71"/>
  <c r="DT72" i="71" s="1"/>
  <c r="DV48" i="73"/>
  <c r="DV50" i="73" s="1"/>
  <c r="DU88" i="73"/>
  <c r="DU50" i="73"/>
  <c r="DW46" i="71"/>
  <c r="DV85" i="73"/>
  <c r="DT78" i="73"/>
  <c r="DV11" i="73"/>
  <c r="DV87" i="73" s="1"/>
  <c r="DU12" i="73"/>
  <c r="DW10" i="73"/>
  <c r="DV80" i="71"/>
  <c r="DW10" i="71"/>
  <c r="DW31" i="71"/>
  <c r="DW101" i="71" s="1"/>
  <c r="DW47" i="73"/>
  <c r="DX9" i="73"/>
  <c r="DW58" i="72" l="1"/>
  <c r="DW100" i="72" s="1"/>
  <c r="DV58" i="72"/>
  <c r="DV100" i="72" s="1"/>
  <c r="DV86" i="73"/>
  <c r="DV70" i="71"/>
  <c r="DV106" i="71" s="1"/>
  <c r="DV12" i="73"/>
  <c r="DW67" i="71"/>
  <c r="DW102" i="71" s="1"/>
  <c r="DV88" i="73"/>
  <c r="DV47" i="71"/>
  <c r="DV49" i="71" s="1"/>
  <c r="DV57" i="71" s="1"/>
  <c r="DW70" i="71"/>
  <c r="DW106" i="71" s="1"/>
  <c r="DU60" i="71"/>
  <c r="DW48" i="73"/>
  <c r="DW50" i="73" s="1"/>
  <c r="DW85" i="73"/>
  <c r="DX46" i="71"/>
  <c r="DW11" i="73"/>
  <c r="DW87" i="73" s="1"/>
  <c r="DX10" i="71"/>
  <c r="DX31" i="71"/>
  <c r="DX101" i="71" s="1"/>
  <c r="DW80" i="71"/>
  <c r="DY9" i="73"/>
  <c r="DX47" i="73"/>
  <c r="DX10" i="73"/>
  <c r="DY58" i="72" l="1"/>
  <c r="DY100" i="72" s="1"/>
  <c r="DX58" i="72"/>
  <c r="DX100" i="72" s="1"/>
  <c r="DW12" i="73"/>
  <c r="DW47" i="71"/>
  <c r="DW49" i="71" s="1"/>
  <c r="DW57" i="71" s="1"/>
  <c r="DU72" i="71"/>
  <c r="DW78" i="73"/>
  <c r="DV60" i="71"/>
  <c r="DW86" i="73"/>
  <c r="DW88" i="73" s="1"/>
  <c r="DX48" i="73"/>
  <c r="DX86" i="73" s="1"/>
  <c r="DX85" i="73"/>
  <c r="DX67" i="71"/>
  <c r="DX102" i="71" s="1"/>
  <c r="DV78" i="73"/>
  <c r="DX11" i="73"/>
  <c r="DX87" i="73" s="1"/>
  <c r="DY10" i="73"/>
  <c r="DY31" i="71"/>
  <c r="DY101" i="71" s="1"/>
  <c r="DY10" i="71"/>
  <c r="DX80" i="71"/>
  <c r="DY47" i="73"/>
  <c r="DZ9" i="73"/>
  <c r="DX12" i="73" l="1"/>
  <c r="DX88" i="73"/>
  <c r="DX50" i="73"/>
  <c r="DV72" i="71"/>
  <c r="DY47" i="71"/>
  <c r="DW60" i="71"/>
  <c r="DX47" i="71"/>
  <c r="DX49" i="71" s="1"/>
  <c r="DX57" i="71" s="1"/>
  <c r="DX70" i="71"/>
  <c r="DX106" i="71" s="1"/>
  <c r="DY48" i="73"/>
  <c r="DY50" i="73" s="1"/>
  <c r="DY85" i="73"/>
  <c r="DZ46" i="71"/>
  <c r="DY46" i="71"/>
  <c r="DY67" i="71"/>
  <c r="DY102" i="71" s="1"/>
  <c r="DY11" i="73"/>
  <c r="DZ10" i="73"/>
  <c r="DZ10" i="71"/>
  <c r="DZ31" i="71"/>
  <c r="DZ101" i="71" s="1"/>
  <c r="DZ47" i="73"/>
  <c r="EA9" i="73"/>
  <c r="DZ48" i="73" l="1"/>
  <c r="DZ86" i="73" s="1"/>
  <c r="DY49" i="71"/>
  <c r="DY57" i="71" s="1"/>
  <c r="DY80" i="71"/>
  <c r="DY70" i="71"/>
  <c r="DY106" i="71" s="1"/>
  <c r="DY86" i="73"/>
  <c r="DW72" i="71"/>
  <c r="DZ78" i="73"/>
  <c r="DX60" i="71"/>
  <c r="DZ85" i="73"/>
  <c r="EA46" i="71"/>
  <c r="DZ67" i="71"/>
  <c r="DZ102" i="71" s="1"/>
  <c r="DX78" i="73"/>
  <c r="DY87" i="73"/>
  <c r="DY12" i="73"/>
  <c r="DZ11" i="73"/>
  <c r="EA10" i="71"/>
  <c r="EA31" i="71"/>
  <c r="EA101" i="71" s="1"/>
  <c r="DZ80" i="71"/>
  <c r="EB9" i="73"/>
  <c r="EA10" i="73"/>
  <c r="EA47" i="73"/>
  <c r="EA85" i="73" s="1"/>
  <c r="EA58" i="72" l="1"/>
  <c r="EA100" i="72" s="1"/>
  <c r="DZ58" i="72"/>
  <c r="DZ100" i="72" s="1"/>
  <c r="EC47" i="73"/>
  <c r="DY60" i="71"/>
  <c r="DY72" i="71" s="1"/>
  <c r="EC9" i="73"/>
  <c r="EO9" i="73" s="1"/>
  <c r="DY88" i="73"/>
  <c r="DX72" i="71"/>
  <c r="EA78" i="73"/>
  <c r="DZ50" i="73"/>
  <c r="DZ70" i="71"/>
  <c r="DZ106" i="71" s="1"/>
  <c r="DZ47" i="71"/>
  <c r="DZ49" i="71" s="1"/>
  <c r="DZ57" i="71" s="1"/>
  <c r="EB46" i="71"/>
  <c r="EA67" i="71"/>
  <c r="EA102" i="71" s="1"/>
  <c r="EA11" i="73"/>
  <c r="EA87" i="73" s="1"/>
  <c r="DZ87" i="73"/>
  <c r="DZ88" i="73" s="1"/>
  <c r="DZ12" i="73"/>
  <c r="EA80" i="71"/>
  <c r="EB10" i="71"/>
  <c r="EB31" i="71"/>
  <c r="EB101" i="71" s="1"/>
  <c r="EC58" i="72" l="1"/>
  <c r="EC100" i="72" s="1"/>
  <c r="EB58" i="72"/>
  <c r="EB100" i="72" s="1"/>
  <c r="EA48" i="73"/>
  <c r="EA86" i="73" s="1"/>
  <c r="EA70" i="71"/>
  <c r="EA106" i="71" s="1"/>
  <c r="EA88" i="73"/>
  <c r="EA12" i="73"/>
  <c r="EA50" i="73"/>
  <c r="DZ60" i="71"/>
  <c r="EA47" i="71"/>
  <c r="EA49" i="71" s="1"/>
  <c r="EA57" i="71" s="1"/>
  <c r="EB78" i="73"/>
  <c r="EB70" i="71"/>
  <c r="EB106" i="71" s="1"/>
  <c r="EB48" i="73"/>
  <c r="EO47" i="73"/>
  <c r="EC85" i="73"/>
  <c r="EO85" i="73" s="1"/>
  <c r="EB47" i="73"/>
  <c r="DY78" i="73"/>
  <c r="EB67" i="71"/>
  <c r="EB102" i="71" s="1"/>
  <c r="EC11" i="73"/>
  <c r="EB11" i="73"/>
  <c r="EB87" i="73" s="1"/>
  <c r="EB10" i="73"/>
  <c r="EC31" i="71"/>
  <c r="EC101" i="71" s="1"/>
  <c r="ED101" i="71" s="1"/>
  <c r="Q30" i="15" s="1"/>
  <c r="EC10" i="71"/>
  <c r="EB80" i="71"/>
  <c r="EC10" i="73"/>
  <c r="EC47" i="71" l="1"/>
  <c r="DZ72" i="71"/>
  <c r="EB47" i="71"/>
  <c r="EB49" i="71" s="1"/>
  <c r="EB57" i="71" s="1"/>
  <c r="EA60" i="71"/>
  <c r="EC70" i="71"/>
  <c r="EC106" i="71" s="1"/>
  <c r="ED106" i="71" s="1"/>
  <c r="Q35" i="15" s="1"/>
  <c r="EB50" i="73"/>
  <c r="EB85" i="73"/>
  <c r="EC46" i="71"/>
  <c r="EC80" i="71" s="1"/>
  <c r="EC67" i="71"/>
  <c r="EC102" i="71" s="1"/>
  <c r="ED102" i="71" s="1"/>
  <c r="Q31" i="15" s="1"/>
  <c r="L11" i="12"/>
  <c r="EC87" i="73"/>
  <c r="EO87" i="73" s="1"/>
  <c r="EO11" i="73"/>
  <c r="EB86" i="73"/>
  <c r="EB12" i="73"/>
  <c r="EO10" i="73"/>
  <c r="EC12" i="73"/>
  <c r="L9" i="12"/>
  <c r="EZ85" i="73" s="1"/>
  <c r="EO12" i="73" l="1"/>
  <c r="EO4" i="73" s="1"/>
  <c r="EB88" i="73"/>
  <c r="EC49" i="71"/>
  <c r="EC57" i="71" s="1"/>
  <c r="EZ87" i="73"/>
  <c r="EA72" i="71"/>
  <c r="EB60" i="71"/>
  <c r="EC48" i="73"/>
  <c r="EC60" i="71"/>
  <c r="Q9" i="15"/>
  <c r="EC72" i="71" l="1"/>
  <c r="EB72" i="71"/>
  <c r="EO48" i="73"/>
  <c r="EO50" i="73" s="1"/>
  <c r="EO42" i="73" s="1"/>
  <c r="EC50" i="73"/>
  <c r="EC86" i="73"/>
  <c r="L10" i="12"/>
  <c r="L12" i="12" s="1"/>
  <c r="L6" i="12" s="1"/>
  <c r="EO86" i="73" l="1"/>
  <c r="EC88" i="73"/>
  <c r="L100" i="12"/>
  <c r="EC78" i="73"/>
  <c r="EO88" i="73" l="1"/>
  <c r="EZ86" i="73"/>
  <c r="L48" i="12"/>
  <c r="ED68" i="73"/>
  <c r="EO68" i="73" s="1"/>
  <c r="ED78" i="73"/>
  <c r="EO78" i="73" s="1"/>
  <c r="EZ88" i="73" l="1"/>
  <c r="EO80" i="73"/>
  <c r="EC57" i="72" l="1"/>
  <c r="EC62" i="73"/>
  <c r="EC63" i="73"/>
  <c r="EC52" i="72" l="1"/>
  <c r="EC81" i="72" l="1"/>
  <c r="EC65" i="73"/>
  <c r="EC56" i="72"/>
  <c r="EC77" i="73"/>
  <c r="EC51" i="72"/>
  <c r="EC54" i="72" l="1"/>
  <c r="EO77" i="73"/>
  <c r="EC60" i="72"/>
  <c r="H35" i="71" l="1"/>
  <c r="H105" i="71" s="1"/>
  <c r="G11" i="71"/>
  <c r="G13" i="71" s="1"/>
  <c r="G21" i="71" s="1"/>
  <c r="E11" i="71"/>
  <c r="E81" i="71" s="1"/>
  <c r="E83" i="71" s="1"/>
  <c r="E91" i="71" s="1"/>
  <c r="H24" i="71"/>
  <c r="H11" i="71"/>
  <c r="H81" i="71" s="1"/>
  <c r="H83" i="71" s="1"/>
  <c r="H91" i="71" s="1"/>
  <c r="E24" i="71"/>
  <c r="E35" i="71"/>
  <c r="E105" i="71" s="1"/>
  <c r="P40" i="73"/>
  <c r="P116" i="73" s="1"/>
  <c r="K56" i="48"/>
  <c r="L22" i="48"/>
  <c r="G35" i="71"/>
  <c r="G105" i="71" s="1"/>
  <c r="S82" i="48"/>
  <c r="S118" i="48" s="1"/>
  <c r="M83" i="48"/>
  <c r="M119" i="48" s="1"/>
  <c r="P56" i="48"/>
  <c r="I82" i="51"/>
  <c r="I119" i="51" s="1"/>
  <c r="S22" i="48"/>
  <c r="R82" i="48"/>
  <c r="R118" i="48" s="1"/>
  <c r="Q22" i="48"/>
  <c r="R22" i="48"/>
  <c r="O40" i="73"/>
  <c r="O116" i="73" s="1"/>
  <c r="M30" i="73"/>
  <c r="M106" i="73" s="1"/>
  <c r="M40" i="73"/>
  <c r="M116" i="73" s="1"/>
  <c r="Q56" i="48"/>
  <c r="R56" i="48"/>
  <c r="T22" i="48"/>
  <c r="H40" i="73"/>
  <c r="H116" i="73" s="1"/>
  <c r="H30" i="73"/>
  <c r="H106" i="73" s="1"/>
  <c r="K22" i="48"/>
  <c r="N40" i="73"/>
  <c r="N116" i="73" s="1"/>
  <c r="N30" i="73"/>
  <c r="N106" i="73" s="1"/>
  <c r="Q83" i="48"/>
  <c r="Q119" i="48" s="1"/>
  <c r="P82" i="48"/>
  <c r="P118" i="48" s="1"/>
  <c r="L83" i="48"/>
  <c r="L119" i="48" s="1"/>
  <c r="K82" i="48"/>
  <c r="K118" i="48" s="1"/>
  <c r="S56" i="48"/>
  <c r="L30" i="73"/>
  <c r="L106" i="73" s="1"/>
  <c r="L40" i="73"/>
  <c r="L116" i="73" s="1"/>
  <c r="T56" i="48"/>
  <c r="E13" i="71" l="1"/>
  <c r="E21" i="71" s="1"/>
  <c r="E38" i="71" s="1"/>
  <c r="G81" i="71"/>
  <c r="G83" i="71" s="1"/>
  <c r="G91" i="71" s="1"/>
  <c r="AB35" i="71"/>
  <c r="AB105" i="71" s="1"/>
  <c r="F35" i="71"/>
  <c r="F105" i="71" s="1"/>
  <c r="AC35" i="71"/>
  <c r="AC105" i="71" s="1"/>
  <c r="J35" i="71"/>
  <c r="J105" i="71" s="1"/>
  <c r="H13" i="71"/>
  <c r="H21" i="71" s="1"/>
  <c r="H38" i="71" s="1"/>
  <c r="AC24" i="71"/>
  <c r="AC11" i="71"/>
  <c r="AC81" i="71" s="1"/>
  <c r="AC83" i="71" s="1"/>
  <c r="AC91" i="71" s="1"/>
  <c r="AB24" i="71"/>
  <c r="AB11" i="71"/>
  <c r="AB81" i="71" s="1"/>
  <c r="AB83" i="71" s="1"/>
  <c r="AB91" i="71" s="1"/>
  <c r="G24" i="71"/>
  <c r="G38" i="71" s="1"/>
  <c r="J56" i="48"/>
  <c r="L56" i="48"/>
  <c r="T83" i="48"/>
  <c r="T119" i="48" s="1"/>
  <c r="R83" i="48"/>
  <c r="R119" i="48" s="1"/>
  <c r="AA11" i="71"/>
  <c r="AA13" i="71" s="1"/>
  <c r="AA21" i="71" s="1"/>
  <c r="S83" i="48"/>
  <c r="S119" i="48" s="1"/>
  <c r="AA35" i="71"/>
  <c r="AA105" i="71" s="1"/>
  <c r="O22" i="48"/>
  <c r="Q82" i="48"/>
  <c r="Q118" i="48" s="1"/>
  <c r="L82" i="48"/>
  <c r="L118" i="48" s="1"/>
  <c r="U10" i="15"/>
  <c r="V10" i="15" s="1"/>
  <c r="T82" i="48"/>
  <c r="T118" i="48" s="1"/>
  <c r="J11" i="71"/>
  <c r="J81" i="71" s="1"/>
  <c r="J83" i="71" s="1"/>
  <c r="J91" i="71" s="1"/>
  <c r="P56" i="51"/>
  <c r="F11" i="71"/>
  <c r="F13" i="71" s="1"/>
  <c r="F21" i="71" s="1"/>
  <c r="S82" i="51"/>
  <c r="S119" i="51" s="1"/>
  <c r="G40" i="73"/>
  <c r="G116" i="73" s="1"/>
  <c r="G30" i="73"/>
  <c r="G106" i="73" s="1"/>
  <c r="O56" i="48"/>
  <c r="J40" i="73"/>
  <c r="J116" i="73" s="1"/>
  <c r="T56" i="51"/>
  <c r="Q22" i="51"/>
  <c r="T22" i="51"/>
  <c r="S22" i="51"/>
  <c r="T72" i="48"/>
  <c r="T108" i="48" s="1"/>
  <c r="O24" i="12"/>
  <c r="P24" i="12" s="1"/>
  <c r="P30" i="72"/>
  <c r="P114" i="72" s="1"/>
  <c r="P28" i="73"/>
  <c r="P104" i="73" s="1"/>
  <c r="S72" i="48"/>
  <c r="S108" i="48" s="1"/>
  <c r="N30" i="72"/>
  <c r="N114" i="72" s="1"/>
  <c r="N28" i="73"/>
  <c r="N104" i="73" s="1"/>
  <c r="H28" i="73"/>
  <c r="H104" i="73" s="1"/>
  <c r="H30" i="72"/>
  <c r="H114" i="72" s="1"/>
  <c r="L72" i="48"/>
  <c r="L108" i="48" s="1"/>
  <c r="O28" i="73"/>
  <c r="O104" i="73" s="1"/>
  <c r="O30" i="72"/>
  <c r="O114" i="72" s="1"/>
  <c r="Q72" i="48"/>
  <c r="Q108" i="48" s="1"/>
  <c r="E28" i="73"/>
  <c r="E104" i="73" s="1"/>
  <c r="R72" i="48"/>
  <c r="R108" i="48" s="1"/>
  <c r="G28" i="73"/>
  <c r="G104" i="73" s="1"/>
  <c r="G30" i="72"/>
  <c r="G114" i="72" s="1"/>
  <c r="M30" i="72"/>
  <c r="M114" i="72" s="1"/>
  <c r="M28" i="73"/>
  <c r="M104" i="73" s="1"/>
  <c r="P21" i="48"/>
  <c r="L28" i="73"/>
  <c r="L104" i="73" s="1"/>
  <c r="K22" i="51"/>
  <c r="L56" i="51"/>
  <c r="AC40" i="73"/>
  <c r="AC116" i="73" s="1"/>
  <c r="R56" i="51"/>
  <c r="T40" i="73"/>
  <c r="T116" i="73" s="1"/>
  <c r="N22" i="48"/>
  <c r="Q56" i="51"/>
  <c r="R82" i="51"/>
  <c r="R119" i="51" s="1"/>
  <c r="Q81" i="51"/>
  <c r="Q118" i="51" s="1"/>
  <c r="AB40" i="73"/>
  <c r="AB116" i="73" s="1"/>
  <c r="H94" i="71"/>
  <c r="H108" i="71" s="1"/>
  <c r="L22" i="51"/>
  <c r="L82" i="51"/>
  <c r="L119" i="51" s="1"/>
  <c r="K81" i="51"/>
  <c r="K118" i="51" s="1"/>
  <c r="Z40" i="73"/>
  <c r="Z116" i="73" s="1"/>
  <c r="M82" i="51"/>
  <c r="M119" i="51" s="1"/>
  <c r="L81" i="51"/>
  <c r="L118" i="51" s="1"/>
  <c r="P22" i="51"/>
  <c r="J22" i="48"/>
  <c r="K30" i="73"/>
  <c r="K106" i="73" s="1"/>
  <c r="K40" i="73"/>
  <c r="K116" i="73" s="1"/>
  <c r="P22" i="48"/>
  <c r="R22" i="51"/>
  <c r="O82" i="48"/>
  <c r="O118" i="48" s="1"/>
  <c r="P83" i="48"/>
  <c r="P119" i="48" s="1"/>
  <c r="T82" i="51"/>
  <c r="T119" i="51" s="1"/>
  <c r="S81" i="51"/>
  <c r="S118" i="51" s="1"/>
  <c r="T81" i="51"/>
  <c r="T118" i="51" s="1"/>
  <c r="E94" i="71"/>
  <c r="E108" i="71" s="1"/>
  <c r="U40" i="73"/>
  <c r="U116" i="73" s="1"/>
  <c r="P81" i="51"/>
  <c r="P118" i="51" s="1"/>
  <c r="Q82" i="51"/>
  <c r="Q119" i="51" s="1"/>
  <c r="N56" i="48"/>
  <c r="O83" i="48"/>
  <c r="O119" i="48" s="1"/>
  <c r="N82" i="48"/>
  <c r="N118" i="48" s="1"/>
  <c r="S56" i="51"/>
  <c r="AA24" i="71" l="1"/>
  <c r="AA94" i="71" s="1"/>
  <c r="AG24" i="71"/>
  <c r="AO24" i="71"/>
  <c r="AP35" i="71"/>
  <c r="AP105" i="71" s="1"/>
  <c r="AL11" i="71"/>
  <c r="AL13" i="71" s="1"/>
  <c r="AL21" i="71" s="1"/>
  <c r="AH11" i="71"/>
  <c r="AH81" i="71" s="1"/>
  <c r="AH83" i="71" s="1"/>
  <c r="AH91" i="71" s="1"/>
  <c r="AM35" i="71"/>
  <c r="AM105" i="71" s="1"/>
  <c r="AO11" i="71"/>
  <c r="AO81" i="71" s="1"/>
  <c r="AO83" i="71" s="1"/>
  <c r="AO91" i="71" s="1"/>
  <c r="AL35" i="71"/>
  <c r="AL105" i="71" s="1"/>
  <c r="AC13" i="71"/>
  <c r="AC21" i="71" s="1"/>
  <c r="AC38" i="71" s="1"/>
  <c r="AB13" i="71"/>
  <c r="AB21" i="71" s="1"/>
  <c r="AB38" i="71" s="1"/>
  <c r="AP24" i="71"/>
  <c r="AO35" i="71"/>
  <c r="AO105" i="71" s="1"/>
  <c r="AP11" i="71"/>
  <c r="AP81" i="71" s="1"/>
  <c r="AP83" i="71" s="1"/>
  <c r="AP91" i="71" s="1"/>
  <c r="AH35" i="71"/>
  <c r="AH105" i="71" s="1"/>
  <c r="AU11" i="71"/>
  <c r="BC35" i="71"/>
  <c r="BC105" i="71" s="1"/>
  <c r="BB11" i="71"/>
  <c r="BA35" i="71"/>
  <c r="BA105" i="71" s="1"/>
  <c r="AY11" i="71"/>
  <c r="AR11" i="71"/>
  <c r="AM11" i="71"/>
  <c r="AM81" i="71" s="1"/>
  <c r="AM83" i="71" s="1"/>
  <c r="AM91" i="71" s="1"/>
  <c r="AA81" i="71"/>
  <c r="AA83" i="71" s="1"/>
  <c r="AA91" i="71" s="1"/>
  <c r="AM24" i="71"/>
  <c r="J24" i="71"/>
  <c r="J94" i="71" s="1"/>
  <c r="J108" i="71" s="1"/>
  <c r="AZ35" i="71"/>
  <c r="AZ105" i="71" s="1"/>
  <c r="AN24" i="71"/>
  <c r="J13" i="71"/>
  <c r="J21" i="71" s="1"/>
  <c r="AN11" i="71"/>
  <c r="AN13" i="71" s="1"/>
  <c r="AN21" i="71" s="1"/>
  <c r="AN35" i="71"/>
  <c r="AN105" i="71" s="1"/>
  <c r="G94" i="71"/>
  <c r="G108" i="71" s="1"/>
  <c r="F24" i="71"/>
  <c r="F38" i="71" s="1"/>
  <c r="Y40" i="73"/>
  <c r="Y116" i="73" s="1"/>
  <c r="AE11" i="71"/>
  <c r="AE13" i="71" s="1"/>
  <c r="AE21" i="71" s="1"/>
  <c r="AE35" i="71"/>
  <c r="AE105" i="71" s="1"/>
  <c r="AG11" i="71"/>
  <c r="AG13" i="71" s="1"/>
  <c r="AG21" i="71" s="1"/>
  <c r="AG35" i="71"/>
  <c r="AG105" i="71" s="1"/>
  <c r="R81" i="51"/>
  <c r="R118" i="51" s="1"/>
  <c r="U12" i="15"/>
  <c r="U20" i="15" s="1"/>
  <c r="V20" i="15" s="1"/>
  <c r="F81" i="71"/>
  <c r="F83" i="71" s="1"/>
  <c r="F91" i="71" s="1"/>
  <c r="O22" i="51"/>
  <c r="J82" i="48"/>
  <c r="J118" i="48" s="1"/>
  <c r="K83" i="48"/>
  <c r="K119" i="48" s="1"/>
  <c r="N56" i="51"/>
  <c r="K56" i="51"/>
  <c r="R85" i="48"/>
  <c r="J22" i="51"/>
  <c r="T85" i="48"/>
  <c r="J30" i="73"/>
  <c r="J106" i="73" s="1"/>
  <c r="Q85" i="48"/>
  <c r="O82" i="51"/>
  <c r="O119" i="51" s="1"/>
  <c r="T71" i="51"/>
  <c r="T108" i="51" s="1"/>
  <c r="F40" i="73"/>
  <c r="F116" i="73" s="1"/>
  <c r="AA40" i="73"/>
  <c r="AA116" i="73" s="1"/>
  <c r="F30" i="73"/>
  <c r="F106" i="73" s="1"/>
  <c r="L85" i="48"/>
  <c r="N22" i="51"/>
  <c r="S71" i="51"/>
  <c r="S108" i="51" s="1"/>
  <c r="AN40" i="73"/>
  <c r="AN116" i="73" s="1"/>
  <c r="Q71" i="51"/>
  <c r="Q108" i="51" s="1"/>
  <c r="S85" i="48"/>
  <c r="L71" i="51"/>
  <c r="L108" i="51" s="1"/>
  <c r="AB30" i="72"/>
  <c r="AB114" i="72" s="1"/>
  <c r="AB28" i="73"/>
  <c r="AB104" i="73" s="1"/>
  <c r="Y30" i="72"/>
  <c r="Y114" i="72" s="1"/>
  <c r="Y28" i="73"/>
  <c r="Y104" i="73" s="1"/>
  <c r="Q21" i="48"/>
  <c r="K21" i="48"/>
  <c r="K72" i="48"/>
  <c r="K108" i="48" s="1"/>
  <c r="L21" i="48"/>
  <c r="AA30" i="72"/>
  <c r="AA114" i="72" s="1"/>
  <c r="AA28" i="73"/>
  <c r="AA104" i="73" s="1"/>
  <c r="T30" i="72"/>
  <c r="T114" i="72" s="1"/>
  <c r="T28" i="73"/>
  <c r="T104" i="73" s="1"/>
  <c r="S21" i="48"/>
  <c r="T21" i="48"/>
  <c r="K71" i="51"/>
  <c r="K108" i="51" s="1"/>
  <c r="L30" i="72"/>
  <c r="L114" i="72" s="1"/>
  <c r="T30" i="14"/>
  <c r="U30" i="14" s="1"/>
  <c r="R28" i="73"/>
  <c r="R104" i="73" s="1"/>
  <c r="F30" i="72"/>
  <c r="F114" i="72" s="1"/>
  <c r="F28" i="73"/>
  <c r="F104" i="73" s="1"/>
  <c r="E30" i="72"/>
  <c r="E114" i="72" s="1"/>
  <c r="P72" i="48"/>
  <c r="P108" i="48" s="1"/>
  <c r="U28" i="73"/>
  <c r="U104" i="73" s="1"/>
  <c r="U30" i="72"/>
  <c r="U114" i="72" s="1"/>
  <c r="Z28" i="73"/>
  <c r="Z104" i="73" s="1"/>
  <c r="Z30" i="72"/>
  <c r="Z114" i="72" s="1"/>
  <c r="O72" i="48"/>
  <c r="O108" i="48" s="1"/>
  <c r="K28" i="73"/>
  <c r="K104" i="73" s="1"/>
  <c r="K30" i="72"/>
  <c r="K114" i="72" s="1"/>
  <c r="R71" i="51"/>
  <c r="I21" i="48"/>
  <c r="I56" i="48"/>
  <c r="R21" i="48"/>
  <c r="J72" i="48"/>
  <c r="J108" i="48" s="1"/>
  <c r="J30" i="72"/>
  <c r="J114" i="72" s="1"/>
  <c r="J28" i="73"/>
  <c r="J104" i="73" s="1"/>
  <c r="AC28" i="73"/>
  <c r="AC104" i="73" s="1"/>
  <c r="AC30" i="72"/>
  <c r="AC114" i="72" s="1"/>
  <c r="R58" i="48"/>
  <c r="L58" i="48"/>
  <c r="J83" i="48"/>
  <c r="J119" i="48" s="1"/>
  <c r="I82" i="48"/>
  <c r="I118" i="48" s="1"/>
  <c r="P82" i="51"/>
  <c r="O81" i="51"/>
  <c r="O118" i="51" s="1"/>
  <c r="S40" i="73"/>
  <c r="S116" i="73" s="1"/>
  <c r="AG40" i="73"/>
  <c r="AG116" i="73" s="1"/>
  <c r="I86" i="48"/>
  <c r="L86" i="48"/>
  <c r="Q86" i="48"/>
  <c r="W40" i="73"/>
  <c r="W116" i="73" s="1"/>
  <c r="AB94" i="71"/>
  <c r="AB108" i="71" s="1"/>
  <c r="AL40" i="73"/>
  <c r="AL116" i="73" s="1"/>
  <c r="K58" i="48"/>
  <c r="Q58" i="48"/>
  <c r="J56" i="51"/>
  <c r="X40" i="73"/>
  <c r="X116" i="73" s="1"/>
  <c r="AH40" i="73"/>
  <c r="AH116" i="73" s="1"/>
  <c r="P86" i="48"/>
  <c r="R86" i="48"/>
  <c r="T86" i="48"/>
  <c r="AC94" i="71"/>
  <c r="AC108" i="71" s="1"/>
  <c r="P58" i="48"/>
  <c r="S86" i="48"/>
  <c r="AP40" i="73"/>
  <c r="AP116" i="73" s="1"/>
  <c r="E30" i="73"/>
  <c r="E106" i="73" s="1"/>
  <c r="E40" i="73"/>
  <c r="E116" i="73" s="1"/>
  <c r="AA38" i="71" l="1"/>
  <c r="AH13" i="71"/>
  <c r="AH21" i="71" s="1"/>
  <c r="AO13" i="71"/>
  <c r="AO21" i="71" s="1"/>
  <c r="AO38" i="71" s="1"/>
  <c r="AL81" i="71"/>
  <c r="AL83" i="71" s="1"/>
  <c r="AL91" i="71" s="1"/>
  <c r="AE24" i="71"/>
  <c r="AE94" i="71" s="1"/>
  <c r="AK24" i="71"/>
  <c r="AL24" i="71"/>
  <c r="AL38" i="71" s="1"/>
  <c r="AY35" i="71"/>
  <c r="AY105" i="71" s="1"/>
  <c r="AJ11" i="71"/>
  <c r="AJ13" i="71" s="1"/>
  <c r="AJ21" i="71" s="1"/>
  <c r="AP13" i="71"/>
  <c r="AP21" i="71" s="1"/>
  <c r="AP38" i="71" s="1"/>
  <c r="AY24" i="71"/>
  <c r="AJ35" i="71"/>
  <c r="AJ105" i="71" s="1"/>
  <c r="BA11" i="71"/>
  <c r="BA81" i="71" s="1"/>
  <c r="BA83" i="71" s="1"/>
  <c r="BA91" i="71" s="1"/>
  <c r="AK35" i="71"/>
  <c r="AK105" i="71" s="1"/>
  <c r="BA24" i="71"/>
  <c r="AK11" i="71"/>
  <c r="AK13" i="71" s="1"/>
  <c r="AK21" i="71" s="1"/>
  <c r="AT11" i="71"/>
  <c r="AT13" i="71" s="1"/>
  <c r="AT21" i="71" s="1"/>
  <c r="BB24" i="71"/>
  <c r="BB35" i="71"/>
  <c r="BB105" i="71" s="1"/>
  <c r="AF11" i="71"/>
  <c r="AF81" i="71" s="1"/>
  <c r="AF83" i="71" s="1"/>
  <c r="AF91" i="71" s="1"/>
  <c r="BC24" i="71"/>
  <c r="AF35" i="71"/>
  <c r="AF105" i="71" s="1"/>
  <c r="BC11" i="71"/>
  <c r="BC13" i="71" s="1"/>
  <c r="BC21" i="71" s="1"/>
  <c r="AT35" i="71"/>
  <c r="AT105" i="71" s="1"/>
  <c r="AU35" i="71"/>
  <c r="AU105" i="71" s="1"/>
  <c r="AH24" i="71"/>
  <c r="BP35" i="71"/>
  <c r="BP105" i="71" s="1"/>
  <c r="BO11" i="71"/>
  <c r="BE35" i="71"/>
  <c r="BE105" i="71" s="1"/>
  <c r="AX11" i="71"/>
  <c r="BN11" i="71"/>
  <c r="AS35" i="71"/>
  <c r="AS105" i="71" s="1"/>
  <c r="BG35" i="71"/>
  <c r="BG105" i="71" s="1"/>
  <c r="BL35" i="71"/>
  <c r="BL105" i="71" s="1"/>
  <c r="J38" i="71"/>
  <c r="AR35" i="71"/>
  <c r="AR105" i="71" s="1"/>
  <c r="AR24" i="71"/>
  <c r="AM13" i="71"/>
  <c r="AM21" i="71" s="1"/>
  <c r="AM38" i="71" s="1"/>
  <c r="AA108" i="71"/>
  <c r="AN81" i="71"/>
  <c r="AN83" i="71" s="1"/>
  <c r="AN91" i="71" s="1"/>
  <c r="AZ24" i="71"/>
  <c r="AZ11" i="71"/>
  <c r="AZ13" i="71" s="1"/>
  <c r="AZ21" i="71" s="1"/>
  <c r="AG81" i="71"/>
  <c r="AG83" i="71" s="1"/>
  <c r="AG91" i="71" s="1"/>
  <c r="BM11" i="71"/>
  <c r="K86" i="48"/>
  <c r="AE81" i="71"/>
  <c r="AE83" i="71" s="1"/>
  <c r="AE91" i="71" s="1"/>
  <c r="F94" i="71"/>
  <c r="F108" i="71" s="1"/>
  <c r="O56" i="51"/>
  <c r="R87" i="48"/>
  <c r="V12" i="15"/>
  <c r="BB40" i="73"/>
  <c r="BB116" i="73" s="1"/>
  <c r="J86" i="48"/>
  <c r="T87" i="48"/>
  <c r="T84" i="51"/>
  <c r="L84" i="51"/>
  <c r="K82" i="51"/>
  <c r="K84" i="51" s="1"/>
  <c r="N81" i="51"/>
  <c r="N118" i="51" s="1"/>
  <c r="AM40" i="73"/>
  <c r="AM116" i="73" s="1"/>
  <c r="Q87" i="48"/>
  <c r="AO40" i="73"/>
  <c r="AO116" i="73" s="1"/>
  <c r="J85" i="48"/>
  <c r="Q84" i="51"/>
  <c r="J81" i="51"/>
  <c r="J118" i="51" s="1"/>
  <c r="L87" i="48"/>
  <c r="K85" i="48"/>
  <c r="S84" i="51"/>
  <c r="BA40" i="73"/>
  <c r="BA116" i="73" s="1"/>
  <c r="P85" i="48"/>
  <c r="P87" i="48" s="1"/>
  <c r="O85" i="48"/>
  <c r="S87" i="48"/>
  <c r="O71" i="51"/>
  <c r="Q21" i="51"/>
  <c r="J71" i="51"/>
  <c r="J108" i="51" s="1"/>
  <c r="J21" i="48"/>
  <c r="I21" i="51"/>
  <c r="N21" i="48"/>
  <c r="L21" i="51"/>
  <c r="R30" i="72"/>
  <c r="R114" i="72" s="1"/>
  <c r="AE28" i="73"/>
  <c r="AE104" i="73" s="1"/>
  <c r="R21" i="51"/>
  <c r="AH30" i="72"/>
  <c r="AH114" i="72" s="1"/>
  <c r="AH28" i="73"/>
  <c r="AH104" i="73" s="1"/>
  <c r="S28" i="73"/>
  <c r="S104" i="73" s="1"/>
  <c r="S30" i="72"/>
  <c r="S114" i="72" s="1"/>
  <c r="P21" i="51"/>
  <c r="T21" i="51"/>
  <c r="AP30" i="72"/>
  <c r="AP114" i="72" s="1"/>
  <c r="AP28" i="73"/>
  <c r="AP104" i="73" s="1"/>
  <c r="AL28" i="73"/>
  <c r="AL104" i="73" s="1"/>
  <c r="AL30" i="72"/>
  <c r="AL114" i="72" s="1"/>
  <c r="AO30" i="72"/>
  <c r="AO114" i="72" s="1"/>
  <c r="AO28" i="73"/>
  <c r="AO104" i="73" s="1"/>
  <c r="W30" i="72"/>
  <c r="W114" i="72" s="1"/>
  <c r="W28" i="73"/>
  <c r="W104" i="73" s="1"/>
  <c r="AN30" i="72"/>
  <c r="AN114" i="72" s="1"/>
  <c r="AN28" i="73"/>
  <c r="AN104" i="73" s="1"/>
  <c r="K21" i="51"/>
  <c r="I72" i="48"/>
  <c r="R84" i="51"/>
  <c r="R108" i="51"/>
  <c r="O21" i="48"/>
  <c r="AG28" i="73"/>
  <c r="AG104" i="73" s="1"/>
  <c r="AG30" i="72"/>
  <c r="AG114" i="72" s="1"/>
  <c r="P71" i="51"/>
  <c r="AM28" i="73"/>
  <c r="AM104" i="73" s="1"/>
  <c r="AM30" i="72"/>
  <c r="AM114" i="72" s="1"/>
  <c r="X28" i="73"/>
  <c r="X104" i="73" s="1"/>
  <c r="X30" i="72"/>
  <c r="X114" i="72" s="1"/>
  <c r="S21" i="51"/>
  <c r="AO94" i="71"/>
  <c r="AO108" i="71" s="1"/>
  <c r="S85" i="51"/>
  <c r="AG38" i="71"/>
  <c r="AG94" i="71"/>
  <c r="AP94" i="71"/>
  <c r="AP108" i="71" s="1"/>
  <c r="O58" i="48"/>
  <c r="AT24" i="71"/>
  <c r="U28" i="15"/>
  <c r="AU81" i="71"/>
  <c r="AU83" i="71" s="1"/>
  <c r="AU91" i="71" s="1"/>
  <c r="AU13" i="71"/>
  <c r="AU21" i="71" s="1"/>
  <c r="I56" i="51"/>
  <c r="G24" i="73"/>
  <c r="L85" i="51"/>
  <c r="P85" i="51"/>
  <c r="AN38" i="71"/>
  <c r="AN94" i="71"/>
  <c r="AR81" i="71"/>
  <c r="AR83" i="71" s="1"/>
  <c r="AR91" i="71" s="1"/>
  <c r="AR13" i="71"/>
  <c r="AR21" i="71" s="1"/>
  <c r="K85" i="51"/>
  <c r="AY13" i="71"/>
  <c r="AY21" i="71" s="1"/>
  <c r="AY81" i="71"/>
  <c r="AY83" i="71" s="1"/>
  <c r="AY91" i="71" s="1"/>
  <c r="H24" i="73"/>
  <c r="AM94" i="71"/>
  <c r="AM108" i="71" s="1"/>
  <c r="AK40" i="73"/>
  <c r="AK116" i="73" s="1"/>
  <c r="N58" i="48"/>
  <c r="O86" i="48"/>
  <c r="AJ40" i="73"/>
  <c r="AJ116" i="73" s="1"/>
  <c r="Q85" i="51"/>
  <c r="R40" i="73"/>
  <c r="R116" i="73" s="1"/>
  <c r="AY40" i="73"/>
  <c r="AY116" i="73" s="1"/>
  <c r="P119" i="51"/>
  <c r="Q64" i="48"/>
  <c r="J58" i="48"/>
  <c r="I58" i="48"/>
  <c r="BB81" i="71"/>
  <c r="BB83" i="71" s="1"/>
  <c r="BB91" i="71" s="1"/>
  <c r="BB13" i="71"/>
  <c r="BB21" i="71" s="1"/>
  <c r="AT40" i="73"/>
  <c r="AT116" i="73" s="1"/>
  <c r="T85" i="51"/>
  <c r="AH38" i="71" l="1"/>
  <c r="AF24" i="71"/>
  <c r="AF94" i="71" s="1"/>
  <c r="AF108" i="71" s="1"/>
  <c r="AJ24" i="71"/>
  <c r="AJ94" i="71" s="1"/>
  <c r="AE38" i="71"/>
  <c r="AU24" i="71"/>
  <c r="AU38" i="71" s="1"/>
  <c r="AF13" i="71"/>
  <c r="AF21" i="71" s="1"/>
  <c r="AL94" i="71"/>
  <c r="AL108" i="71" s="1"/>
  <c r="BC81" i="71"/>
  <c r="BC83" i="71" s="1"/>
  <c r="BC91" i="71" s="1"/>
  <c r="AK81" i="71"/>
  <c r="AK83" i="71" s="1"/>
  <c r="AK91" i="71" s="1"/>
  <c r="BP24" i="71"/>
  <c r="AJ81" i="71"/>
  <c r="AJ83" i="71" s="1"/>
  <c r="AJ91" i="71" s="1"/>
  <c r="BH11" i="71"/>
  <c r="BH13" i="71" s="1"/>
  <c r="BH21" i="71" s="1"/>
  <c r="BA13" i="71"/>
  <c r="BA21" i="71" s="1"/>
  <c r="BA38" i="71" s="1"/>
  <c r="BO24" i="71"/>
  <c r="AT81" i="71"/>
  <c r="AT83" i="71" s="1"/>
  <c r="AT91" i="71" s="1"/>
  <c r="BN35" i="71"/>
  <c r="BN105" i="71" s="1"/>
  <c r="BG24" i="71"/>
  <c r="AW11" i="71"/>
  <c r="AW13" i="71" s="1"/>
  <c r="AW21" i="71" s="1"/>
  <c r="BE11" i="71"/>
  <c r="BE81" i="71" s="1"/>
  <c r="BE83" i="71" s="1"/>
  <c r="BE91" i="71" s="1"/>
  <c r="BL11" i="71"/>
  <c r="BL13" i="71" s="1"/>
  <c r="BL21" i="71" s="1"/>
  <c r="BP11" i="71"/>
  <c r="BP81" i="71" s="1"/>
  <c r="BP83" i="71" s="1"/>
  <c r="BP91" i="71" s="1"/>
  <c r="AS24" i="71"/>
  <c r="AS11" i="71"/>
  <c r="AS13" i="71" s="1"/>
  <c r="AS21" i="71" s="1"/>
  <c r="AX35" i="71"/>
  <c r="AX105" i="71" s="1"/>
  <c r="AH94" i="71"/>
  <c r="AH108" i="71" s="1"/>
  <c r="BG11" i="71"/>
  <c r="BG81" i="71" s="1"/>
  <c r="BG83" i="71" s="1"/>
  <c r="BG91" i="71" s="1"/>
  <c r="BO35" i="71"/>
  <c r="BO105" i="71" s="1"/>
  <c r="AW35" i="71"/>
  <c r="AW105" i="71" s="1"/>
  <c r="BH35" i="71"/>
  <c r="BH105" i="71" s="1"/>
  <c r="BK35" i="71"/>
  <c r="BK105" i="71" s="1"/>
  <c r="BJ11" i="71"/>
  <c r="AG108" i="71"/>
  <c r="K87" i="48"/>
  <c r="P52" i="48"/>
  <c r="Q52" i="48"/>
  <c r="AZ81" i="71"/>
  <c r="AZ83" i="71" s="1"/>
  <c r="AZ91" i="71" s="1"/>
  <c r="AN108" i="71"/>
  <c r="BM35" i="71"/>
  <c r="BM105" i="71" s="1"/>
  <c r="AE108" i="71"/>
  <c r="K52" i="48"/>
  <c r="F24" i="73"/>
  <c r="N86" i="48"/>
  <c r="BL40" i="73"/>
  <c r="BL116" i="73" s="1"/>
  <c r="AF40" i="73"/>
  <c r="AF116" i="73" s="1"/>
  <c r="R85" i="51"/>
  <c r="AZ40" i="73"/>
  <c r="AZ116" i="73" s="1"/>
  <c r="BC40" i="73"/>
  <c r="BC116" i="73" s="1"/>
  <c r="AX40" i="73"/>
  <c r="AX116" i="73" s="1"/>
  <c r="K64" i="48"/>
  <c r="N38" i="73"/>
  <c r="N114" i="73" s="1"/>
  <c r="K119" i="51"/>
  <c r="R64" i="48"/>
  <c r="O87" i="48"/>
  <c r="I52" i="51"/>
  <c r="L64" i="48"/>
  <c r="J87" i="48"/>
  <c r="P64" i="48"/>
  <c r="P108" i="51"/>
  <c r="P84" i="51"/>
  <c r="O108" i="51"/>
  <c r="O84" i="51"/>
  <c r="BH40" i="73"/>
  <c r="BH116" i="73" s="1"/>
  <c r="AU40" i="73"/>
  <c r="AU116" i="73" s="1"/>
  <c r="O21" i="51"/>
  <c r="AF28" i="73"/>
  <c r="AF104" i="73" s="1"/>
  <c r="AF30" i="72"/>
  <c r="AF114" i="72" s="1"/>
  <c r="AT30" i="72"/>
  <c r="AT114" i="72" s="1"/>
  <c r="AT28" i="73"/>
  <c r="AT104" i="73" s="1"/>
  <c r="N21" i="51"/>
  <c r="BC30" i="72"/>
  <c r="BC114" i="72" s="1"/>
  <c r="BC28" i="73"/>
  <c r="BC104" i="73" s="1"/>
  <c r="AY30" i="72"/>
  <c r="AY114" i="72" s="1"/>
  <c r="AY28" i="73"/>
  <c r="AY104" i="73" s="1"/>
  <c r="BA30" i="72"/>
  <c r="BA114" i="72" s="1"/>
  <c r="BA28" i="73"/>
  <c r="BA104" i="73" s="1"/>
  <c r="I85" i="51"/>
  <c r="BB28" i="73"/>
  <c r="BB104" i="73" s="1"/>
  <c r="BB30" i="72"/>
  <c r="BB114" i="72" s="1"/>
  <c r="I85" i="48"/>
  <c r="I87" i="48" s="1"/>
  <c r="I108" i="48"/>
  <c r="AK30" i="72"/>
  <c r="AK114" i="72" s="1"/>
  <c r="AK28" i="73"/>
  <c r="AK104" i="73" s="1"/>
  <c r="J21" i="51"/>
  <c r="I71" i="51"/>
  <c r="I108" i="51" s="1"/>
  <c r="AU30" i="72"/>
  <c r="AU114" i="72" s="1"/>
  <c r="AU28" i="73"/>
  <c r="AU104" i="73" s="1"/>
  <c r="AZ30" i="72"/>
  <c r="AZ114" i="72" s="1"/>
  <c r="AZ28" i="73"/>
  <c r="AZ104" i="73" s="1"/>
  <c r="AR28" i="73"/>
  <c r="AR104" i="73" s="1"/>
  <c r="AJ28" i="73"/>
  <c r="AJ104" i="73" s="1"/>
  <c r="AJ30" i="72"/>
  <c r="AJ114" i="72" s="1"/>
  <c r="AE30" i="72"/>
  <c r="AE114" i="72" s="1"/>
  <c r="T52" i="51"/>
  <c r="AS40" i="73"/>
  <c r="AS116" i="73" s="1"/>
  <c r="AK38" i="71"/>
  <c r="AK94" i="71"/>
  <c r="BH24" i="71"/>
  <c r="BN81" i="71"/>
  <c r="BN83" i="71" s="1"/>
  <c r="BN91" i="71" s="1"/>
  <c r="BN13" i="71"/>
  <c r="BN21" i="71" s="1"/>
  <c r="M27" i="73"/>
  <c r="M103" i="73" s="1"/>
  <c r="M39" i="72"/>
  <c r="M123" i="72" s="1"/>
  <c r="H100" i="73"/>
  <c r="BR11" i="71"/>
  <c r="BR35" i="71"/>
  <c r="BR105" i="71" s="1"/>
  <c r="AX13" i="71"/>
  <c r="AX21" i="71" s="1"/>
  <c r="AX81" i="71"/>
  <c r="AX83" i="71" s="1"/>
  <c r="AX91" i="71" s="1"/>
  <c r="BY35" i="71"/>
  <c r="BY105" i="71" s="1"/>
  <c r="BY11" i="71"/>
  <c r="N85" i="51"/>
  <c r="H27" i="73"/>
  <c r="H103" i="73" s="1"/>
  <c r="H39" i="72"/>
  <c r="H123" i="72" s="1"/>
  <c r="Q52" i="51"/>
  <c r="CC11" i="71"/>
  <c r="CC35" i="71"/>
  <c r="CC105" i="71" s="1"/>
  <c r="AY38" i="71"/>
  <c r="AY94" i="71"/>
  <c r="AY108" i="71" s="1"/>
  <c r="AR38" i="71"/>
  <c r="AR94" i="71"/>
  <c r="AR108" i="71" s="1"/>
  <c r="J82" i="51"/>
  <c r="I81" i="51"/>
  <c r="G27" i="73"/>
  <c r="G103" i="73" s="1"/>
  <c r="G39" i="72"/>
  <c r="G123" i="72" s="1"/>
  <c r="R52" i="51"/>
  <c r="BU35" i="71"/>
  <c r="BU105" i="71" s="1"/>
  <c r="BU11" i="71"/>
  <c r="BT35" i="71"/>
  <c r="BT105" i="71" s="1"/>
  <c r="BT11" i="71"/>
  <c r="I52" i="48"/>
  <c r="N27" i="73"/>
  <c r="N103" i="73" s="1"/>
  <c r="N39" i="72"/>
  <c r="N123" i="72" s="1"/>
  <c r="S52" i="51"/>
  <c r="BP40" i="73"/>
  <c r="BP116" i="73" s="1"/>
  <c r="O25" i="12"/>
  <c r="P25" i="12" s="1"/>
  <c r="U29" i="14" s="1"/>
  <c r="U35" i="14" s="1"/>
  <c r="R52" i="48"/>
  <c r="BM13" i="71"/>
  <c r="BM21" i="71" s="1"/>
  <c r="BM81" i="71"/>
  <c r="BM83" i="71" s="1"/>
  <c r="BM91" i="71" s="1"/>
  <c r="BO40" i="73"/>
  <c r="BO116" i="73" s="1"/>
  <c r="AT38" i="71"/>
  <c r="AT94" i="71"/>
  <c r="BO13" i="71"/>
  <c r="BO21" i="71" s="1"/>
  <c r="BO81" i="71"/>
  <c r="BO83" i="71" s="1"/>
  <c r="BO91" i="71" s="1"/>
  <c r="CB35" i="71"/>
  <c r="CB105" i="71" s="1"/>
  <c r="CB11" i="71"/>
  <c r="CA35" i="71"/>
  <c r="CA105" i="71" s="1"/>
  <c r="CA11" i="71"/>
  <c r="O64" i="48"/>
  <c r="AZ38" i="71"/>
  <c r="AZ94" i="71"/>
  <c r="I22" i="48"/>
  <c r="BC38" i="71"/>
  <c r="BC94" i="71"/>
  <c r="AW24" i="71"/>
  <c r="P52" i="51"/>
  <c r="J24" i="73"/>
  <c r="S52" i="48"/>
  <c r="L52" i="51"/>
  <c r="T52" i="48"/>
  <c r="G100" i="73"/>
  <c r="BB94" i="71"/>
  <c r="BB108" i="71" s="1"/>
  <c r="BB38" i="71"/>
  <c r="BA94" i="71"/>
  <c r="BA108" i="71" s="1"/>
  <c r="AE40" i="73"/>
  <c r="AE116" i="73" s="1"/>
  <c r="L39" i="72"/>
  <c r="L123" i="72" s="1"/>
  <c r="L27" i="73"/>
  <c r="L103" i="73" s="1"/>
  <c r="L52" i="48"/>
  <c r="K52" i="51"/>
  <c r="BM40" i="73"/>
  <c r="BM116" i="73" s="1"/>
  <c r="J85" i="51"/>
  <c r="J64" i="48"/>
  <c r="AJ38" i="71" l="1"/>
  <c r="AF38" i="71"/>
  <c r="AU94" i="71"/>
  <c r="AU108" i="71" s="1"/>
  <c r="BC108" i="71"/>
  <c r="AK108" i="71"/>
  <c r="AJ108" i="71"/>
  <c r="BL81" i="71"/>
  <c r="BL83" i="71" s="1"/>
  <c r="BL91" i="71" s="1"/>
  <c r="AT108" i="71"/>
  <c r="AW81" i="71"/>
  <c r="AW83" i="71" s="1"/>
  <c r="AW91" i="71" s="1"/>
  <c r="BH81" i="71"/>
  <c r="BH83" i="71" s="1"/>
  <c r="BH91" i="71" s="1"/>
  <c r="BP13" i="71"/>
  <c r="BP21" i="71" s="1"/>
  <c r="BP38" i="71" s="1"/>
  <c r="AS81" i="71"/>
  <c r="AS83" i="71" s="1"/>
  <c r="AS91" i="71" s="1"/>
  <c r="BF11" i="71"/>
  <c r="BF81" i="71" s="1"/>
  <c r="BF83" i="71" s="1"/>
  <c r="BF91" i="71" s="1"/>
  <c r="BJ24" i="71"/>
  <c r="BF35" i="71"/>
  <c r="BF105" i="71" s="1"/>
  <c r="BK11" i="71"/>
  <c r="BK13" i="71" s="1"/>
  <c r="BK21" i="71" s="1"/>
  <c r="BE24" i="71"/>
  <c r="AX24" i="71"/>
  <c r="AX94" i="71" s="1"/>
  <c r="AX108" i="71" s="1"/>
  <c r="BL24" i="71"/>
  <c r="BL38" i="71" s="1"/>
  <c r="BE13" i="71"/>
  <c r="BE21" i="71" s="1"/>
  <c r="BJ35" i="71"/>
  <c r="BJ105" i="71" s="1"/>
  <c r="BG13" i="71"/>
  <c r="BG21" i="71" s="1"/>
  <c r="BG38" i="71" s="1"/>
  <c r="BN24" i="71"/>
  <c r="BN94" i="71" s="1"/>
  <c r="BN108" i="71" s="1"/>
  <c r="AZ108" i="71"/>
  <c r="BM24" i="71"/>
  <c r="BM38" i="71" s="1"/>
  <c r="R4" i="48"/>
  <c r="O85" i="51"/>
  <c r="H38" i="73"/>
  <c r="H114" i="73" s="1"/>
  <c r="L4" i="48"/>
  <c r="E126" i="73"/>
  <c r="BZ35" i="71"/>
  <c r="BZ105" i="71" s="1"/>
  <c r="BZ11" i="71"/>
  <c r="BZ81" i="71" s="1"/>
  <c r="BZ83" i="71" s="1"/>
  <c r="BZ91" i="71" s="1"/>
  <c r="AW40" i="73"/>
  <c r="AW116" i="73" s="1"/>
  <c r="BT40" i="73"/>
  <c r="BT116" i="73" s="1"/>
  <c r="BY40" i="73"/>
  <c r="BY116" i="73" s="1"/>
  <c r="BG40" i="73"/>
  <c r="BG116" i="73" s="1"/>
  <c r="BN40" i="73"/>
  <c r="BN116" i="73" s="1"/>
  <c r="N64" i="48"/>
  <c r="BU40" i="73"/>
  <c r="BU116" i="73" s="1"/>
  <c r="CA40" i="73"/>
  <c r="CA116" i="73" s="1"/>
  <c r="BH28" i="73"/>
  <c r="BH104" i="73" s="1"/>
  <c r="BH30" i="72"/>
  <c r="BH114" i="72" s="1"/>
  <c r="BG30" i="72"/>
  <c r="BG114" i="72" s="1"/>
  <c r="BG28" i="73"/>
  <c r="BG104" i="73" s="1"/>
  <c r="M39" i="73"/>
  <c r="M115" i="73" s="1"/>
  <c r="AX28" i="73"/>
  <c r="AX104" i="73" s="1"/>
  <c r="AX30" i="72"/>
  <c r="AX114" i="72" s="1"/>
  <c r="BN28" i="73"/>
  <c r="BN104" i="73" s="1"/>
  <c r="BN30" i="72"/>
  <c r="BN114" i="72" s="1"/>
  <c r="BM30" i="72"/>
  <c r="BM114" i="72" s="1"/>
  <c r="BM28" i="73"/>
  <c r="BM104" i="73" s="1"/>
  <c r="P4" i="48"/>
  <c r="G39" i="73"/>
  <c r="G115" i="73" s="1"/>
  <c r="H39" i="73"/>
  <c r="H115" i="73" s="1"/>
  <c r="Q16" i="48"/>
  <c r="R17" i="48"/>
  <c r="BE28" i="73"/>
  <c r="BE104" i="73" s="1"/>
  <c r="Q4" i="48"/>
  <c r="L17" i="48"/>
  <c r="K16" i="48"/>
  <c r="M17" i="48"/>
  <c r="L16" i="48"/>
  <c r="BL30" i="72"/>
  <c r="BL114" i="72" s="1"/>
  <c r="BL28" i="73"/>
  <c r="BL104" i="73" s="1"/>
  <c r="BO30" i="72"/>
  <c r="BO114" i="72" s="1"/>
  <c r="BO28" i="73"/>
  <c r="BO104" i="73" s="1"/>
  <c r="L39" i="73"/>
  <c r="L115" i="73" s="1"/>
  <c r="AW28" i="73"/>
  <c r="AW104" i="73" s="1"/>
  <c r="AW30" i="72"/>
  <c r="AW114" i="72" s="1"/>
  <c r="N39" i="73"/>
  <c r="N115" i="73" s="1"/>
  <c r="AS30" i="72"/>
  <c r="AS114" i="72" s="1"/>
  <c r="AS28" i="73"/>
  <c r="AS104" i="73" s="1"/>
  <c r="AR30" i="72"/>
  <c r="AR114" i="72" s="1"/>
  <c r="BP30" i="72"/>
  <c r="BP114" i="72" s="1"/>
  <c r="BP28" i="73"/>
  <c r="BP104" i="73" s="1"/>
  <c r="Q17" i="48"/>
  <c r="P16" i="48"/>
  <c r="R16" i="48"/>
  <c r="S17" i="48"/>
  <c r="AW38" i="71"/>
  <c r="AW94" i="71"/>
  <c r="CB24" i="71"/>
  <c r="BK40" i="73"/>
  <c r="BK116" i="73" s="1"/>
  <c r="BR13" i="71"/>
  <c r="BR21" i="71" s="1"/>
  <c r="BR81" i="71"/>
  <c r="BR83" i="71" s="1"/>
  <c r="BR91" i="71" s="1"/>
  <c r="CC40" i="73"/>
  <c r="CC116" i="73" s="1"/>
  <c r="N52" i="48"/>
  <c r="CA24" i="71"/>
  <c r="CH11" i="71"/>
  <c r="CH35" i="71"/>
  <c r="CH105" i="71" s="1"/>
  <c r="J27" i="73"/>
  <c r="J103" i="73" s="1"/>
  <c r="J39" i="72"/>
  <c r="J123" i="72" s="1"/>
  <c r="J119" i="51"/>
  <c r="J84" i="51"/>
  <c r="N52" i="51"/>
  <c r="CC24" i="71"/>
  <c r="BP94" i="71"/>
  <c r="BP108" i="71" s="1"/>
  <c r="CG35" i="71"/>
  <c r="CG105" i="71" s="1"/>
  <c r="CG11" i="71"/>
  <c r="BY24" i="71"/>
  <c r="BF40" i="73"/>
  <c r="BF116" i="73" s="1"/>
  <c r="BR24" i="71"/>
  <c r="AS94" i="71"/>
  <c r="AS38" i="71"/>
  <c r="BF24" i="71"/>
  <c r="BY13" i="71"/>
  <c r="BY21" i="71" s="1"/>
  <c r="BY81" i="71"/>
  <c r="BY83" i="71" s="1"/>
  <c r="BY91" i="71" s="1"/>
  <c r="O52" i="48"/>
  <c r="BZ24" i="71"/>
  <c r="K27" i="73"/>
  <c r="K103" i="73" s="1"/>
  <c r="K39" i="72"/>
  <c r="K123" i="72" s="1"/>
  <c r="CA81" i="71"/>
  <c r="CA83" i="71" s="1"/>
  <c r="CA91" i="71" s="1"/>
  <c r="CA13" i="71"/>
  <c r="CA21" i="71" s="1"/>
  <c r="CB13" i="71"/>
  <c r="CB21" i="71" s="1"/>
  <c r="CB81" i="71"/>
  <c r="CB83" i="71" s="1"/>
  <c r="CB91" i="71" s="1"/>
  <c r="CN35" i="71"/>
  <c r="CN105" i="71" s="1"/>
  <c r="CN11" i="71"/>
  <c r="BS35" i="71"/>
  <c r="BS105" i="71" s="1"/>
  <c r="BS11" i="71"/>
  <c r="CM11" i="71"/>
  <c r="CM35" i="71"/>
  <c r="CM105" i="71" s="1"/>
  <c r="I118" i="51"/>
  <c r="I84" i="51"/>
  <c r="O52" i="51"/>
  <c r="BH94" i="71"/>
  <c r="BH38" i="71"/>
  <c r="BG94" i="71"/>
  <c r="BG108" i="71" s="1"/>
  <c r="CE11" i="71"/>
  <c r="CE35" i="71"/>
  <c r="CE105" i="71" s="1"/>
  <c r="BJ13" i="71"/>
  <c r="BJ21" i="71" s="1"/>
  <c r="BJ81" i="71"/>
  <c r="BJ83" i="71" s="1"/>
  <c r="BJ91" i="71" s="1"/>
  <c r="F100" i="73"/>
  <c r="BT13" i="71"/>
  <c r="BT21" i="71" s="1"/>
  <c r="BT81" i="71"/>
  <c r="BT83" i="71" s="1"/>
  <c r="BT91" i="71" s="1"/>
  <c r="BU81" i="71"/>
  <c r="BU83" i="71" s="1"/>
  <c r="BU91" i="71" s="1"/>
  <c r="BU13" i="71"/>
  <c r="BU21" i="71" s="1"/>
  <c r="F39" i="72"/>
  <c r="F123" i="72" s="1"/>
  <c r="F27" i="73"/>
  <c r="F103" i="73" s="1"/>
  <c r="BO38" i="71"/>
  <c r="BO94" i="71"/>
  <c r="BO108" i="71" s="1"/>
  <c r="BW11" i="71"/>
  <c r="BW35" i="71"/>
  <c r="BW105" i="71" s="1"/>
  <c r="CP35" i="71"/>
  <c r="CP105" i="71" s="1"/>
  <c r="CP11" i="71"/>
  <c r="J52" i="48"/>
  <c r="J100" i="73"/>
  <c r="CL35" i="71"/>
  <c r="CL105" i="71" s="1"/>
  <c r="CL11" i="71"/>
  <c r="BX11" i="71"/>
  <c r="BX35" i="71"/>
  <c r="BX105" i="71" s="1"/>
  <c r="J52" i="51"/>
  <c r="BT24" i="71"/>
  <c r="BU24" i="71"/>
  <c r="AR40" i="73"/>
  <c r="AR116" i="73" s="1"/>
  <c r="CC81" i="71"/>
  <c r="CC83" i="71" s="1"/>
  <c r="CC91" i="71" s="1"/>
  <c r="CC13" i="71"/>
  <c r="CC21" i="71" s="1"/>
  <c r="CO11" i="71"/>
  <c r="CO35" i="71"/>
  <c r="CO105" i="71" s="1"/>
  <c r="I22" i="51"/>
  <c r="AW108" i="71" l="1"/>
  <c r="BN38" i="71"/>
  <c r="BF13" i="71"/>
  <c r="BF21" i="71" s="1"/>
  <c r="BF38" i="71" s="1"/>
  <c r="BL94" i="71"/>
  <c r="BL108" i="71" s="1"/>
  <c r="BH108" i="71"/>
  <c r="AS108" i="71"/>
  <c r="BK81" i="71"/>
  <c r="BK83" i="71" s="1"/>
  <c r="BK91" i="71" s="1"/>
  <c r="AX38" i="71"/>
  <c r="BE38" i="71"/>
  <c r="BE94" i="71"/>
  <c r="BE108" i="71" s="1"/>
  <c r="BK24" i="71"/>
  <c r="BK38" i="71" s="1"/>
  <c r="BM94" i="71"/>
  <c r="BM108" i="71" s="1"/>
  <c r="L25" i="73"/>
  <c r="G9" i="72"/>
  <c r="C91" i="12"/>
  <c r="E131" i="73" s="1"/>
  <c r="BJ40" i="73"/>
  <c r="BJ116" i="73" s="1"/>
  <c r="CB40" i="73"/>
  <c r="CB116" i="73" s="1"/>
  <c r="BZ13" i="71"/>
  <c r="BZ21" i="71" s="1"/>
  <c r="BZ38" i="71" s="1"/>
  <c r="S61" i="48"/>
  <c r="BZ40" i="73"/>
  <c r="BZ116" i="73" s="1"/>
  <c r="CL40" i="73"/>
  <c r="CL116" i="73" s="1"/>
  <c r="AB67" i="73"/>
  <c r="BK28" i="73"/>
  <c r="BK104" i="73" s="1"/>
  <c r="BK30" i="72"/>
  <c r="BK114" i="72" s="1"/>
  <c r="BU30" i="72"/>
  <c r="BU114" i="72" s="1"/>
  <c r="BU28" i="73"/>
  <c r="BU104" i="73" s="1"/>
  <c r="CC30" i="72"/>
  <c r="CC114" i="72" s="1"/>
  <c r="CC28" i="73"/>
  <c r="CC104" i="73" s="1"/>
  <c r="J39" i="73"/>
  <c r="J115" i="73" s="1"/>
  <c r="M38" i="73"/>
  <c r="M114" i="73" s="1"/>
  <c r="BZ28" i="73"/>
  <c r="BZ104" i="73" s="1"/>
  <c r="BZ30" i="72"/>
  <c r="BZ114" i="72" s="1"/>
  <c r="BE30" i="72"/>
  <c r="BE114" i="72" s="1"/>
  <c r="BF30" i="72"/>
  <c r="BF114" i="72" s="1"/>
  <c r="BF28" i="73"/>
  <c r="BF104" i="73" s="1"/>
  <c r="K39" i="73"/>
  <c r="K115" i="73" s="1"/>
  <c r="K17" i="48"/>
  <c r="J16" i="48"/>
  <c r="CB30" i="72"/>
  <c r="CB114" i="72" s="1"/>
  <c r="CB28" i="73"/>
  <c r="CB104" i="73" s="1"/>
  <c r="BY28" i="73"/>
  <c r="BY104" i="73" s="1"/>
  <c r="BY30" i="72"/>
  <c r="BY114" i="72" s="1"/>
  <c r="K4" i="48"/>
  <c r="O17" i="48"/>
  <c r="N16" i="48"/>
  <c r="L38" i="73"/>
  <c r="L114" i="73" s="1"/>
  <c r="P17" i="48"/>
  <c r="O16" i="48"/>
  <c r="F39" i="73"/>
  <c r="F115" i="73" s="1"/>
  <c r="BR28" i="73"/>
  <c r="BR104" i="73" s="1"/>
  <c r="BT28" i="73"/>
  <c r="BT104" i="73" s="1"/>
  <c r="BT30" i="72"/>
  <c r="BT114" i="72" s="1"/>
  <c r="BJ30" i="72"/>
  <c r="BJ114" i="72" s="1"/>
  <c r="BJ28" i="73"/>
  <c r="BJ104" i="73" s="1"/>
  <c r="O4" i="48"/>
  <c r="CA30" i="72"/>
  <c r="CA114" i="72" s="1"/>
  <c r="CA28" i="73"/>
  <c r="CA104" i="73" s="1"/>
  <c r="AC71" i="72"/>
  <c r="AA71" i="72"/>
  <c r="Z67" i="73"/>
  <c r="BU38" i="71"/>
  <c r="BU94" i="71"/>
  <c r="BU108" i="71" s="1"/>
  <c r="CO24" i="71"/>
  <c r="BX24" i="71"/>
  <c r="BW24" i="71"/>
  <c r="BS40" i="73"/>
  <c r="BS116" i="73" s="1"/>
  <c r="CM13" i="71"/>
  <c r="CM21" i="71" s="1"/>
  <c r="CM81" i="71"/>
  <c r="CM83" i="71" s="1"/>
  <c r="CM91" i="71" s="1"/>
  <c r="BS24" i="71"/>
  <c r="CN24" i="71"/>
  <c r="CG40" i="73"/>
  <c r="CG116" i="73" s="1"/>
  <c r="DB35" i="71"/>
  <c r="DB105" i="71" s="1"/>
  <c r="DB11" i="71"/>
  <c r="CG24" i="71"/>
  <c r="BJ38" i="71"/>
  <c r="BJ94" i="71"/>
  <c r="BJ108" i="71" s="1"/>
  <c r="CR11" i="71"/>
  <c r="CR35" i="71"/>
  <c r="CR105" i="71" s="1"/>
  <c r="BZ94" i="71"/>
  <c r="BZ108" i="71" s="1"/>
  <c r="BY38" i="71"/>
  <c r="BY94" i="71"/>
  <c r="BY108" i="71" s="1"/>
  <c r="CC38" i="71"/>
  <c r="CC94" i="71"/>
  <c r="CC108" i="71" s="1"/>
  <c r="CT11" i="71"/>
  <c r="CT35" i="71"/>
  <c r="CT105" i="71" s="1"/>
  <c r="CL24" i="71"/>
  <c r="CP24" i="71"/>
  <c r="BE40" i="73"/>
  <c r="BE116" i="73" s="1"/>
  <c r="BS13" i="71"/>
  <c r="BS21" i="71" s="1"/>
  <c r="BS81" i="71"/>
  <c r="BS83" i="71" s="1"/>
  <c r="BS91" i="71" s="1"/>
  <c r="CH40" i="73"/>
  <c r="CH116" i="73" s="1"/>
  <c r="BF94" i="71"/>
  <c r="BF108" i="71" s="1"/>
  <c r="CK35" i="71"/>
  <c r="CK105" i="71" s="1"/>
  <c r="CK11" i="71"/>
  <c r="BR94" i="71"/>
  <c r="BR108" i="71" s="1"/>
  <c r="BR38" i="71"/>
  <c r="CH81" i="71"/>
  <c r="CH83" i="71" s="1"/>
  <c r="CH91" i="71" s="1"/>
  <c r="CH13" i="71"/>
  <c r="CH21" i="71" s="1"/>
  <c r="BW40" i="73"/>
  <c r="BW116" i="73" s="1"/>
  <c r="CO81" i="71"/>
  <c r="CO83" i="71" s="1"/>
  <c r="CO91" i="71" s="1"/>
  <c r="CO13" i="71"/>
  <c r="CO21" i="71" s="1"/>
  <c r="DC35" i="71"/>
  <c r="DC105" i="71" s="1"/>
  <c r="DC11" i="71"/>
  <c r="CP81" i="71"/>
  <c r="CP83" i="71" s="1"/>
  <c r="CP91" i="71" s="1"/>
  <c r="CP13" i="71"/>
  <c r="CP21" i="71" s="1"/>
  <c r="CE24" i="71"/>
  <c r="CN81" i="71"/>
  <c r="CN83" i="71" s="1"/>
  <c r="CN91" i="71" s="1"/>
  <c r="CN13" i="71"/>
  <c r="CN21" i="71" s="1"/>
  <c r="CA38" i="71"/>
  <c r="CA94" i="71"/>
  <c r="CA108" i="71" s="1"/>
  <c r="BT94" i="71"/>
  <c r="BT108" i="71" s="1"/>
  <c r="BT38" i="71"/>
  <c r="CU11" i="71"/>
  <c r="CU35" i="71"/>
  <c r="CU105" i="71" s="1"/>
  <c r="CZ35" i="71"/>
  <c r="CZ105" i="71" s="1"/>
  <c r="CZ11" i="71"/>
  <c r="BX81" i="71"/>
  <c r="BX83" i="71" s="1"/>
  <c r="BX91" i="71" s="1"/>
  <c r="BX13" i="71"/>
  <c r="BX21" i="71" s="1"/>
  <c r="CL13" i="71"/>
  <c r="CL21" i="71" s="1"/>
  <c r="CL81" i="71"/>
  <c r="CL83" i="71" s="1"/>
  <c r="CL91" i="71" s="1"/>
  <c r="BX40" i="73"/>
  <c r="BX116" i="73" s="1"/>
  <c r="BW13" i="71"/>
  <c r="BW21" i="71" s="1"/>
  <c r="BW81" i="71"/>
  <c r="BW83" i="71" s="1"/>
  <c r="BW91" i="71" s="1"/>
  <c r="CJ35" i="71"/>
  <c r="CJ105" i="71" s="1"/>
  <c r="CJ11" i="71"/>
  <c r="CE13" i="71"/>
  <c r="CE21" i="71" s="1"/>
  <c r="CE81" i="71"/>
  <c r="CE83" i="71" s="1"/>
  <c r="CE91" i="71" s="1"/>
  <c r="CY35" i="71"/>
  <c r="CY105" i="71" s="1"/>
  <c r="CY11" i="71"/>
  <c r="CM24" i="71"/>
  <c r="CF35" i="71"/>
  <c r="CF105" i="71" s="1"/>
  <c r="CF11" i="71"/>
  <c r="DA11" i="71"/>
  <c r="DA35" i="71"/>
  <c r="DA105" i="71" s="1"/>
  <c r="CP40" i="73"/>
  <c r="CP116" i="73" s="1"/>
  <c r="CG81" i="71"/>
  <c r="CG83" i="71" s="1"/>
  <c r="CG91" i="71" s="1"/>
  <c r="CG13" i="71"/>
  <c r="CG21" i="71" s="1"/>
  <c r="CH24" i="71"/>
  <c r="CB38" i="71"/>
  <c r="CB94" i="71"/>
  <c r="CB108" i="71" s="1"/>
  <c r="BK94" i="71" l="1"/>
  <c r="BK108" i="71" s="1"/>
  <c r="M14" i="72"/>
  <c r="U67" i="73"/>
  <c r="G14" i="72"/>
  <c r="G98" i="72" s="1"/>
  <c r="U29" i="72"/>
  <c r="U35" i="72" s="1"/>
  <c r="M25" i="73"/>
  <c r="Q61" i="48"/>
  <c r="L9" i="72"/>
  <c r="L93" i="72" s="1"/>
  <c r="H25" i="73"/>
  <c r="H101" i="73" s="1"/>
  <c r="G25" i="73"/>
  <c r="G101" i="73" s="1"/>
  <c r="L61" i="51"/>
  <c r="H14" i="72"/>
  <c r="H98" i="72" s="1"/>
  <c r="CM40" i="73"/>
  <c r="CM116" i="73" s="1"/>
  <c r="CU40" i="73"/>
  <c r="CU116" i="73" s="1"/>
  <c r="H9" i="72"/>
  <c r="H93" i="72" s="1"/>
  <c r="H10" i="72"/>
  <c r="H94" i="72" s="1"/>
  <c r="T61" i="48"/>
  <c r="CK40" i="73"/>
  <c r="CK116" i="73" s="1"/>
  <c r="Z71" i="72"/>
  <c r="Z77" i="72" s="1"/>
  <c r="CN40" i="73"/>
  <c r="CN116" i="73" s="1"/>
  <c r="CF40" i="73"/>
  <c r="CF116" i="73" s="1"/>
  <c r="Q61" i="51"/>
  <c r="R61" i="51"/>
  <c r="AB71" i="72"/>
  <c r="AB77" i="72" s="1"/>
  <c r="AN71" i="72"/>
  <c r="CO40" i="73"/>
  <c r="CO116" i="73" s="1"/>
  <c r="AC67" i="73"/>
  <c r="AA67" i="73"/>
  <c r="T71" i="72"/>
  <c r="T77" i="72" s="1"/>
  <c r="Y71" i="72"/>
  <c r="Y77" i="72" s="1"/>
  <c r="AH71" i="72"/>
  <c r="Y67" i="73"/>
  <c r="CO30" i="72"/>
  <c r="CO114" i="72" s="1"/>
  <c r="CO28" i="73"/>
  <c r="CO104" i="73" s="1"/>
  <c r="CE28" i="73"/>
  <c r="CE104" i="73" s="1"/>
  <c r="G38" i="73"/>
  <c r="G114" i="73" s="1"/>
  <c r="BR30" i="72"/>
  <c r="BR114" i="72" s="1"/>
  <c r="BX30" i="72"/>
  <c r="BX114" i="72" s="1"/>
  <c r="BX28" i="73"/>
  <c r="BX104" i="73" s="1"/>
  <c r="T67" i="73"/>
  <c r="BW28" i="73"/>
  <c r="BW104" i="73" s="1"/>
  <c r="BW30" i="72"/>
  <c r="BW114" i="72" s="1"/>
  <c r="BS28" i="73"/>
  <c r="BS104" i="73" s="1"/>
  <c r="BS30" i="72"/>
  <c r="BS114" i="72" s="1"/>
  <c r="K38" i="73"/>
  <c r="K114" i="73" s="1"/>
  <c r="CG30" i="72"/>
  <c r="CG114" i="72" s="1"/>
  <c r="CG28" i="73"/>
  <c r="CG104" i="73" s="1"/>
  <c r="CL30" i="72"/>
  <c r="CL114" i="72" s="1"/>
  <c r="CL28" i="73"/>
  <c r="CL104" i="73" s="1"/>
  <c r="CM30" i="72"/>
  <c r="CM114" i="72" s="1"/>
  <c r="CM28" i="73"/>
  <c r="CM104" i="73" s="1"/>
  <c r="CH30" i="72"/>
  <c r="CH114" i="72" s="1"/>
  <c r="CH28" i="73"/>
  <c r="CH104" i="73" s="1"/>
  <c r="CP30" i="72"/>
  <c r="CP114" i="72" s="1"/>
  <c r="CP28" i="73"/>
  <c r="CP104" i="73" s="1"/>
  <c r="CN30" i="72"/>
  <c r="CN114" i="72" s="1"/>
  <c r="CN28" i="73"/>
  <c r="CN104" i="73" s="1"/>
  <c r="AM71" i="72"/>
  <c r="AL67" i="73"/>
  <c r="N61" i="51"/>
  <c r="AO67" i="73"/>
  <c r="W67" i="73"/>
  <c r="R61" i="48"/>
  <c r="DA24" i="71"/>
  <c r="N25" i="73"/>
  <c r="DL11" i="71"/>
  <c r="DL35" i="71"/>
  <c r="DL105" i="71" s="1"/>
  <c r="CO94" i="71"/>
  <c r="CO108" i="71" s="1"/>
  <c r="CO38" i="71"/>
  <c r="CM38" i="71"/>
  <c r="CM94" i="71"/>
  <c r="CM108" i="71" s="1"/>
  <c r="CY24" i="71"/>
  <c r="CJ24" i="71"/>
  <c r="CZ81" i="71"/>
  <c r="CZ83" i="71" s="1"/>
  <c r="CZ91" i="71" s="1"/>
  <c r="CZ13" i="71"/>
  <c r="CZ21" i="71" s="1"/>
  <c r="CU81" i="71"/>
  <c r="CU83" i="71" s="1"/>
  <c r="CU91" i="71" s="1"/>
  <c r="CU13" i="71"/>
  <c r="CU21" i="71" s="1"/>
  <c r="L61" i="48"/>
  <c r="CE38" i="71"/>
  <c r="CE94" i="71"/>
  <c r="CE108" i="71" s="1"/>
  <c r="K15" i="72"/>
  <c r="K99" i="72" s="1"/>
  <c r="CK24" i="71"/>
  <c r="L14" i="72"/>
  <c r="DH35" i="71"/>
  <c r="DH105" i="71" s="1"/>
  <c r="DH11" i="71"/>
  <c r="CT81" i="71"/>
  <c r="CT83" i="71" s="1"/>
  <c r="CT91" i="71" s="1"/>
  <c r="CT13" i="71"/>
  <c r="CT21" i="71" s="1"/>
  <c r="Z29" i="72"/>
  <c r="Z35" i="72" s="1"/>
  <c r="Z29" i="73"/>
  <c r="Z105" i="73" s="1"/>
  <c r="G93" i="72"/>
  <c r="N15" i="72"/>
  <c r="N99" i="72" s="1"/>
  <c r="CR81" i="71"/>
  <c r="CR83" i="71" s="1"/>
  <c r="CR91" i="71" s="1"/>
  <c r="CR13" i="71"/>
  <c r="CR21" i="71" s="1"/>
  <c r="CG38" i="71"/>
  <c r="CG94" i="71"/>
  <c r="CG108" i="71" s="1"/>
  <c r="CS35" i="71"/>
  <c r="CS105" i="71" s="1"/>
  <c r="CS11" i="71"/>
  <c r="BW38" i="71"/>
  <c r="BW94" i="71"/>
  <c r="BW108" i="71" s="1"/>
  <c r="BX38" i="71"/>
  <c r="BX94" i="71"/>
  <c r="BX108" i="71" s="1"/>
  <c r="CJ40" i="73"/>
  <c r="CJ116" i="73" s="1"/>
  <c r="AA77" i="72"/>
  <c r="AB29" i="73"/>
  <c r="AB105" i="73" s="1"/>
  <c r="AB29" i="72"/>
  <c r="AB35" i="72" s="1"/>
  <c r="AC29" i="72"/>
  <c r="AC35" i="72" s="1"/>
  <c r="AC29" i="73"/>
  <c r="CT24" i="71"/>
  <c r="DA81" i="71"/>
  <c r="DA83" i="71" s="1"/>
  <c r="DA91" i="71" s="1"/>
  <c r="DA13" i="71"/>
  <c r="DA21" i="71" s="1"/>
  <c r="CU24" i="71"/>
  <c r="DC81" i="71"/>
  <c r="DC83" i="71" s="1"/>
  <c r="DC91" i="71" s="1"/>
  <c r="DC13" i="71"/>
  <c r="DC21" i="71" s="1"/>
  <c r="K61" i="51"/>
  <c r="CP38" i="71"/>
  <c r="CP94" i="71"/>
  <c r="CP108" i="71" s="1"/>
  <c r="CL38" i="71"/>
  <c r="CL94" i="71"/>
  <c r="CL108" i="71" s="1"/>
  <c r="CR24" i="71"/>
  <c r="DB24" i="71"/>
  <c r="BS38" i="71"/>
  <c r="BS94" i="71"/>
  <c r="BS108" i="71" s="1"/>
  <c r="CX11" i="71"/>
  <c r="CX35" i="71"/>
  <c r="CX105" i="71" s="1"/>
  <c r="T29" i="73"/>
  <c r="T29" i="72"/>
  <c r="T35" i="72" s="1"/>
  <c r="L101" i="73"/>
  <c r="CH38" i="71"/>
  <c r="CH94" i="71"/>
  <c r="CH108" i="71" s="1"/>
  <c r="DP35" i="71"/>
  <c r="DP105" i="71" s="1"/>
  <c r="DP11" i="71"/>
  <c r="CF24" i="71"/>
  <c r="K61" i="48"/>
  <c r="DM11" i="71"/>
  <c r="DM35" i="71"/>
  <c r="DM105" i="71" s="1"/>
  <c r="CZ40" i="73"/>
  <c r="CZ116" i="73" s="1"/>
  <c r="DO35" i="71"/>
  <c r="DO105" i="71" s="1"/>
  <c r="DO11" i="71"/>
  <c r="DG35" i="71"/>
  <c r="DG105" i="71" s="1"/>
  <c r="DG11" i="71"/>
  <c r="CF13" i="71"/>
  <c r="CF21" i="71" s="1"/>
  <c r="CF81" i="71"/>
  <c r="CF83" i="71" s="1"/>
  <c r="CF91" i="71" s="1"/>
  <c r="M15" i="72"/>
  <c r="M99" i="72" s="1"/>
  <c r="CY13" i="71"/>
  <c r="CY21" i="71" s="1"/>
  <c r="CY81" i="71"/>
  <c r="CY83" i="71" s="1"/>
  <c r="CY91" i="71" s="1"/>
  <c r="AA29" i="73"/>
  <c r="AA29" i="72"/>
  <c r="AA35" i="72" s="1"/>
  <c r="CT40" i="73"/>
  <c r="CT116" i="73" s="1"/>
  <c r="CZ24" i="71"/>
  <c r="N9" i="72"/>
  <c r="BR40" i="73"/>
  <c r="BR116" i="73" s="1"/>
  <c r="CJ81" i="71"/>
  <c r="CJ83" i="71" s="1"/>
  <c r="CJ91" i="71" s="1"/>
  <c r="CJ13" i="71"/>
  <c r="CJ21" i="71" s="1"/>
  <c r="DC24" i="71"/>
  <c r="Y29" i="73"/>
  <c r="Y29" i="72"/>
  <c r="Y35" i="72" s="1"/>
  <c r="CK13" i="71"/>
  <c r="CK21" i="71" s="1"/>
  <c r="CK81" i="71"/>
  <c r="CK83" i="71" s="1"/>
  <c r="CK91" i="71" s="1"/>
  <c r="N14" i="72"/>
  <c r="DN35" i="71"/>
  <c r="DN105" i="71" s="1"/>
  <c r="DN11" i="71"/>
  <c r="J61" i="48"/>
  <c r="DB13" i="71"/>
  <c r="DB21" i="71" s="1"/>
  <c r="DB81" i="71"/>
  <c r="DB83" i="71" s="1"/>
  <c r="DB91" i="71" s="1"/>
  <c r="CW35" i="71"/>
  <c r="CW105" i="71" s="1"/>
  <c r="CW11" i="71"/>
  <c r="DE35" i="71"/>
  <c r="DE105" i="71" s="1"/>
  <c r="DE11" i="71"/>
  <c r="CN38" i="71"/>
  <c r="CN94" i="71"/>
  <c r="CN108" i="71" s="1"/>
  <c r="P61" i="48"/>
  <c r="G15" i="72"/>
  <c r="G99" i="72" s="1"/>
  <c r="AC77" i="72"/>
  <c r="J14" i="72" l="1"/>
  <c r="M9" i="72"/>
  <c r="M12" i="72" s="1"/>
  <c r="J9" i="72"/>
  <c r="U71" i="72"/>
  <c r="U77" i="72" s="1"/>
  <c r="P68" i="48"/>
  <c r="L15" i="72"/>
  <c r="L99" i="72" s="1"/>
  <c r="U29" i="73"/>
  <c r="U105" i="73" s="1"/>
  <c r="K68" i="48"/>
  <c r="X29" i="72"/>
  <c r="X35" i="72" s="1"/>
  <c r="X71" i="72"/>
  <c r="X77" i="72" s="1"/>
  <c r="H15" i="72"/>
  <c r="H99" i="72" s="1"/>
  <c r="H102" i="72" s="1"/>
  <c r="J25" i="73"/>
  <c r="G10" i="72"/>
  <c r="G94" i="72" s="1"/>
  <c r="G96" i="72" s="1"/>
  <c r="DC40" i="73"/>
  <c r="DC116" i="73" s="1"/>
  <c r="P61" i="51"/>
  <c r="K9" i="72"/>
  <c r="K93" i="72" s="1"/>
  <c r="CY40" i="73"/>
  <c r="CY116" i="73" s="1"/>
  <c r="N61" i="48"/>
  <c r="DA40" i="73"/>
  <c r="DA116" i="73" s="1"/>
  <c r="CW40" i="73"/>
  <c r="CW116" i="73" s="1"/>
  <c r="AG71" i="72"/>
  <c r="AG77" i="72" s="1"/>
  <c r="DB40" i="73"/>
  <c r="DB116" i="73" s="1"/>
  <c r="G71" i="72"/>
  <c r="G77" i="72" s="1"/>
  <c r="G79" i="72" s="1"/>
  <c r="G83" i="72" s="1"/>
  <c r="BA67" i="73"/>
  <c r="K14" i="72"/>
  <c r="K98" i="72" s="1"/>
  <c r="K102" i="72" s="1"/>
  <c r="DG40" i="73"/>
  <c r="DG116" i="73" s="1"/>
  <c r="AN67" i="73"/>
  <c r="L12" i="72"/>
  <c r="AL71" i="72"/>
  <c r="AL77" i="72" s="1"/>
  <c r="AC105" i="73"/>
  <c r="T105" i="73"/>
  <c r="AJ67" i="73"/>
  <c r="U113" i="72"/>
  <c r="U119" i="72" s="1"/>
  <c r="AG67" i="73"/>
  <c r="G67" i="73"/>
  <c r="G69" i="73" s="1"/>
  <c r="DH40" i="73"/>
  <c r="DH116" i="73" s="1"/>
  <c r="AM67" i="73"/>
  <c r="W71" i="72"/>
  <c r="W77" i="72" s="1"/>
  <c r="M67" i="73"/>
  <c r="M69" i="73" s="1"/>
  <c r="AH67" i="73"/>
  <c r="AA105" i="73"/>
  <c r="AF71" i="72"/>
  <c r="AO71" i="72"/>
  <c r="AO77" i="72" s="1"/>
  <c r="Y105" i="73"/>
  <c r="M71" i="72"/>
  <c r="M77" i="72" s="1"/>
  <c r="M79" i="72" s="1"/>
  <c r="M83" i="72" s="1"/>
  <c r="AP67" i="73"/>
  <c r="AP71" i="72"/>
  <c r="AP77" i="72" s="1"/>
  <c r="AZ67" i="73"/>
  <c r="CT30" i="72"/>
  <c r="CT114" i="72" s="1"/>
  <c r="CT28" i="73"/>
  <c r="CT104" i="73" s="1"/>
  <c r="CJ28" i="73"/>
  <c r="CJ104" i="73" s="1"/>
  <c r="CJ30" i="72"/>
  <c r="CJ114" i="72" s="1"/>
  <c r="CF30" i="72"/>
  <c r="CF114" i="72" s="1"/>
  <c r="CF28" i="73"/>
  <c r="CF104" i="73" s="1"/>
  <c r="CZ28" i="73"/>
  <c r="CZ104" i="73" s="1"/>
  <c r="CZ30" i="72"/>
  <c r="CZ114" i="72" s="1"/>
  <c r="CK28" i="73"/>
  <c r="CK104" i="73" s="1"/>
  <c r="CK30" i="72"/>
  <c r="CK114" i="72" s="1"/>
  <c r="DB28" i="73"/>
  <c r="DB104" i="73" s="1"/>
  <c r="DB30" i="72"/>
  <c r="DB114" i="72" s="1"/>
  <c r="E39" i="72"/>
  <c r="E123" i="72" s="1"/>
  <c r="CR28" i="73"/>
  <c r="CR104" i="73" s="1"/>
  <c r="DC30" i="72"/>
  <c r="DC114" i="72" s="1"/>
  <c r="DC28" i="73"/>
  <c r="DC104" i="73" s="1"/>
  <c r="CY30" i="72"/>
  <c r="CY114" i="72" s="1"/>
  <c r="CY28" i="73"/>
  <c r="CY104" i="73" s="1"/>
  <c r="DA30" i="72"/>
  <c r="DA114" i="72" s="1"/>
  <c r="DA28" i="73"/>
  <c r="DA104" i="73" s="1"/>
  <c r="CU30" i="72"/>
  <c r="CU114" i="72" s="1"/>
  <c r="CU28" i="73"/>
  <c r="CU104" i="73" s="1"/>
  <c r="CE30" i="72"/>
  <c r="CE114" i="72" s="1"/>
  <c r="AC113" i="72"/>
  <c r="AC119" i="72" s="1"/>
  <c r="Z113" i="72"/>
  <c r="Z119" i="72" s="1"/>
  <c r="L96" i="72"/>
  <c r="Y113" i="72"/>
  <c r="Y119" i="72" s="1"/>
  <c r="AT67" i="73"/>
  <c r="AB113" i="72"/>
  <c r="AB119" i="72" s="1"/>
  <c r="AK67" i="73"/>
  <c r="G18" i="72"/>
  <c r="G102" i="72"/>
  <c r="R68" i="48"/>
  <c r="BC67" i="73"/>
  <c r="O61" i="51"/>
  <c r="P67" i="73"/>
  <c r="P71" i="72"/>
  <c r="DN13" i="71"/>
  <c r="DN21" i="71" s="1"/>
  <c r="DN81" i="71"/>
  <c r="DN83" i="71" s="1"/>
  <c r="DN91" i="71" s="1"/>
  <c r="N18" i="72"/>
  <c r="N98" i="72"/>
  <c r="N102" i="72" s="1"/>
  <c r="Q66" i="48"/>
  <c r="F9" i="72"/>
  <c r="DP13" i="71"/>
  <c r="DP21" i="71" s="1"/>
  <c r="DP81" i="71"/>
  <c r="DP83" i="71" s="1"/>
  <c r="DP91" i="71" s="1"/>
  <c r="J10" i="72"/>
  <c r="J94" i="72" s="1"/>
  <c r="H12" i="72"/>
  <c r="CK94" i="71"/>
  <c r="CK108" i="71" s="1"/>
  <c r="CK38" i="71"/>
  <c r="R29" i="73"/>
  <c r="R29" i="72"/>
  <c r="R35" i="72" s="1"/>
  <c r="CJ38" i="71"/>
  <c r="CJ94" i="71"/>
  <c r="CJ108" i="71" s="1"/>
  <c r="DL13" i="71"/>
  <c r="DL21" i="71" s="1"/>
  <c r="DL81" i="71"/>
  <c r="DL83" i="71" s="1"/>
  <c r="DL91" i="71" s="1"/>
  <c r="R66" i="48"/>
  <c r="P29" i="72"/>
  <c r="P35" i="72" s="1"/>
  <c r="P29" i="73"/>
  <c r="P66" i="48"/>
  <c r="DE24" i="71"/>
  <c r="CW24" i="71"/>
  <c r="DN24" i="71"/>
  <c r="M101" i="73"/>
  <c r="CZ38" i="71"/>
  <c r="CZ94" i="71"/>
  <c r="CZ108" i="71" s="1"/>
  <c r="DF11" i="71"/>
  <c r="DF35" i="71"/>
  <c r="DF105" i="71" s="1"/>
  <c r="DG81" i="71"/>
  <c r="DG83" i="71" s="1"/>
  <c r="DG91" i="71" s="1"/>
  <c r="DG13" i="71"/>
  <c r="DG21" i="71" s="1"/>
  <c r="CF38" i="71"/>
  <c r="CF94" i="71"/>
  <c r="CF108" i="71" s="1"/>
  <c r="DO40" i="73"/>
  <c r="DO116" i="73" s="1"/>
  <c r="CX13" i="71"/>
  <c r="CX21" i="71" s="1"/>
  <c r="CX81" i="71"/>
  <c r="CX83" i="71" s="1"/>
  <c r="CX91" i="71" s="1"/>
  <c r="R67" i="73"/>
  <c r="R71" i="72"/>
  <c r="AH29" i="73"/>
  <c r="AH29" i="72"/>
  <c r="AH113" i="72" s="1"/>
  <c r="DR35" i="71"/>
  <c r="DR105" i="71" s="1"/>
  <c r="DR11" i="71"/>
  <c r="CE40" i="73"/>
  <c r="CE116" i="73" s="1"/>
  <c r="W29" i="73"/>
  <c r="W105" i="73" s="1"/>
  <c r="W29" i="72"/>
  <c r="W35" i="72" s="1"/>
  <c r="Q68" i="48"/>
  <c r="T113" i="72"/>
  <c r="T119" i="72" s="1"/>
  <c r="DH13" i="71"/>
  <c r="DH21" i="71" s="1"/>
  <c r="DH81" i="71"/>
  <c r="DH83" i="71" s="1"/>
  <c r="DH91" i="71" s="1"/>
  <c r="L98" i="72"/>
  <c r="L102" i="72" s="1"/>
  <c r="N67" i="73"/>
  <c r="N71" i="72"/>
  <c r="EB11" i="71"/>
  <c r="EB35" i="71"/>
  <c r="EB105" i="71" s="1"/>
  <c r="AN77" i="72"/>
  <c r="DA38" i="71"/>
  <c r="DA94" i="71"/>
  <c r="DA108" i="71" s="1"/>
  <c r="DJ35" i="71"/>
  <c r="DJ105" i="71" s="1"/>
  <c r="DJ11" i="71"/>
  <c r="DC38" i="71"/>
  <c r="DC94" i="71"/>
  <c r="DC108" i="71" s="1"/>
  <c r="DB38" i="71"/>
  <c r="DB94" i="71"/>
  <c r="DB108" i="71" s="1"/>
  <c r="CX40" i="73"/>
  <c r="CX116" i="73" s="1"/>
  <c r="DY35" i="71"/>
  <c r="DY105" i="71" s="1"/>
  <c r="DY11" i="71"/>
  <c r="CS24" i="71"/>
  <c r="DN40" i="73"/>
  <c r="DN116" i="73" s="1"/>
  <c r="DE13" i="71"/>
  <c r="DE21" i="71" s="1"/>
  <c r="DE81" i="71"/>
  <c r="DE83" i="71" s="1"/>
  <c r="DE91" i="71" s="1"/>
  <c r="DU35" i="71"/>
  <c r="DU105" i="71" s="1"/>
  <c r="DU11" i="71"/>
  <c r="H67" i="73"/>
  <c r="H71" i="72"/>
  <c r="M29" i="73"/>
  <c r="M29" i="72"/>
  <c r="M35" i="72" s="1"/>
  <c r="N93" i="72"/>
  <c r="N96" i="72" s="1"/>
  <c r="N12" i="72"/>
  <c r="DL40" i="73"/>
  <c r="DL116" i="73" s="1"/>
  <c r="M18" i="72"/>
  <c r="M98" i="72"/>
  <c r="M102" i="72" s="1"/>
  <c r="DG24" i="71"/>
  <c r="DO24" i="71"/>
  <c r="DM13" i="71"/>
  <c r="DM21" i="71" s="1"/>
  <c r="DM81" i="71"/>
  <c r="DM83" i="71" s="1"/>
  <c r="DM91" i="71" s="1"/>
  <c r="CX24" i="71"/>
  <c r="AP29" i="73"/>
  <c r="AP29" i="72"/>
  <c r="DZ35" i="71"/>
  <c r="DZ105" i="71" s="1"/>
  <c r="DZ11" i="71"/>
  <c r="CS13" i="71"/>
  <c r="CS21" i="71" s="1"/>
  <c r="CS81" i="71"/>
  <c r="CS83" i="71" s="1"/>
  <c r="CS91" i="71" s="1"/>
  <c r="AN29" i="73"/>
  <c r="AN29" i="72"/>
  <c r="AN113" i="72" s="1"/>
  <c r="AL29" i="73"/>
  <c r="AL105" i="73" s="1"/>
  <c r="AL29" i="72"/>
  <c r="DK35" i="71"/>
  <c r="DK105" i="71" s="1"/>
  <c r="DK11" i="71"/>
  <c r="AH77" i="72"/>
  <c r="O68" i="48"/>
  <c r="CY94" i="71"/>
  <c r="CY108" i="71" s="1"/>
  <c r="CY38" i="71"/>
  <c r="N101" i="73"/>
  <c r="CW13" i="71"/>
  <c r="CW21" i="71" s="1"/>
  <c r="CW81" i="71"/>
  <c r="CW83" i="71" s="1"/>
  <c r="CW91" i="71" s="1"/>
  <c r="AM29" i="73"/>
  <c r="AM29" i="72"/>
  <c r="DO13" i="71"/>
  <c r="DO21" i="71" s="1"/>
  <c r="DO81" i="71"/>
  <c r="DO83" i="71" s="1"/>
  <c r="DO91" i="71" s="1"/>
  <c r="F10" i="72"/>
  <c r="F94" i="72" s="1"/>
  <c r="K25" i="73"/>
  <c r="N29" i="72"/>
  <c r="N35" i="72" s="1"/>
  <c r="N29" i="73"/>
  <c r="CT38" i="71"/>
  <c r="CT94" i="71"/>
  <c r="CT108" i="71" s="1"/>
  <c r="G29" i="73"/>
  <c r="G31" i="73" s="1"/>
  <c r="G29" i="72"/>
  <c r="F15" i="72"/>
  <c r="F99" i="72" s="1"/>
  <c r="L29" i="73"/>
  <c r="L29" i="72"/>
  <c r="L35" i="72" s="1"/>
  <c r="AG29" i="73"/>
  <c r="AG29" i="72"/>
  <c r="E24" i="73"/>
  <c r="DT35" i="71"/>
  <c r="DT105" i="71" s="1"/>
  <c r="DT11" i="71"/>
  <c r="F25" i="73"/>
  <c r="O29" i="73"/>
  <c r="O29" i="72"/>
  <c r="O35" i="72" s="1"/>
  <c r="O61" i="48"/>
  <c r="DM40" i="73"/>
  <c r="DM116" i="73" s="1"/>
  <c r="AM77" i="72"/>
  <c r="DM24" i="71"/>
  <c r="K66" i="48"/>
  <c r="DP24" i="71"/>
  <c r="O67" i="73"/>
  <c r="O71" i="72"/>
  <c r="AO29" i="73"/>
  <c r="AO105" i="73" s="1"/>
  <c r="AO29" i="72"/>
  <c r="EC35" i="71"/>
  <c r="EC105" i="71" s="1"/>
  <c r="EC11" i="71"/>
  <c r="CR94" i="71"/>
  <c r="CR108" i="71" s="1"/>
  <c r="CR38" i="71"/>
  <c r="J15" i="72"/>
  <c r="J99" i="72" s="1"/>
  <c r="CU94" i="71"/>
  <c r="CU108" i="71" s="1"/>
  <c r="CU38" i="71"/>
  <c r="H29" i="72"/>
  <c r="H35" i="72" s="1"/>
  <c r="H29" i="73"/>
  <c r="H31" i="73" s="1"/>
  <c r="AA113" i="72"/>
  <c r="AA119" i="72" s="1"/>
  <c r="EA35" i="71"/>
  <c r="EA105" i="71" s="1"/>
  <c r="EA11" i="71"/>
  <c r="H96" i="72"/>
  <c r="F14" i="72"/>
  <c r="DH24" i="71"/>
  <c r="L66" i="48"/>
  <c r="L67" i="73"/>
  <c r="L71" i="72"/>
  <c r="DL24" i="71"/>
  <c r="L18" i="72" l="1"/>
  <c r="L23" i="72" s="1"/>
  <c r="L37" i="72" s="1"/>
  <c r="L41" i="72" s="1"/>
  <c r="N68" i="48"/>
  <c r="M93" i="72"/>
  <c r="M96" i="72" s="1"/>
  <c r="M107" i="72" s="1"/>
  <c r="X67" i="73"/>
  <c r="X29" i="73"/>
  <c r="H18" i="72"/>
  <c r="H23" i="72" s="1"/>
  <c r="H37" i="72" s="1"/>
  <c r="H41" i="72" s="1"/>
  <c r="H44" i="72" s="1"/>
  <c r="G12" i="72"/>
  <c r="G23" i="72" s="1"/>
  <c r="H107" i="72"/>
  <c r="L68" i="48"/>
  <c r="AN105" i="73"/>
  <c r="K18" i="72"/>
  <c r="AP113" i="72"/>
  <c r="DF40" i="73"/>
  <c r="DF116" i="73" s="1"/>
  <c r="AF67" i="73"/>
  <c r="AL113" i="72"/>
  <c r="EA40" i="73"/>
  <c r="EA116" i="73" s="1"/>
  <c r="BA71" i="72"/>
  <c r="BA77" i="72" s="1"/>
  <c r="J71" i="72"/>
  <c r="J77" i="72" s="1"/>
  <c r="J79" i="72" s="1"/>
  <c r="J83" i="72" s="1"/>
  <c r="CS40" i="73"/>
  <c r="CS116" i="73" s="1"/>
  <c r="AG105" i="73"/>
  <c r="AH105" i="73"/>
  <c r="AJ71" i="72"/>
  <c r="AJ77" i="72" s="1"/>
  <c r="J61" i="51"/>
  <c r="E27" i="73"/>
  <c r="E103" i="73" s="1"/>
  <c r="AM105" i="73"/>
  <c r="AU71" i="72"/>
  <c r="AU77" i="72" s="1"/>
  <c r="E39" i="73"/>
  <c r="E115" i="73" s="1"/>
  <c r="AS71" i="72"/>
  <c r="AU67" i="73"/>
  <c r="DP40" i="73"/>
  <c r="DP116" i="73" s="1"/>
  <c r="AP105" i="73"/>
  <c r="BC71" i="72"/>
  <c r="BC77" i="72" s="1"/>
  <c r="J67" i="73"/>
  <c r="J69" i="73" s="1"/>
  <c r="G107" i="72"/>
  <c r="X113" i="72"/>
  <c r="X119" i="72" s="1"/>
  <c r="M113" i="72"/>
  <c r="M119" i="72" s="1"/>
  <c r="AT71" i="72"/>
  <c r="AT77" i="72" s="1"/>
  <c r="L107" i="72"/>
  <c r="M86" i="72"/>
  <c r="AZ71" i="72"/>
  <c r="AZ77" i="72" s="1"/>
  <c r="BG67" i="73"/>
  <c r="AW71" i="72"/>
  <c r="BN67" i="73"/>
  <c r="CS30" i="72"/>
  <c r="CS114" i="72" s="1"/>
  <c r="CS28" i="73"/>
  <c r="CS104" i="73" s="1"/>
  <c r="CX28" i="73"/>
  <c r="CX104" i="73" s="1"/>
  <c r="CX30" i="72"/>
  <c r="CX114" i="72" s="1"/>
  <c r="DN28" i="73"/>
  <c r="DN104" i="73" s="1"/>
  <c r="DN30" i="72"/>
  <c r="DN114" i="72" s="1"/>
  <c r="DM30" i="72"/>
  <c r="DM114" i="72" s="1"/>
  <c r="DM28" i="73"/>
  <c r="DM104" i="73" s="1"/>
  <c r="J4" i="48"/>
  <c r="DG28" i="73"/>
  <c r="DG104" i="73" s="1"/>
  <c r="DG30" i="72"/>
  <c r="DG114" i="72" s="1"/>
  <c r="BH71" i="72"/>
  <c r="I4" i="48"/>
  <c r="DO30" i="72"/>
  <c r="DO114" i="72" s="1"/>
  <c r="DO28" i="73"/>
  <c r="DO104" i="73" s="1"/>
  <c r="DL28" i="73"/>
  <c r="DL104" i="73" s="1"/>
  <c r="DL30" i="72"/>
  <c r="DL114" i="72" s="1"/>
  <c r="DH28" i="73"/>
  <c r="DH104" i="73" s="1"/>
  <c r="DH30" i="72"/>
  <c r="DH114" i="72" s="1"/>
  <c r="CR30" i="72"/>
  <c r="CR114" i="72" s="1"/>
  <c r="DP28" i="73"/>
  <c r="DP104" i="73" s="1"/>
  <c r="DP30" i="72"/>
  <c r="DP114" i="72" s="1"/>
  <c r="CW30" i="72"/>
  <c r="CW114" i="72" s="1"/>
  <c r="CW28" i="73"/>
  <c r="CW104" i="73" s="1"/>
  <c r="DE28" i="73"/>
  <c r="DE104" i="73" s="1"/>
  <c r="BO67" i="73"/>
  <c r="BB67" i="73"/>
  <c r="BB71" i="72"/>
  <c r="BB77" i="72" s="1"/>
  <c r="AY67" i="73"/>
  <c r="AK71" i="72"/>
  <c r="AK77" i="72" s="1"/>
  <c r="AY71" i="72"/>
  <c r="AY77" i="72" s="1"/>
  <c r="G35" i="72"/>
  <c r="G113" i="72"/>
  <c r="G119" i="72" s="1"/>
  <c r="N107" i="72"/>
  <c r="K96" i="72"/>
  <c r="K107" i="72" s="1"/>
  <c r="F18" i="72"/>
  <c r="F98" i="72"/>
  <c r="F102" i="72" s="1"/>
  <c r="O77" i="72"/>
  <c r="O113" i="72"/>
  <c r="O119" i="72" s="1"/>
  <c r="E29" i="73"/>
  <c r="E29" i="72"/>
  <c r="E35" i="72" s="1"/>
  <c r="AT29" i="73"/>
  <c r="AT105" i="73" s="1"/>
  <c r="AT29" i="72"/>
  <c r="F12" i="72"/>
  <c r="F93" i="72"/>
  <c r="F96" i="72" s="1"/>
  <c r="P105" i="73"/>
  <c r="EC24" i="71"/>
  <c r="O105" i="73"/>
  <c r="DM38" i="71"/>
  <c r="DM94" i="71"/>
  <c r="DM108" i="71" s="1"/>
  <c r="O66" i="48"/>
  <c r="DT24" i="71"/>
  <c r="K101" i="73"/>
  <c r="L67" i="48"/>
  <c r="DK13" i="71"/>
  <c r="DK21" i="71" s="1"/>
  <c r="DK81" i="71"/>
  <c r="DK83" i="71" s="1"/>
  <c r="DK91" i="71" s="1"/>
  <c r="K67" i="48"/>
  <c r="DG94" i="71"/>
  <c r="DG108" i="71" s="1"/>
  <c r="DG38" i="71"/>
  <c r="AG113" i="72"/>
  <c r="H105" i="73"/>
  <c r="H107" i="73" s="1"/>
  <c r="H69" i="73"/>
  <c r="DU24" i="71"/>
  <c r="DY13" i="71"/>
  <c r="DY21" i="71" s="1"/>
  <c r="DY81" i="71"/>
  <c r="DY83" i="71" s="1"/>
  <c r="DY91" i="71" s="1"/>
  <c r="EB24" i="71"/>
  <c r="M105" i="73"/>
  <c r="N113" i="72"/>
  <c r="N119" i="72" s="1"/>
  <c r="N77" i="72"/>
  <c r="N79" i="72" s="1"/>
  <c r="N83" i="72" s="1"/>
  <c r="DR81" i="71"/>
  <c r="DR83" i="71" s="1"/>
  <c r="DR91" i="71" s="1"/>
  <c r="DR13" i="71"/>
  <c r="DR21" i="71" s="1"/>
  <c r="R105" i="73"/>
  <c r="K71" i="72"/>
  <c r="K67" i="73"/>
  <c r="DE38" i="71"/>
  <c r="DE94" i="71"/>
  <c r="DE108" i="71" s="1"/>
  <c r="K12" i="72"/>
  <c r="P67" i="48"/>
  <c r="E100" i="73"/>
  <c r="AJ29" i="73"/>
  <c r="AJ105" i="73" s="1"/>
  <c r="AJ29" i="72"/>
  <c r="EB40" i="73"/>
  <c r="EB116" i="73" s="1"/>
  <c r="K29" i="73"/>
  <c r="K29" i="72"/>
  <c r="K35" i="72" s="1"/>
  <c r="DJ13" i="71"/>
  <c r="DJ21" i="71" s="1"/>
  <c r="DJ81" i="71"/>
  <c r="DJ83" i="71" s="1"/>
  <c r="DJ91" i="71" s="1"/>
  <c r="E67" i="73"/>
  <c r="E71" i="72"/>
  <c r="R77" i="72"/>
  <c r="R113" i="72"/>
  <c r="R119" i="72" s="1"/>
  <c r="DF13" i="71"/>
  <c r="DF21" i="71" s="1"/>
  <c r="DF81" i="71"/>
  <c r="DF83" i="71" s="1"/>
  <c r="DF91" i="71" s="1"/>
  <c r="J98" i="72"/>
  <c r="J102" i="72" s="1"/>
  <c r="J18" i="72"/>
  <c r="L69" i="73"/>
  <c r="L105" i="73"/>
  <c r="EA24" i="71"/>
  <c r="DX35" i="71"/>
  <c r="DX105" i="71" s="1"/>
  <c r="DX11" i="71"/>
  <c r="AK29" i="73"/>
  <c r="AK105" i="73" s="1"/>
  <c r="AK29" i="72"/>
  <c r="DK24" i="71"/>
  <c r="DZ24" i="71"/>
  <c r="CX38" i="71"/>
  <c r="CX94" i="71"/>
  <c r="CX108" i="71" s="1"/>
  <c r="DO38" i="71"/>
  <c r="DO94" i="71"/>
  <c r="DO108" i="71" s="1"/>
  <c r="EB13" i="71"/>
  <c r="EB21" i="71" s="1"/>
  <c r="EB81" i="71"/>
  <c r="EB83" i="71" s="1"/>
  <c r="EB91" i="71" s="1"/>
  <c r="N105" i="73"/>
  <c r="N69" i="73"/>
  <c r="AF29" i="73"/>
  <c r="AF29" i="72"/>
  <c r="AF113" i="72" s="1"/>
  <c r="BA29" i="73"/>
  <c r="BA105" i="73" s="1"/>
  <c r="BA29" i="72"/>
  <c r="DN94" i="71"/>
  <c r="DN108" i="71" s="1"/>
  <c r="DN38" i="71"/>
  <c r="W113" i="72"/>
  <c r="W119" i="72" s="1"/>
  <c r="L113" i="72"/>
  <c r="L119" i="72" s="1"/>
  <c r="L77" i="72"/>
  <c r="L79" i="72" s="1"/>
  <c r="L83" i="72" s="1"/>
  <c r="EC13" i="71"/>
  <c r="EC21" i="71" s="1"/>
  <c r="EC81" i="71"/>
  <c r="EC83" i="71" s="1"/>
  <c r="EC91" i="71" s="1"/>
  <c r="DW35" i="71"/>
  <c r="DW105" i="71" s="1"/>
  <c r="DW11" i="71"/>
  <c r="CW38" i="71"/>
  <c r="CW94" i="71"/>
  <c r="CW108" i="71" s="1"/>
  <c r="DL38" i="71"/>
  <c r="DL94" i="71"/>
  <c r="DL108" i="71" s="1"/>
  <c r="DP38" i="71"/>
  <c r="DP94" i="71"/>
  <c r="DP108" i="71" s="1"/>
  <c r="DT13" i="71"/>
  <c r="DT21" i="71" s="1"/>
  <c r="DT81" i="71"/>
  <c r="DT83" i="71" s="1"/>
  <c r="DT91" i="71" s="1"/>
  <c r="R67" i="48"/>
  <c r="DS11" i="71"/>
  <c r="DS35" i="71"/>
  <c r="DS105" i="71" s="1"/>
  <c r="F67" i="73"/>
  <c r="F71" i="72"/>
  <c r="DY40" i="73"/>
  <c r="DY116" i="73" s="1"/>
  <c r="DH38" i="71"/>
  <c r="DH94" i="71"/>
  <c r="DH108" i="71" s="1"/>
  <c r="EA81" i="71"/>
  <c r="EA83" i="71" s="1"/>
  <c r="EA91" i="71" s="1"/>
  <c r="EA13" i="71"/>
  <c r="EA21" i="71" s="1"/>
  <c r="AZ29" i="73"/>
  <c r="AZ105" i="73" s="1"/>
  <c r="AZ29" i="72"/>
  <c r="AM113" i="72"/>
  <c r="J29" i="73"/>
  <c r="J31" i="73" s="1"/>
  <c r="J29" i="72"/>
  <c r="J35" i="72" s="1"/>
  <c r="F101" i="73"/>
  <c r="CR40" i="73"/>
  <c r="CR116" i="73" s="1"/>
  <c r="J12" i="72"/>
  <c r="J93" i="72"/>
  <c r="J96" i="72" s="1"/>
  <c r="F29" i="73"/>
  <c r="F31" i="73" s="1"/>
  <c r="F29" i="72"/>
  <c r="F35" i="72" s="1"/>
  <c r="G105" i="73"/>
  <c r="G107" i="73" s="1"/>
  <c r="G118" i="73" s="1"/>
  <c r="DZ13" i="71"/>
  <c r="DZ21" i="71" s="1"/>
  <c r="DZ81" i="71"/>
  <c r="DZ83" i="71" s="1"/>
  <c r="DZ91" i="71" s="1"/>
  <c r="AY29" i="73"/>
  <c r="AY29" i="72"/>
  <c r="N23" i="72"/>
  <c r="N37" i="72" s="1"/>
  <c r="N41" i="72" s="1"/>
  <c r="DT40" i="73"/>
  <c r="DT116" i="73" s="1"/>
  <c r="H77" i="72"/>
  <c r="H79" i="72" s="1"/>
  <c r="H83" i="72" s="1"/>
  <c r="H113" i="72"/>
  <c r="H119" i="72" s="1"/>
  <c r="DU81" i="71"/>
  <c r="DU83" i="71" s="1"/>
  <c r="DU91" i="71" s="1"/>
  <c r="DU13" i="71"/>
  <c r="DU21" i="71" s="1"/>
  <c r="CS94" i="71"/>
  <c r="CS108" i="71" s="1"/>
  <c r="CS38" i="71"/>
  <c r="DY24" i="71"/>
  <c r="DJ24" i="71"/>
  <c r="AO113" i="72"/>
  <c r="G86" i="72"/>
  <c r="J17" i="48"/>
  <c r="I16" i="48"/>
  <c r="AU29" i="73"/>
  <c r="AU29" i="72"/>
  <c r="BB29" i="73"/>
  <c r="BB29" i="72"/>
  <c r="BC29" i="73"/>
  <c r="BC105" i="73" s="1"/>
  <c r="BC29" i="72"/>
  <c r="DR24" i="71"/>
  <c r="J101" i="73"/>
  <c r="DF24" i="71"/>
  <c r="M23" i="72"/>
  <c r="M37" i="72" s="1"/>
  <c r="M41" i="72" s="1"/>
  <c r="J68" i="48"/>
  <c r="P77" i="72"/>
  <c r="P113" i="72"/>
  <c r="P119" i="72" s="1"/>
  <c r="AF77" i="72"/>
  <c r="Q67" i="48" l="1"/>
  <c r="X105" i="73"/>
  <c r="H121" i="72"/>
  <c r="H125" i="72" s="1"/>
  <c r="H128" i="72" s="1"/>
  <c r="BA113" i="72"/>
  <c r="AU113" i="72"/>
  <c r="K23" i="72"/>
  <c r="K37" i="72" s="1"/>
  <c r="K41" i="72" s="1"/>
  <c r="AF105" i="73"/>
  <c r="DJ40" i="73"/>
  <c r="DJ116" i="73" s="1"/>
  <c r="DW40" i="73"/>
  <c r="DW116" i="73" s="1"/>
  <c r="BP71" i="72"/>
  <c r="BP77" i="72" s="1"/>
  <c r="EC40" i="73"/>
  <c r="EC116" i="73" s="1"/>
  <c r="AU105" i="73"/>
  <c r="L121" i="72"/>
  <c r="L125" i="72" s="1"/>
  <c r="L128" i="72" s="1"/>
  <c r="AK113" i="72"/>
  <c r="BG71" i="72"/>
  <c r="BG77" i="72" s="1"/>
  <c r="AS67" i="73"/>
  <c r="DZ40" i="73"/>
  <c r="DZ116" i="73" s="1"/>
  <c r="DU40" i="73"/>
  <c r="DU116" i="73" s="1"/>
  <c r="DK40" i="73"/>
  <c r="DK116" i="73" s="1"/>
  <c r="BC113" i="72"/>
  <c r="N121" i="72"/>
  <c r="N125" i="72" s="1"/>
  <c r="N128" i="72" s="1"/>
  <c r="E38" i="73"/>
  <c r="E114" i="73" s="1"/>
  <c r="BL71" i="72"/>
  <c r="BL77" i="72" s="1"/>
  <c r="BL67" i="73"/>
  <c r="AT113" i="72"/>
  <c r="AY113" i="72"/>
  <c r="J105" i="73"/>
  <c r="J107" i="73" s="1"/>
  <c r="J118" i="73" s="1"/>
  <c r="AW67" i="73"/>
  <c r="BN71" i="72"/>
  <c r="BN77" i="72" s="1"/>
  <c r="BP67" i="73"/>
  <c r="G121" i="72"/>
  <c r="G125" i="72" s="1"/>
  <c r="AY105" i="73"/>
  <c r="M121" i="72"/>
  <c r="M125" i="72" s="1"/>
  <c r="M128" i="72" s="1"/>
  <c r="F107" i="72"/>
  <c r="BO71" i="72"/>
  <c r="BO77" i="72" s="1"/>
  <c r="BB105" i="73"/>
  <c r="CC71" i="72"/>
  <c r="BM71" i="72"/>
  <c r="BM77" i="72" s="1"/>
  <c r="BH67" i="73"/>
  <c r="G37" i="72"/>
  <c r="G41" i="72" s="1"/>
  <c r="G44" i="72" s="1"/>
  <c r="H86" i="72"/>
  <c r="BT67" i="73"/>
  <c r="EC28" i="73"/>
  <c r="EC104" i="73" s="1"/>
  <c r="EC30" i="72"/>
  <c r="EC114" i="72" s="1"/>
  <c r="DE30" i="72"/>
  <c r="DE114" i="72" s="1"/>
  <c r="DY30" i="72"/>
  <c r="DY114" i="72" s="1"/>
  <c r="DY28" i="73"/>
  <c r="DY104" i="73" s="1"/>
  <c r="DU30" i="72"/>
  <c r="DU114" i="72" s="1"/>
  <c r="DU28" i="73"/>
  <c r="DU104" i="73" s="1"/>
  <c r="F38" i="73"/>
  <c r="F114" i="73" s="1"/>
  <c r="EA28" i="73"/>
  <c r="EA104" i="73" s="1"/>
  <c r="EA30" i="72"/>
  <c r="EA114" i="72" s="1"/>
  <c r="DR28" i="73"/>
  <c r="DR104" i="73" s="1"/>
  <c r="DT30" i="72"/>
  <c r="DT114" i="72" s="1"/>
  <c r="DT28" i="73"/>
  <c r="DT104" i="73" s="1"/>
  <c r="EB28" i="73"/>
  <c r="EB104" i="73" s="1"/>
  <c r="EB30" i="72"/>
  <c r="EB114" i="72" s="1"/>
  <c r="DJ30" i="72"/>
  <c r="DJ114" i="72" s="1"/>
  <c r="DJ28" i="73"/>
  <c r="DJ104" i="73" s="1"/>
  <c r="DZ28" i="73"/>
  <c r="DZ104" i="73" s="1"/>
  <c r="DZ30" i="72"/>
  <c r="DZ114" i="72" s="1"/>
  <c r="DK30" i="72"/>
  <c r="DK114" i="72" s="1"/>
  <c r="DK28" i="73"/>
  <c r="DK104" i="73" s="1"/>
  <c r="DF30" i="72"/>
  <c r="DF114" i="72" s="1"/>
  <c r="DF28" i="73"/>
  <c r="DF104" i="73" s="1"/>
  <c r="BM67" i="73"/>
  <c r="BZ67" i="73"/>
  <c r="BY71" i="72"/>
  <c r="AX71" i="72"/>
  <c r="AX77" i="72" s="1"/>
  <c r="AX67" i="73"/>
  <c r="BJ67" i="73"/>
  <c r="J107" i="72"/>
  <c r="F23" i="72"/>
  <c r="F37" i="72" s="1"/>
  <c r="F41" i="72" s="1"/>
  <c r="F44" i="72" s="1"/>
  <c r="CB71" i="72"/>
  <c r="BU67" i="73"/>
  <c r="BB113" i="72"/>
  <c r="N86" i="72"/>
  <c r="BN29" i="72"/>
  <c r="BN29" i="73"/>
  <c r="BN105" i="73" s="1"/>
  <c r="DS24" i="71"/>
  <c r="J86" i="72"/>
  <c r="BP29" i="73"/>
  <c r="BP29" i="72"/>
  <c r="BH77" i="72"/>
  <c r="J23" i="72"/>
  <c r="J37" i="72" s="1"/>
  <c r="J41" i="72" s="1"/>
  <c r="J44" i="72" s="1"/>
  <c r="DE40" i="73"/>
  <c r="DE116" i="73" s="1"/>
  <c r="BM29" i="73"/>
  <c r="BM29" i="72"/>
  <c r="DW13" i="71"/>
  <c r="DW21" i="71" s="1"/>
  <c r="DW81" i="71"/>
  <c r="DW83" i="71" s="1"/>
  <c r="DW91" i="71" s="1"/>
  <c r="O67" i="48"/>
  <c r="J113" i="72"/>
  <c r="J119" i="72" s="1"/>
  <c r="DX81" i="71"/>
  <c r="DX83" i="71" s="1"/>
  <c r="DX91" i="71" s="1"/>
  <c r="DX13" i="71"/>
  <c r="DX21" i="71" s="1"/>
  <c r="BL29" i="73"/>
  <c r="BL29" i="72"/>
  <c r="K69" i="73"/>
  <c r="K105" i="73"/>
  <c r="I64" i="48"/>
  <c r="EB38" i="71"/>
  <c r="EB94" i="71"/>
  <c r="EB108" i="71" s="1"/>
  <c r="H118" i="73"/>
  <c r="AW77" i="72"/>
  <c r="AE29" i="73"/>
  <c r="AE29" i="72"/>
  <c r="DZ94" i="71"/>
  <c r="DZ108" i="71" s="1"/>
  <c r="DZ38" i="71"/>
  <c r="DK94" i="71"/>
  <c r="DK108" i="71" s="1"/>
  <c r="DK38" i="71"/>
  <c r="EA38" i="71"/>
  <c r="EA94" i="71"/>
  <c r="EA108" i="71" s="1"/>
  <c r="E69" i="73"/>
  <c r="E105" i="73"/>
  <c r="DJ38" i="71"/>
  <c r="DJ94" i="71"/>
  <c r="DJ108" i="71" s="1"/>
  <c r="DY94" i="71"/>
  <c r="DY108" i="71" s="1"/>
  <c r="DY38" i="71"/>
  <c r="DS13" i="71"/>
  <c r="DS21" i="71" s="1"/>
  <c r="DS81" i="71"/>
  <c r="DS83" i="71" s="1"/>
  <c r="DS91" i="71" s="1"/>
  <c r="AX29" i="73"/>
  <c r="AX29" i="72"/>
  <c r="I61" i="48"/>
  <c r="DW24" i="71"/>
  <c r="BH29" i="73"/>
  <c r="BH29" i="72"/>
  <c r="BH113" i="72" s="1"/>
  <c r="S29" i="73"/>
  <c r="S29" i="72"/>
  <c r="S35" i="72" s="1"/>
  <c r="AE67" i="73"/>
  <c r="AE71" i="72"/>
  <c r="DU38" i="71"/>
  <c r="DU94" i="71"/>
  <c r="DU108" i="71" s="1"/>
  <c r="DT38" i="71"/>
  <c r="DT94" i="71"/>
  <c r="DT108" i="71" s="1"/>
  <c r="EC38" i="71"/>
  <c r="EC94" i="71"/>
  <c r="EC108" i="71" s="1"/>
  <c r="F69" i="73"/>
  <c r="F105" i="73"/>
  <c r="F107" i="73" s="1"/>
  <c r="AJ113" i="72"/>
  <c r="DF38" i="71"/>
  <c r="DF94" i="71"/>
  <c r="DF108" i="71" s="1"/>
  <c r="DR94" i="71"/>
  <c r="DR108" i="71" s="1"/>
  <c r="DR38" i="71"/>
  <c r="J66" i="48"/>
  <c r="S67" i="73"/>
  <c r="S71" i="72"/>
  <c r="F113" i="72"/>
  <c r="F119" i="72" s="1"/>
  <c r="F77" i="72"/>
  <c r="F79" i="72" s="1"/>
  <c r="F83" i="72" s="1"/>
  <c r="BO29" i="73"/>
  <c r="BO105" i="73" s="1"/>
  <c r="BO29" i="72"/>
  <c r="L86" i="72"/>
  <c r="AS77" i="72"/>
  <c r="DX24" i="71"/>
  <c r="E113" i="72"/>
  <c r="E119" i="72" s="1"/>
  <c r="E77" i="72"/>
  <c r="E79" i="72" s="1"/>
  <c r="E83" i="72" s="1"/>
  <c r="K113" i="72"/>
  <c r="K119" i="72" s="1"/>
  <c r="K121" i="72" s="1"/>
  <c r="K125" i="72" s="1"/>
  <c r="K77" i="72"/>
  <c r="K79" i="72" s="1"/>
  <c r="K83" i="72" s="1"/>
  <c r="AW29" i="73"/>
  <c r="AW29" i="72"/>
  <c r="BG29" i="73"/>
  <c r="BG105" i="73" s="1"/>
  <c r="BG29" i="72"/>
  <c r="AZ113" i="72"/>
  <c r="AS29" i="73"/>
  <c r="AS29" i="72"/>
  <c r="BP113" i="72" l="1"/>
  <c r="K86" i="72"/>
  <c r="AS105" i="73"/>
  <c r="BG113" i="72"/>
  <c r="DX40" i="73"/>
  <c r="DX116" i="73" s="1"/>
  <c r="E86" i="72"/>
  <c r="F121" i="72"/>
  <c r="F125" i="72" s="1"/>
  <c r="F128" i="72" s="1"/>
  <c r="BP105" i="73"/>
  <c r="CH67" i="73"/>
  <c r="I61" i="51"/>
  <c r="CM71" i="72"/>
  <c r="BL105" i="73"/>
  <c r="AW105" i="73"/>
  <c r="BY67" i="73"/>
  <c r="CO67" i="73"/>
  <c r="CA71" i="72"/>
  <c r="CA77" i="72" s="1"/>
  <c r="CC67" i="73"/>
  <c r="CA67" i="73"/>
  <c r="G128" i="72"/>
  <c r="BH105" i="73"/>
  <c r="AX113" i="72"/>
  <c r="J121" i="72"/>
  <c r="J125" i="72" s="1"/>
  <c r="J128" i="72" s="1"/>
  <c r="DS40" i="73"/>
  <c r="DS116" i="73" s="1"/>
  <c r="BN113" i="72"/>
  <c r="BZ71" i="72"/>
  <c r="BZ77" i="72" s="1"/>
  <c r="CG67" i="73"/>
  <c r="CP67" i="73"/>
  <c r="BU71" i="72"/>
  <c r="BU77" i="72" s="1"/>
  <c r="AX105" i="73"/>
  <c r="BT71" i="72"/>
  <c r="BT77" i="72" s="1"/>
  <c r="BM105" i="73"/>
  <c r="CB67" i="73"/>
  <c r="DW28" i="73"/>
  <c r="DW104" i="73" s="1"/>
  <c r="DW30" i="72"/>
  <c r="DW114" i="72" s="1"/>
  <c r="DX30" i="72"/>
  <c r="DX114" i="72" s="1"/>
  <c r="DX28" i="73"/>
  <c r="DX104" i="73" s="1"/>
  <c r="DR30" i="72"/>
  <c r="DR114" i="72" s="1"/>
  <c r="DS28" i="73"/>
  <c r="DS104" i="73" s="1"/>
  <c r="DS30" i="72"/>
  <c r="DS114" i="72" s="1"/>
  <c r="BJ71" i="72"/>
  <c r="BJ77" i="72" s="1"/>
  <c r="BF67" i="73"/>
  <c r="BF71" i="72"/>
  <c r="BF77" i="72" s="1"/>
  <c r="BK67" i="73"/>
  <c r="BK71" i="72"/>
  <c r="BK77" i="72" s="1"/>
  <c r="K128" i="72"/>
  <c r="CL71" i="72"/>
  <c r="F86" i="72"/>
  <c r="F118" i="73"/>
  <c r="CB29" i="73"/>
  <c r="CB29" i="72"/>
  <c r="CB113" i="72" s="1"/>
  <c r="BU29" i="73"/>
  <c r="BU105" i="73" s="1"/>
  <c r="BU29" i="72"/>
  <c r="S105" i="73"/>
  <c r="BO113" i="72"/>
  <c r="AR67" i="73"/>
  <c r="AR71" i="72"/>
  <c r="CC29" i="73"/>
  <c r="CC29" i="72"/>
  <c r="CC113" i="72" s="1"/>
  <c r="DS38" i="71"/>
  <c r="DS94" i="71"/>
  <c r="DS108" i="71" s="1"/>
  <c r="BY77" i="72"/>
  <c r="S77" i="72"/>
  <c r="S113" i="72"/>
  <c r="S119" i="72" s="1"/>
  <c r="AS113" i="72"/>
  <c r="AE105" i="73"/>
  <c r="E14" i="72"/>
  <c r="AR29" i="73"/>
  <c r="AR29" i="72"/>
  <c r="BT29" i="73"/>
  <c r="BT105" i="73" s="1"/>
  <c r="BT29" i="72"/>
  <c r="E9" i="72"/>
  <c r="BK29" i="73"/>
  <c r="BK29" i="72"/>
  <c r="CB77" i="72"/>
  <c r="DW38" i="71"/>
  <c r="DW94" i="71"/>
  <c r="DW108" i="71" s="1"/>
  <c r="CA29" i="73"/>
  <c r="CA29" i="72"/>
  <c r="BM113" i="72"/>
  <c r="DR40" i="73"/>
  <c r="DR116" i="73" s="1"/>
  <c r="DX38" i="71"/>
  <c r="DX94" i="71"/>
  <c r="DX108" i="71" s="1"/>
  <c r="BJ29" i="73"/>
  <c r="BJ105" i="73" s="1"/>
  <c r="BJ29" i="72"/>
  <c r="AE77" i="72"/>
  <c r="AE113" i="72"/>
  <c r="E10" i="72"/>
  <c r="E94" i="72" s="1"/>
  <c r="I66" i="48"/>
  <c r="BY29" i="73"/>
  <c r="BY29" i="72"/>
  <c r="BY113" i="72" s="1"/>
  <c r="BZ29" i="73"/>
  <c r="BZ105" i="73" s="1"/>
  <c r="BZ29" i="72"/>
  <c r="AW113" i="72"/>
  <c r="BF29" i="73"/>
  <c r="BF29" i="72"/>
  <c r="BL113" i="72"/>
  <c r="CC77" i="72"/>
  <c r="CG71" i="72" l="1"/>
  <c r="CG77" i="72" s="1"/>
  <c r="BU113" i="72"/>
  <c r="CA113" i="72"/>
  <c r="CA105" i="73"/>
  <c r="CO71" i="72"/>
  <c r="CO77" i="72" s="1"/>
  <c r="CM67" i="73"/>
  <c r="CP71" i="72"/>
  <c r="CP77" i="72" s="1"/>
  <c r="CC105" i="73"/>
  <c r="BW71" i="72"/>
  <c r="BW77" i="72" s="1"/>
  <c r="BW67" i="73"/>
  <c r="CB105" i="73"/>
  <c r="BS67" i="73"/>
  <c r="CH71" i="72"/>
  <c r="CH77" i="72" s="1"/>
  <c r="BY105" i="73"/>
  <c r="BX29" i="72"/>
  <c r="BK105" i="73"/>
  <c r="CN71" i="72"/>
  <c r="CN77" i="72" s="1"/>
  <c r="BZ113" i="72"/>
  <c r="BK113" i="72"/>
  <c r="CN67" i="73"/>
  <c r="CZ71" i="72"/>
  <c r="BF105" i="73"/>
  <c r="BJ113" i="72"/>
  <c r="BS71" i="72"/>
  <c r="BS77" i="72" s="1"/>
  <c r="DC71" i="72"/>
  <c r="CF71" i="72"/>
  <c r="CU71" i="72"/>
  <c r="DA67" i="73"/>
  <c r="CL67" i="73"/>
  <c r="DB71" i="72"/>
  <c r="CM29" i="72"/>
  <c r="CM29" i="73"/>
  <c r="BE29" i="72"/>
  <c r="BE29" i="73"/>
  <c r="BS29" i="73"/>
  <c r="BS29" i="72"/>
  <c r="AR105" i="73"/>
  <c r="CN29" i="73"/>
  <c r="CN29" i="72"/>
  <c r="CG29" i="73"/>
  <c r="CG105" i="73" s="1"/>
  <c r="CG29" i="72"/>
  <c r="CH29" i="73"/>
  <c r="CH105" i="73" s="1"/>
  <c r="CH29" i="72"/>
  <c r="BW29" i="73"/>
  <c r="BW29" i="72"/>
  <c r="CM77" i="72"/>
  <c r="CL29" i="73"/>
  <c r="CL29" i="72"/>
  <c r="CL113" i="72" s="1"/>
  <c r="CL77" i="72"/>
  <c r="AR77" i="72"/>
  <c r="AR113" i="72"/>
  <c r="CP29" i="72"/>
  <c r="CP29" i="73"/>
  <c r="CP105" i="73" s="1"/>
  <c r="BE67" i="73"/>
  <c r="BE71" i="72"/>
  <c r="E12" i="72"/>
  <c r="E93" i="72"/>
  <c r="E96" i="72" s="1"/>
  <c r="E98" i="72"/>
  <c r="BF113" i="72"/>
  <c r="CO29" i="73"/>
  <c r="CO105" i="73" s="1"/>
  <c r="CO29" i="72"/>
  <c r="BT113" i="72"/>
  <c r="E15" i="72"/>
  <c r="E99" i="72" s="1"/>
  <c r="CG113" i="72" l="1"/>
  <c r="CT67" i="73"/>
  <c r="CU67" i="73"/>
  <c r="CM105" i="73"/>
  <c r="CY67" i="73"/>
  <c r="CO113" i="72"/>
  <c r="CH113" i="72"/>
  <c r="CF67" i="73"/>
  <c r="CN113" i="72"/>
  <c r="BX71" i="72"/>
  <c r="BX77" i="72" s="1"/>
  <c r="BS105" i="73"/>
  <c r="CP113" i="72"/>
  <c r="BX29" i="73"/>
  <c r="CT71" i="72"/>
  <c r="CT77" i="72" s="1"/>
  <c r="CY71" i="72"/>
  <c r="CY77" i="72" s="1"/>
  <c r="CJ29" i="72"/>
  <c r="BS113" i="72"/>
  <c r="BX67" i="73"/>
  <c r="BW113" i="72"/>
  <c r="CW67" i="73"/>
  <c r="BW105" i="73"/>
  <c r="DC67" i="73"/>
  <c r="DG67" i="73"/>
  <c r="CK71" i="72"/>
  <c r="CK77" i="72" s="1"/>
  <c r="CJ67" i="73"/>
  <c r="CZ67" i="73"/>
  <c r="CL105" i="73"/>
  <c r="CK67" i="73"/>
  <c r="CN105" i="73"/>
  <c r="DA71" i="72"/>
  <c r="DA77" i="72" s="1"/>
  <c r="DB67" i="73"/>
  <c r="E102" i="72"/>
  <c r="E107" i="72" s="1"/>
  <c r="E121" i="72" s="1"/>
  <c r="E125" i="72" s="1"/>
  <c r="DL67" i="73"/>
  <c r="DH67" i="73"/>
  <c r="BE105" i="73"/>
  <c r="DO67" i="73"/>
  <c r="DN71" i="72"/>
  <c r="CX71" i="72"/>
  <c r="DA29" i="73"/>
  <c r="DA105" i="73" s="1"/>
  <c r="DA29" i="72"/>
  <c r="CT29" i="73"/>
  <c r="CT29" i="72"/>
  <c r="DB29" i="73"/>
  <c r="DB29" i="72"/>
  <c r="DB113" i="72" s="1"/>
  <c r="CY29" i="73"/>
  <c r="CY29" i="72"/>
  <c r="E25" i="73"/>
  <c r="E18" i="72"/>
  <c r="E23" i="72" s="1"/>
  <c r="E37" i="72" s="1"/>
  <c r="E41" i="72" s="1"/>
  <c r="CZ29" i="73"/>
  <c r="CZ29" i="72"/>
  <c r="CZ113" i="72" s="1"/>
  <c r="DC29" i="72"/>
  <c r="DC113" i="72" s="1"/>
  <c r="DC29" i="73"/>
  <c r="BE77" i="72"/>
  <c r="BE113" i="72"/>
  <c r="CF29" i="73"/>
  <c r="CF29" i="72"/>
  <c r="CF113" i="72" s="1"/>
  <c r="CU77" i="72"/>
  <c r="CK29" i="73"/>
  <c r="CK29" i="72"/>
  <c r="DB77" i="72"/>
  <c r="CZ77" i="72"/>
  <c r="BR29" i="73"/>
  <c r="BR29" i="72"/>
  <c r="BR71" i="72"/>
  <c r="BR67" i="73"/>
  <c r="DC77" i="72"/>
  <c r="CU29" i="73"/>
  <c r="CU29" i="72"/>
  <c r="CU113" i="72" s="1"/>
  <c r="CM113" i="72"/>
  <c r="J67" i="48"/>
  <c r="CF77" i="72"/>
  <c r="CF105" i="73" l="1"/>
  <c r="CT105" i="73"/>
  <c r="CU105" i="73"/>
  <c r="BX105" i="73"/>
  <c r="BX113" i="72"/>
  <c r="CY105" i="73"/>
  <c r="CY113" i="72"/>
  <c r="CW71" i="72"/>
  <c r="CW77" i="72" s="1"/>
  <c r="CJ29" i="73"/>
  <c r="CJ105" i="73" s="1"/>
  <c r="CT113" i="72"/>
  <c r="DB105" i="73"/>
  <c r="DP71" i="72"/>
  <c r="DP77" i="72" s="1"/>
  <c r="DP67" i="73"/>
  <c r="DC105" i="73"/>
  <c r="DA113" i="72"/>
  <c r="CZ105" i="73"/>
  <c r="DG71" i="72"/>
  <c r="DG77" i="72" s="1"/>
  <c r="CK105" i="73"/>
  <c r="CJ71" i="72"/>
  <c r="CJ77" i="72" s="1"/>
  <c r="DH71" i="72"/>
  <c r="DH77" i="72" s="1"/>
  <c r="DZ71" i="72"/>
  <c r="CX67" i="73"/>
  <c r="DU71" i="72"/>
  <c r="DL71" i="72"/>
  <c r="DL77" i="72" s="1"/>
  <c r="DM71" i="72"/>
  <c r="DM77" i="72" s="1"/>
  <c r="DO71" i="72"/>
  <c r="DO77" i="72" s="1"/>
  <c r="DN67" i="73"/>
  <c r="DM67" i="73"/>
  <c r="DY67" i="73"/>
  <c r="CS67" i="73"/>
  <c r="CS71" i="72"/>
  <c r="CS77" i="72" s="1"/>
  <c r="DK71" i="72"/>
  <c r="E128" i="72"/>
  <c r="BR105" i="73"/>
  <c r="CK113" i="72"/>
  <c r="DP29" i="73"/>
  <c r="DP29" i="72"/>
  <c r="CW29" i="73"/>
  <c r="CW105" i="73" s="1"/>
  <c r="CW29" i="72"/>
  <c r="DL29" i="72"/>
  <c r="DL29" i="73"/>
  <c r="DL105" i="73" s="1"/>
  <c r="BR77" i="72"/>
  <c r="BR113" i="72"/>
  <c r="CE29" i="73"/>
  <c r="CE29" i="72"/>
  <c r="DM29" i="73"/>
  <c r="DM29" i="72"/>
  <c r="DN29" i="73"/>
  <c r="DN29" i="72"/>
  <c r="DN113" i="72" s="1"/>
  <c r="I67" i="48"/>
  <c r="E101" i="73"/>
  <c r="E107" i="73" s="1"/>
  <c r="E31" i="73"/>
  <c r="E44" i="72" s="1"/>
  <c r="DG29" i="72"/>
  <c r="DG29" i="73"/>
  <c r="DG105" i="73" s="1"/>
  <c r="CX29" i="72"/>
  <c r="CX113" i="72" s="1"/>
  <c r="CX29" i="73"/>
  <c r="CE67" i="73"/>
  <c r="CE71" i="72"/>
  <c r="DO29" i="73"/>
  <c r="DO105" i="73" s="1"/>
  <c r="DO29" i="72"/>
  <c r="CS29" i="72"/>
  <c r="CS29" i="73"/>
  <c r="DH29" i="73"/>
  <c r="DH105" i="73" s="1"/>
  <c r="DH29" i="72"/>
  <c r="CX77" i="72"/>
  <c r="I68" i="48"/>
  <c r="DN77" i="72"/>
  <c r="CW113" i="72" l="1"/>
  <c r="CS113" i="72"/>
  <c r="DM105" i="73"/>
  <c r="DT67" i="73"/>
  <c r="DT71" i="72"/>
  <c r="DT77" i="72" s="1"/>
  <c r="DP105" i="73"/>
  <c r="DP113" i="72"/>
  <c r="DZ67" i="73"/>
  <c r="DG113" i="72"/>
  <c r="CE105" i="73"/>
  <c r="DH113" i="72"/>
  <c r="CS105" i="73"/>
  <c r="EA71" i="72"/>
  <c r="EA77" i="72" s="1"/>
  <c r="DU67" i="73"/>
  <c r="CJ113" i="72"/>
  <c r="CX105" i="73"/>
  <c r="EC71" i="72"/>
  <c r="EC77" i="72" s="1"/>
  <c r="DJ67" i="73"/>
  <c r="DJ71" i="72"/>
  <c r="DJ77" i="72" s="1"/>
  <c r="DO113" i="72"/>
  <c r="EC67" i="73"/>
  <c r="DL113" i="72"/>
  <c r="DS67" i="73"/>
  <c r="DY71" i="72"/>
  <c r="DY77" i="72" s="1"/>
  <c r="DN105" i="73"/>
  <c r="EA67" i="73"/>
  <c r="DM113" i="72"/>
  <c r="DX71" i="72"/>
  <c r="DK67" i="73"/>
  <c r="DW71" i="72"/>
  <c r="DF29" i="73"/>
  <c r="DF29" i="72"/>
  <c r="EA29" i="73"/>
  <c r="EA29" i="72"/>
  <c r="DU29" i="73"/>
  <c r="DU29" i="72"/>
  <c r="DU113" i="72" s="1"/>
  <c r="EB29" i="72"/>
  <c r="EB29" i="73"/>
  <c r="DZ77" i="72"/>
  <c r="DY29" i="72"/>
  <c r="DY29" i="73"/>
  <c r="DY105" i="73" s="1"/>
  <c r="DZ29" i="73"/>
  <c r="DZ29" i="72"/>
  <c r="EB67" i="73"/>
  <c r="EB71" i="72"/>
  <c r="DF71" i="72"/>
  <c r="DF67" i="73"/>
  <c r="CR67" i="73"/>
  <c r="CR71" i="72"/>
  <c r="CR29" i="73"/>
  <c r="CR29" i="72"/>
  <c r="DK77" i="72"/>
  <c r="DK29" i="73"/>
  <c r="DK29" i="72"/>
  <c r="DK113" i="72" s="1"/>
  <c r="CE77" i="72"/>
  <c r="CE113" i="72"/>
  <c r="DJ29" i="73"/>
  <c r="DJ29" i="72"/>
  <c r="E118" i="73"/>
  <c r="DT29" i="72"/>
  <c r="DT29" i="73"/>
  <c r="EC29" i="72"/>
  <c r="EC29" i="73"/>
  <c r="DU77" i="72"/>
  <c r="DT105" i="73" l="1"/>
  <c r="DZ105" i="73"/>
  <c r="DX67" i="73"/>
  <c r="EA113" i="72"/>
  <c r="DJ105" i="73"/>
  <c r="DU105" i="73"/>
  <c r="DS71" i="72"/>
  <c r="DS77" i="72" s="1"/>
  <c r="DJ113" i="72"/>
  <c r="EC105" i="73"/>
  <c r="EA105" i="73"/>
  <c r="DW67" i="73"/>
  <c r="DK105" i="73"/>
  <c r="DF105" i="73"/>
  <c r="EB105" i="73"/>
  <c r="DS29" i="72"/>
  <c r="DS29" i="73"/>
  <c r="DS105" i="73" s="1"/>
  <c r="DE67" i="73"/>
  <c r="DE71" i="72"/>
  <c r="DX29" i="73"/>
  <c r="DX29" i="72"/>
  <c r="DX113" i="72" s="1"/>
  <c r="CR77" i="72"/>
  <c r="CR113" i="72"/>
  <c r="DZ113" i="72"/>
  <c r="DW29" i="73"/>
  <c r="DW29" i="72"/>
  <c r="DW113" i="72" s="1"/>
  <c r="DX77" i="72"/>
  <c r="CR105" i="73"/>
  <c r="DF77" i="72"/>
  <c r="DF113" i="72"/>
  <c r="DE29" i="73"/>
  <c r="DE29" i="72"/>
  <c r="EC113" i="72"/>
  <c r="DY113" i="72"/>
  <c r="DT113" i="72"/>
  <c r="EB77" i="72"/>
  <c r="EB113" i="72"/>
  <c r="DW77" i="72"/>
  <c r="DX105" i="73" l="1"/>
  <c r="DS113" i="72"/>
  <c r="DW105" i="73"/>
  <c r="DE77" i="72"/>
  <c r="DE113" i="72"/>
  <c r="DE105" i="73"/>
  <c r="DR29" i="73"/>
  <c r="DR29" i="72"/>
  <c r="DR67" i="73"/>
  <c r="DR71" i="72"/>
  <c r="DR105" i="73" l="1"/>
  <c r="DR77" i="72"/>
  <c r="DR113" i="72"/>
  <c r="I35" i="71" l="1"/>
  <c r="I11" i="71"/>
  <c r="I105" i="71" l="1"/>
  <c r="Q105" i="71" s="1"/>
  <c r="H34" i="15" s="1"/>
  <c r="Q35" i="71"/>
  <c r="I28" i="73"/>
  <c r="I104" i="73" s="1"/>
  <c r="I24" i="71"/>
  <c r="I81" i="71"/>
  <c r="I83" i="71" s="1"/>
  <c r="I91" i="71" s="1"/>
  <c r="I13" i="71"/>
  <c r="I21" i="71" s="1"/>
  <c r="Q28" i="73"/>
  <c r="EF28" i="73" s="1"/>
  <c r="AA10" i="14"/>
  <c r="U23" i="15" l="1"/>
  <c r="V23" i="15" s="1"/>
  <c r="C63" i="12"/>
  <c r="C79" i="12" s="1"/>
  <c r="C24" i="12"/>
  <c r="I30" i="72"/>
  <c r="I114" i="72" s="1"/>
  <c r="AI11" i="71"/>
  <c r="AI35" i="71"/>
  <c r="AI105" i="71" s="1"/>
  <c r="AQ105" i="71" s="1"/>
  <c r="J34" i="15" s="1"/>
  <c r="M21" i="48"/>
  <c r="V28" i="73"/>
  <c r="V104" i="73" s="1"/>
  <c r="AA17" i="14"/>
  <c r="AB10" i="14" s="1"/>
  <c r="AC10" i="14" s="1"/>
  <c r="N72" i="48"/>
  <c r="H10" i="15"/>
  <c r="H12" i="15" s="1"/>
  <c r="H20" i="15" s="1"/>
  <c r="I94" i="71"/>
  <c r="I108" i="71" s="1"/>
  <c r="I38" i="71"/>
  <c r="AD28" i="73"/>
  <c r="AQ28" i="73" l="1"/>
  <c r="AI28" i="73"/>
  <c r="AI104" i="73" s="1"/>
  <c r="I30" i="73"/>
  <c r="I106" i="73" s="1"/>
  <c r="I40" i="73"/>
  <c r="I116" i="73" s="1"/>
  <c r="N71" i="51"/>
  <c r="AI24" i="71"/>
  <c r="H30" i="14"/>
  <c r="EF114" i="72" s="1"/>
  <c r="H23" i="15"/>
  <c r="H41" i="15" s="1"/>
  <c r="M72" i="48"/>
  <c r="D24" i="12"/>
  <c r="T33" i="12" s="1"/>
  <c r="D63" i="12"/>
  <c r="D79" i="12" s="1"/>
  <c r="V30" i="72"/>
  <c r="V114" i="72" s="1"/>
  <c r="M56" i="48"/>
  <c r="M86" i="48"/>
  <c r="I10" i="15"/>
  <c r="I12" i="15" s="1"/>
  <c r="I20" i="15" s="1"/>
  <c r="M21" i="51"/>
  <c r="AV11" i="71"/>
  <c r="AV35" i="71"/>
  <c r="AV105" i="71" s="1"/>
  <c r="BD105" i="71" s="1"/>
  <c r="K34" i="15" s="1"/>
  <c r="AD104" i="73"/>
  <c r="EG104" i="73" s="1"/>
  <c r="EG28" i="73"/>
  <c r="N108" i="48"/>
  <c r="AB9" i="14"/>
  <c r="AB14" i="14"/>
  <c r="AC14" i="14" s="1"/>
  <c r="AB16" i="14"/>
  <c r="AC16" i="14" s="1"/>
  <c r="AB15" i="14"/>
  <c r="AC15" i="14" s="1"/>
  <c r="AI13" i="71"/>
  <c r="AI21" i="71" s="1"/>
  <c r="AI81" i="71"/>
  <c r="AI83" i="71" s="1"/>
  <c r="AI91" i="71" s="1"/>
  <c r="S33" i="12"/>
  <c r="EQ104" i="73"/>
  <c r="U21" i="51" l="1"/>
  <c r="J10" i="15"/>
  <c r="J12" i="15" s="1"/>
  <c r="J20" i="15" s="1"/>
  <c r="E63" i="12"/>
  <c r="E79" i="12" s="1"/>
  <c r="E24" i="12"/>
  <c r="U33" i="12" s="1"/>
  <c r="M56" i="51"/>
  <c r="AV24" i="71"/>
  <c r="BI35" i="71"/>
  <c r="BI105" i="71" s="1"/>
  <c r="BQ105" i="71" s="1"/>
  <c r="L34" i="15" s="1"/>
  <c r="BI11" i="71"/>
  <c r="I30" i="14"/>
  <c r="EG114" i="72" s="1"/>
  <c r="M108" i="48"/>
  <c r="V40" i="73"/>
  <c r="V116" i="73" s="1"/>
  <c r="AI94" i="71"/>
  <c r="AI108" i="71" s="1"/>
  <c r="AI38" i="71"/>
  <c r="N83" i="48"/>
  <c r="M82" i="48"/>
  <c r="M118" i="48" s="1"/>
  <c r="M71" i="51"/>
  <c r="ER104" i="73"/>
  <c r="N108" i="51"/>
  <c r="M85" i="51"/>
  <c r="AI30" i="72"/>
  <c r="AI114" i="72" s="1"/>
  <c r="BD28" i="73"/>
  <c r="C40" i="12"/>
  <c r="Q40" i="73"/>
  <c r="AC9" i="14"/>
  <c r="AB17" i="14"/>
  <c r="AV81" i="71"/>
  <c r="AV83" i="71" s="1"/>
  <c r="AV91" i="71" s="1"/>
  <c r="AV13" i="71"/>
  <c r="AV21" i="71" s="1"/>
  <c r="I23" i="15"/>
  <c r="I41" i="15" s="1"/>
  <c r="AQ104" i="73"/>
  <c r="EH104" i="73" s="1"/>
  <c r="EH28" i="73"/>
  <c r="AV28" i="73"/>
  <c r="AV104" i="73" s="1"/>
  <c r="ES104" i="73" l="1"/>
  <c r="BI28" i="73"/>
  <c r="BI104" i="73" s="1"/>
  <c r="D40" i="12"/>
  <c r="AD30" i="73"/>
  <c r="AD40" i="73"/>
  <c r="BI81" i="71"/>
  <c r="BI83" i="71" s="1"/>
  <c r="BI91" i="71" s="1"/>
  <c r="BI13" i="71"/>
  <c r="BI21" i="71" s="1"/>
  <c r="BI24" i="71"/>
  <c r="AV38" i="71"/>
  <c r="AV94" i="71"/>
  <c r="AV108" i="71" s="1"/>
  <c r="J30" i="14"/>
  <c r="EH114" i="72" s="1"/>
  <c r="M58" i="48"/>
  <c r="AV30" i="72"/>
  <c r="AV114" i="72" s="1"/>
  <c r="J23" i="15"/>
  <c r="J41" i="15" s="1"/>
  <c r="K10" i="15"/>
  <c r="K12" i="15" s="1"/>
  <c r="K20" i="15" s="1"/>
  <c r="AI40" i="73"/>
  <c r="AI116" i="73" s="1"/>
  <c r="M85" i="48"/>
  <c r="M87" i="48" s="1"/>
  <c r="N82" i="51"/>
  <c r="M81" i="51"/>
  <c r="M118" i="51" s="1"/>
  <c r="F63" i="12"/>
  <c r="F79" i="12" s="1"/>
  <c r="F24" i="12"/>
  <c r="V33" i="12" s="1"/>
  <c r="M22" i="48"/>
  <c r="Q116" i="73"/>
  <c r="EF116" i="73" s="1"/>
  <c r="EF120" i="73" s="1"/>
  <c r="EF40" i="73"/>
  <c r="M52" i="48"/>
  <c r="BQ28" i="73"/>
  <c r="BD104" i="73"/>
  <c r="EI104" i="73" s="1"/>
  <c r="EI28" i="73"/>
  <c r="M108" i="51"/>
  <c r="N119" i="48"/>
  <c r="N85" i="48"/>
  <c r="N87" i="48" s="1"/>
  <c r="U56" i="51"/>
  <c r="BV11" i="71"/>
  <c r="BV35" i="71"/>
  <c r="BV105" i="71" s="1"/>
  <c r="CD105" i="71" s="1"/>
  <c r="M34" i="15" s="1"/>
  <c r="G38" i="69" l="1"/>
  <c r="G39" i="69"/>
  <c r="ET104" i="73"/>
  <c r="M84" i="51"/>
  <c r="N119" i="51"/>
  <c r="N84" i="51"/>
  <c r="F24" i="67"/>
  <c r="BV28" i="73"/>
  <c r="BV104" i="73" s="1"/>
  <c r="F36" i="67"/>
  <c r="G45" i="67"/>
  <c r="G46" i="67"/>
  <c r="G43" i="67"/>
  <c r="G44" i="67"/>
  <c r="G47" i="67"/>
  <c r="F43" i="67"/>
  <c r="E40" i="12"/>
  <c r="AQ30" i="73"/>
  <c r="AQ40" i="73"/>
  <c r="AD106" i="73"/>
  <c r="EG106" i="73" s="1"/>
  <c r="EG30" i="73"/>
  <c r="CI11" i="71"/>
  <c r="CI35" i="71"/>
  <c r="CI105" i="71" s="1"/>
  <c r="CQ105" i="71" s="1"/>
  <c r="N34" i="15" s="1"/>
  <c r="F39" i="67"/>
  <c r="F47" i="67"/>
  <c r="BV24" i="71"/>
  <c r="CD28" i="73"/>
  <c r="F46" i="67"/>
  <c r="F42" i="67"/>
  <c r="F44" i="67"/>
  <c r="F6" i="67"/>
  <c r="F89" i="67" s="1"/>
  <c r="BI30" i="72"/>
  <c r="BI114" i="72" s="1"/>
  <c r="BQ104" i="73"/>
  <c r="EJ104" i="73" s="1"/>
  <c r="EJ28" i="73"/>
  <c r="D25" i="12"/>
  <c r="K30" i="14"/>
  <c r="EI114" i="72" s="1"/>
  <c r="AD116" i="73"/>
  <c r="EG116" i="73" s="1"/>
  <c r="EG120" i="73" s="1"/>
  <c r="EG40" i="73"/>
  <c r="L10" i="15"/>
  <c r="L12" i="15" s="1"/>
  <c r="L20" i="15" s="1"/>
  <c r="C25" i="12"/>
  <c r="BV13" i="71"/>
  <c r="BV21" i="71" s="1"/>
  <c r="BV81" i="71"/>
  <c r="BV83" i="71" s="1"/>
  <c r="BV91" i="71" s="1"/>
  <c r="G24" i="12"/>
  <c r="W33" i="12" s="1"/>
  <c r="G63" i="12"/>
  <c r="G79" i="12" s="1"/>
  <c r="M52" i="51"/>
  <c r="K23" i="15"/>
  <c r="K41" i="15" s="1"/>
  <c r="AV40" i="73"/>
  <c r="AV116" i="73" s="1"/>
  <c r="F45" i="67"/>
  <c r="F28" i="67"/>
  <c r="F38" i="67"/>
  <c r="BI38" i="71"/>
  <c r="BI94" i="71"/>
  <c r="BI108" i="71" s="1"/>
  <c r="M22" i="51"/>
  <c r="F91" i="67" l="1"/>
  <c r="G39" i="67"/>
  <c r="F6" i="11"/>
  <c r="F89" i="11" s="1"/>
  <c r="F36" i="11"/>
  <c r="F28" i="11"/>
  <c r="F24" i="11"/>
  <c r="H39" i="69"/>
  <c r="H38" i="69"/>
  <c r="G40" i="69"/>
  <c r="EU104" i="73"/>
  <c r="L30" i="14"/>
  <c r="EJ114" i="72" s="1"/>
  <c r="CD104" i="73"/>
  <c r="EK104" i="73" s="1"/>
  <c r="EK28" i="73"/>
  <c r="BD30" i="73"/>
  <c r="F40" i="12"/>
  <c r="BD40" i="73"/>
  <c r="E25" i="12"/>
  <c r="U52" i="51"/>
  <c r="BI40" i="73"/>
  <c r="BI116" i="73" s="1"/>
  <c r="D80" i="12"/>
  <c r="T34" i="12"/>
  <c r="H24" i="12"/>
  <c r="X33" i="12" s="1"/>
  <c r="H63" i="12"/>
  <c r="H79" i="12" s="1"/>
  <c r="AQ116" i="73"/>
  <c r="EH116" i="73" s="1"/>
  <c r="EH120" i="73" s="1"/>
  <c r="EH40" i="73"/>
  <c r="G28" i="67"/>
  <c r="CI28" i="73"/>
  <c r="CI104" i="73" s="1"/>
  <c r="L23" i="15"/>
  <c r="L41" i="15" s="1"/>
  <c r="C80" i="12"/>
  <c r="EQ105" i="73"/>
  <c r="S34" i="12"/>
  <c r="M10" i="15"/>
  <c r="M12" i="15" s="1"/>
  <c r="M20" i="15" s="1"/>
  <c r="BV38" i="71"/>
  <c r="BV94" i="71"/>
  <c r="BV108" i="71" s="1"/>
  <c r="CI13" i="71"/>
  <c r="CI21" i="71" s="1"/>
  <c r="CI81" i="71"/>
  <c r="CI83" i="71" s="1"/>
  <c r="CI91" i="71" s="1"/>
  <c r="AQ106" i="73"/>
  <c r="EH106" i="73" s="1"/>
  <c r="EH30" i="73"/>
  <c r="G24" i="67"/>
  <c r="BV30" i="72"/>
  <c r="BV114" i="72" s="1"/>
  <c r="CQ28" i="73"/>
  <c r="I29" i="14"/>
  <c r="G36" i="67"/>
  <c r="U22" i="51"/>
  <c r="F40" i="67"/>
  <c r="H29" i="14"/>
  <c r="CV35" i="71"/>
  <c r="CV105" i="71" s="1"/>
  <c r="DD105" i="71" s="1"/>
  <c r="O34" i="15" s="1"/>
  <c r="CV11" i="71"/>
  <c r="F48" i="67"/>
  <c r="CI24" i="71"/>
  <c r="G38" i="67"/>
  <c r="G42" i="67"/>
  <c r="G6" i="67"/>
  <c r="G92" i="69" l="1"/>
  <c r="F92" i="67"/>
  <c r="G91" i="67"/>
  <c r="F91" i="11"/>
  <c r="F6" i="39"/>
  <c r="F89" i="39" s="1"/>
  <c r="G6" i="11"/>
  <c r="G89" i="11" s="1"/>
  <c r="G89" i="67"/>
  <c r="F48" i="11"/>
  <c r="F48" i="39" s="1"/>
  <c r="F24" i="39"/>
  <c r="F40" i="11"/>
  <c r="F28" i="39"/>
  <c r="F36" i="39"/>
  <c r="H40" i="69"/>
  <c r="H92" i="69" s="1"/>
  <c r="I39" i="69"/>
  <c r="I38" i="69"/>
  <c r="G24" i="11"/>
  <c r="G28" i="11"/>
  <c r="G28" i="39" s="1"/>
  <c r="G36" i="11"/>
  <c r="G36" i="39" s="1"/>
  <c r="G48" i="67"/>
  <c r="G48" i="11" s="1"/>
  <c r="G48" i="39" s="1"/>
  <c r="CV28" i="73"/>
  <c r="CV104" i="73" s="1"/>
  <c r="CI38" i="71"/>
  <c r="CI94" i="71"/>
  <c r="CI108" i="71" s="1"/>
  <c r="CQ104" i="73"/>
  <c r="EL104" i="73" s="1"/>
  <c r="EL28" i="73"/>
  <c r="DI11" i="71"/>
  <c r="DI35" i="71"/>
  <c r="DI105" i="71" s="1"/>
  <c r="DQ105" i="71" s="1"/>
  <c r="P34" i="15" s="1"/>
  <c r="C64" i="12"/>
  <c r="C72" i="12" s="1"/>
  <c r="H28" i="67"/>
  <c r="H28" i="11" s="1"/>
  <c r="H28" i="39" s="1"/>
  <c r="H39" i="67"/>
  <c r="H47" i="67"/>
  <c r="M30" i="14"/>
  <c r="EK114" i="72" s="1"/>
  <c r="J24" i="12"/>
  <c r="J63" i="12"/>
  <c r="J79" i="12" s="1"/>
  <c r="E80" i="12"/>
  <c r="U34" i="12"/>
  <c r="CV81" i="71"/>
  <c r="CV83" i="71" s="1"/>
  <c r="CV91" i="71" s="1"/>
  <c r="CV13" i="71"/>
  <c r="CV21" i="71" s="1"/>
  <c r="N10" i="15"/>
  <c r="N12" i="15" s="1"/>
  <c r="N20" i="15" s="1"/>
  <c r="CI30" i="72"/>
  <c r="CI114" i="72" s="1"/>
  <c r="H45" i="67"/>
  <c r="M23" i="15"/>
  <c r="M41" i="15" s="1"/>
  <c r="I35" i="14"/>
  <c r="EG119" i="72" s="1"/>
  <c r="EG113" i="72"/>
  <c r="I24" i="12"/>
  <c r="Y33" i="12" s="1"/>
  <c r="I63" i="12"/>
  <c r="I79" i="12" s="1"/>
  <c r="H24" i="67"/>
  <c r="H46" i="67"/>
  <c r="I46" i="67"/>
  <c r="I43" i="67"/>
  <c r="I47" i="67"/>
  <c r="I44" i="67"/>
  <c r="I45" i="67"/>
  <c r="H43" i="67"/>
  <c r="D64" i="12"/>
  <c r="D72" i="12" s="1"/>
  <c r="J29" i="14"/>
  <c r="BD106" i="73"/>
  <c r="EI106" i="73" s="1"/>
  <c r="EI30" i="73"/>
  <c r="EV104" i="73"/>
  <c r="CV24" i="71"/>
  <c r="BV40" i="73"/>
  <c r="BV116" i="73" s="1"/>
  <c r="H42" i="67"/>
  <c r="H38" i="67"/>
  <c r="G40" i="12"/>
  <c r="BQ30" i="73"/>
  <c r="BQ40" i="73"/>
  <c r="BD116" i="73"/>
  <c r="EI116" i="73" s="1"/>
  <c r="EI120" i="73" s="1"/>
  <c r="EI40" i="73"/>
  <c r="G40" i="67"/>
  <c r="H35" i="14"/>
  <c r="EF119" i="72" s="1"/>
  <c r="EF113" i="72"/>
  <c r="H6" i="67"/>
  <c r="H89" i="67" s="1"/>
  <c r="H36" i="67"/>
  <c r="H36" i="11" s="1"/>
  <c r="H36" i="39" s="1"/>
  <c r="H44" i="67"/>
  <c r="F25" i="12"/>
  <c r="F91" i="39" l="1"/>
  <c r="G40" i="11"/>
  <c r="G40" i="39" s="1"/>
  <c r="G92" i="39" s="1"/>
  <c r="G92" i="67"/>
  <c r="H24" i="11"/>
  <c r="H24" i="39" s="1"/>
  <c r="H91" i="39" s="1"/>
  <c r="H91" i="67"/>
  <c r="F92" i="11"/>
  <c r="G91" i="11"/>
  <c r="G6" i="39"/>
  <c r="G89" i="39" s="1"/>
  <c r="H6" i="11"/>
  <c r="H89" i="11" s="1"/>
  <c r="F40" i="39"/>
  <c r="F92" i="39" s="1"/>
  <c r="I39" i="67"/>
  <c r="G24" i="39"/>
  <c r="G91" i="39" s="1"/>
  <c r="I40" i="69"/>
  <c r="I92" i="69" s="1"/>
  <c r="J39" i="69"/>
  <c r="J39" i="67" s="1"/>
  <c r="J38" i="69"/>
  <c r="O25" i="73"/>
  <c r="O101" i="73" s="1"/>
  <c r="T3" i="51"/>
  <c r="F80" i="12"/>
  <c r="V34" i="12"/>
  <c r="M4" i="48"/>
  <c r="S55" i="48"/>
  <c r="K29" i="14"/>
  <c r="K63" i="12"/>
  <c r="K79" i="12" s="1"/>
  <c r="K24" i="12"/>
  <c r="G25" i="12"/>
  <c r="T9" i="51"/>
  <c r="H48" i="67"/>
  <c r="J45" i="67"/>
  <c r="J46" i="67"/>
  <c r="J47" i="67"/>
  <c r="I6" i="67"/>
  <c r="I89" i="67" s="1"/>
  <c r="I42" i="67"/>
  <c r="N4" i="48"/>
  <c r="E64" i="12"/>
  <c r="E72" i="12" s="1"/>
  <c r="DI13" i="71"/>
  <c r="DI21" i="71" s="1"/>
  <c r="DI81" i="71"/>
  <c r="DI83" i="71" s="1"/>
  <c r="DI91" i="71" s="1"/>
  <c r="N23" i="15"/>
  <c r="N41" i="15" s="1"/>
  <c r="CI40" i="73"/>
  <c r="CI116" i="73" s="1"/>
  <c r="O30" i="14"/>
  <c r="EM114" i="72" s="1"/>
  <c r="DI28" i="73"/>
  <c r="DI104" i="73" s="1"/>
  <c r="EJ40" i="73"/>
  <c r="BQ116" i="73"/>
  <c r="EJ116" i="73" s="1"/>
  <c r="EJ120" i="73" s="1"/>
  <c r="H40" i="67"/>
  <c r="CV38" i="71"/>
  <c r="CV94" i="71"/>
  <c r="CV108" i="71" s="1"/>
  <c r="J35" i="14"/>
  <c r="EH119" i="72" s="1"/>
  <c r="EH113" i="72"/>
  <c r="I36" i="67"/>
  <c r="I36" i="11" s="1"/>
  <c r="I36" i="39" s="1"/>
  <c r="Z33" i="12"/>
  <c r="EX104" i="73"/>
  <c r="W10" i="14"/>
  <c r="I24" i="67"/>
  <c r="O10" i="15"/>
  <c r="O12" i="15" s="1"/>
  <c r="O20" i="15" s="1"/>
  <c r="BQ106" i="73"/>
  <c r="EJ106" i="73" s="1"/>
  <c r="EJ30" i="73"/>
  <c r="H40" i="12"/>
  <c r="CD30" i="73"/>
  <c r="CD40" i="73"/>
  <c r="I38" i="67"/>
  <c r="I28" i="67"/>
  <c r="I28" i="11" s="1"/>
  <c r="I28" i="39" s="1"/>
  <c r="N30" i="14"/>
  <c r="EL114" i="72" s="1"/>
  <c r="I24" i="73"/>
  <c r="DV35" i="71"/>
  <c r="DV105" i="71" s="1"/>
  <c r="ED105" i="71" s="1"/>
  <c r="Q34" i="15" s="1"/>
  <c r="DV11" i="71"/>
  <c r="DI24" i="71"/>
  <c r="EW104" i="73"/>
  <c r="CV30" i="72"/>
  <c r="CV114" i="72" s="1"/>
  <c r="G92" i="11" l="1"/>
  <c r="H91" i="11"/>
  <c r="H92" i="67"/>
  <c r="I24" i="11"/>
  <c r="I91" i="11" s="1"/>
  <c r="I91" i="67"/>
  <c r="H48" i="11"/>
  <c r="H40" i="11"/>
  <c r="I6" i="11"/>
  <c r="I89" i="11" s="1"/>
  <c r="H6" i="39"/>
  <c r="H89" i="39" s="1"/>
  <c r="J40" i="69"/>
  <c r="J92" i="69" s="1"/>
  <c r="K39" i="69"/>
  <c r="K38" i="69"/>
  <c r="AI81" i="72"/>
  <c r="AM65" i="73"/>
  <c r="AK81" i="72"/>
  <c r="AJ77" i="73"/>
  <c r="AF65" i="73"/>
  <c r="T7" i="51"/>
  <c r="AJ65" i="73"/>
  <c r="P25" i="73"/>
  <c r="P101" i="73" s="1"/>
  <c r="AX77" i="73"/>
  <c r="AG77" i="73"/>
  <c r="AF77" i="73"/>
  <c r="AL77" i="73"/>
  <c r="H25" i="12"/>
  <c r="I39" i="72"/>
  <c r="I123" i="72" s="1"/>
  <c r="I27" i="73"/>
  <c r="I103" i="73" s="1"/>
  <c r="J44" i="67"/>
  <c r="J43" i="67"/>
  <c r="J28" i="67"/>
  <c r="J28" i="11" s="1"/>
  <c r="L29" i="14"/>
  <c r="P30" i="14"/>
  <c r="EN114" i="72" s="1"/>
  <c r="K35" i="14"/>
  <c r="EI119" i="72" s="1"/>
  <c r="EI113" i="72"/>
  <c r="AK62" i="73"/>
  <c r="AG62" i="73"/>
  <c r="DV24" i="71"/>
  <c r="I40" i="67"/>
  <c r="CD116" i="73"/>
  <c r="EK116" i="73" s="1"/>
  <c r="EK120" i="73" s="1"/>
  <c r="EK40" i="73"/>
  <c r="V29" i="73"/>
  <c r="V29" i="72"/>
  <c r="V35" i="72" s="1"/>
  <c r="AN77" i="73"/>
  <c r="AH62" i="73"/>
  <c r="J38" i="67"/>
  <c r="J24" i="67"/>
  <c r="AC77" i="73"/>
  <c r="AA33" i="12"/>
  <c r="EY104" i="73"/>
  <c r="I71" i="72"/>
  <c r="I67" i="73"/>
  <c r="AK77" i="73"/>
  <c r="F64" i="12"/>
  <c r="F72" i="12" s="1"/>
  <c r="S5" i="51"/>
  <c r="AF62" i="73"/>
  <c r="O23" i="15"/>
  <c r="O41" i="15" s="1"/>
  <c r="AN62" i="73"/>
  <c r="DI94" i="71"/>
  <c r="DI108" i="71" s="1"/>
  <c r="DI38" i="71"/>
  <c r="I100" i="73"/>
  <c r="CD106" i="73"/>
  <c r="EK106" i="73" s="1"/>
  <c r="EK30" i="73"/>
  <c r="AM62" i="73"/>
  <c r="DI30" i="72"/>
  <c r="DI114" i="72" s="1"/>
  <c r="I40" i="12"/>
  <c r="CQ30" i="73"/>
  <c r="CQ40" i="73"/>
  <c r="AM77" i="73"/>
  <c r="ED28" i="73"/>
  <c r="J42" i="67"/>
  <c r="AI62" i="73"/>
  <c r="I39" i="73"/>
  <c r="I115" i="73" s="1"/>
  <c r="W17" i="14"/>
  <c r="AL62" i="73"/>
  <c r="V67" i="73"/>
  <c r="V71" i="72"/>
  <c r="AI77" i="73"/>
  <c r="DV13" i="71"/>
  <c r="DV21" i="71" s="1"/>
  <c r="DV81" i="71"/>
  <c r="DV83" i="71" s="1"/>
  <c r="DV91" i="71" s="1"/>
  <c r="P10" i="15"/>
  <c r="P12" i="15" s="1"/>
  <c r="P20" i="15" s="1"/>
  <c r="AJ62" i="73"/>
  <c r="S3" i="51"/>
  <c r="CV40" i="73"/>
  <c r="CV116" i="73" s="1"/>
  <c r="DV28" i="73"/>
  <c r="DV104" i="73" s="1"/>
  <c r="J38" i="73"/>
  <c r="J114" i="73" s="1"/>
  <c r="I48" i="67"/>
  <c r="I48" i="11" s="1"/>
  <c r="I48" i="39" s="1"/>
  <c r="K44" i="67"/>
  <c r="K43" i="67"/>
  <c r="K47" i="67"/>
  <c r="J6" i="67"/>
  <c r="J89" i="67" s="1"/>
  <c r="J36" i="67"/>
  <c r="J36" i="11" s="1"/>
  <c r="I29" i="73"/>
  <c r="I29" i="72"/>
  <c r="I35" i="72" s="1"/>
  <c r="G80" i="12"/>
  <c r="W34" i="12"/>
  <c r="I24" i="39" l="1"/>
  <c r="I91" i="39" s="1"/>
  <c r="J24" i="11"/>
  <c r="J24" i="39" s="1"/>
  <c r="J91" i="67"/>
  <c r="I40" i="11"/>
  <c r="I40" i="39" s="1"/>
  <c r="I92" i="39" s="1"/>
  <c r="I92" i="67"/>
  <c r="H92" i="11"/>
  <c r="I6" i="39"/>
  <c r="I89" i="39" s="1"/>
  <c r="J28" i="39"/>
  <c r="J6" i="11"/>
  <c r="J89" i="11" s="1"/>
  <c r="H40" i="39"/>
  <c r="H48" i="39"/>
  <c r="J36" i="39"/>
  <c r="K40" i="69"/>
  <c r="K92" i="69" s="1"/>
  <c r="L39" i="69"/>
  <c r="L39" i="67" s="1"/>
  <c r="L38" i="69"/>
  <c r="AN81" i="72"/>
  <c r="AH76" i="73"/>
  <c r="AI65" i="73"/>
  <c r="AN65" i="73"/>
  <c r="AG65" i="73"/>
  <c r="AH77" i="73"/>
  <c r="AK65" i="73"/>
  <c r="AF81" i="72"/>
  <c r="AG81" i="72"/>
  <c r="AJ81" i="72"/>
  <c r="AW77" i="73"/>
  <c r="AM81" i="72"/>
  <c r="AU65" i="73"/>
  <c r="AN76" i="73"/>
  <c r="AX76" i="73"/>
  <c r="AV65" i="73"/>
  <c r="O14" i="72"/>
  <c r="O98" i="72" s="1"/>
  <c r="AO62" i="73"/>
  <c r="BA81" i="72"/>
  <c r="AT81" i="72"/>
  <c r="AP65" i="73"/>
  <c r="AC81" i="72"/>
  <c r="AC65" i="73"/>
  <c r="AH65" i="73"/>
  <c r="AH81" i="72"/>
  <c r="T5" i="51"/>
  <c r="AL65" i="73"/>
  <c r="AL81" i="72"/>
  <c r="AW65" i="73"/>
  <c r="AC62" i="73"/>
  <c r="AW62" i="73"/>
  <c r="AZ77" i="73"/>
  <c r="K36" i="67"/>
  <c r="K36" i="11" s="1"/>
  <c r="K36" i="39" s="1"/>
  <c r="AV62" i="73"/>
  <c r="AK76" i="73"/>
  <c r="O9" i="72"/>
  <c r="AK57" i="72"/>
  <c r="X9" i="14"/>
  <c r="X15" i="14"/>
  <c r="Y15" i="14" s="1"/>
  <c r="S15" i="14" s="1"/>
  <c r="X14" i="14"/>
  <c r="Y14" i="14" s="1"/>
  <c r="S14" i="14" s="1"/>
  <c r="X16" i="14"/>
  <c r="Y16" i="14" s="1"/>
  <c r="S16" i="14" s="1"/>
  <c r="U16" i="14" s="1"/>
  <c r="AX62" i="73"/>
  <c r="AP62" i="73"/>
  <c r="I55" i="51"/>
  <c r="J40" i="12"/>
  <c r="DD30" i="73"/>
  <c r="DD40" i="73"/>
  <c r="AT77" i="73"/>
  <c r="AI76" i="73"/>
  <c r="V105" i="73"/>
  <c r="X10" i="14"/>
  <c r="Y10" i="14" s="1"/>
  <c r="S10" i="14" s="1"/>
  <c r="BA62" i="73"/>
  <c r="J48" i="67"/>
  <c r="J48" i="11" s="1"/>
  <c r="J48" i="39" s="1"/>
  <c r="ED104" i="73"/>
  <c r="EO104" i="73" s="1"/>
  <c r="EO28" i="73"/>
  <c r="CQ106" i="73"/>
  <c r="EL106" i="73" s="1"/>
  <c r="EL30" i="73"/>
  <c r="AZ62" i="73"/>
  <c r="AM57" i="72"/>
  <c r="J40" i="67"/>
  <c r="AD29" i="73"/>
  <c r="EG29" i="73" s="1"/>
  <c r="L35" i="14"/>
  <c r="EJ119" i="72" s="1"/>
  <c r="EJ113" i="72"/>
  <c r="M29" i="14"/>
  <c r="S7" i="51"/>
  <c r="G64" i="12"/>
  <c r="G72" i="12" s="1"/>
  <c r="K6" i="67"/>
  <c r="K89" i="67" s="1"/>
  <c r="V77" i="72"/>
  <c r="V113" i="72"/>
  <c r="V119" i="72" s="1"/>
  <c r="CQ116" i="73"/>
  <c r="EL116" i="73" s="1"/>
  <c r="EL120" i="73" s="1"/>
  <c r="EL40" i="73"/>
  <c r="P23" i="15"/>
  <c r="P41" i="15" s="1"/>
  <c r="AS62" i="73"/>
  <c r="DV38" i="71"/>
  <c r="DV94" i="71"/>
  <c r="DV108" i="71" s="1"/>
  <c r="L43" i="67"/>
  <c r="L47" i="67"/>
  <c r="L44" i="67"/>
  <c r="L45" i="67"/>
  <c r="L46" i="67"/>
  <c r="K24" i="67"/>
  <c r="O22" i="12"/>
  <c r="P22" i="12" s="1"/>
  <c r="AM76" i="73"/>
  <c r="AD67" i="73"/>
  <c r="L24" i="12"/>
  <c r="AB33" i="12" s="1"/>
  <c r="L63" i="12"/>
  <c r="L79" i="12" s="1"/>
  <c r="T55" i="48"/>
  <c r="Q10" i="15"/>
  <c r="Q12" i="15" s="1"/>
  <c r="Q20" i="15" s="1"/>
  <c r="AY62" i="73"/>
  <c r="S9" i="51"/>
  <c r="I25" i="12"/>
  <c r="Q67" i="73"/>
  <c r="AV77" i="73"/>
  <c r="AJ76" i="73"/>
  <c r="DI40" i="73"/>
  <c r="DI116" i="73" s="1"/>
  <c r="AG57" i="72"/>
  <c r="H80" i="12"/>
  <c r="X34" i="12"/>
  <c r="K42" i="67"/>
  <c r="K39" i="67"/>
  <c r="DV30" i="72"/>
  <c r="DV114" i="72" s="1"/>
  <c r="AT62" i="73"/>
  <c r="AF76" i="73"/>
  <c r="I38" i="73"/>
  <c r="I114" i="73" s="1"/>
  <c r="I77" i="72"/>
  <c r="I79" i="72" s="1"/>
  <c r="I83" i="72" s="1"/>
  <c r="I113" i="72"/>
  <c r="I119" i="72" s="1"/>
  <c r="Q29" i="73"/>
  <c r="EF29" i="73" s="1"/>
  <c r="K28" i="67"/>
  <c r="K28" i="11" s="1"/>
  <c r="K28" i="39" s="1"/>
  <c r="AS77" i="73"/>
  <c r="K46" i="67"/>
  <c r="K45" i="67"/>
  <c r="K38" i="67"/>
  <c r="AY77" i="73"/>
  <c r="U3" i="51"/>
  <c r="BA77" i="73"/>
  <c r="AI71" i="72"/>
  <c r="AI67" i="73"/>
  <c r="AI29" i="72"/>
  <c r="AI29" i="73"/>
  <c r="S55" i="51"/>
  <c r="I69" i="73"/>
  <c r="I105" i="73"/>
  <c r="EG77" i="73"/>
  <c r="AU62" i="73"/>
  <c r="M16" i="48"/>
  <c r="N17" i="48"/>
  <c r="AL76" i="73"/>
  <c r="AU77" i="73"/>
  <c r="O15" i="72"/>
  <c r="O99" i="72" s="1"/>
  <c r="P9" i="72"/>
  <c r="AB62" i="73"/>
  <c r="I92" i="11" l="1"/>
  <c r="K24" i="11"/>
  <c r="K24" i="39" s="1"/>
  <c r="K91" i="39" s="1"/>
  <c r="K91" i="67"/>
  <c r="J40" i="11"/>
  <c r="J92" i="11" s="1"/>
  <c r="J92" i="67"/>
  <c r="J91" i="11"/>
  <c r="H92" i="39"/>
  <c r="J91" i="39"/>
  <c r="J6" i="39"/>
  <c r="J89" i="39" s="1"/>
  <c r="K6" i="11"/>
  <c r="L40" i="69"/>
  <c r="L92" i="69" s="1"/>
  <c r="M39" i="69"/>
  <c r="M38" i="69"/>
  <c r="BA76" i="73"/>
  <c r="AX81" i="72"/>
  <c r="BK77" i="73"/>
  <c r="AG76" i="73"/>
  <c r="AP77" i="73"/>
  <c r="EH77" i="73" s="1"/>
  <c r="AX65" i="73"/>
  <c r="AY65" i="73"/>
  <c r="AV81" i="72"/>
  <c r="AU81" i="72"/>
  <c r="AZ81" i="72"/>
  <c r="AS76" i="73"/>
  <c r="BL76" i="73"/>
  <c r="AT65" i="73"/>
  <c r="BA65" i="73"/>
  <c r="T61" i="51"/>
  <c r="BG81" i="72"/>
  <c r="AV76" i="73"/>
  <c r="AZ65" i="73"/>
  <c r="AD62" i="73"/>
  <c r="AC76" i="73"/>
  <c r="AY81" i="72"/>
  <c r="AP81" i="72"/>
  <c r="BK65" i="73"/>
  <c r="BC65" i="73"/>
  <c r="T10" i="14"/>
  <c r="U10" i="14" s="1"/>
  <c r="AB76" i="73"/>
  <c r="BH65" i="73"/>
  <c r="AW81" i="72"/>
  <c r="AZ76" i="73"/>
  <c r="AO76" i="73"/>
  <c r="U5" i="51"/>
  <c r="BJ65" i="73"/>
  <c r="BJ77" i="73"/>
  <c r="AS81" i="72"/>
  <c r="AS65" i="73"/>
  <c r="AH52" i="72"/>
  <c r="S63" i="51"/>
  <c r="AN57" i="72"/>
  <c r="BL65" i="73"/>
  <c r="AH57" i="72"/>
  <c r="AM56" i="72"/>
  <c r="BN65" i="73"/>
  <c r="BH62" i="73"/>
  <c r="O18" i="72"/>
  <c r="BN62" i="73"/>
  <c r="BJ62" i="73"/>
  <c r="H64" i="12"/>
  <c r="H72" i="12" s="1"/>
  <c r="M43" i="67"/>
  <c r="AO77" i="73"/>
  <c r="DD106" i="73"/>
  <c r="EM106" i="73" s="1"/>
  <c r="EM30" i="73"/>
  <c r="O12" i="72"/>
  <c r="O93" i="72"/>
  <c r="O96" i="72" s="1"/>
  <c r="N66" i="48"/>
  <c r="O102" i="72"/>
  <c r="BI62" i="73"/>
  <c r="BB77" i="73"/>
  <c r="AI105" i="73"/>
  <c r="T14" i="14"/>
  <c r="P14" i="72"/>
  <c r="AU76" i="73"/>
  <c r="AR62" i="73"/>
  <c r="BK62" i="73"/>
  <c r="AJ57" i="72"/>
  <c r="AG52" i="72"/>
  <c r="AH56" i="72"/>
  <c r="AT76" i="73"/>
  <c r="EF67" i="73"/>
  <c r="U9" i="51"/>
  <c r="AB65" i="73"/>
  <c r="AB81" i="72"/>
  <c r="T64" i="48"/>
  <c r="AV67" i="73"/>
  <c r="AV71" i="72"/>
  <c r="U7" i="51"/>
  <c r="M35" i="14"/>
  <c r="EK119" i="72" s="1"/>
  <c r="EK113" i="72"/>
  <c r="BG62" i="73"/>
  <c r="EZ104" i="73"/>
  <c r="AB77" i="73"/>
  <c r="DV40" i="73"/>
  <c r="DV116" i="73" s="1"/>
  <c r="Y9" i="14"/>
  <c r="S9" i="14" s="1"/>
  <c r="X17" i="14"/>
  <c r="P12" i="72"/>
  <c r="P93" i="72"/>
  <c r="P96" i="72" s="1"/>
  <c r="BB62" i="73"/>
  <c r="BC62" i="73"/>
  <c r="BF62" i="73"/>
  <c r="Q23" i="15"/>
  <c r="Q41" i="15" s="1"/>
  <c r="AY76" i="73"/>
  <c r="AQ67" i="73"/>
  <c r="AP57" i="72"/>
  <c r="K40" i="67"/>
  <c r="S58" i="48"/>
  <c r="J25" i="12"/>
  <c r="P39" i="73"/>
  <c r="N29" i="14"/>
  <c r="O39" i="73"/>
  <c r="O115" i="73" s="1"/>
  <c r="AV29" i="73"/>
  <c r="AV29" i="72"/>
  <c r="Q30" i="14"/>
  <c r="EO114" i="72" s="1"/>
  <c r="AD105" i="73"/>
  <c r="EG105" i="73" s="1"/>
  <c r="ER105" i="73" s="1"/>
  <c r="EG67" i="73"/>
  <c r="AE77" i="73"/>
  <c r="L42" i="67"/>
  <c r="L38" i="67"/>
  <c r="L36" i="67"/>
  <c r="L36" i="11" s="1"/>
  <c r="L36" i="39" s="1"/>
  <c r="L6" i="67"/>
  <c r="L89" i="67" s="1"/>
  <c r="L24" i="67"/>
  <c r="AX57" i="72"/>
  <c r="T17" i="51"/>
  <c r="S16" i="51"/>
  <c r="M64" i="48"/>
  <c r="T9" i="14"/>
  <c r="M61" i="48"/>
  <c r="O27" i="73"/>
  <c r="O103" i="73" s="1"/>
  <c r="O39" i="72"/>
  <c r="O123" i="72" s="1"/>
  <c r="T55" i="51"/>
  <c r="BN77" i="73"/>
  <c r="AE62" i="73"/>
  <c r="BF77" i="73"/>
  <c r="BM62" i="73"/>
  <c r="AG51" i="72"/>
  <c r="AK51" i="72"/>
  <c r="AW76" i="73"/>
  <c r="AH51" i="72"/>
  <c r="AG56" i="72"/>
  <c r="BL62" i="73"/>
  <c r="AQ29" i="73"/>
  <c r="EH29" i="73" s="1"/>
  <c r="AI77" i="72"/>
  <c r="AI113" i="72"/>
  <c r="AL57" i="72"/>
  <c r="I86" i="72"/>
  <c r="R9" i="72"/>
  <c r="T16" i="48"/>
  <c r="I17" i="51"/>
  <c r="C97" i="12"/>
  <c r="K48" i="67"/>
  <c r="K48" i="11" s="1"/>
  <c r="K48" i="39" s="1"/>
  <c r="K40" i="12"/>
  <c r="DQ30" i="73"/>
  <c r="DQ40" i="73"/>
  <c r="I80" i="12"/>
  <c r="Y34" i="12"/>
  <c r="L28" i="67"/>
  <c r="L28" i="11" s="1"/>
  <c r="L28" i="39" s="1"/>
  <c r="AK56" i="72"/>
  <c r="AB39" i="73"/>
  <c r="EM40" i="73"/>
  <c r="DD116" i="73"/>
  <c r="EM116" i="73" s="1"/>
  <c r="EM120" i="73" s="1"/>
  <c r="S18" i="14"/>
  <c r="J40" i="39" l="1"/>
  <c r="J92" i="39" s="1"/>
  <c r="L24" i="11"/>
  <c r="L24" i="39" s="1"/>
  <c r="L91" i="39" s="1"/>
  <c r="L91" i="67"/>
  <c r="K40" i="11"/>
  <c r="K92" i="11" s="1"/>
  <c r="K92" i="67"/>
  <c r="K91" i="11"/>
  <c r="K6" i="39"/>
  <c r="K89" i="39" s="1"/>
  <c r="K89" i="11"/>
  <c r="L6" i="11"/>
  <c r="T15" i="14"/>
  <c r="U15" i="14" s="1"/>
  <c r="M40" i="69"/>
  <c r="M92" i="69" s="1"/>
  <c r="N39" i="69"/>
  <c r="N39" i="67" s="1"/>
  <c r="N38" i="69"/>
  <c r="BK76" i="73"/>
  <c r="AC25" i="73"/>
  <c r="BH77" i="73"/>
  <c r="P38" i="73"/>
  <c r="P114" i="73" s="1"/>
  <c r="BC81" i="72"/>
  <c r="BH76" i="73"/>
  <c r="BM76" i="73"/>
  <c r="BI77" i="73"/>
  <c r="BG65" i="73"/>
  <c r="BY65" i="73"/>
  <c r="BJ76" i="73"/>
  <c r="BL77" i="73"/>
  <c r="BM77" i="73"/>
  <c r="AS51" i="72"/>
  <c r="BG77" i="73"/>
  <c r="BB76" i="73"/>
  <c r="BL81" i="72"/>
  <c r="BS81" i="72"/>
  <c r="AU57" i="72"/>
  <c r="BJ81" i="72"/>
  <c r="CA81" i="72"/>
  <c r="AO81" i="72"/>
  <c r="AO65" i="73"/>
  <c r="D68" i="12"/>
  <c r="BH81" i="72"/>
  <c r="P15" i="72"/>
  <c r="P99" i="72" s="1"/>
  <c r="BK81" i="72"/>
  <c r="BY77" i="73"/>
  <c r="BP77" i="73"/>
  <c r="EJ77" i="73" s="1"/>
  <c r="E128" i="73"/>
  <c r="AI52" i="72"/>
  <c r="BM65" i="73"/>
  <c r="AU52" i="72"/>
  <c r="AM52" i="72"/>
  <c r="AX56" i="72"/>
  <c r="AX60" i="72" s="1"/>
  <c r="BM81" i="72"/>
  <c r="AP76" i="73"/>
  <c r="T12" i="14"/>
  <c r="CA77" i="73"/>
  <c r="BN81" i="72"/>
  <c r="BW77" i="73"/>
  <c r="BV65" i="73"/>
  <c r="BV77" i="73"/>
  <c r="BU65" i="73"/>
  <c r="BO65" i="73"/>
  <c r="BI81" i="72"/>
  <c r="BI65" i="73"/>
  <c r="BF81" i="72"/>
  <c r="BF65" i="73"/>
  <c r="BT77" i="73"/>
  <c r="BN76" i="73"/>
  <c r="AH63" i="73"/>
  <c r="AL56" i="72"/>
  <c r="AL60" i="72" s="1"/>
  <c r="BT65" i="73"/>
  <c r="M66" i="48"/>
  <c r="BO77" i="73"/>
  <c r="BS77" i="73"/>
  <c r="AJ52" i="72"/>
  <c r="AL51" i="72"/>
  <c r="L40" i="67"/>
  <c r="Q39" i="73"/>
  <c r="Q115" i="73" s="1"/>
  <c r="AG63" i="73"/>
  <c r="C44" i="12"/>
  <c r="AR65" i="73"/>
  <c r="AR81" i="72"/>
  <c r="T16" i="51"/>
  <c r="D97" i="12"/>
  <c r="AR76" i="73"/>
  <c r="M45" i="67"/>
  <c r="M38" i="67"/>
  <c r="BX62" i="73"/>
  <c r="T58" i="48"/>
  <c r="AO39" i="73"/>
  <c r="AO115" i="73" s="1"/>
  <c r="AK60" i="72"/>
  <c r="I64" i="12"/>
  <c r="I72" i="12" s="1"/>
  <c r="DQ116" i="73"/>
  <c r="EN116" i="73" s="1"/>
  <c r="EN120" i="73" s="1"/>
  <c r="EN40" i="73"/>
  <c r="BL57" i="72"/>
  <c r="S16" i="48"/>
  <c r="T17" i="48"/>
  <c r="S58" i="51"/>
  <c r="I10" i="72"/>
  <c r="I94" i="72" s="1"/>
  <c r="M61" i="51"/>
  <c r="I9" i="72"/>
  <c r="P115" i="73"/>
  <c r="EF39" i="73"/>
  <c r="EF115" i="73" s="1"/>
  <c r="EF119" i="73" s="1"/>
  <c r="J80" i="12"/>
  <c r="Z34" i="12"/>
  <c r="BY62" i="73"/>
  <c r="AT57" i="72"/>
  <c r="BS62" i="73"/>
  <c r="AT56" i="72"/>
  <c r="AW57" i="72"/>
  <c r="AR77" i="73"/>
  <c r="AH60" i="72"/>
  <c r="F68" i="12"/>
  <c r="BD62" i="73"/>
  <c r="BI67" i="73"/>
  <c r="BI71" i="72"/>
  <c r="BU62" i="73"/>
  <c r="M47" i="67"/>
  <c r="M42" i="67"/>
  <c r="M39" i="67"/>
  <c r="M6" i="67"/>
  <c r="M89" i="67" s="1"/>
  <c r="Q24" i="73"/>
  <c r="BN57" i="72"/>
  <c r="AE81" i="72"/>
  <c r="AE65" i="73"/>
  <c r="AG60" i="72"/>
  <c r="AQ62" i="73"/>
  <c r="E68" i="12"/>
  <c r="N35" i="14"/>
  <c r="EL119" i="72" s="1"/>
  <c r="EL113" i="72"/>
  <c r="O29" i="14"/>
  <c r="T18" i="14"/>
  <c r="AI51" i="72"/>
  <c r="EG62" i="73"/>
  <c r="AN51" i="72"/>
  <c r="BO62" i="73"/>
  <c r="AM60" i="72"/>
  <c r="AV57" i="72"/>
  <c r="O21" i="12"/>
  <c r="DQ106" i="73"/>
  <c r="EN106" i="73" s="1"/>
  <c r="EN30" i="73"/>
  <c r="R14" i="72"/>
  <c r="AH54" i="72"/>
  <c r="AZ56" i="72"/>
  <c r="AG54" i="72"/>
  <c r="R25" i="73"/>
  <c r="R101" i="73" s="1"/>
  <c r="O38" i="73"/>
  <c r="O114" i="73" s="1"/>
  <c r="CA62" i="73"/>
  <c r="AM51" i="72"/>
  <c r="S25" i="73"/>
  <c r="S101" i="73" s="1"/>
  <c r="L48" i="67"/>
  <c r="L48" i="11" s="1"/>
  <c r="L48" i="39" s="1"/>
  <c r="AX51" i="72"/>
  <c r="BU77" i="73"/>
  <c r="AZ57" i="72"/>
  <c r="BI29" i="72"/>
  <c r="BI29" i="73"/>
  <c r="U9" i="14"/>
  <c r="U12" i="14" s="1"/>
  <c r="S12" i="14"/>
  <c r="S23" i="14" s="1"/>
  <c r="S37" i="14" s="1"/>
  <c r="S41" i="14" s="1"/>
  <c r="S44" i="14" s="1"/>
  <c r="AD77" i="73"/>
  <c r="AV113" i="72"/>
  <c r="AV77" i="72"/>
  <c r="BW62" i="73"/>
  <c r="P98" i="72"/>
  <c r="AN52" i="72"/>
  <c r="AU56" i="72"/>
  <c r="I14" i="72"/>
  <c r="M46" i="67"/>
  <c r="M28" i="67"/>
  <c r="M28" i="11" s="1"/>
  <c r="M28" i="39" s="1"/>
  <c r="N43" i="67"/>
  <c r="N47" i="67"/>
  <c r="N44" i="67"/>
  <c r="N45" i="67"/>
  <c r="N46" i="67"/>
  <c r="AT51" i="72"/>
  <c r="AI57" i="72"/>
  <c r="AW51" i="72"/>
  <c r="K25" i="12"/>
  <c r="L40" i="12"/>
  <c r="ED30" i="73"/>
  <c r="ED40" i="73"/>
  <c r="BD67" i="73"/>
  <c r="BB65" i="73"/>
  <c r="BB81" i="72"/>
  <c r="AD65" i="73"/>
  <c r="BE62" i="73"/>
  <c r="U14" i="14"/>
  <c r="U18" i="14" s="1"/>
  <c r="AS57" i="72"/>
  <c r="BT62" i="73"/>
  <c r="R93" i="72"/>
  <c r="BV62" i="73"/>
  <c r="S9" i="72"/>
  <c r="BI76" i="73"/>
  <c r="BG76" i="73"/>
  <c r="T63" i="51"/>
  <c r="AQ77" i="73"/>
  <c r="BD29" i="73"/>
  <c r="EI29" i="73" s="1"/>
  <c r="AE76" i="73"/>
  <c r="AL52" i="72"/>
  <c r="AQ105" i="73"/>
  <c r="EH105" i="73" s="1"/>
  <c r="ES105" i="73" s="1"/>
  <c r="EH67" i="73"/>
  <c r="AN56" i="72"/>
  <c r="AS52" i="72"/>
  <c r="AB115" i="73"/>
  <c r="J55" i="51"/>
  <c r="AV105" i="73"/>
  <c r="K55" i="51"/>
  <c r="BC77" i="73"/>
  <c r="AC39" i="73"/>
  <c r="M36" i="67"/>
  <c r="M36" i="11" s="1"/>
  <c r="M36" i="39" s="1"/>
  <c r="M24" i="67"/>
  <c r="M44" i="67"/>
  <c r="K40" i="39" l="1"/>
  <c r="K92" i="39" s="1"/>
  <c r="M24" i="11"/>
  <c r="M24" i="39" s="1"/>
  <c r="M91" i="39" s="1"/>
  <c r="M91" i="67"/>
  <c r="L91" i="11"/>
  <c r="L40" i="11"/>
  <c r="L40" i="39" s="1"/>
  <c r="L92" i="39" s="1"/>
  <c r="L92" i="67"/>
  <c r="L6" i="39"/>
  <c r="L89" i="39" s="1"/>
  <c r="L89" i="11"/>
  <c r="M6" i="11"/>
  <c r="M89" i="11" s="1"/>
  <c r="N40" i="69"/>
  <c r="N92" i="69" s="1"/>
  <c r="O39" i="69"/>
  <c r="O39" i="67" s="1"/>
  <c r="O38" i="69"/>
  <c r="R12" i="72"/>
  <c r="H10" i="14"/>
  <c r="EF94" i="72" s="1"/>
  <c r="BY81" i="72"/>
  <c r="H15" i="14"/>
  <c r="EF99" i="72" s="1"/>
  <c r="AD76" i="73"/>
  <c r="EG76" i="73" s="1"/>
  <c r="BO81" i="72"/>
  <c r="P102" i="72"/>
  <c r="BW65" i="73"/>
  <c r="AS56" i="72"/>
  <c r="AS60" i="72" s="1"/>
  <c r="AC38" i="73"/>
  <c r="AC114" i="73" s="1"/>
  <c r="BI51" i="72"/>
  <c r="CN76" i="73"/>
  <c r="CM77" i="73"/>
  <c r="BS65" i="73"/>
  <c r="BZ77" i="73"/>
  <c r="AP51" i="72"/>
  <c r="BS76" i="73"/>
  <c r="BF76" i="73"/>
  <c r="CL81" i="72"/>
  <c r="CA65" i="73"/>
  <c r="AV51" i="72"/>
  <c r="BW76" i="73"/>
  <c r="AC51" i="72"/>
  <c r="AT52" i="72"/>
  <c r="AT54" i="72" s="1"/>
  <c r="BX77" i="73"/>
  <c r="CL77" i="73"/>
  <c r="BU81" i="72"/>
  <c r="CI65" i="73"/>
  <c r="BZ65" i="73"/>
  <c r="P18" i="72"/>
  <c r="BK57" i="72"/>
  <c r="BW81" i="72"/>
  <c r="AC57" i="72"/>
  <c r="BT76" i="73"/>
  <c r="U25" i="73"/>
  <c r="U101" i="73" s="1"/>
  <c r="BV81" i="72"/>
  <c r="BO76" i="73"/>
  <c r="J63" i="51"/>
  <c r="S27" i="73"/>
  <c r="S103" i="73" s="1"/>
  <c r="BX65" i="73"/>
  <c r="C93" i="12"/>
  <c r="E133" i="73" s="1"/>
  <c r="S38" i="73"/>
  <c r="S114" i="73" s="1"/>
  <c r="BM57" i="72"/>
  <c r="AW52" i="72"/>
  <c r="AW54" i="72" s="1"/>
  <c r="BX81" i="72"/>
  <c r="AC56" i="72"/>
  <c r="AP52" i="72"/>
  <c r="BJ56" i="72"/>
  <c r="AV56" i="72"/>
  <c r="AV60" i="72" s="1"/>
  <c r="AP56" i="72"/>
  <c r="AP60" i="72" s="1"/>
  <c r="T25" i="73"/>
  <c r="T101" i="73" s="1"/>
  <c r="CH65" i="73"/>
  <c r="AX52" i="72"/>
  <c r="AX54" i="72" s="1"/>
  <c r="BH52" i="72"/>
  <c r="AZ52" i="72"/>
  <c r="AP25" i="73"/>
  <c r="BM56" i="72"/>
  <c r="BZ81" i="72"/>
  <c r="BT81" i="72"/>
  <c r="CN81" i="72"/>
  <c r="BL56" i="72"/>
  <c r="BL60" i="72" s="1"/>
  <c r="CG81" i="72"/>
  <c r="AC63" i="73"/>
  <c r="CF65" i="73"/>
  <c r="BN56" i="72"/>
  <c r="BN60" i="72" s="1"/>
  <c r="CF62" i="73"/>
  <c r="AF25" i="73"/>
  <c r="BJ57" i="72"/>
  <c r="CL62" i="73"/>
  <c r="AM54" i="72"/>
  <c r="CG62" i="73"/>
  <c r="BP62" i="73"/>
  <c r="BI77" i="72"/>
  <c r="BI113" i="72"/>
  <c r="CN62" i="73"/>
  <c r="T9" i="72"/>
  <c r="E97" i="12"/>
  <c r="BC57" i="72"/>
  <c r="BK56" i="72"/>
  <c r="BB39" i="73"/>
  <c r="BB115" i="73" s="1"/>
  <c r="BH57" i="72"/>
  <c r="CI77" i="73"/>
  <c r="EG39" i="73"/>
  <c r="EG115" i="73" s="1"/>
  <c r="EG119" i="73" s="1"/>
  <c r="AC115" i="73"/>
  <c r="EI77" i="73"/>
  <c r="I58" i="51"/>
  <c r="CB62" i="73"/>
  <c r="BM51" i="72"/>
  <c r="AN60" i="72"/>
  <c r="R15" i="72"/>
  <c r="R99" i="72" s="1"/>
  <c r="AQ76" i="73"/>
  <c r="R27" i="73"/>
  <c r="R103" i="73" s="1"/>
  <c r="R39" i="72"/>
  <c r="R123" i="72" s="1"/>
  <c r="BL51" i="72"/>
  <c r="R96" i="72"/>
  <c r="CA76" i="73"/>
  <c r="BH56" i="72"/>
  <c r="BD105" i="73"/>
  <c r="EI105" i="73" s="1"/>
  <c r="ET105" i="73" s="1"/>
  <c r="EI67" i="73"/>
  <c r="ED106" i="73"/>
  <c r="EO106" i="73" s="1"/>
  <c r="EO30" i="73"/>
  <c r="N24" i="67"/>
  <c r="N6" i="67"/>
  <c r="N89" i="67" s="1"/>
  <c r="AU60" i="72"/>
  <c r="R39" i="73"/>
  <c r="R115" i="73" s="1"/>
  <c r="AF56" i="72"/>
  <c r="AY57" i="72"/>
  <c r="I15" i="72"/>
  <c r="I99" i="72" s="1"/>
  <c r="R98" i="72"/>
  <c r="L25" i="12"/>
  <c r="P21" i="12"/>
  <c r="AI54" i="72"/>
  <c r="J16" i="51"/>
  <c r="K17" i="51"/>
  <c r="EH62" i="73"/>
  <c r="AQ65" i="73"/>
  <c r="EF24" i="73"/>
  <c r="AJ51" i="72"/>
  <c r="BQ67" i="73"/>
  <c r="BP81" i="72"/>
  <c r="BP65" i="73"/>
  <c r="AT60" i="72"/>
  <c r="CC62" i="73"/>
  <c r="J64" i="12"/>
  <c r="J72" i="12" s="1"/>
  <c r="CM62" i="73"/>
  <c r="AF57" i="72"/>
  <c r="CN77" i="73"/>
  <c r="M40" i="67"/>
  <c r="BA51" i="72"/>
  <c r="S93" i="72"/>
  <c r="ED116" i="73"/>
  <c r="EO116" i="73" s="1"/>
  <c r="EO120" i="73" s="1"/>
  <c r="EO40" i="73"/>
  <c r="N28" i="67"/>
  <c r="N28" i="11" s="1"/>
  <c r="N28" i="39" s="1"/>
  <c r="T60" i="51"/>
  <c r="BA56" i="72"/>
  <c r="BR62" i="73"/>
  <c r="C92" i="12"/>
  <c r="E127" i="73"/>
  <c r="AF51" i="72"/>
  <c r="AK52" i="72"/>
  <c r="BY76" i="73"/>
  <c r="BV67" i="73"/>
  <c r="BV71" i="72"/>
  <c r="BA52" i="72"/>
  <c r="AM63" i="73"/>
  <c r="BE77" i="73"/>
  <c r="AN63" i="73"/>
  <c r="EG65" i="73"/>
  <c r="P29" i="14"/>
  <c r="BV29" i="73"/>
  <c r="BV29" i="72"/>
  <c r="O46" i="67"/>
  <c r="O43" i="67"/>
  <c r="O47" i="67"/>
  <c r="O45" i="67"/>
  <c r="CK62" i="73"/>
  <c r="BN51" i="72"/>
  <c r="AZ60" i="72"/>
  <c r="CG77" i="73"/>
  <c r="AN54" i="72"/>
  <c r="T58" i="51"/>
  <c r="S39" i="73"/>
  <c r="S115" i="73" s="1"/>
  <c r="C60" i="12"/>
  <c r="BI105" i="73"/>
  <c r="S14" i="72"/>
  <c r="BD65" i="73"/>
  <c r="BI57" i="72"/>
  <c r="BZ76" i="73"/>
  <c r="CJ62" i="73"/>
  <c r="N38" i="67"/>
  <c r="I98" i="72"/>
  <c r="BK51" i="72"/>
  <c r="AF52" i="72"/>
  <c r="BD77" i="73"/>
  <c r="I93" i="72"/>
  <c r="I96" i="72" s="1"/>
  <c r="I12" i="72"/>
  <c r="BZ62" i="73"/>
  <c r="AK63" i="73"/>
  <c r="P27" i="73"/>
  <c r="P39" i="72"/>
  <c r="P123" i="72" s="1"/>
  <c r="H14" i="14"/>
  <c r="D51" i="12"/>
  <c r="D70" i="12"/>
  <c r="K80" i="12"/>
  <c r="AA34" i="12"/>
  <c r="N36" i="67"/>
  <c r="N36" i="11" s="1"/>
  <c r="N36" i="39" s="1"/>
  <c r="N42" i="67"/>
  <c r="BH51" i="72"/>
  <c r="O23" i="12"/>
  <c r="BQ29" i="73"/>
  <c r="EJ29" i="73" s="1"/>
  <c r="AZ51" i="72"/>
  <c r="Q38" i="73"/>
  <c r="AS54" i="72"/>
  <c r="O35" i="14"/>
  <c r="EM119" i="72" s="1"/>
  <c r="EM113" i="72"/>
  <c r="CH62" i="73"/>
  <c r="M48" i="67"/>
  <c r="M48" i="11" s="1"/>
  <c r="M48" i="39" s="1"/>
  <c r="EI62" i="73"/>
  <c r="AJ56" i="72"/>
  <c r="BA57" i="72"/>
  <c r="AL63" i="73"/>
  <c r="CI62" i="73"/>
  <c r="AP39" i="73"/>
  <c r="I25" i="73"/>
  <c r="BL52" i="72"/>
  <c r="AV52" i="72"/>
  <c r="BJ52" i="72"/>
  <c r="AU51" i="72"/>
  <c r="AL54" i="72"/>
  <c r="BE81" i="72"/>
  <c r="BE65" i="73"/>
  <c r="T14" i="72"/>
  <c r="M91" i="11" l="1"/>
  <c r="L92" i="11"/>
  <c r="N24" i="11"/>
  <c r="N24" i="39" s="1"/>
  <c r="N91" i="39" s="1"/>
  <c r="N91" i="67"/>
  <c r="M40" i="11"/>
  <c r="M40" i="39" s="1"/>
  <c r="M92" i="39" s="1"/>
  <c r="M92" i="67"/>
  <c r="M6" i="39"/>
  <c r="M89" i="39" s="1"/>
  <c r="N6" i="11"/>
  <c r="N89" i="11" s="1"/>
  <c r="O40" i="69"/>
  <c r="O92" i="69" s="1"/>
  <c r="P39" i="69"/>
  <c r="Q39" i="69" s="1"/>
  <c r="P38" i="69"/>
  <c r="Q38" i="69" s="1"/>
  <c r="BV76" i="73"/>
  <c r="BN63" i="73"/>
  <c r="BI56" i="72"/>
  <c r="AX63" i="73"/>
  <c r="AS63" i="73"/>
  <c r="AV63" i="73"/>
  <c r="BB57" i="72"/>
  <c r="CC77" i="73"/>
  <c r="EK77" i="73" s="1"/>
  <c r="CH77" i="73"/>
  <c r="CC65" i="73"/>
  <c r="CM76" i="73"/>
  <c r="BM52" i="72"/>
  <c r="BM54" i="72" s="1"/>
  <c r="CV81" i="72"/>
  <c r="CL76" i="73"/>
  <c r="DA77" i="73"/>
  <c r="CU81" i="72"/>
  <c r="CY77" i="73"/>
  <c r="CZ77" i="73"/>
  <c r="BU76" i="73"/>
  <c r="CJ81" i="72"/>
  <c r="R18" i="72"/>
  <c r="AP54" i="72"/>
  <c r="AP63" i="73"/>
  <c r="AP101" i="73" s="1"/>
  <c r="U14" i="72"/>
  <c r="CM65" i="73"/>
  <c r="S96" i="72"/>
  <c r="S12" i="72"/>
  <c r="BB56" i="72"/>
  <c r="CJ77" i="73"/>
  <c r="CO65" i="73"/>
  <c r="BB52" i="72"/>
  <c r="DK77" i="73"/>
  <c r="BX76" i="73"/>
  <c r="CK77" i="73"/>
  <c r="BN52" i="72"/>
  <c r="BN54" i="72" s="1"/>
  <c r="CJ65" i="73"/>
  <c r="CI81" i="72"/>
  <c r="CU77" i="73"/>
  <c r="BZ57" i="72"/>
  <c r="CZ65" i="73"/>
  <c r="CF77" i="73"/>
  <c r="BP76" i="73"/>
  <c r="AC60" i="72"/>
  <c r="CB76" i="73"/>
  <c r="CL65" i="73"/>
  <c r="BM60" i="72"/>
  <c r="S39" i="72"/>
  <c r="S123" i="72" s="1"/>
  <c r="CI76" i="73"/>
  <c r="CK65" i="73"/>
  <c r="CH81" i="72"/>
  <c r="CY65" i="73"/>
  <c r="CF81" i="72"/>
  <c r="CB77" i="73"/>
  <c r="CN65" i="73"/>
  <c r="AH25" i="73"/>
  <c r="AH101" i="73" s="1"/>
  <c r="BF57" i="72"/>
  <c r="CK81" i="72"/>
  <c r="CG65" i="73"/>
  <c r="CT76" i="73"/>
  <c r="BC76" i="73"/>
  <c r="BF52" i="72"/>
  <c r="T38" i="73"/>
  <c r="T114" i="73" s="1"/>
  <c r="CM81" i="72"/>
  <c r="AY52" i="72"/>
  <c r="I102" i="72"/>
  <c r="I107" i="72" s="1"/>
  <c r="I121" i="72" s="1"/>
  <c r="I125" i="72" s="1"/>
  <c r="I18" i="72"/>
  <c r="I23" i="72" s="1"/>
  <c r="I37" i="72" s="1"/>
  <c r="I41" i="72" s="1"/>
  <c r="BC25" i="73"/>
  <c r="CO62" i="73"/>
  <c r="CZ62" i="73"/>
  <c r="AI63" i="73"/>
  <c r="CI71" i="72"/>
  <c r="CI67" i="73"/>
  <c r="DA62" i="73"/>
  <c r="G128" i="73"/>
  <c r="E93" i="12"/>
  <c r="BR77" i="73"/>
  <c r="F128" i="73"/>
  <c r="D93" i="12"/>
  <c r="CU62" i="73"/>
  <c r="O28" i="67"/>
  <c r="O28" i="11" s="1"/>
  <c r="O28" i="39" s="1"/>
  <c r="R38" i="73"/>
  <c r="R114" i="73" s="1"/>
  <c r="AE38" i="73"/>
  <c r="AE114" i="73" s="1"/>
  <c r="AW56" i="72"/>
  <c r="AJ54" i="72"/>
  <c r="AY51" i="72"/>
  <c r="AZ63" i="73"/>
  <c r="BS57" i="72"/>
  <c r="EF38" i="73"/>
  <c r="EF114" i="73" s="1"/>
  <c r="Q114" i="73"/>
  <c r="L55" i="51"/>
  <c r="J58" i="51"/>
  <c r="CJ57" i="72"/>
  <c r="K64" i="12"/>
  <c r="K72" i="12" s="1"/>
  <c r="CG76" i="73"/>
  <c r="H18" i="14"/>
  <c r="EF102" i="72" s="1"/>
  <c r="EF98" i="72"/>
  <c r="Q27" i="73"/>
  <c r="EF27" i="73" s="1"/>
  <c r="CP62" i="73"/>
  <c r="BJ51" i="72"/>
  <c r="AU63" i="73"/>
  <c r="AC52" i="72"/>
  <c r="BC51" i="72"/>
  <c r="P45" i="67"/>
  <c r="Q45" i="67" s="1"/>
  <c r="P46" i="67"/>
  <c r="Q46" i="67" s="1"/>
  <c r="P47" i="67"/>
  <c r="Q47" i="67" s="1"/>
  <c r="P43" i="67"/>
  <c r="Q43" i="67" s="1"/>
  <c r="P44" i="67"/>
  <c r="O38" i="67"/>
  <c r="O24" i="67"/>
  <c r="BV77" i="72"/>
  <c r="BV113" i="72"/>
  <c r="BV57" i="72"/>
  <c r="BJ60" i="72"/>
  <c r="K58" i="51"/>
  <c r="AS25" i="73"/>
  <c r="AI56" i="72"/>
  <c r="E51" i="12"/>
  <c r="E70" i="12"/>
  <c r="Q29" i="14"/>
  <c r="AF60" i="72"/>
  <c r="CW62" i="73"/>
  <c r="BH60" i="72"/>
  <c r="T93" i="72"/>
  <c r="AC101" i="73"/>
  <c r="BQ65" i="73"/>
  <c r="S64" i="48"/>
  <c r="CX62" i="73"/>
  <c r="N40" i="67"/>
  <c r="BA60" i="72"/>
  <c r="BQ105" i="73"/>
  <c r="EJ105" i="73" s="1"/>
  <c r="EU105" i="73" s="1"/>
  <c r="EJ67" i="73"/>
  <c r="EH65" i="73"/>
  <c r="BT52" i="72"/>
  <c r="L80" i="12"/>
  <c r="AB34" i="12"/>
  <c r="BK60" i="72"/>
  <c r="BV56" i="72"/>
  <c r="AU54" i="72"/>
  <c r="T98" i="72"/>
  <c r="CS77" i="73"/>
  <c r="I101" i="73"/>
  <c r="I107" i="73" s="1"/>
  <c r="I31" i="73"/>
  <c r="CV77" i="73"/>
  <c r="H39" i="14"/>
  <c r="EF123" i="72" s="1"/>
  <c r="C23" i="12"/>
  <c r="BH54" i="72"/>
  <c r="N48" i="67"/>
  <c r="N48" i="11" s="1"/>
  <c r="N48" i="39" s="1"/>
  <c r="BS51" i="72"/>
  <c r="C21" i="12"/>
  <c r="F51" i="12"/>
  <c r="F70" i="12"/>
  <c r="S98" i="72"/>
  <c r="AJ63" i="73"/>
  <c r="C76" i="12"/>
  <c r="N67" i="48"/>
  <c r="O42" i="67"/>
  <c r="P35" i="14"/>
  <c r="EN119" i="72" s="1"/>
  <c r="EN113" i="72"/>
  <c r="BP57" i="72"/>
  <c r="BV105" i="73"/>
  <c r="AT63" i="73"/>
  <c r="AF54" i="72"/>
  <c r="BG51" i="72"/>
  <c r="BA54" i="72"/>
  <c r="BG57" i="72"/>
  <c r="BY56" i="72"/>
  <c r="S15" i="72"/>
  <c r="S99" i="72" s="1"/>
  <c r="CV62" i="73"/>
  <c r="BC52" i="72"/>
  <c r="BO39" i="73"/>
  <c r="BO115" i="73" s="1"/>
  <c r="BL54" i="72"/>
  <c r="EH76" i="73"/>
  <c r="BC56" i="72"/>
  <c r="BC39" i="73"/>
  <c r="AE39" i="73"/>
  <c r="AE115" i="73" s="1"/>
  <c r="CT62" i="73"/>
  <c r="P103" i="73"/>
  <c r="CD67" i="73"/>
  <c r="AK54" i="72"/>
  <c r="CD62" i="73"/>
  <c r="H68" i="12"/>
  <c r="CB65" i="73"/>
  <c r="CB81" i="72"/>
  <c r="AO25" i="73"/>
  <c r="AW63" i="73"/>
  <c r="AJ60" i="72"/>
  <c r="BT57" i="72"/>
  <c r="CY62" i="73"/>
  <c r="CI29" i="72"/>
  <c r="CI29" i="73"/>
  <c r="Q25" i="73"/>
  <c r="C61" i="12"/>
  <c r="C77" i="12" s="1"/>
  <c r="EH39" i="73"/>
  <c r="EH115" i="73" s="1"/>
  <c r="EH119" i="73" s="1"/>
  <c r="AP115" i="73"/>
  <c r="CA52" i="72"/>
  <c r="AZ54" i="72"/>
  <c r="P23" i="12"/>
  <c r="U39" i="14" s="1"/>
  <c r="T39" i="14"/>
  <c r="BE76" i="73"/>
  <c r="BQ62" i="73"/>
  <c r="AP38" i="73"/>
  <c r="AP114" i="73" s="1"/>
  <c r="BS52" i="72"/>
  <c r="EI65" i="73"/>
  <c r="H9" i="14"/>
  <c r="CH76" i="73"/>
  <c r="AY56" i="72"/>
  <c r="O44" i="67"/>
  <c r="O6" i="67"/>
  <c r="O89" i="67" s="1"/>
  <c r="O36" i="67"/>
  <c r="O36" i="11" s="1"/>
  <c r="O36" i="39" s="1"/>
  <c r="CD29" i="73"/>
  <c r="EK29" i="73" s="1"/>
  <c r="BQ77" i="73"/>
  <c r="E132" i="73"/>
  <c r="AF39" i="73"/>
  <c r="AF115" i="73" s="1"/>
  <c r="S61" i="51"/>
  <c r="BX52" i="72"/>
  <c r="AF63" i="73"/>
  <c r="R102" i="72"/>
  <c r="I16" i="51"/>
  <c r="J17" i="51"/>
  <c r="F97" i="12"/>
  <c r="AV54" i="72"/>
  <c r="AG25" i="73"/>
  <c r="AG101" i="73" s="1"/>
  <c r="BY57" i="72"/>
  <c r="BB51" i="72"/>
  <c r="N91" i="11" l="1"/>
  <c r="O24" i="11"/>
  <c r="O24" i="39" s="1"/>
  <c r="O91" i="39" s="1"/>
  <c r="O91" i="67"/>
  <c r="N40" i="11"/>
  <c r="N92" i="11" s="1"/>
  <c r="N92" i="67"/>
  <c r="M92" i="11"/>
  <c r="N6" i="39"/>
  <c r="N89" i="39" s="1"/>
  <c r="Q44" i="67"/>
  <c r="O6" i="11"/>
  <c r="O89" i="11" s="1"/>
  <c r="P39" i="67"/>
  <c r="Q39" i="67" s="1"/>
  <c r="P40" i="69"/>
  <c r="Q40" i="69" s="1"/>
  <c r="CK51" i="72"/>
  <c r="DA76" i="73"/>
  <c r="CC81" i="72"/>
  <c r="BB60" i="72"/>
  <c r="CJ76" i="73"/>
  <c r="CK76" i="73"/>
  <c r="CZ76" i="73"/>
  <c r="CW77" i="73"/>
  <c r="CF76" i="73"/>
  <c r="CK57" i="72"/>
  <c r="CA51" i="72"/>
  <c r="CA54" i="72" s="1"/>
  <c r="CP76" i="73"/>
  <c r="DC81" i="72"/>
  <c r="CT65" i="73"/>
  <c r="CT77" i="73"/>
  <c r="CX76" i="73"/>
  <c r="CC76" i="73"/>
  <c r="BM63" i="73"/>
  <c r="DN76" i="73"/>
  <c r="CF52" i="72"/>
  <c r="CO77" i="73"/>
  <c r="CW76" i="73"/>
  <c r="BT56" i="72"/>
  <c r="BT60" i="72" s="1"/>
  <c r="CU65" i="73"/>
  <c r="CO76" i="73"/>
  <c r="CO81" i="72"/>
  <c r="CX77" i="73"/>
  <c r="BL63" i="73"/>
  <c r="BB63" i="73"/>
  <c r="CX65" i="73"/>
  <c r="CY81" i="72"/>
  <c r="CT81" i="72"/>
  <c r="DA81" i="72"/>
  <c r="BZ56" i="72"/>
  <c r="BZ60" i="72" s="1"/>
  <c r="CW65" i="73"/>
  <c r="CZ81" i="72"/>
  <c r="DA65" i="73"/>
  <c r="CP81" i="72"/>
  <c r="CX81" i="72"/>
  <c r="CP65" i="73"/>
  <c r="BG63" i="73"/>
  <c r="DF81" i="72"/>
  <c r="CS65" i="73"/>
  <c r="CA57" i="72"/>
  <c r="BS63" i="73"/>
  <c r="CS81" i="72"/>
  <c r="BX51" i="72"/>
  <c r="BX54" i="72" s="1"/>
  <c r="BZ51" i="72"/>
  <c r="DL81" i="72"/>
  <c r="BG52" i="72"/>
  <c r="BG54" i="72" s="1"/>
  <c r="BI63" i="73"/>
  <c r="CV65" i="73"/>
  <c r="CB57" i="72"/>
  <c r="CS76" i="73"/>
  <c r="BX57" i="72"/>
  <c r="BX56" i="72"/>
  <c r="CW81" i="72"/>
  <c r="BF56" i="72"/>
  <c r="BF60" i="72" s="1"/>
  <c r="BD76" i="73"/>
  <c r="EI76" i="73" s="1"/>
  <c r="BF51" i="72"/>
  <c r="BF54" i="72" s="1"/>
  <c r="DK65" i="73"/>
  <c r="CA56" i="72"/>
  <c r="DG65" i="73"/>
  <c r="CU76" i="73"/>
  <c r="CK56" i="72"/>
  <c r="BG56" i="72"/>
  <c r="BG60" i="72" s="1"/>
  <c r="I44" i="72"/>
  <c r="DM81" i="72"/>
  <c r="I128" i="72"/>
  <c r="BU52" i="72"/>
  <c r="DB76" i="73"/>
  <c r="G93" i="12"/>
  <c r="BP52" i="72"/>
  <c r="CO24" i="73"/>
  <c r="CO100" i="73" s="1"/>
  <c r="DB62" i="73"/>
  <c r="CC24" i="73"/>
  <c r="AR56" i="72"/>
  <c r="AB56" i="72"/>
  <c r="BC60" i="72"/>
  <c r="AT25" i="73"/>
  <c r="AT101" i="73" s="1"/>
  <c r="BW51" i="72"/>
  <c r="S18" i="72"/>
  <c r="BJ63" i="73"/>
  <c r="DI77" i="73"/>
  <c r="AY63" i="73"/>
  <c r="P6" i="67"/>
  <c r="P89" i="67" s="1"/>
  <c r="C43" i="12"/>
  <c r="C62" i="12"/>
  <c r="C78" i="12" s="1"/>
  <c r="AE25" i="73"/>
  <c r="BH63" i="73"/>
  <c r="L63" i="51"/>
  <c r="U61" i="51"/>
  <c r="CV29" i="73"/>
  <c r="CV29" i="72"/>
  <c r="AY60" i="72"/>
  <c r="H12" i="14"/>
  <c r="EF93" i="72"/>
  <c r="CS62" i="73"/>
  <c r="EJ62" i="73"/>
  <c r="G97" i="12"/>
  <c r="BR65" i="73"/>
  <c r="BR81" i="72"/>
  <c r="EF25" i="73"/>
  <c r="U9" i="72"/>
  <c r="CN56" i="72"/>
  <c r="O48" i="67"/>
  <c r="O48" i="11" s="1"/>
  <c r="O48" i="39" s="1"/>
  <c r="BU56" i="72"/>
  <c r="EQ103" i="73"/>
  <c r="S32" i="12"/>
  <c r="AS39" i="73"/>
  <c r="AS115" i="73" s="1"/>
  <c r="BV60" i="72"/>
  <c r="L64" i="12"/>
  <c r="L72" i="12" s="1"/>
  <c r="EJ65" i="73"/>
  <c r="CI51" i="72"/>
  <c r="T96" i="72"/>
  <c r="Q35" i="14"/>
  <c r="EO119" i="72" s="1"/>
  <c r="EO113" i="72"/>
  <c r="BV52" i="72"/>
  <c r="H128" i="73"/>
  <c r="F93" i="12"/>
  <c r="AR39" i="73"/>
  <c r="AR115" i="73" s="1"/>
  <c r="DF77" i="73"/>
  <c r="P28" i="67"/>
  <c r="Q28" i="67" s="1"/>
  <c r="AC54" i="72"/>
  <c r="CF57" i="72"/>
  <c r="CE77" i="73"/>
  <c r="T15" i="72"/>
  <c r="CP77" i="73"/>
  <c r="N55" i="51"/>
  <c r="AR51" i="72"/>
  <c r="G133" i="73"/>
  <c r="CQ67" i="73"/>
  <c r="V25" i="73"/>
  <c r="V101" i="73" s="1"/>
  <c r="BI52" i="72"/>
  <c r="DJ62" i="73"/>
  <c r="BW56" i="72"/>
  <c r="BC63" i="73"/>
  <c r="BC38" i="73"/>
  <c r="BC114" i="73" s="1"/>
  <c r="AI60" i="72"/>
  <c r="P36" i="67"/>
  <c r="Q36" i="67" s="1"/>
  <c r="CB39" i="73"/>
  <c r="CB115" i="73" s="1"/>
  <c r="BV51" i="72"/>
  <c r="T39" i="73"/>
  <c r="T115" i="73" s="1"/>
  <c r="DC62" i="73"/>
  <c r="BP56" i="72"/>
  <c r="AF101" i="73"/>
  <c r="DM77" i="73"/>
  <c r="CE62" i="73"/>
  <c r="G68" i="12"/>
  <c r="BQ76" i="73"/>
  <c r="BP51" i="72"/>
  <c r="DC77" i="73"/>
  <c r="CE81" i="72"/>
  <c r="CE65" i="73"/>
  <c r="EK62" i="73"/>
  <c r="DL62" i="73"/>
  <c r="EI39" i="73"/>
  <c r="EI115" i="73" s="1"/>
  <c r="EI119" i="73" s="1"/>
  <c r="BC115" i="73"/>
  <c r="BK63" i="73"/>
  <c r="BY60" i="72"/>
  <c r="BI60" i="72"/>
  <c r="AB51" i="72"/>
  <c r="BA63" i="73"/>
  <c r="BS54" i="72"/>
  <c r="V9" i="72"/>
  <c r="BB25" i="73"/>
  <c r="BS56" i="72"/>
  <c r="CV57" i="72"/>
  <c r="G51" i="12"/>
  <c r="G70" i="12"/>
  <c r="T12" i="72"/>
  <c r="AR52" i="72"/>
  <c r="P24" i="67"/>
  <c r="BJ54" i="72"/>
  <c r="DG62" i="73"/>
  <c r="BW57" i="72"/>
  <c r="CI105" i="73"/>
  <c r="BP39" i="73"/>
  <c r="CQ29" i="73"/>
  <c r="EL29" i="73" s="1"/>
  <c r="BY51" i="72"/>
  <c r="AE51" i="72"/>
  <c r="DH62" i="73"/>
  <c r="BR76" i="73"/>
  <c r="P38" i="67"/>
  <c r="Q38" i="67" s="1"/>
  <c r="S60" i="51"/>
  <c r="T27" i="73"/>
  <c r="T39" i="72"/>
  <c r="T123" i="72" s="1"/>
  <c r="U98" i="72"/>
  <c r="BB54" i="72"/>
  <c r="AG39" i="73"/>
  <c r="AG115" i="73" s="1"/>
  <c r="CB52" i="72"/>
  <c r="BU57" i="72"/>
  <c r="DF62" i="73"/>
  <c r="CB56" i="72"/>
  <c r="BW52" i="72"/>
  <c r="BK52" i="72"/>
  <c r="CV67" i="73"/>
  <c r="CV71" i="72"/>
  <c r="CD105" i="73"/>
  <c r="EK105" i="73" s="1"/>
  <c r="EV105" i="73" s="1"/>
  <c r="EK67" i="73"/>
  <c r="CB24" i="73"/>
  <c r="S102" i="72"/>
  <c r="S30" i="12"/>
  <c r="EQ100" i="73"/>
  <c r="I118" i="73"/>
  <c r="CI57" i="72"/>
  <c r="U39" i="73"/>
  <c r="U115" i="73" s="1"/>
  <c r="M67" i="48"/>
  <c r="DM62" i="73"/>
  <c r="O40" i="67"/>
  <c r="P42" i="67"/>
  <c r="Q42" i="67" s="1"/>
  <c r="BC54" i="72"/>
  <c r="DN62" i="73"/>
  <c r="BT51" i="72"/>
  <c r="AY54" i="72"/>
  <c r="AS101" i="73"/>
  <c r="AW60" i="72"/>
  <c r="M55" i="51"/>
  <c r="F133" i="73"/>
  <c r="CD77" i="73"/>
  <c r="CI77" i="72"/>
  <c r="CI113" i="72"/>
  <c r="O91" i="11" l="1"/>
  <c r="N40" i="39"/>
  <c r="N92" i="39" s="1"/>
  <c r="Q92" i="69"/>
  <c r="P92" i="69"/>
  <c r="O40" i="11"/>
  <c r="O92" i="11" s="1"/>
  <c r="O92" i="67"/>
  <c r="Q24" i="67"/>
  <c r="P91" i="67"/>
  <c r="Q91" i="67" s="1"/>
  <c r="O6" i="39"/>
  <c r="O89" i="39" s="1"/>
  <c r="Q89" i="67"/>
  <c r="P6" i="11"/>
  <c r="P6" i="39" s="1"/>
  <c r="Q6" i="67"/>
  <c r="P24" i="11"/>
  <c r="P36" i="11"/>
  <c r="Q36" i="11" s="1"/>
  <c r="P28" i="11"/>
  <c r="Q28" i="11" s="1"/>
  <c r="CU57" i="72"/>
  <c r="CY76" i="73"/>
  <c r="DH81" i="72"/>
  <c r="DC65" i="73"/>
  <c r="CN57" i="72"/>
  <c r="DX76" i="73"/>
  <c r="CK60" i="72"/>
  <c r="DI81" i="72"/>
  <c r="DK76" i="73"/>
  <c r="CW57" i="72"/>
  <c r="DH65" i="73"/>
  <c r="DN77" i="73"/>
  <c r="CG56" i="72"/>
  <c r="DU76" i="73"/>
  <c r="DG77" i="73"/>
  <c r="CL56" i="72"/>
  <c r="M17" i="51"/>
  <c r="CV105" i="73"/>
  <c r="CO57" i="72"/>
  <c r="L16" i="51"/>
  <c r="DL77" i="73"/>
  <c r="DI65" i="73"/>
  <c r="CM56" i="72"/>
  <c r="CG52" i="72"/>
  <c r="CV76" i="73"/>
  <c r="DJ81" i="72"/>
  <c r="CK52" i="72"/>
  <c r="CK54" i="72" s="1"/>
  <c r="CA60" i="72"/>
  <c r="BZ63" i="73"/>
  <c r="BX60" i="72"/>
  <c r="AU25" i="73"/>
  <c r="AU101" i="73" s="1"/>
  <c r="DB81" i="72"/>
  <c r="DB65" i="73"/>
  <c r="DJ77" i="73"/>
  <c r="DL65" i="73"/>
  <c r="DO77" i="73"/>
  <c r="W14" i="72"/>
  <c r="BY52" i="72"/>
  <c r="BY54" i="72" s="1"/>
  <c r="CL51" i="72"/>
  <c r="U39" i="72"/>
  <c r="U123" i="72" s="1"/>
  <c r="U27" i="73"/>
  <c r="U103" i="73" s="1"/>
  <c r="CT56" i="72"/>
  <c r="DV77" i="73"/>
  <c r="DM65" i="73"/>
  <c r="DF65" i="73"/>
  <c r="DP76" i="73"/>
  <c r="CG57" i="72"/>
  <c r="U15" i="72"/>
  <c r="U99" i="72" s="1"/>
  <c r="U102" i="72" s="1"/>
  <c r="BO25" i="73"/>
  <c r="DH77" i="73"/>
  <c r="DG81" i="72"/>
  <c r="I128" i="73"/>
  <c r="I133" i="73" s="1"/>
  <c r="DN65" i="73"/>
  <c r="DY77" i="73"/>
  <c r="DK81" i="72"/>
  <c r="CI56" i="72"/>
  <c r="CI60" i="72" s="1"/>
  <c r="DW81" i="72"/>
  <c r="DP65" i="73"/>
  <c r="AE52" i="72"/>
  <c r="DJ65" i="73"/>
  <c r="AS38" i="73"/>
  <c r="AS114" i="73" s="1"/>
  <c r="V14" i="72"/>
  <c r="V98" i="72" s="1"/>
  <c r="BS25" i="73"/>
  <c r="BS101" i="73" s="1"/>
  <c r="DN81" i="72"/>
  <c r="AO51" i="72"/>
  <c r="AO56" i="72"/>
  <c r="AO57" i="72"/>
  <c r="CF56" i="72"/>
  <c r="CF60" i="72" s="1"/>
  <c r="AO63" i="73"/>
  <c r="AO101" i="73" s="1"/>
  <c r="BF63" i="73"/>
  <c r="DU77" i="73"/>
  <c r="AO52" i="72"/>
  <c r="CL57" i="72"/>
  <c r="CF51" i="72"/>
  <c r="CF54" i="72" s="1"/>
  <c r="EA65" i="73"/>
  <c r="DT65" i="73"/>
  <c r="CI52" i="72"/>
  <c r="CI54" i="72" s="1"/>
  <c r="CJ52" i="72"/>
  <c r="CS52" i="72"/>
  <c r="J128" i="73"/>
  <c r="DU65" i="73"/>
  <c r="CV52" i="72"/>
  <c r="CN52" i="72"/>
  <c r="CO52" i="72"/>
  <c r="CN51" i="72"/>
  <c r="CT57" i="72"/>
  <c r="DB24" i="73"/>
  <c r="V15" i="72"/>
  <c r="V99" i="72" s="1"/>
  <c r="DZ62" i="73"/>
  <c r="BE52" i="72"/>
  <c r="CB100" i="73"/>
  <c r="DT77" i="73"/>
  <c r="AR54" i="72"/>
  <c r="BW54" i="72"/>
  <c r="AE57" i="72"/>
  <c r="CH57" i="72"/>
  <c r="P48" i="67"/>
  <c r="Q48" i="67" s="1"/>
  <c r="BF25" i="73"/>
  <c r="CT52" i="72"/>
  <c r="BZ52" i="72"/>
  <c r="BT63" i="73"/>
  <c r="AH39" i="73"/>
  <c r="AH115" i="73" s="1"/>
  <c r="CC9" i="72"/>
  <c r="EA62" i="73"/>
  <c r="DZ77" i="73"/>
  <c r="CG51" i="72"/>
  <c r="O55" i="51"/>
  <c r="BP25" i="73"/>
  <c r="BS60" i="72"/>
  <c r="DX77" i="73"/>
  <c r="EM77" i="73"/>
  <c r="BP54" i="72"/>
  <c r="EJ76" i="73"/>
  <c r="V39" i="72"/>
  <c r="V123" i="72" s="1"/>
  <c r="V27" i="73"/>
  <c r="V103" i="73" s="1"/>
  <c r="AE56" i="72"/>
  <c r="DA56" i="72"/>
  <c r="K16" i="51"/>
  <c r="L17" i="51"/>
  <c r="CP57" i="72"/>
  <c r="DG76" i="73"/>
  <c r="T99" i="72"/>
  <c r="T102" i="72" s="1"/>
  <c r="T18" i="72"/>
  <c r="CU52" i="72"/>
  <c r="DJ76" i="73"/>
  <c r="H97" i="12"/>
  <c r="CR77" i="73"/>
  <c r="M63" i="51"/>
  <c r="U12" i="72"/>
  <c r="U93" i="72"/>
  <c r="U96" i="72" s="1"/>
  <c r="DD29" i="73"/>
  <c r="EM29" i="73" s="1"/>
  <c r="DA57" i="72"/>
  <c r="CC100" i="73"/>
  <c r="BP38" i="73"/>
  <c r="BP114" i="73" s="1"/>
  <c r="DI62" i="73"/>
  <c r="P40" i="67"/>
  <c r="AF38" i="73"/>
  <c r="AF114" i="73" s="1"/>
  <c r="BV54" i="72"/>
  <c r="DI76" i="73"/>
  <c r="CD65" i="73"/>
  <c r="DT62" i="73"/>
  <c r="AI25" i="73"/>
  <c r="AI101" i="73" s="1"/>
  <c r="BG25" i="73"/>
  <c r="BG101" i="73" s="1"/>
  <c r="CH52" i="72"/>
  <c r="F52" i="12"/>
  <c r="DK57" i="72"/>
  <c r="DI67" i="73"/>
  <c r="DI71" i="72"/>
  <c r="DX62" i="73"/>
  <c r="CE76" i="73"/>
  <c r="DD67" i="73"/>
  <c r="BE38" i="73"/>
  <c r="BE114" i="73" s="1"/>
  <c r="CB60" i="72"/>
  <c r="AR38" i="73"/>
  <c r="AR114" i="73" s="1"/>
  <c r="T103" i="73"/>
  <c r="CD76" i="73"/>
  <c r="CM57" i="72"/>
  <c r="AR57" i="72"/>
  <c r="AR60" i="72" s="1"/>
  <c r="CP52" i="72"/>
  <c r="E52" i="12"/>
  <c r="BP60" i="72"/>
  <c r="BI54" i="72"/>
  <c r="CO39" i="73"/>
  <c r="CO115" i="73" s="1"/>
  <c r="CQ105" i="73"/>
  <c r="EL105" i="73" s="1"/>
  <c r="EW105" i="73" s="1"/>
  <c r="EL67" i="73"/>
  <c r="CQ77" i="73"/>
  <c r="CR62" i="73"/>
  <c r="CS56" i="72"/>
  <c r="CC39" i="73"/>
  <c r="DM76" i="73"/>
  <c r="CN60" i="72"/>
  <c r="M16" i="51"/>
  <c r="N17" i="51"/>
  <c r="AG38" i="73"/>
  <c r="AG114" i="73" s="1"/>
  <c r="AB25" i="73"/>
  <c r="AB52" i="72"/>
  <c r="BV63" i="73"/>
  <c r="V93" i="72"/>
  <c r="CR81" i="72"/>
  <c r="CR65" i="73"/>
  <c r="DO62" i="73"/>
  <c r="BW60" i="72"/>
  <c r="C22" i="12"/>
  <c r="BU60" i="72"/>
  <c r="BE39" i="73"/>
  <c r="BE115" i="73" s="1"/>
  <c r="BR24" i="73"/>
  <c r="CS57" i="72"/>
  <c r="BT54" i="72"/>
  <c r="DY62" i="73"/>
  <c r="CB27" i="73"/>
  <c r="CB103" i="73" s="1"/>
  <c r="CB39" i="72"/>
  <c r="CB123" i="72" s="1"/>
  <c r="CV113" i="72"/>
  <c r="CV77" i="72"/>
  <c r="BK54" i="72"/>
  <c r="BP63" i="73"/>
  <c r="I63" i="51"/>
  <c r="DO24" i="73"/>
  <c r="BU51" i="72"/>
  <c r="W9" i="72"/>
  <c r="U60" i="51"/>
  <c r="CZ52" i="72"/>
  <c r="BF39" i="73"/>
  <c r="BF115" i="73" s="1"/>
  <c r="CP56" i="72"/>
  <c r="EJ39" i="73"/>
  <c r="EJ115" i="73" s="1"/>
  <c r="EJ119" i="73" s="1"/>
  <c r="BP115" i="73"/>
  <c r="AB57" i="72"/>
  <c r="CZ57" i="72"/>
  <c r="DJ57" i="72"/>
  <c r="D52" i="12"/>
  <c r="CQ65" i="73"/>
  <c r="CB51" i="72"/>
  <c r="CQ62" i="73"/>
  <c r="CV56" i="72"/>
  <c r="CL52" i="72"/>
  <c r="BC101" i="73"/>
  <c r="CJ51" i="72"/>
  <c r="DP62" i="73"/>
  <c r="L58" i="51"/>
  <c r="DA51" i="72"/>
  <c r="EL77" i="73"/>
  <c r="DK62" i="73"/>
  <c r="H133" i="73"/>
  <c r="CJ56" i="72"/>
  <c r="BY63" i="73"/>
  <c r="BE51" i="72"/>
  <c r="EF96" i="72"/>
  <c r="DI29" i="72"/>
  <c r="DI29" i="73"/>
  <c r="BB101" i="73"/>
  <c r="DI57" i="72"/>
  <c r="DL76" i="73"/>
  <c r="O40" i="39" l="1"/>
  <c r="O92" i="39" s="1"/>
  <c r="Q40" i="67"/>
  <c r="P92" i="67"/>
  <c r="P91" i="11"/>
  <c r="Q91" i="11" s="1"/>
  <c r="Q6" i="39"/>
  <c r="P89" i="39"/>
  <c r="Q89" i="39" s="1"/>
  <c r="Q6" i="11"/>
  <c r="P89" i="11"/>
  <c r="P24" i="39"/>
  <c r="Q24" i="11"/>
  <c r="P36" i="39"/>
  <c r="Q36" i="39" s="1"/>
  <c r="P28" i="39"/>
  <c r="Q28" i="39" s="1"/>
  <c r="P40" i="11"/>
  <c r="P48" i="11"/>
  <c r="Q48" i="11" s="1"/>
  <c r="CW56" i="72"/>
  <c r="CW60" i="72" s="1"/>
  <c r="CU56" i="72"/>
  <c r="CU60" i="72" s="1"/>
  <c r="EA77" i="73"/>
  <c r="CK63" i="73"/>
  <c r="DC76" i="73"/>
  <c r="DC57" i="72"/>
  <c r="DW77" i="73"/>
  <c r="CO56" i="72"/>
  <c r="CO60" i="72" s="1"/>
  <c r="DS77" i="73"/>
  <c r="N63" i="51"/>
  <c r="DM57" i="72"/>
  <c r="CG60" i="72"/>
  <c r="CX51" i="72"/>
  <c r="BH25" i="73"/>
  <c r="BH101" i="73" s="1"/>
  <c r="CT60" i="72"/>
  <c r="CW52" i="72"/>
  <c r="DN57" i="72"/>
  <c r="CC57" i="72"/>
  <c r="DS81" i="72"/>
  <c r="CW51" i="72"/>
  <c r="DX81" i="72"/>
  <c r="DV76" i="73"/>
  <c r="CL60" i="72"/>
  <c r="DH76" i="73"/>
  <c r="DX65" i="73"/>
  <c r="BF101" i="73"/>
  <c r="DS65" i="73"/>
  <c r="DZ81" i="72"/>
  <c r="CM60" i="72"/>
  <c r="H93" i="12"/>
  <c r="J133" i="73" s="1"/>
  <c r="DV57" i="72"/>
  <c r="DA52" i="72"/>
  <c r="DA54" i="72" s="1"/>
  <c r="CG63" i="73"/>
  <c r="CO51" i="72"/>
  <c r="CO54" i="72" s="1"/>
  <c r="CX56" i="72"/>
  <c r="DP77" i="73"/>
  <c r="EN77" i="73" s="1"/>
  <c r="DJ52" i="72"/>
  <c r="AH38" i="73"/>
  <c r="AH114" i="73" s="1"/>
  <c r="CP27" i="73"/>
  <c r="CP103" i="73" s="1"/>
  <c r="DF51" i="72"/>
  <c r="V102" i="72"/>
  <c r="U18" i="72"/>
  <c r="DO76" i="73"/>
  <c r="DY81" i="72"/>
  <c r="DF76" i="73"/>
  <c r="DB77" i="73"/>
  <c r="DF56" i="72"/>
  <c r="DZ65" i="73"/>
  <c r="CL63" i="73"/>
  <c r="CT51" i="72"/>
  <c r="CT54" i="72" s="1"/>
  <c r="DY65" i="73"/>
  <c r="DP81" i="72"/>
  <c r="BI25" i="73"/>
  <c r="BI101" i="73" s="1"/>
  <c r="AE54" i="72"/>
  <c r="DV81" i="72"/>
  <c r="DV65" i="73"/>
  <c r="DI52" i="72"/>
  <c r="DW65" i="73"/>
  <c r="CN54" i="72"/>
  <c r="V18" i="72"/>
  <c r="DJ56" i="72"/>
  <c r="DJ60" i="72" s="1"/>
  <c r="DT81" i="72"/>
  <c r="AJ25" i="73"/>
  <c r="AJ101" i="73" s="1"/>
  <c r="BX63" i="73"/>
  <c r="DU81" i="72"/>
  <c r="AO54" i="72"/>
  <c r="CA63" i="73"/>
  <c r="AO60" i="72"/>
  <c r="BS27" i="73"/>
  <c r="BS103" i="73" s="1"/>
  <c r="CN63" i="73"/>
  <c r="DT76" i="73"/>
  <c r="DO39" i="72"/>
  <c r="EA81" i="72"/>
  <c r="DI56" i="72"/>
  <c r="DI60" i="72" s="1"/>
  <c r="CP38" i="73"/>
  <c r="CP114" i="73" s="1"/>
  <c r="DI105" i="73"/>
  <c r="BS38" i="73"/>
  <c r="BS114" i="73" s="1"/>
  <c r="CF10" i="72"/>
  <c r="CF94" i="72" s="1"/>
  <c r="I93" i="12"/>
  <c r="CC52" i="72"/>
  <c r="BE54" i="72"/>
  <c r="I97" i="12"/>
  <c r="I70" i="12"/>
  <c r="I51" i="12"/>
  <c r="BS14" i="72"/>
  <c r="W39" i="73"/>
  <c r="W115" i="73" s="1"/>
  <c r="CX57" i="72"/>
  <c r="CF24" i="73"/>
  <c r="BT25" i="73"/>
  <c r="BT101" i="73" s="1"/>
  <c r="DO81" i="72"/>
  <c r="DO65" i="73"/>
  <c r="CQ76" i="73"/>
  <c r="DD77" i="73"/>
  <c r="CO27" i="73"/>
  <c r="CO103" i="73" s="1"/>
  <c r="CO39" i="72"/>
  <c r="CO123" i="72" s="1"/>
  <c r="X25" i="73"/>
  <c r="X101" i="73" s="1"/>
  <c r="DR62" i="73"/>
  <c r="CJ63" i="73"/>
  <c r="CM51" i="72"/>
  <c r="BW63" i="73"/>
  <c r="DV29" i="73"/>
  <c r="DV29" i="72"/>
  <c r="CJ54" i="72"/>
  <c r="DB39" i="73"/>
  <c r="DM56" i="72"/>
  <c r="AB63" i="73"/>
  <c r="CY56" i="72"/>
  <c r="CP60" i="72"/>
  <c r="CC15" i="72"/>
  <c r="DM52" i="72"/>
  <c r="BR100" i="73"/>
  <c r="BT9" i="72"/>
  <c r="EQ101" i="73"/>
  <c r="S31" i="12"/>
  <c r="DD65" i="73"/>
  <c r="V12" i="72"/>
  <c r="BU63" i="73"/>
  <c r="DB100" i="73"/>
  <c r="CY52" i="72"/>
  <c r="AE63" i="73"/>
  <c r="AU39" i="73"/>
  <c r="AU115" i="73" s="1"/>
  <c r="DU62" i="73"/>
  <c r="DD105" i="73"/>
  <c r="EM105" i="73" s="1"/>
  <c r="EX105" i="73" s="1"/>
  <c r="EM67" i="73"/>
  <c r="EB39" i="73"/>
  <c r="DV67" i="73"/>
  <c r="DV71" i="72"/>
  <c r="BR51" i="72"/>
  <c r="DM51" i="72"/>
  <c r="DA60" i="72"/>
  <c r="AE60" i="72"/>
  <c r="CS51" i="72"/>
  <c r="CP24" i="73"/>
  <c r="X9" i="72"/>
  <c r="CU51" i="72"/>
  <c r="BZ54" i="72"/>
  <c r="CF25" i="73"/>
  <c r="W15" i="72"/>
  <c r="W99" i="72" s="1"/>
  <c r="BE25" i="73"/>
  <c r="CB54" i="72"/>
  <c r="W93" i="72"/>
  <c r="CR76" i="73"/>
  <c r="EC24" i="73"/>
  <c r="DE62" i="73"/>
  <c r="AR25" i="73"/>
  <c r="AB60" i="72"/>
  <c r="DQ29" i="73"/>
  <c r="EN29" i="73" s="1"/>
  <c r="CH51" i="72"/>
  <c r="CV60" i="72"/>
  <c r="DO57" i="72"/>
  <c r="EL62" i="73"/>
  <c r="CI63" i="73"/>
  <c r="CV51" i="72"/>
  <c r="CP51" i="72"/>
  <c r="BP101" i="73"/>
  <c r="BE56" i="72"/>
  <c r="CC10" i="72"/>
  <c r="CC12" i="72" s="1"/>
  <c r="DI51" i="72"/>
  <c r="EA76" i="73"/>
  <c r="DO100" i="73"/>
  <c r="V96" i="72"/>
  <c r="J68" i="12"/>
  <c r="DD62" i="73"/>
  <c r="DE77" i="73"/>
  <c r="BE63" i="73"/>
  <c r="DQ67" i="73"/>
  <c r="CH56" i="72"/>
  <c r="CZ56" i="72"/>
  <c r="DK56" i="72"/>
  <c r="DO39" i="73"/>
  <c r="DO115" i="73" s="1"/>
  <c r="H70" i="12"/>
  <c r="H51" i="12"/>
  <c r="AV25" i="73"/>
  <c r="AV101" i="73" s="1"/>
  <c r="CC56" i="72"/>
  <c r="DU57" i="72"/>
  <c r="AT39" i="73"/>
  <c r="AT115" i="73" s="1"/>
  <c r="U38" i="73"/>
  <c r="U114" i="73" s="1"/>
  <c r="DF57" i="72"/>
  <c r="CF63" i="73"/>
  <c r="CG54" i="72"/>
  <c r="DF52" i="72"/>
  <c r="BR39" i="73"/>
  <c r="BR115" i="73" s="1"/>
  <c r="N58" i="51"/>
  <c r="CC14" i="72"/>
  <c r="BR56" i="72"/>
  <c r="BR9" i="72"/>
  <c r="BE57" i="72"/>
  <c r="CB63" i="73"/>
  <c r="DS62" i="73"/>
  <c r="CM52" i="72"/>
  <c r="AB54" i="72"/>
  <c r="AR63" i="73"/>
  <c r="V39" i="73"/>
  <c r="V115" i="73" s="1"/>
  <c r="DC24" i="73"/>
  <c r="M68" i="48"/>
  <c r="CJ60" i="72"/>
  <c r="CL54" i="72"/>
  <c r="DW62" i="73"/>
  <c r="CP39" i="73"/>
  <c r="I68" i="12"/>
  <c r="EL65" i="73"/>
  <c r="BS9" i="72"/>
  <c r="CC38" i="73"/>
  <c r="CC114" i="73" s="1"/>
  <c r="BU54" i="72"/>
  <c r="V38" i="73"/>
  <c r="V114" i="73" s="1"/>
  <c r="BR10" i="72"/>
  <c r="M58" i="51"/>
  <c r="CC25" i="73"/>
  <c r="EK39" i="73"/>
  <c r="EK115" i="73" s="1"/>
  <c r="EK119" i="73" s="1"/>
  <c r="CC115" i="73"/>
  <c r="CS60" i="72"/>
  <c r="W25" i="73"/>
  <c r="W101" i="73" s="1"/>
  <c r="BG39" i="73"/>
  <c r="BG115" i="73" s="1"/>
  <c r="EK76" i="73"/>
  <c r="BS10" i="72"/>
  <c r="BS94" i="72" s="1"/>
  <c r="DI113" i="72"/>
  <c r="DI77" i="72"/>
  <c r="CC27" i="73"/>
  <c r="CC103" i="73" s="1"/>
  <c r="CC39" i="72"/>
  <c r="CC123" i="72" s="1"/>
  <c r="EK65" i="73"/>
  <c r="W98" i="72"/>
  <c r="CY57" i="72"/>
  <c r="CY51" i="72"/>
  <c r="DJ51" i="72"/>
  <c r="CE24" i="73"/>
  <c r="DV62" i="73"/>
  <c r="BR14" i="72"/>
  <c r="BS39" i="73"/>
  <c r="BS115" i="73" s="1"/>
  <c r="CZ51" i="72"/>
  <c r="CF9" i="72"/>
  <c r="Q92" i="67" l="1"/>
  <c r="P92" i="11"/>
  <c r="Q24" i="39"/>
  <c r="P91" i="39"/>
  <c r="Q91" i="39" s="1"/>
  <c r="Q89" i="11"/>
  <c r="P40" i="39"/>
  <c r="Q40" i="11"/>
  <c r="P48" i="39"/>
  <c r="Q48" i="39" s="1"/>
  <c r="DL57" i="72"/>
  <c r="DW52" i="72"/>
  <c r="CS25" i="73"/>
  <c r="DZ76" i="73"/>
  <c r="DN51" i="72"/>
  <c r="DO51" i="72"/>
  <c r="DC56" i="72"/>
  <c r="DM63" i="73"/>
  <c r="DW76" i="73"/>
  <c r="CC18" i="72"/>
  <c r="DH51" i="72"/>
  <c r="DN52" i="72"/>
  <c r="DN56" i="72"/>
  <c r="DN60" i="72" s="1"/>
  <c r="CW54" i="72"/>
  <c r="CP25" i="73"/>
  <c r="CP39" i="72"/>
  <c r="CP123" i="72" s="1"/>
  <c r="DV51" i="72"/>
  <c r="DI63" i="73"/>
  <c r="CC99" i="72"/>
  <c r="EB62" i="73"/>
  <c r="BT14" i="72"/>
  <c r="BT98" i="72" s="1"/>
  <c r="CO14" i="72"/>
  <c r="DS76" i="73"/>
  <c r="AW25" i="73"/>
  <c r="AW101" i="73" s="1"/>
  <c r="CO63" i="73"/>
  <c r="EC27" i="73"/>
  <c r="EC103" i="73" s="1"/>
  <c r="EB76" i="73"/>
  <c r="CX52" i="72"/>
  <c r="CX54" i="72" s="1"/>
  <c r="DY76" i="73"/>
  <c r="CF27" i="73"/>
  <c r="CF103" i="73" s="1"/>
  <c r="DV105" i="73"/>
  <c r="DO27" i="73"/>
  <c r="DO103" i="73" s="1"/>
  <c r="DS57" i="72"/>
  <c r="W18" i="72"/>
  <c r="W102" i="72"/>
  <c r="DB115" i="73"/>
  <c r="CC94" i="72"/>
  <c r="CT63" i="73"/>
  <c r="DB51" i="72"/>
  <c r="DS52" i="72"/>
  <c r="BS39" i="72"/>
  <c r="BS123" i="72" s="1"/>
  <c r="CF15" i="72"/>
  <c r="CF99" i="72" s="1"/>
  <c r="CX63" i="73"/>
  <c r="K128" i="73"/>
  <c r="K133" i="73" s="1"/>
  <c r="Y14" i="72"/>
  <c r="DC38" i="73"/>
  <c r="DC114" i="73" s="1"/>
  <c r="DH57" i="72"/>
  <c r="DH52" i="72"/>
  <c r="L128" i="73"/>
  <c r="DB57" i="72"/>
  <c r="CX60" i="72"/>
  <c r="I52" i="12"/>
  <c r="DG57" i="72"/>
  <c r="DO56" i="72"/>
  <c r="DO60" i="72" s="1"/>
  <c r="DK52" i="72"/>
  <c r="DP27" i="73"/>
  <c r="DP103" i="73" s="1"/>
  <c r="M128" i="73"/>
  <c r="DP38" i="73"/>
  <c r="DP114" i="73" s="1"/>
  <c r="BR12" i="72"/>
  <c r="BJ25" i="73"/>
  <c r="BJ101" i="73" s="1"/>
  <c r="X15" i="72"/>
  <c r="X99" i="72" s="1"/>
  <c r="CF12" i="72"/>
  <c r="CF93" i="72"/>
  <c r="CF96" i="72" s="1"/>
  <c r="EB24" i="73"/>
  <c r="CP63" i="73"/>
  <c r="DP39" i="73"/>
  <c r="DT52" i="72"/>
  <c r="CO15" i="72"/>
  <c r="CO99" i="72" s="1"/>
  <c r="CV54" i="72"/>
  <c r="CE38" i="73"/>
  <c r="CE114" i="73" s="1"/>
  <c r="AD63" i="73"/>
  <c r="D69" i="12"/>
  <c r="DV52" i="72"/>
  <c r="BR25" i="73"/>
  <c r="CV63" i="73"/>
  <c r="CE56" i="72"/>
  <c r="CP15" i="72"/>
  <c r="CP99" i="72" s="1"/>
  <c r="W38" i="73"/>
  <c r="W114" i="73" s="1"/>
  <c r="CF101" i="73"/>
  <c r="DP24" i="73"/>
  <c r="DS56" i="72"/>
  <c r="DQ77" i="73"/>
  <c r="DR77" i="73"/>
  <c r="EM62" i="73"/>
  <c r="H52" i="12"/>
  <c r="BR52" i="72"/>
  <c r="BR94" i="72" s="1"/>
  <c r="BU9" i="72"/>
  <c r="DC52" i="72"/>
  <c r="CP54" i="72"/>
  <c r="DX57" i="72"/>
  <c r="O58" i="51"/>
  <c r="DQ62" i="73"/>
  <c r="W96" i="72"/>
  <c r="O16" i="51"/>
  <c r="P17" i="51"/>
  <c r="DL52" i="72"/>
  <c r="BR57" i="72"/>
  <c r="BR15" i="72"/>
  <c r="BR18" i="72" s="1"/>
  <c r="BR93" i="72"/>
  <c r="AQ63" i="73"/>
  <c r="E69" i="12"/>
  <c r="BT93" i="72"/>
  <c r="CY60" i="72"/>
  <c r="AV39" i="73"/>
  <c r="AV115" i="73" s="1"/>
  <c r="AB101" i="73"/>
  <c r="DV56" i="72"/>
  <c r="AT38" i="73"/>
  <c r="AT114" i="73" s="1"/>
  <c r="DZ57" i="72"/>
  <c r="DO123" i="72"/>
  <c r="DP57" i="72"/>
  <c r="DJ54" i="72"/>
  <c r="CE51" i="72"/>
  <c r="X14" i="72"/>
  <c r="BT24" i="73"/>
  <c r="BG38" i="73"/>
  <c r="BG114" i="73" s="1"/>
  <c r="DM54" i="72"/>
  <c r="EM65" i="73"/>
  <c r="AI39" i="73"/>
  <c r="AI115" i="73" s="1"/>
  <c r="BU24" i="73"/>
  <c r="BS98" i="72"/>
  <c r="CZ54" i="72"/>
  <c r="DF54" i="72"/>
  <c r="DC39" i="73"/>
  <c r="DU51" i="72"/>
  <c r="DW56" i="72"/>
  <c r="BR39" i="72"/>
  <c r="BR123" i="72" s="1"/>
  <c r="BR27" i="73"/>
  <c r="BR103" i="73" s="1"/>
  <c r="CH63" i="73"/>
  <c r="Y9" i="72"/>
  <c r="DA63" i="73"/>
  <c r="P55" i="51"/>
  <c r="BS15" i="72"/>
  <c r="BS99" i="72" s="1"/>
  <c r="CS63" i="73"/>
  <c r="DK51" i="72"/>
  <c r="CC98" i="72"/>
  <c r="CC60" i="72"/>
  <c r="DK60" i="72"/>
  <c r="CZ60" i="72"/>
  <c r="CH60" i="72"/>
  <c r="EN67" i="73"/>
  <c r="DQ105" i="73"/>
  <c r="EN105" i="73" s="1"/>
  <c r="EY105" i="73" s="1"/>
  <c r="BE101" i="73"/>
  <c r="BR63" i="73"/>
  <c r="DI54" i="72"/>
  <c r="BE60" i="72"/>
  <c r="DF60" i="72"/>
  <c r="BR38" i="73"/>
  <c r="BR114" i="73" s="1"/>
  <c r="BT10" i="72"/>
  <c r="BT94" i="72" s="1"/>
  <c r="AU38" i="73"/>
  <c r="AU114" i="73" s="1"/>
  <c r="BU25" i="73"/>
  <c r="BU101" i="73" s="1"/>
  <c r="DJ63" i="73"/>
  <c r="EC100" i="73"/>
  <c r="W12" i="72"/>
  <c r="CU54" i="72"/>
  <c r="CP100" i="73"/>
  <c r="CS54" i="72"/>
  <c r="ED67" i="73"/>
  <c r="BF38" i="73"/>
  <c r="BF114" i="73" s="1"/>
  <c r="DE76" i="73"/>
  <c r="CM54" i="72"/>
  <c r="EL76" i="73"/>
  <c r="CF100" i="73"/>
  <c r="DC100" i="73"/>
  <c r="AR101" i="73"/>
  <c r="K63" i="51"/>
  <c r="CC51" i="72"/>
  <c r="DX56" i="72"/>
  <c r="DO52" i="72"/>
  <c r="DX51" i="72"/>
  <c r="X39" i="73"/>
  <c r="X115" i="73" s="1"/>
  <c r="CM63" i="73"/>
  <c r="DC51" i="72"/>
  <c r="DP52" i="72"/>
  <c r="CE27" i="73"/>
  <c r="CE103" i="73" s="1"/>
  <c r="CE39" i="72"/>
  <c r="CE123" i="72" s="1"/>
  <c r="ED29" i="73"/>
  <c r="EO29" i="73" s="1"/>
  <c r="AJ39" i="73"/>
  <c r="AJ115" i="73" s="1"/>
  <c r="L68" i="12"/>
  <c r="ED62" i="73"/>
  <c r="BS24" i="73"/>
  <c r="CF14" i="72"/>
  <c r="CE100" i="73"/>
  <c r="CC63" i="73"/>
  <c r="CY54" i="72"/>
  <c r="J97" i="12"/>
  <c r="BO51" i="72"/>
  <c r="CE39" i="73"/>
  <c r="CE115" i="73" s="1"/>
  <c r="BS12" i="72"/>
  <c r="BS93" i="72"/>
  <c r="BS96" i="72" s="1"/>
  <c r="DT57" i="72"/>
  <c r="CO9" i="72"/>
  <c r="EL39" i="73"/>
  <c r="EL115" i="73" s="1"/>
  <c r="EL119" i="73" s="1"/>
  <c r="CP115" i="73"/>
  <c r="DY57" i="72"/>
  <c r="F69" i="12"/>
  <c r="BD63" i="73"/>
  <c r="K97" i="12"/>
  <c r="BR98" i="72"/>
  <c r="CS9" i="72"/>
  <c r="CU63" i="73"/>
  <c r="CG25" i="73"/>
  <c r="CG101" i="73" s="1"/>
  <c r="DP56" i="72"/>
  <c r="DE81" i="72"/>
  <c r="DE65" i="73"/>
  <c r="DW57" i="72"/>
  <c r="DT56" i="72"/>
  <c r="CH54" i="72"/>
  <c r="DD76" i="73"/>
  <c r="X93" i="72"/>
  <c r="Y25" i="73"/>
  <c r="Y101" i="73" s="1"/>
  <c r="DB39" i="72"/>
  <c r="DB123" i="72" s="1"/>
  <c r="DB27" i="73"/>
  <c r="DB103" i="73" s="1"/>
  <c r="DV113" i="72"/>
  <c r="DV77" i="72"/>
  <c r="AE101" i="73"/>
  <c r="DP51" i="72"/>
  <c r="J51" i="12"/>
  <c r="J70" i="12"/>
  <c r="W27" i="73"/>
  <c r="W39" i="72"/>
  <c r="W123" i="72" s="1"/>
  <c r="DM60" i="72"/>
  <c r="CZ63" i="73"/>
  <c r="CF39" i="73"/>
  <c r="CF115" i="73" s="1"/>
  <c r="EC39" i="73"/>
  <c r="CG9" i="72"/>
  <c r="Q92" i="11" l="1"/>
  <c r="Q40" i="39"/>
  <c r="Q92" i="39" s="1"/>
  <c r="P92" i="39"/>
  <c r="AB24" i="73"/>
  <c r="AB100" i="73" s="1"/>
  <c r="DH54" i="72"/>
  <c r="EB100" i="73"/>
  <c r="CO25" i="73"/>
  <c r="CO101" i="73" s="1"/>
  <c r="CO10" i="72"/>
  <c r="CO94" i="72" s="1"/>
  <c r="DY56" i="72"/>
  <c r="DY60" i="72" s="1"/>
  <c r="X38" i="73"/>
  <c r="X114" i="73" s="1"/>
  <c r="CS10" i="72"/>
  <c r="CS94" i="72" s="1"/>
  <c r="CP9" i="72"/>
  <c r="CP93" i="72" s="1"/>
  <c r="EA52" i="72"/>
  <c r="BU14" i="72"/>
  <c r="BU98" i="72" s="1"/>
  <c r="CC102" i="72"/>
  <c r="DO10" i="72"/>
  <c r="DO94" i="72" s="1"/>
  <c r="BT15" i="72"/>
  <c r="BT99" i="72" s="1"/>
  <c r="BT102" i="72" s="1"/>
  <c r="DS9" i="72"/>
  <c r="CW63" i="73"/>
  <c r="EC39" i="72"/>
  <c r="EC123" i="72" s="1"/>
  <c r="EA56" i="72"/>
  <c r="CF39" i="72"/>
  <c r="CF123" i="72" s="1"/>
  <c r="CU25" i="73"/>
  <c r="CU101" i="73" s="1"/>
  <c r="CP10" i="72"/>
  <c r="CP94" i="72" s="1"/>
  <c r="DZ52" i="72"/>
  <c r="DS51" i="72"/>
  <c r="DS54" i="72" s="1"/>
  <c r="DU56" i="72"/>
  <c r="DU60" i="72" s="1"/>
  <c r="EB77" i="73"/>
  <c r="EB115" i="73" s="1"/>
  <c r="X12" i="72"/>
  <c r="EA57" i="72"/>
  <c r="EA51" i="72"/>
  <c r="X96" i="72"/>
  <c r="P16" i="51"/>
  <c r="J93" i="12"/>
  <c r="L133" i="73" s="1"/>
  <c r="AV38" i="73"/>
  <c r="AV114" i="73" s="1"/>
  <c r="DG56" i="72"/>
  <c r="DG60" i="72" s="1"/>
  <c r="DP39" i="72"/>
  <c r="DP123" i="72" s="1"/>
  <c r="BR96" i="72"/>
  <c r="CG38" i="73"/>
  <c r="CG114" i="73" s="1"/>
  <c r="DY52" i="72"/>
  <c r="BO56" i="72"/>
  <c r="K93" i="12"/>
  <c r="M133" i="73" s="1"/>
  <c r="BR54" i="72"/>
  <c r="DB56" i="72"/>
  <c r="DB60" i="72" s="1"/>
  <c r="EB65" i="73"/>
  <c r="EB81" i="72"/>
  <c r="DC10" i="72"/>
  <c r="DC94" i="72" s="1"/>
  <c r="DG52" i="72"/>
  <c r="CH10" i="72"/>
  <c r="CH94" i="72" s="1"/>
  <c r="DL56" i="72"/>
  <c r="DL60" i="72" s="1"/>
  <c r="DU52" i="72"/>
  <c r="DU54" i="72" s="1"/>
  <c r="DS14" i="72"/>
  <c r="DS98" i="72" s="1"/>
  <c r="DG51" i="72"/>
  <c r="DU63" i="73"/>
  <c r="BR99" i="72"/>
  <c r="BR102" i="72" s="1"/>
  <c r="AL25" i="73"/>
  <c r="AL101" i="73" s="1"/>
  <c r="CT14" i="72"/>
  <c r="P63" i="51"/>
  <c r="DP54" i="72"/>
  <c r="Z25" i="73"/>
  <c r="Z101" i="73" s="1"/>
  <c r="Q58" i="51"/>
  <c r="DX60" i="72"/>
  <c r="G52" i="12"/>
  <c r="AK39" i="73"/>
  <c r="AK115" i="73" s="1"/>
  <c r="ED105" i="73"/>
  <c r="EO105" i="73" s="1"/>
  <c r="EZ105" i="73" s="1"/>
  <c r="EO67" i="73"/>
  <c r="DR65" i="73"/>
  <c r="DR81" i="72"/>
  <c r="DO63" i="73"/>
  <c r="BH38" i="73"/>
  <c r="BH114" i="73" s="1"/>
  <c r="DR76" i="73"/>
  <c r="CE14" i="72"/>
  <c r="CE98" i="72" s="1"/>
  <c r="O17" i="51"/>
  <c r="N16" i="51"/>
  <c r="EN39" i="73"/>
  <c r="EN115" i="73" s="1"/>
  <c r="EN119" i="73" s="1"/>
  <c r="DP115" i="73"/>
  <c r="DQ65" i="73"/>
  <c r="DO9" i="72"/>
  <c r="BR60" i="72"/>
  <c r="CO93" i="72"/>
  <c r="AI38" i="73"/>
  <c r="AI114" i="73" s="1"/>
  <c r="CC101" i="73"/>
  <c r="CO18" i="72"/>
  <c r="CO98" i="72"/>
  <c r="CO102" i="72" s="1"/>
  <c r="Z9" i="72"/>
  <c r="BU39" i="73"/>
  <c r="BU115" i="73" s="1"/>
  <c r="CB14" i="72"/>
  <c r="CS14" i="72"/>
  <c r="DF63" i="73"/>
  <c r="BR101" i="73"/>
  <c r="CH9" i="72"/>
  <c r="CR24" i="73"/>
  <c r="BS18" i="72"/>
  <c r="BU100" i="73"/>
  <c r="CT25" i="73"/>
  <c r="CT101" i="73" s="1"/>
  <c r="CE57" i="72"/>
  <c r="CE60" i="72" s="1"/>
  <c r="BT39" i="73"/>
  <c r="BT115" i="73" s="1"/>
  <c r="CR39" i="73"/>
  <c r="CR115" i="73" s="1"/>
  <c r="BT96" i="72"/>
  <c r="EH63" i="73"/>
  <c r="AQ69" i="73"/>
  <c r="EH69" i="73" s="1"/>
  <c r="DC63" i="73"/>
  <c r="EN62" i="73"/>
  <c r="CG10" i="72"/>
  <c r="CG94" i="72" s="1"/>
  <c r="CR10" i="72"/>
  <c r="Y98" i="72"/>
  <c r="DZ56" i="72"/>
  <c r="CT9" i="72"/>
  <c r="BV9" i="72"/>
  <c r="BI39" i="73"/>
  <c r="BI115" i="73" s="1"/>
  <c r="AK25" i="73"/>
  <c r="AK101" i="73" s="1"/>
  <c r="DN54" i="72"/>
  <c r="Y93" i="72"/>
  <c r="BS102" i="72"/>
  <c r="BT100" i="73"/>
  <c r="Q55" i="51"/>
  <c r="CE52" i="72"/>
  <c r="CE54" i="72" s="1"/>
  <c r="CY63" i="73"/>
  <c r="EO39" i="73"/>
  <c r="EO115" i="73" s="1"/>
  <c r="EC115" i="73"/>
  <c r="AJ38" i="73"/>
  <c r="AJ114" i="73" s="1"/>
  <c r="W103" i="73"/>
  <c r="DV54" i="72"/>
  <c r="CE9" i="72"/>
  <c r="CE93" i="72" s="1"/>
  <c r="DT60" i="72"/>
  <c r="EI63" i="73"/>
  <c r="BD69" i="73"/>
  <c r="EI69" i="73" s="1"/>
  <c r="CR38" i="73"/>
  <c r="CR114" i="73" s="1"/>
  <c r="DY51" i="72"/>
  <c r="DQ76" i="73"/>
  <c r="BO52" i="72"/>
  <c r="BU10" i="72"/>
  <c r="BU94" i="72" s="1"/>
  <c r="CS24" i="73"/>
  <c r="DZ51" i="72"/>
  <c r="DK54" i="72"/>
  <c r="CS101" i="73"/>
  <c r="CG14" i="72"/>
  <c r="BU15" i="72"/>
  <c r="BU99" i="72" s="1"/>
  <c r="DW60" i="72"/>
  <c r="EM39" i="73"/>
  <c r="EM115" i="73" s="1"/>
  <c r="EM119" i="73" s="1"/>
  <c r="DC115" i="73"/>
  <c r="DC14" i="72"/>
  <c r="DC98" i="72" s="1"/>
  <c r="DV60" i="72"/>
  <c r="BT12" i="72"/>
  <c r="CH25" i="73"/>
  <c r="CH101" i="73" s="1"/>
  <c r="DO15" i="72"/>
  <c r="DO99" i="72" s="1"/>
  <c r="CP14" i="72"/>
  <c r="K68" i="12"/>
  <c r="BU93" i="72"/>
  <c r="ED77" i="73"/>
  <c r="DS60" i="72"/>
  <c r="DO25" i="73"/>
  <c r="DP100" i="73"/>
  <c r="DL51" i="72"/>
  <c r="DR24" i="73"/>
  <c r="BO57" i="72"/>
  <c r="DT51" i="72"/>
  <c r="DK63" i="73"/>
  <c r="DC60" i="72"/>
  <c r="CR14" i="72"/>
  <c r="CS39" i="73"/>
  <c r="CS115" i="73" s="1"/>
  <c r="DC25" i="73"/>
  <c r="CD63" i="73"/>
  <c r="H69" i="12"/>
  <c r="EB27" i="73"/>
  <c r="EB39" i="72"/>
  <c r="CG93" i="72"/>
  <c r="Y39" i="73"/>
  <c r="Y115" i="73" s="1"/>
  <c r="BH39" i="73"/>
  <c r="BH115" i="73" s="1"/>
  <c r="EM76" i="73"/>
  <c r="DP60" i="72"/>
  <c r="CR9" i="72"/>
  <c r="CB10" i="72"/>
  <c r="CB94" i="72" s="1"/>
  <c r="CR52" i="72"/>
  <c r="CF18" i="72"/>
  <c r="CF98" i="72"/>
  <c r="CF102" i="72" s="1"/>
  <c r="BS100" i="73"/>
  <c r="EO62" i="73"/>
  <c r="CB9" i="72"/>
  <c r="DC54" i="72"/>
  <c r="DC9" i="72"/>
  <c r="DO54" i="72"/>
  <c r="DN63" i="73"/>
  <c r="CC54" i="72"/>
  <c r="CC93" i="72"/>
  <c r="CC96" i="72" s="1"/>
  <c r="R55" i="51"/>
  <c r="CS93" i="72"/>
  <c r="CS96" i="72" s="1"/>
  <c r="CR51" i="72"/>
  <c r="DB9" i="72"/>
  <c r="DB15" i="72"/>
  <c r="DB99" i="72" s="1"/>
  <c r="X18" i="72"/>
  <c r="X98" i="72"/>
  <c r="X102" i="72" s="1"/>
  <c r="CE10" i="72"/>
  <c r="CR27" i="73"/>
  <c r="CR103" i="73" s="1"/>
  <c r="CR39" i="72"/>
  <c r="CR123" i="72" s="1"/>
  <c r="DW51" i="72"/>
  <c r="EC38" i="73"/>
  <c r="EG63" i="73"/>
  <c r="AD69" i="73"/>
  <c r="EG69" i="73" s="1"/>
  <c r="DC27" i="73"/>
  <c r="DC103" i="73" s="1"/>
  <c r="DC39" i="72"/>
  <c r="DC123" i="72" s="1"/>
  <c r="DC15" i="72"/>
  <c r="DC99" i="72" s="1"/>
  <c r="CP101" i="73"/>
  <c r="AB10" i="72" l="1"/>
  <c r="AB94" i="72" s="1"/>
  <c r="AB14" i="72"/>
  <c r="AB98" i="72" s="1"/>
  <c r="AC24" i="73"/>
  <c r="AC100" i="73" s="1"/>
  <c r="AB9" i="72"/>
  <c r="DF15" i="72"/>
  <c r="DF99" i="72" s="1"/>
  <c r="CP96" i="72"/>
  <c r="DP14" i="72"/>
  <c r="DP10" i="72"/>
  <c r="DP94" i="72" s="1"/>
  <c r="CS12" i="72"/>
  <c r="CP12" i="72"/>
  <c r="CO96" i="72"/>
  <c r="CO12" i="72"/>
  <c r="CS15" i="72"/>
  <c r="CS99" i="72" s="1"/>
  <c r="DO14" i="72"/>
  <c r="DO18" i="72" s="1"/>
  <c r="EA54" i="72"/>
  <c r="DP15" i="72"/>
  <c r="DP99" i="72" s="1"/>
  <c r="CI25" i="73"/>
  <c r="CI101" i="73" s="1"/>
  <c r="DC12" i="72"/>
  <c r="Y12" i="72"/>
  <c r="BV27" i="73"/>
  <c r="BV103" i="73" s="1"/>
  <c r="BT18" i="72"/>
  <c r="Q17" i="51"/>
  <c r="D44" i="12"/>
  <c r="CE63" i="73"/>
  <c r="CG96" i="72"/>
  <c r="EA60" i="72"/>
  <c r="CG12" i="72"/>
  <c r="DS93" i="72"/>
  <c r="CH27" i="73"/>
  <c r="CH103" i="73" s="1"/>
  <c r="EB103" i="73"/>
  <c r="Y96" i="72"/>
  <c r="DP25" i="73"/>
  <c r="EB123" i="72"/>
  <c r="CG15" i="72"/>
  <c r="CG99" i="72" s="1"/>
  <c r="CV25" i="73"/>
  <c r="CV101" i="73" s="1"/>
  <c r="N128" i="73"/>
  <c r="DB25" i="73"/>
  <c r="AN25" i="73"/>
  <c r="AN101" i="73" s="1"/>
  <c r="L93" i="12"/>
  <c r="BI38" i="73"/>
  <c r="BI114" i="73" s="1"/>
  <c r="AK38" i="73"/>
  <c r="AK114" i="73" s="1"/>
  <c r="DB52" i="72"/>
  <c r="DB54" i="72" s="1"/>
  <c r="DB63" i="73"/>
  <c r="DX63" i="73"/>
  <c r="DH63" i="73"/>
  <c r="DH56" i="72"/>
  <c r="DH60" i="72" s="1"/>
  <c r="BU38" i="73"/>
  <c r="BU114" i="73" s="1"/>
  <c r="AX38" i="73"/>
  <c r="AX114" i="73" s="1"/>
  <c r="DG54" i="72"/>
  <c r="DG63" i="73"/>
  <c r="BU96" i="72"/>
  <c r="BU102" i="72"/>
  <c r="DC102" i="72"/>
  <c r="BU12" i="72"/>
  <c r="DH25" i="73"/>
  <c r="BO60" i="72"/>
  <c r="DT14" i="72"/>
  <c r="DO12" i="72"/>
  <c r="Z27" i="73"/>
  <c r="Z103" i="73" s="1"/>
  <c r="Z39" i="72"/>
  <c r="Z123" i="72" s="1"/>
  <c r="BV15" i="72"/>
  <c r="BV99" i="72" s="1"/>
  <c r="AD25" i="73"/>
  <c r="D61" i="12"/>
  <c r="D77" i="12" s="1"/>
  <c r="AA14" i="72"/>
  <c r="CT39" i="73"/>
  <c r="CT115" i="73" s="1"/>
  <c r="CF38" i="73"/>
  <c r="CF114" i="73" s="1"/>
  <c r="CG98" i="72"/>
  <c r="Z14" i="72"/>
  <c r="Z39" i="73"/>
  <c r="Z115" i="73" s="1"/>
  <c r="BV93" i="72"/>
  <c r="EN65" i="73"/>
  <c r="DT63" i="73"/>
  <c r="BW9" i="72"/>
  <c r="BV10" i="72"/>
  <c r="BV94" i="72" s="1"/>
  <c r="AA9" i="72"/>
  <c r="J52" i="12"/>
  <c r="AL39" i="73"/>
  <c r="AL115" i="73" s="1"/>
  <c r="CH14" i="72"/>
  <c r="DB14" i="72"/>
  <c r="BV25" i="73"/>
  <c r="BV101" i="73" s="1"/>
  <c r="DE39" i="73"/>
  <c r="DE115" i="73" s="1"/>
  <c r="CR12" i="72"/>
  <c r="DE38" i="73"/>
  <c r="DE114" i="73" s="1"/>
  <c r="CT10" i="72"/>
  <c r="CT94" i="72" s="1"/>
  <c r="DF25" i="73"/>
  <c r="DF101" i="73" s="1"/>
  <c r="DC18" i="72"/>
  <c r="I69" i="12"/>
  <c r="CQ63" i="73"/>
  <c r="DB10" i="72"/>
  <c r="AW39" i="73"/>
  <c r="AW115" i="73" s="1"/>
  <c r="DY54" i="72"/>
  <c r="BT39" i="72"/>
  <c r="BT123" i="72" s="1"/>
  <c r="BT27" i="73"/>
  <c r="BU18" i="72"/>
  <c r="CE94" i="72"/>
  <c r="CE96" i="72" s="1"/>
  <c r="Q16" i="51"/>
  <c r="R17" i="51"/>
  <c r="DE27" i="73"/>
  <c r="DE103" i="73" s="1"/>
  <c r="DE39" i="72"/>
  <c r="DE123" i="72" s="1"/>
  <c r="CT93" i="72"/>
  <c r="BW25" i="73"/>
  <c r="BW101" i="73" s="1"/>
  <c r="CG39" i="73"/>
  <c r="CG115" i="73" s="1"/>
  <c r="BJ39" i="73"/>
  <c r="BJ115" i="73" s="1"/>
  <c r="DF9" i="72"/>
  <c r="K51" i="12"/>
  <c r="K70" i="12"/>
  <c r="AY25" i="73"/>
  <c r="AY101" i="73" s="1"/>
  <c r="Y38" i="73"/>
  <c r="Y114" i="73" s="1"/>
  <c r="BV14" i="72"/>
  <c r="BK25" i="73"/>
  <c r="BK101" i="73" s="1"/>
  <c r="CT24" i="73"/>
  <c r="CB15" i="72"/>
  <c r="CB99" i="72" s="1"/>
  <c r="CI24" i="73"/>
  <c r="BT38" i="73"/>
  <c r="BT114" i="73" s="1"/>
  <c r="BU39" i="72"/>
  <c r="BU123" i="72" s="1"/>
  <c r="BU27" i="73"/>
  <c r="DT24" i="73"/>
  <c r="DR38" i="73"/>
  <c r="DR114" i="73" s="1"/>
  <c r="DZ60" i="72"/>
  <c r="DF24" i="73"/>
  <c r="DZ63" i="73"/>
  <c r="CR93" i="72"/>
  <c r="CR54" i="72"/>
  <c r="DY63" i="73"/>
  <c r="DO93" i="72"/>
  <c r="DO96" i="72" s="1"/>
  <c r="CB12" i="72"/>
  <c r="CB93" i="72"/>
  <c r="CB96" i="72" s="1"/>
  <c r="CR94" i="72"/>
  <c r="DE24" i="73"/>
  <c r="Y15" i="72"/>
  <c r="DE14" i="72"/>
  <c r="DL54" i="72"/>
  <c r="CE15" i="72"/>
  <c r="CE99" i="72" s="1"/>
  <c r="CE102" i="72" s="1"/>
  <c r="CP18" i="72"/>
  <c r="CP98" i="72"/>
  <c r="CP102" i="72" s="1"/>
  <c r="CR56" i="72"/>
  <c r="AX39" i="73"/>
  <c r="AX115" i="73" s="1"/>
  <c r="U55" i="51"/>
  <c r="CS100" i="73"/>
  <c r="EN76" i="73"/>
  <c r="CH39" i="73"/>
  <c r="CH115" i="73" s="1"/>
  <c r="DE9" i="72"/>
  <c r="Y27" i="73"/>
  <c r="Y103" i="73" s="1"/>
  <c r="Y39" i="72"/>
  <c r="Y123" i="72" s="1"/>
  <c r="CR57" i="72"/>
  <c r="CB98" i="72"/>
  <c r="CB25" i="73"/>
  <c r="Z93" i="72"/>
  <c r="DF10" i="72"/>
  <c r="DF94" i="72" s="1"/>
  <c r="DP63" i="73"/>
  <c r="DR39" i="73"/>
  <c r="DR115" i="73" s="1"/>
  <c r="DW63" i="73"/>
  <c r="X27" i="73"/>
  <c r="X39" i="72"/>
  <c r="X123" i="72" s="1"/>
  <c r="DO101" i="73"/>
  <c r="AA25" i="73"/>
  <c r="AA101" i="73" s="1"/>
  <c r="DF14" i="72"/>
  <c r="ED65" i="73"/>
  <c r="DE10" i="72"/>
  <c r="DT9" i="72"/>
  <c r="DR39" i="72"/>
  <c r="DR123" i="72" s="1"/>
  <c r="DR27" i="73"/>
  <c r="DR103" i="73" s="1"/>
  <c r="DW54" i="72"/>
  <c r="DS25" i="73"/>
  <c r="DT54" i="72"/>
  <c r="DL63" i="73"/>
  <c r="DS10" i="72"/>
  <c r="DS94" i="72" s="1"/>
  <c r="CH24" i="73"/>
  <c r="DB93" i="72"/>
  <c r="DG25" i="73"/>
  <c r="CR15" i="72"/>
  <c r="CR18" i="72" s="1"/>
  <c r="CR25" i="73"/>
  <c r="DC93" i="72"/>
  <c r="DC96" i="72" s="1"/>
  <c r="DF39" i="73"/>
  <c r="DF115" i="73" s="1"/>
  <c r="EK63" i="73"/>
  <c r="CD69" i="73"/>
  <c r="EK69" i="73" s="1"/>
  <c r="DR100" i="73"/>
  <c r="DX52" i="72"/>
  <c r="P58" i="51"/>
  <c r="DZ54" i="72"/>
  <c r="CG24" i="73"/>
  <c r="AX25" i="73"/>
  <c r="AX101" i="73" s="1"/>
  <c r="CE12" i="72"/>
  <c r="BW24" i="73"/>
  <c r="DC101" i="73"/>
  <c r="DV63" i="73"/>
  <c r="DT25" i="73"/>
  <c r="CR100" i="73"/>
  <c r="CH12" i="72"/>
  <c r="CH93" i="72"/>
  <c r="CH96" i="72" s="1"/>
  <c r="DS39" i="73"/>
  <c r="DS115" i="73" s="1"/>
  <c r="CS98" i="72"/>
  <c r="DP9" i="72"/>
  <c r="CT98" i="72"/>
  <c r="BO63" i="73"/>
  <c r="BO54" i="72"/>
  <c r="Z15" i="72" l="1"/>
  <c r="Z99" i="72" s="1"/>
  <c r="AB15" i="72"/>
  <c r="AB99" i="72" s="1"/>
  <c r="AB102" i="72" s="1"/>
  <c r="AC14" i="72"/>
  <c r="AC98" i="72" s="1"/>
  <c r="AC102" i="72" s="1"/>
  <c r="AB12" i="72"/>
  <c r="AB93" i="72"/>
  <c r="AB96" i="72" s="1"/>
  <c r="AE24" i="73"/>
  <c r="AE100" i="73" s="1"/>
  <c r="CH39" i="72"/>
  <c r="CH123" i="72" s="1"/>
  <c r="DS96" i="72"/>
  <c r="CS102" i="72"/>
  <c r="CS18" i="72"/>
  <c r="DO98" i="72"/>
  <c r="DO102" i="72" s="1"/>
  <c r="BV39" i="72"/>
  <c r="BV123" i="72" s="1"/>
  <c r="E44" i="12"/>
  <c r="BA25" i="73"/>
  <c r="BA101" i="73" s="1"/>
  <c r="CJ25" i="73"/>
  <c r="CJ101" i="73" s="1"/>
  <c r="CE18" i="72"/>
  <c r="CG102" i="72"/>
  <c r="DS63" i="73"/>
  <c r="DS101" i="73" s="1"/>
  <c r="BL25" i="73"/>
  <c r="BL101" i="73" s="1"/>
  <c r="CI14" i="72"/>
  <c r="CI98" i="72" s="1"/>
  <c r="DS15" i="72"/>
  <c r="DS99" i="72" s="1"/>
  <c r="DS102" i="72" s="1"/>
  <c r="CG18" i="72"/>
  <c r="DH101" i="73"/>
  <c r="EA63" i="73"/>
  <c r="DB101" i="73"/>
  <c r="DG101" i="73"/>
  <c r="CT12" i="72"/>
  <c r="N133" i="73"/>
  <c r="CK25" i="73"/>
  <c r="CK101" i="73" s="1"/>
  <c r="CT96" i="72"/>
  <c r="DB94" i="72"/>
  <c r="DB96" i="72" s="1"/>
  <c r="DB12" i="72"/>
  <c r="CI10" i="72"/>
  <c r="CI94" i="72" s="1"/>
  <c r="CW25" i="73"/>
  <c r="CW101" i="73" s="1"/>
  <c r="DH10" i="72"/>
  <c r="DH94" i="72" s="1"/>
  <c r="BW14" i="72"/>
  <c r="BW98" i="72" s="1"/>
  <c r="DE52" i="72"/>
  <c r="DE94" i="72" s="1"/>
  <c r="CR99" i="72"/>
  <c r="DG27" i="73"/>
  <c r="DG103" i="73" s="1"/>
  <c r="BV96" i="72"/>
  <c r="CT38" i="73"/>
  <c r="CT114" i="73" s="1"/>
  <c r="CG100" i="73"/>
  <c r="AM39" i="73"/>
  <c r="AM115" i="73" s="1"/>
  <c r="EO65" i="73"/>
  <c r="CB101" i="73"/>
  <c r="DE12" i="72"/>
  <c r="DR51" i="72"/>
  <c r="CU9" i="72"/>
  <c r="DT39" i="73"/>
  <c r="DT115" i="73" s="1"/>
  <c r="CV24" i="73"/>
  <c r="CS39" i="72"/>
  <c r="CS123" i="72" s="1"/>
  <c r="CS27" i="73"/>
  <c r="BX25" i="73"/>
  <c r="BX101" i="73" s="1"/>
  <c r="BO101" i="73"/>
  <c r="DS12" i="72"/>
  <c r="CE25" i="73"/>
  <c r="CH100" i="73"/>
  <c r="DE51" i="72"/>
  <c r="BV39" i="73"/>
  <c r="BV115" i="73" s="1"/>
  <c r="DP18" i="72"/>
  <c r="DP98" i="72"/>
  <c r="DP102" i="72" s="1"/>
  <c r="L51" i="12"/>
  <c r="L70" i="12"/>
  <c r="Z12" i="72"/>
  <c r="Z38" i="73"/>
  <c r="Z114" i="73" s="1"/>
  <c r="CR96" i="72"/>
  <c r="CT39" i="72"/>
  <c r="CT123" i="72" s="1"/>
  <c r="CT27" i="73"/>
  <c r="CT103" i="73" s="1"/>
  <c r="CH15" i="72"/>
  <c r="CH99" i="72" s="1"/>
  <c r="CU15" i="72"/>
  <c r="CU99" i="72" s="1"/>
  <c r="BU103" i="73"/>
  <c r="R63" i="51"/>
  <c r="CR63" i="73"/>
  <c r="DG10" i="72"/>
  <c r="DG94" i="72" s="1"/>
  <c r="BW93" i="72"/>
  <c r="DT101" i="73"/>
  <c r="BV12" i="72"/>
  <c r="Z98" i="72"/>
  <c r="Z102" i="72" s="1"/>
  <c r="Z18" i="72"/>
  <c r="BV24" i="73"/>
  <c r="DH9" i="72"/>
  <c r="AA98" i="72"/>
  <c r="EG25" i="73"/>
  <c r="AD101" i="73"/>
  <c r="EG101" i="73" s="1"/>
  <c r="DR9" i="72"/>
  <c r="DU25" i="73"/>
  <c r="DU101" i="73" s="1"/>
  <c r="BX9" i="72"/>
  <c r="DR14" i="72"/>
  <c r="BW100" i="73"/>
  <c r="O63" i="51"/>
  <c r="DE25" i="73"/>
  <c r="DR56" i="72"/>
  <c r="DG9" i="72"/>
  <c r="DT93" i="72"/>
  <c r="CU14" i="72"/>
  <c r="DH24" i="73"/>
  <c r="DF18" i="72"/>
  <c r="DF98" i="72"/>
  <c r="DF102" i="72" s="1"/>
  <c r="CU39" i="73"/>
  <c r="CU115" i="73" s="1"/>
  <c r="DP101" i="73"/>
  <c r="Z96" i="72"/>
  <c r="CB102" i="72"/>
  <c r="CG27" i="73"/>
  <c r="CG103" i="73" s="1"/>
  <c r="CG39" i="72"/>
  <c r="CG123" i="72" s="1"/>
  <c r="CR60" i="72"/>
  <c r="CR98" i="72"/>
  <c r="AA10" i="72"/>
  <c r="AA94" i="72" s="1"/>
  <c r="BW39" i="73"/>
  <c r="BW115" i="73" s="1"/>
  <c r="Y99" i="72"/>
  <c r="Y102" i="72" s="1"/>
  <c r="Y18" i="72"/>
  <c r="DE100" i="73"/>
  <c r="BW15" i="72"/>
  <c r="BW99" i="72" s="1"/>
  <c r="AW38" i="73"/>
  <c r="AW114" i="73" s="1"/>
  <c r="CI100" i="73"/>
  <c r="BV18" i="72"/>
  <c r="BV98" i="72"/>
  <c r="BV102" i="72" s="1"/>
  <c r="DF12" i="72"/>
  <c r="DF93" i="72"/>
  <c r="DF96" i="72" s="1"/>
  <c r="R58" i="51"/>
  <c r="EC76" i="73"/>
  <c r="EC114" i="73" s="1"/>
  <c r="BT103" i="73"/>
  <c r="CH98" i="72"/>
  <c r="DS24" i="73"/>
  <c r="AA93" i="72"/>
  <c r="CS38" i="73"/>
  <c r="CS114" i="73" s="1"/>
  <c r="BW10" i="72"/>
  <c r="BW94" i="72" s="1"/>
  <c r="X103" i="73"/>
  <c r="DG14" i="72"/>
  <c r="AM25" i="73"/>
  <c r="AM101" i="73" s="1"/>
  <c r="CI9" i="72"/>
  <c r="DR10" i="72"/>
  <c r="G69" i="12"/>
  <c r="BQ63" i="73"/>
  <c r="DP12" i="72"/>
  <c r="DP93" i="72"/>
  <c r="DP96" i="72" s="1"/>
  <c r="DG24" i="73"/>
  <c r="DX54" i="72"/>
  <c r="DT10" i="72"/>
  <c r="DT94" i="72" s="1"/>
  <c r="CT15" i="72"/>
  <c r="CB18" i="72"/>
  <c r="DF100" i="73"/>
  <c r="DE15" i="72"/>
  <c r="DE18" i="72" s="1"/>
  <c r="DT100" i="73"/>
  <c r="CT100" i="73"/>
  <c r="CU10" i="72"/>
  <c r="CU94" i="72" s="1"/>
  <c r="EL63" i="73"/>
  <c r="CQ69" i="73"/>
  <c r="EL69" i="73" s="1"/>
  <c r="DB18" i="72"/>
  <c r="DB98" i="72"/>
  <c r="DB102" i="72" s="1"/>
  <c r="DT98" i="72"/>
  <c r="CJ9" i="72"/>
  <c r="AA24" i="73"/>
  <c r="AC10" i="72" l="1"/>
  <c r="AC94" i="72" s="1"/>
  <c r="AC9" i="72"/>
  <c r="AC12" i="72" s="1"/>
  <c r="AE9" i="72"/>
  <c r="AE93" i="72" s="1"/>
  <c r="AE96" i="72" s="1"/>
  <c r="AE14" i="72"/>
  <c r="AE98" i="72" s="1"/>
  <c r="AE102" i="72" s="1"/>
  <c r="AB18" i="72"/>
  <c r="AB27" i="73"/>
  <c r="AB103" i="73" s="1"/>
  <c r="AB39" i="72"/>
  <c r="AB123" i="72" s="1"/>
  <c r="AC39" i="72"/>
  <c r="AC123" i="72" s="1"/>
  <c r="AC27" i="73"/>
  <c r="AC103" i="73" s="1"/>
  <c r="DG15" i="72"/>
  <c r="DG99" i="72" s="1"/>
  <c r="DS18" i="72"/>
  <c r="F44" i="12"/>
  <c r="DT15" i="72"/>
  <c r="DT99" i="72" s="1"/>
  <c r="DT102" i="72" s="1"/>
  <c r="DT38" i="73"/>
  <c r="DT114" i="73" s="1"/>
  <c r="BY25" i="73"/>
  <c r="BY101" i="73" s="1"/>
  <c r="DI25" i="73"/>
  <c r="DI101" i="73" s="1"/>
  <c r="DG39" i="72"/>
  <c r="DG123" i="72" s="1"/>
  <c r="CV10" i="72"/>
  <c r="CV94" i="72" s="1"/>
  <c r="AM38" i="73"/>
  <c r="AM114" i="73" s="1"/>
  <c r="CH102" i="72"/>
  <c r="CH18" i="72"/>
  <c r="BX14" i="72"/>
  <c r="BX98" i="72" s="1"/>
  <c r="BX10" i="72"/>
  <c r="BX94" i="72" s="1"/>
  <c r="CR102" i="72"/>
  <c r="DG38" i="73"/>
  <c r="DG114" i="73" s="1"/>
  <c r="CJ10" i="72"/>
  <c r="CJ94" i="72" s="1"/>
  <c r="CW10" i="72"/>
  <c r="CW94" i="72" s="1"/>
  <c r="BL38" i="73"/>
  <c r="BL114" i="73" s="1"/>
  <c r="CI38" i="73"/>
  <c r="CI114" i="73" s="1"/>
  <c r="BY10" i="72"/>
  <c r="BY94" i="72" s="1"/>
  <c r="D21" i="12"/>
  <c r="DH14" i="72"/>
  <c r="DH98" i="72" s="1"/>
  <c r="CJ38" i="73"/>
  <c r="CJ114" i="73" s="1"/>
  <c r="DV14" i="72"/>
  <c r="CV38" i="73"/>
  <c r="CV114" i="73" s="1"/>
  <c r="DG100" i="73"/>
  <c r="CU24" i="73"/>
  <c r="EJ63" i="73"/>
  <c r="BQ69" i="73"/>
  <c r="EJ69" i="73" s="1"/>
  <c r="BW38" i="73"/>
  <c r="BW114" i="73" s="1"/>
  <c r="AQ25" i="73"/>
  <c r="E61" i="12"/>
  <c r="E77" i="12" s="1"/>
  <c r="CJ14" i="72"/>
  <c r="DH39" i="73"/>
  <c r="DH115" i="73" s="1"/>
  <c r="CR101" i="73"/>
  <c r="BJ38" i="73"/>
  <c r="BJ114" i="73" s="1"/>
  <c r="DE54" i="72"/>
  <c r="DE93" i="72"/>
  <c r="DE96" i="72" s="1"/>
  <c r="CS103" i="73"/>
  <c r="DU39" i="73"/>
  <c r="DU115" i="73" s="1"/>
  <c r="DT12" i="72"/>
  <c r="DR15" i="72"/>
  <c r="DR18" i="72" s="1"/>
  <c r="DF27" i="73"/>
  <c r="DF39" i="72"/>
  <c r="DF123" i="72" s="1"/>
  <c r="AD24" i="73"/>
  <c r="CU39" i="72"/>
  <c r="CU123" i="72" s="1"/>
  <c r="CU27" i="73"/>
  <c r="CU103" i="73" s="1"/>
  <c r="DG39" i="73"/>
  <c r="DG115" i="73" s="1"/>
  <c r="DF38" i="73"/>
  <c r="DF114" i="73" s="1"/>
  <c r="BV38" i="73"/>
  <c r="BV114" i="73" s="1"/>
  <c r="CT99" i="72"/>
  <c r="CT102" i="72" s="1"/>
  <c r="CT18" i="72"/>
  <c r="BW39" i="72"/>
  <c r="BW123" i="72" s="1"/>
  <c r="BW27" i="73"/>
  <c r="BK38" i="73"/>
  <c r="BK114" i="73" s="1"/>
  <c r="AY39" i="73"/>
  <c r="AY115" i="73" s="1"/>
  <c r="DT39" i="72"/>
  <c r="DT123" i="72" s="1"/>
  <c r="DT27" i="73"/>
  <c r="CV9" i="72"/>
  <c r="DR98" i="72"/>
  <c r="AA15" i="72"/>
  <c r="I10" i="14"/>
  <c r="EG94" i="72" s="1"/>
  <c r="BW96" i="72"/>
  <c r="DU10" i="72"/>
  <c r="DU94" i="72" s="1"/>
  <c r="BK39" i="73"/>
  <c r="BK115" i="73" s="1"/>
  <c r="DV25" i="73"/>
  <c r="DV101" i="73" s="1"/>
  <c r="CK24" i="73"/>
  <c r="CI39" i="73"/>
  <c r="CI115" i="73" s="1"/>
  <c r="CE101" i="73"/>
  <c r="CV100" i="73"/>
  <c r="CJ93" i="72"/>
  <c r="CK9" i="72"/>
  <c r="BX93" i="72"/>
  <c r="AA39" i="73"/>
  <c r="AA115" i="73" s="1"/>
  <c r="BW18" i="72"/>
  <c r="DR52" i="72"/>
  <c r="DR94" i="72" s="1"/>
  <c r="DE56" i="72"/>
  <c r="BM25" i="73"/>
  <c r="BM101" i="73" s="1"/>
  <c r="I14" i="14"/>
  <c r="AL38" i="73"/>
  <c r="AL114" i="73" s="1"/>
  <c r="AA96" i="72"/>
  <c r="DS100" i="73"/>
  <c r="DH100" i="73"/>
  <c r="CU18" i="72"/>
  <c r="CU98" i="72"/>
  <c r="CU102" i="72" s="1"/>
  <c r="DT96" i="72"/>
  <c r="BW12" i="72"/>
  <c r="K52" i="12"/>
  <c r="DR63" i="73"/>
  <c r="DR93" i="72"/>
  <c r="DE57" i="72"/>
  <c r="DE99" i="72" s="1"/>
  <c r="DI24" i="73"/>
  <c r="DH15" i="72"/>
  <c r="DH99" i="72" s="1"/>
  <c r="AA100" i="73"/>
  <c r="CH38" i="73"/>
  <c r="CH114" i="73" s="1"/>
  <c r="DV24" i="73"/>
  <c r="AZ25" i="73"/>
  <c r="AZ101" i="73" s="1"/>
  <c r="AZ39" i="73"/>
  <c r="AZ115" i="73" s="1"/>
  <c r="CI12" i="72"/>
  <c r="CI93" i="72"/>
  <c r="CI96" i="72" s="1"/>
  <c r="DG18" i="72"/>
  <c r="DG98" i="72"/>
  <c r="DG102" i="72" s="1"/>
  <c r="AA12" i="72"/>
  <c r="DU14" i="72"/>
  <c r="ED76" i="73"/>
  <c r="DG12" i="72"/>
  <c r="DG93" i="72"/>
  <c r="DG96" i="72" s="1"/>
  <c r="U58" i="51"/>
  <c r="DR12" i="72"/>
  <c r="DH12" i="72"/>
  <c r="DH93" i="72"/>
  <c r="DH96" i="72" s="1"/>
  <c r="BV100" i="73"/>
  <c r="BW102" i="72"/>
  <c r="J69" i="12"/>
  <c r="DD63" i="73"/>
  <c r="DR57" i="72"/>
  <c r="BL39" i="73"/>
  <c r="BL115" i="73" s="1"/>
  <c r="AA38" i="73"/>
  <c r="AA114" i="73" s="1"/>
  <c r="CJ39" i="73"/>
  <c r="CJ115" i="73" s="1"/>
  <c r="BY24" i="73"/>
  <c r="CU38" i="73"/>
  <c r="CU114" i="73" s="1"/>
  <c r="DU9" i="72"/>
  <c r="DS27" i="73"/>
  <c r="DS103" i="73" s="1"/>
  <c r="DS39" i="72"/>
  <c r="DS123" i="72" s="1"/>
  <c r="DS38" i="73"/>
  <c r="DS114" i="73" s="1"/>
  <c r="CI15" i="72"/>
  <c r="CV14" i="72"/>
  <c r="AA39" i="72"/>
  <c r="AA123" i="72" s="1"/>
  <c r="AA27" i="73"/>
  <c r="AA103" i="73" s="1"/>
  <c r="CU12" i="72"/>
  <c r="CU93" i="72"/>
  <c r="CU96" i="72" s="1"/>
  <c r="DU15" i="72"/>
  <c r="DU99" i="72" s="1"/>
  <c r="DV9" i="72"/>
  <c r="CJ24" i="73"/>
  <c r="AE10" i="72" l="1"/>
  <c r="AE94" i="72" s="1"/>
  <c r="AC15" i="72"/>
  <c r="AC99" i="72" s="1"/>
  <c r="AC93" i="72"/>
  <c r="AC96" i="72" s="1"/>
  <c r="AE12" i="72"/>
  <c r="AE15" i="72"/>
  <c r="AE99" i="72" s="1"/>
  <c r="AG24" i="73"/>
  <c r="AG100" i="73" s="1"/>
  <c r="AE27" i="73"/>
  <c r="AE103" i="73" s="1"/>
  <c r="AE39" i="72"/>
  <c r="AE123" i="72" s="1"/>
  <c r="AF9" i="72"/>
  <c r="CJ39" i="72"/>
  <c r="CJ123" i="72" s="1"/>
  <c r="DT18" i="72"/>
  <c r="CJ27" i="73"/>
  <c r="CJ103" i="73" s="1"/>
  <c r="AN38" i="73"/>
  <c r="AN114" i="73" s="1"/>
  <c r="CM25" i="73"/>
  <c r="CM101" i="73" s="1"/>
  <c r="BX96" i="72"/>
  <c r="BX12" i="72"/>
  <c r="CJ96" i="72"/>
  <c r="CJ12" i="72"/>
  <c r="BY14" i="72"/>
  <c r="BY98" i="72" s="1"/>
  <c r="DV10" i="72"/>
  <c r="DV94" i="72" s="1"/>
  <c r="G44" i="12"/>
  <c r="DJ14" i="72"/>
  <c r="DK25" i="73"/>
  <c r="DK101" i="73" s="1"/>
  <c r="CW14" i="72"/>
  <c r="CW98" i="72" s="1"/>
  <c r="BX15" i="72"/>
  <c r="BX99" i="72" s="1"/>
  <c r="BX102" i="72" s="1"/>
  <c r="DH102" i="72"/>
  <c r="CK14" i="72"/>
  <c r="CK98" i="72" s="1"/>
  <c r="DR99" i="72"/>
  <c r="DR102" i="72" s="1"/>
  <c r="DR96" i="72"/>
  <c r="BX38" i="73"/>
  <c r="BX114" i="73" s="1"/>
  <c r="DH18" i="72"/>
  <c r="CL10" i="72"/>
  <c r="CL94" i="72" s="1"/>
  <c r="DX25" i="73"/>
  <c r="DX101" i="73" s="1"/>
  <c r="CW39" i="72"/>
  <c r="CW123" i="72" s="1"/>
  <c r="DV39" i="72"/>
  <c r="DV123" i="72" s="1"/>
  <c r="CL24" i="73"/>
  <c r="DW24" i="73"/>
  <c r="BZ9" i="72"/>
  <c r="BZ24" i="73"/>
  <c r="DV98" i="72"/>
  <c r="DR25" i="73"/>
  <c r="DR101" i="73" s="1"/>
  <c r="EM63" i="73"/>
  <c r="DD69" i="73"/>
  <c r="EM69" i="73" s="1"/>
  <c r="DU18" i="72"/>
  <c r="DU98" i="72"/>
  <c r="DU102" i="72" s="1"/>
  <c r="CW39" i="73"/>
  <c r="CW115" i="73" s="1"/>
  <c r="DI9" i="72"/>
  <c r="DI100" i="73"/>
  <c r="I15" i="14"/>
  <c r="EG99" i="72" s="1"/>
  <c r="AN39" i="73"/>
  <c r="AN115" i="73" s="1"/>
  <c r="DW25" i="73"/>
  <c r="DW101" i="73" s="1"/>
  <c r="I39" i="14"/>
  <c r="EG123" i="72" s="1"/>
  <c r="D23" i="12"/>
  <c r="T32" i="12" s="1"/>
  <c r="DU24" i="73"/>
  <c r="DE60" i="72"/>
  <c r="DE98" i="72"/>
  <c r="DE102" i="72" s="1"/>
  <c r="AB38" i="73"/>
  <c r="AB114" i="73" s="1"/>
  <c r="CK100" i="73"/>
  <c r="BX39" i="73"/>
  <c r="BX115" i="73" s="1"/>
  <c r="DR60" i="72"/>
  <c r="BW103" i="73"/>
  <c r="EG24" i="73"/>
  <c r="AD100" i="73"/>
  <c r="DI10" i="72"/>
  <c r="DI94" i="72" s="1"/>
  <c r="DF103" i="73"/>
  <c r="CJ98" i="72"/>
  <c r="CX9" i="72"/>
  <c r="CW24" i="73"/>
  <c r="DH27" i="73"/>
  <c r="DH39" i="72"/>
  <c r="DH123" i="72" s="1"/>
  <c r="CV98" i="72"/>
  <c r="BD25" i="73"/>
  <c r="F61" i="12"/>
  <c r="F77" i="12" s="1"/>
  <c r="DV100" i="73"/>
  <c r="EB56" i="72"/>
  <c r="CV15" i="72"/>
  <c r="CV99" i="72" s="1"/>
  <c r="DW9" i="72"/>
  <c r="AD39" i="73"/>
  <c r="AD115" i="73" s="1"/>
  <c r="CK93" i="72"/>
  <c r="DT103" i="73"/>
  <c r="DV93" i="72"/>
  <c r="DE63" i="73"/>
  <c r="Q63" i="51"/>
  <c r="EG98" i="72"/>
  <c r="DU27" i="73"/>
  <c r="DU103" i="73" s="1"/>
  <c r="DU39" i="72"/>
  <c r="DU123" i="72" s="1"/>
  <c r="CJ15" i="72"/>
  <c r="CJ99" i="72" s="1"/>
  <c r="DI14" i="72"/>
  <c r="CV39" i="73"/>
  <c r="CV115" i="73" s="1"/>
  <c r="AY38" i="73"/>
  <c r="AY114" i="73" s="1"/>
  <c r="AA99" i="72"/>
  <c r="AA102" i="72" s="1"/>
  <c r="AA18" i="72"/>
  <c r="CV12" i="72"/>
  <c r="CV93" i="72"/>
  <c r="CV96" i="72" s="1"/>
  <c r="EB51" i="72"/>
  <c r="D60" i="12"/>
  <c r="T30" i="12"/>
  <c r="CW9" i="72"/>
  <c r="DJ9" i="72"/>
  <c r="CI99" i="72"/>
  <c r="CI102" i="72" s="1"/>
  <c r="CI18" i="72"/>
  <c r="CI27" i="73"/>
  <c r="CI39" i="72"/>
  <c r="CI123" i="72" s="1"/>
  <c r="DU12" i="72"/>
  <c r="DU93" i="72"/>
  <c r="DU96" i="72" s="1"/>
  <c r="DI15" i="72"/>
  <c r="DI99" i="72" s="1"/>
  <c r="BX24" i="73"/>
  <c r="BY39" i="73"/>
  <c r="BY115" i="73" s="1"/>
  <c r="CJ100" i="73"/>
  <c r="AD27" i="73"/>
  <c r="BY100" i="73"/>
  <c r="EO76" i="73"/>
  <c r="CK10" i="72"/>
  <c r="CK94" i="72" s="1"/>
  <c r="BM39" i="73"/>
  <c r="BM115" i="73" s="1"/>
  <c r="DR54" i="72"/>
  <c r="CK15" i="72"/>
  <c r="CK99" i="72" s="1"/>
  <c r="S17" i="51"/>
  <c r="R16" i="51"/>
  <c r="AZ38" i="73"/>
  <c r="AZ114" i="73" s="1"/>
  <c r="G61" i="12"/>
  <c r="G77" i="12" s="1"/>
  <c r="BQ25" i="73"/>
  <c r="BY9" i="72"/>
  <c r="CL25" i="73"/>
  <c r="CL101" i="73" s="1"/>
  <c r="F126" i="73"/>
  <c r="D91" i="12"/>
  <c r="I9" i="14"/>
  <c r="D22" i="12"/>
  <c r="EH25" i="73"/>
  <c r="AQ101" i="73"/>
  <c r="EH101" i="73" s="1"/>
  <c r="CU100" i="73"/>
  <c r="BN25" i="73"/>
  <c r="BN101" i="73" s="1"/>
  <c r="AF10" i="72" l="1"/>
  <c r="AF94" i="72" s="1"/>
  <c r="AC18" i="72"/>
  <c r="AE18" i="72"/>
  <c r="AG14" i="72"/>
  <c r="AG98" i="72" s="1"/>
  <c r="AG102" i="72" s="1"/>
  <c r="AG9" i="72"/>
  <c r="AG93" i="72" s="1"/>
  <c r="AG96" i="72" s="1"/>
  <c r="AF14" i="72"/>
  <c r="AF98" i="72" s="1"/>
  <c r="AF102" i="72" s="1"/>
  <c r="AF15" i="72"/>
  <c r="AF99" i="72" s="1"/>
  <c r="AG10" i="72"/>
  <c r="AG94" i="72" s="1"/>
  <c r="AF12" i="72"/>
  <c r="AF93" i="72"/>
  <c r="AF96" i="72" s="1"/>
  <c r="CX10" i="72"/>
  <c r="CX94" i="72" s="1"/>
  <c r="CK38" i="73"/>
  <c r="CK114" i="73" s="1"/>
  <c r="BZ10" i="72"/>
  <c r="BZ94" i="72" s="1"/>
  <c r="DW15" i="72"/>
  <c r="DW99" i="72" s="1"/>
  <c r="DW14" i="72"/>
  <c r="DW98" i="72" s="1"/>
  <c r="L52" i="12"/>
  <c r="DV96" i="72"/>
  <c r="DV27" i="73"/>
  <c r="DV103" i="73" s="1"/>
  <c r="DV12" i="72"/>
  <c r="CW15" i="72"/>
  <c r="CW99" i="72" s="1"/>
  <c r="CW102" i="72" s="1"/>
  <c r="CL14" i="72"/>
  <c r="CL98" i="72" s="1"/>
  <c r="BX18" i="72"/>
  <c r="CW27" i="73"/>
  <c r="CW103" i="73" s="1"/>
  <c r="I61" i="12"/>
  <c r="I77" i="12" s="1"/>
  <c r="I18" i="14"/>
  <c r="EG102" i="72" s="1"/>
  <c r="CL39" i="72"/>
  <c r="CL123" i="72" s="1"/>
  <c r="CM10" i="72"/>
  <c r="CM94" i="72" s="1"/>
  <c r="H44" i="12"/>
  <c r="CK12" i="72"/>
  <c r="H126" i="73"/>
  <c r="CK18" i="72"/>
  <c r="CM24" i="73"/>
  <c r="U16" i="51"/>
  <c r="CX25" i="73"/>
  <c r="CX101" i="73" s="1"/>
  <c r="DW93" i="72"/>
  <c r="CX93" i="72"/>
  <c r="EG100" i="73"/>
  <c r="ER100" i="73" s="1"/>
  <c r="DU38" i="73"/>
  <c r="DU114" i="73" s="1"/>
  <c r="T31" i="12"/>
  <c r="ER101" i="73"/>
  <c r="DI38" i="73"/>
  <c r="DI114" i="73" s="1"/>
  <c r="CA25" i="73"/>
  <c r="CA101" i="73" s="1"/>
  <c r="CX14" i="72"/>
  <c r="DV15" i="72"/>
  <c r="DX24" i="73"/>
  <c r="U17" i="51"/>
  <c r="BA39" i="73"/>
  <c r="BA115" i="73" s="1"/>
  <c r="BX100" i="73"/>
  <c r="DJ25" i="73"/>
  <c r="DJ101" i="73" s="1"/>
  <c r="DK24" i="73"/>
  <c r="CI103" i="73"/>
  <c r="DW27" i="73"/>
  <c r="DW103" i="73" s="1"/>
  <c r="DW39" i="72"/>
  <c r="DW123" i="72" s="1"/>
  <c r="DV39" i="73"/>
  <c r="DV115" i="73" s="1"/>
  <c r="DE101" i="73"/>
  <c r="BY15" i="72"/>
  <c r="CY9" i="72"/>
  <c r="BZ25" i="73"/>
  <c r="BZ101" i="73" s="1"/>
  <c r="EI25" i="73"/>
  <c r="BD101" i="73"/>
  <c r="EI101" i="73" s="1"/>
  <c r="DH103" i="73"/>
  <c r="CJ102" i="72"/>
  <c r="E21" i="12"/>
  <c r="DW10" i="72"/>
  <c r="DW94" i="72" s="1"/>
  <c r="CA9" i="72"/>
  <c r="BZ100" i="73"/>
  <c r="DJ98" i="72"/>
  <c r="CY25" i="73"/>
  <c r="CY101" i="73" s="1"/>
  <c r="DW39" i="73"/>
  <c r="DW115" i="73" s="1"/>
  <c r="BY12" i="72"/>
  <c r="BY93" i="72"/>
  <c r="BY96" i="72" s="1"/>
  <c r="CM9" i="72"/>
  <c r="BB38" i="73"/>
  <c r="BB114" i="73" s="1"/>
  <c r="EJ25" i="73"/>
  <c r="BQ101" i="73"/>
  <c r="EJ101" i="73" s="1"/>
  <c r="CX39" i="73"/>
  <c r="CX115" i="73" s="1"/>
  <c r="EG27" i="73"/>
  <c r="AD103" i="73"/>
  <c r="EG103" i="73" s="1"/>
  <c r="ER103" i="73" s="1"/>
  <c r="CL9" i="72"/>
  <c r="DV38" i="73"/>
  <c r="DV114" i="73" s="1"/>
  <c r="DJ93" i="72"/>
  <c r="K69" i="12"/>
  <c r="DQ63" i="73"/>
  <c r="CL39" i="73"/>
  <c r="CL115" i="73" s="1"/>
  <c r="D92" i="12"/>
  <c r="F127" i="73"/>
  <c r="CJ18" i="72"/>
  <c r="DI39" i="73"/>
  <c r="DI115" i="73" s="1"/>
  <c r="AD31" i="73"/>
  <c r="EG31" i="73" s="1"/>
  <c r="AD38" i="73"/>
  <c r="DU100" i="73"/>
  <c r="EB63" i="73"/>
  <c r="EB57" i="72"/>
  <c r="EB60" i="72" s="1"/>
  <c r="CL100" i="73"/>
  <c r="BZ14" i="72"/>
  <c r="U63" i="51"/>
  <c r="CV18" i="72"/>
  <c r="AQ39" i="73"/>
  <c r="AQ115" i="73" s="1"/>
  <c r="DI12" i="72"/>
  <c r="DI93" i="72"/>
  <c r="DI96" i="72" s="1"/>
  <c r="BZ93" i="72"/>
  <c r="I12" i="14"/>
  <c r="EG93" i="72"/>
  <c r="DJ10" i="72"/>
  <c r="DJ94" i="72" s="1"/>
  <c r="CK39" i="73"/>
  <c r="CK115" i="73" s="1"/>
  <c r="F131" i="73"/>
  <c r="CV27" i="73"/>
  <c r="CV39" i="72"/>
  <c r="CV123" i="72" s="1"/>
  <c r="EB52" i="72"/>
  <c r="AO38" i="73"/>
  <c r="AO114" i="73" s="1"/>
  <c r="D43" i="12"/>
  <c r="D62" i="12"/>
  <c r="D78" i="12" s="1"/>
  <c r="F22" i="12"/>
  <c r="V31" i="12" s="1"/>
  <c r="CW12" i="72"/>
  <c r="CW93" i="72"/>
  <c r="CW96" i="72" s="1"/>
  <c r="D76" i="12"/>
  <c r="BY39" i="72"/>
  <c r="BY123" i="72" s="1"/>
  <c r="BY27" i="73"/>
  <c r="DI18" i="72"/>
  <c r="DI98" i="72"/>
  <c r="DI102" i="72" s="1"/>
  <c r="BM38" i="73"/>
  <c r="BM114" i="73" s="1"/>
  <c r="CK96" i="72"/>
  <c r="CV102" i="72"/>
  <c r="CW100" i="73"/>
  <c r="CK102" i="72"/>
  <c r="DK9" i="72"/>
  <c r="G126" i="73"/>
  <c r="E91" i="12"/>
  <c r="BX27" i="73"/>
  <c r="BX103" i="73" s="1"/>
  <c r="BX39" i="72"/>
  <c r="BX123" i="72" s="1"/>
  <c r="DJ39" i="73"/>
  <c r="DJ115" i="73" s="1"/>
  <c r="DX9" i="72"/>
  <c r="DH38" i="73"/>
  <c r="DH114" i="73" s="1"/>
  <c r="DW100" i="73"/>
  <c r="DK14" i="72"/>
  <c r="AG12" i="72" l="1"/>
  <c r="AF18" i="72"/>
  <c r="AF24" i="73"/>
  <c r="AF100" i="73" s="1"/>
  <c r="AI24" i="73"/>
  <c r="AI100" i="73" s="1"/>
  <c r="AG15" i="72"/>
  <c r="AH9" i="72"/>
  <c r="AF27" i="73"/>
  <c r="AF103" i="73" s="1"/>
  <c r="AF39" i="72"/>
  <c r="AF123" i="72" s="1"/>
  <c r="AN34" i="73"/>
  <c r="AN72" i="73" s="1"/>
  <c r="AN110" i="73" s="1"/>
  <c r="CX12" i="72"/>
  <c r="CX96" i="72"/>
  <c r="CX38" i="73"/>
  <c r="CX114" i="73" s="1"/>
  <c r="BZ96" i="72"/>
  <c r="BZ12" i="72"/>
  <c r="I44" i="12"/>
  <c r="CQ25" i="73"/>
  <c r="EL25" i="73" s="1"/>
  <c r="CN25" i="73"/>
  <c r="CN101" i="73" s="1"/>
  <c r="CA10" i="72"/>
  <c r="CA94" i="72" s="1"/>
  <c r="CW18" i="72"/>
  <c r="F91" i="12"/>
  <c r="H131" i="73" s="1"/>
  <c r="CL27" i="73"/>
  <c r="CL103" i="73" s="1"/>
  <c r="DZ25" i="73"/>
  <c r="DZ101" i="73" s="1"/>
  <c r="CY38" i="73"/>
  <c r="CY114" i="73" s="1"/>
  <c r="DL14" i="72"/>
  <c r="I126" i="73"/>
  <c r="DW102" i="72"/>
  <c r="G131" i="73"/>
  <c r="CD27" i="73"/>
  <c r="CM39" i="72"/>
  <c r="CM123" i="72" s="1"/>
  <c r="DK27" i="73"/>
  <c r="DK103" i="73" s="1"/>
  <c r="CA39" i="73"/>
  <c r="CA115" i="73" s="1"/>
  <c r="CW38" i="73"/>
  <c r="CW114" i="73" s="1"/>
  <c r="EG38" i="73"/>
  <c r="EG114" i="73" s="1"/>
  <c r="AD114" i="73"/>
  <c r="BN39" i="73"/>
  <c r="BN115" i="73" s="1"/>
  <c r="CA93" i="72"/>
  <c r="H61" i="12"/>
  <c r="H77" i="12" s="1"/>
  <c r="CD25" i="73"/>
  <c r="F21" i="12"/>
  <c r="CA27" i="73"/>
  <c r="CA103" i="73" s="1"/>
  <c r="CA39" i="72"/>
  <c r="CA123" i="72" s="1"/>
  <c r="L9" i="14"/>
  <c r="DX100" i="73"/>
  <c r="CX98" i="72"/>
  <c r="CM100" i="73"/>
  <c r="DY9" i="72"/>
  <c r="AM34" i="73"/>
  <c r="AM72" i="73" s="1"/>
  <c r="AM110" i="73" s="1"/>
  <c r="DY24" i="73"/>
  <c r="BY103" i="73"/>
  <c r="CA14" i="72"/>
  <c r="CV103" i="73"/>
  <c r="L10" i="14"/>
  <c r="EJ94" i="72" s="1"/>
  <c r="BZ98" i="72"/>
  <c r="BZ39" i="73"/>
  <c r="BZ115" i="73" s="1"/>
  <c r="DW18" i="72"/>
  <c r="F132" i="73"/>
  <c r="DJ39" i="72"/>
  <c r="DJ123" i="72" s="1"/>
  <c r="DJ27" i="73"/>
  <c r="DJ103" i="73" s="1"/>
  <c r="CX24" i="73"/>
  <c r="DJ96" i="72"/>
  <c r="DJ38" i="73"/>
  <c r="DJ114" i="73" s="1"/>
  <c r="CY39" i="73"/>
  <c r="CY115" i="73" s="1"/>
  <c r="DX14" i="72"/>
  <c r="CZ25" i="73"/>
  <c r="CZ101" i="73" s="1"/>
  <c r="AD107" i="73"/>
  <c r="EN63" i="73"/>
  <c r="DQ69" i="73"/>
  <c r="EN69" i="73" s="1"/>
  <c r="DW38" i="73"/>
  <c r="DW114" i="73" s="1"/>
  <c r="BZ39" i="72"/>
  <c r="BZ123" i="72" s="1"/>
  <c r="BZ27" i="73"/>
  <c r="AQ38" i="73"/>
  <c r="DX39" i="73"/>
  <c r="DX115" i="73" s="1"/>
  <c r="DX10" i="72"/>
  <c r="DX94" i="72" s="1"/>
  <c r="CM14" i="72"/>
  <c r="BN38" i="73"/>
  <c r="BN114" i="73" s="1"/>
  <c r="L69" i="12"/>
  <c r="ED63" i="73"/>
  <c r="DJ12" i="72"/>
  <c r="G21" i="12"/>
  <c r="CA24" i="73"/>
  <c r="CY14" i="72"/>
  <c r="CM12" i="72"/>
  <c r="CM93" i="72"/>
  <c r="CM96" i="72" s="1"/>
  <c r="J39" i="14"/>
  <c r="EH123" i="72" s="1"/>
  <c r="E23" i="12"/>
  <c r="U32" i="12" s="1"/>
  <c r="CZ24" i="73"/>
  <c r="CY93" i="72"/>
  <c r="L14" i="14"/>
  <c r="CK39" i="72"/>
  <c r="CK123" i="72" s="1"/>
  <c r="CK27" i="73"/>
  <c r="DW96" i="72"/>
  <c r="DL9" i="72"/>
  <c r="G127" i="73"/>
  <c r="E92" i="12"/>
  <c r="DI27" i="73"/>
  <c r="DI39" i="72"/>
  <c r="DI123" i="72" s="1"/>
  <c r="CL15" i="72"/>
  <c r="DK98" i="72"/>
  <c r="DX93" i="72"/>
  <c r="DK93" i="72"/>
  <c r="CY24" i="73"/>
  <c r="DK10" i="72"/>
  <c r="DK94" i="72" s="1"/>
  <c r="EG96" i="72"/>
  <c r="BZ38" i="73"/>
  <c r="BZ114" i="73" s="1"/>
  <c r="CX15" i="72"/>
  <c r="CX99" i="72" s="1"/>
  <c r="BY38" i="73"/>
  <c r="BY114" i="73" s="1"/>
  <c r="CL38" i="73"/>
  <c r="CL114" i="73" s="1"/>
  <c r="EB54" i="72"/>
  <c r="CL12" i="72"/>
  <c r="CL93" i="72"/>
  <c r="CL96" i="72" s="1"/>
  <c r="CY10" i="72"/>
  <c r="CY94" i="72" s="1"/>
  <c r="AN35" i="73"/>
  <c r="AN73" i="73" s="1"/>
  <c r="AN111" i="73" s="1"/>
  <c r="BA38" i="73"/>
  <c r="BA114" i="73" s="1"/>
  <c r="DJ15" i="72"/>
  <c r="BZ15" i="72"/>
  <c r="BZ99" i="72" s="1"/>
  <c r="E22" i="12"/>
  <c r="U30" i="12"/>
  <c r="ET101" i="73"/>
  <c r="BY99" i="72"/>
  <c r="BY102" i="72" s="1"/>
  <c r="BY18" i="72"/>
  <c r="DK100" i="73"/>
  <c r="DJ24" i="73"/>
  <c r="BD39" i="73"/>
  <c r="BD115" i="73" s="1"/>
  <c r="DV99" i="72"/>
  <c r="DV102" i="72" s="1"/>
  <c r="DV18" i="72"/>
  <c r="DW12" i="72"/>
  <c r="AM20" i="72"/>
  <c r="AM35" i="73"/>
  <c r="AM73" i="73" s="1"/>
  <c r="AM111" i="73" s="1"/>
  <c r="AH10" i="72" l="1"/>
  <c r="AH94" i="72" s="1"/>
  <c r="AI10" i="72"/>
  <c r="AI94" i="72" s="1"/>
  <c r="AG99" i="72"/>
  <c r="AG18" i="72"/>
  <c r="AH14" i="72"/>
  <c r="AH98" i="72" s="1"/>
  <c r="AH27" i="73"/>
  <c r="AH103" i="73" s="1"/>
  <c r="AH39" i="72"/>
  <c r="AH123" i="72" s="1"/>
  <c r="AH15" i="72"/>
  <c r="AH99" i="72" s="1"/>
  <c r="AI14" i="72"/>
  <c r="AH93" i="72"/>
  <c r="AH96" i="72" s="1"/>
  <c r="AH12" i="72"/>
  <c r="AI9" i="72"/>
  <c r="AG39" i="72"/>
  <c r="AG123" i="72" s="1"/>
  <c r="AG27" i="73"/>
  <c r="AG103" i="73" s="1"/>
  <c r="AN20" i="72"/>
  <c r="DK39" i="72"/>
  <c r="DK123" i="72" s="1"/>
  <c r="H22" i="12"/>
  <c r="X31" i="12" s="1"/>
  <c r="G91" i="12"/>
  <c r="I131" i="73" s="1"/>
  <c r="CQ101" i="73"/>
  <c r="EL101" i="73" s="1"/>
  <c r="CA96" i="72"/>
  <c r="CA12" i="72"/>
  <c r="CM27" i="73"/>
  <c r="CM103" i="73" s="1"/>
  <c r="H43" i="12"/>
  <c r="DX96" i="72"/>
  <c r="DX12" i="72"/>
  <c r="DL10" i="72"/>
  <c r="DL94" i="72" s="1"/>
  <c r="CY15" i="72"/>
  <c r="CY99" i="72" s="1"/>
  <c r="DZ10" i="72"/>
  <c r="DZ94" i="72" s="1"/>
  <c r="G132" i="73"/>
  <c r="DA10" i="72"/>
  <c r="DA94" i="72" s="1"/>
  <c r="DZ24" i="73"/>
  <c r="DM24" i="73"/>
  <c r="CY100" i="73"/>
  <c r="CK103" i="73"/>
  <c r="CB38" i="73"/>
  <c r="CB114" i="73" s="1"/>
  <c r="DY27" i="73"/>
  <c r="DY103" i="73" s="1"/>
  <c r="DY39" i="72"/>
  <c r="DY123" i="72" s="1"/>
  <c r="AH20" i="72"/>
  <c r="AH62" i="72" s="1"/>
  <c r="AH35" i="73"/>
  <c r="AH73" i="73" s="1"/>
  <c r="AH111" i="73" s="1"/>
  <c r="CX100" i="73"/>
  <c r="CN14" i="72"/>
  <c r="CZ14" i="72"/>
  <c r="BZ18" i="72"/>
  <c r="EK25" i="73"/>
  <c r="CD101" i="73"/>
  <c r="EK101" i="73" s="1"/>
  <c r="CM38" i="73"/>
  <c r="CM114" i="73" s="1"/>
  <c r="AP34" i="73"/>
  <c r="AP72" i="73" s="1"/>
  <c r="AP110" i="73" s="1"/>
  <c r="DY14" i="72"/>
  <c r="DL15" i="72"/>
  <c r="DL99" i="72" s="1"/>
  <c r="DZ9" i="72"/>
  <c r="CN15" i="72"/>
  <c r="CN99" i="72" s="1"/>
  <c r="DJ100" i="73"/>
  <c r="AO20" i="72"/>
  <c r="AO35" i="73"/>
  <c r="AO73" i="73" s="1"/>
  <c r="AO111" i="73" s="1"/>
  <c r="AL34" i="73"/>
  <c r="AL72" i="73" s="1"/>
  <c r="AL110" i="73" s="1"/>
  <c r="BO38" i="73"/>
  <c r="BO114" i="73" s="1"/>
  <c r="CD24" i="73"/>
  <c r="W30" i="12"/>
  <c r="AF34" i="73"/>
  <c r="AF72" i="73" s="1"/>
  <c r="AF110" i="73" s="1"/>
  <c r="AJ35" i="73"/>
  <c r="AJ73" i="73" s="1"/>
  <c r="AJ111" i="73" s="1"/>
  <c r="AJ20" i="72"/>
  <c r="CN9" i="72"/>
  <c r="DK15" i="72"/>
  <c r="DX98" i="72"/>
  <c r="DY25" i="73"/>
  <c r="DY101" i="73" s="1"/>
  <c r="J44" i="12"/>
  <c r="AH34" i="73"/>
  <c r="AH72" i="73" s="1"/>
  <c r="AH110" i="73" s="1"/>
  <c r="DY100" i="73"/>
  <c r="DY93" i="72"/>
  <c r="DX27" i="73"/>
  <c r="DX39" i="72"/>
  <c r="DX123" i="72" s="1"/>
  <c r="L12" i="14"/>
  <c r="EJ93" i="72"/>
  <c r="G23" i="12"/>
  <c r="W32" i="12" s="1"/>
  <c r="L39" i="14"/>
  <c r="EJ123" i="72" s="1"/>
  <c r="AP20" i="72"/>
  <c r="AP35" i="73"/>
  <c r="AP73" i="73" s="1"/>
  <c r="AP111" i="73" s="1"/>
  <c r="DX15" i="72"/>
  <c r="DX99" i="72" s="1"/>
  <c r="CM39" i="73"/>
  <c r="CM115" i="73" s="1"/>
  <c r="BD38" i="73"/>
  <c r="AK34" i="73"/>
  <c r="AK72" i="73" s="1"/>
  <c r="AK110" i="73" s="1"/>
  <c r="H21" i="12"/>
  <c r="CZ100" i="73"/>
  <c r="AE34" i="73"/>
  <c r="AE72" i="73" s="1"/>
  <c r="AE110" i="73" s="1"/>
  <c r="EO63" i="73"/>
  <c r="ED69" i="73"/>
  <c r="EO69" i="73" s="1"/>
  <c r="CN10" i="72"/>
  <c r="CN94" i="72" s="1"/>
  <c r="DA9" i="72"/>
  <c r="CN24" i="73"/>
  <c r="CA15" i="72"/>
  <c r="CA99" i="72" s="1"/>
  <c r="DY10" i="72"/>
  <c r="DY94" i="72" s="1"/>
  <c r="M10" i="14"/>
  <c r="EK94" i="72" s="1"/>
  <c r="CY39" i="72"/>
  <c r="CY123" i="72" s="1"/>
  <c r="CY27" i="73"/>
  <c r="CY103" i="73" s="1"/>
  <c r="DY39" i="73"/>
  <c r="DY115" i="73" s="1"/>
  <c r="U31" i="12"/>
  <c r="ES101" i="73"/>
  <c r="DJ99" i="72"/>
  <c r="DJ102" i="72" s="1"/>
  <c r="DJ18" i="72"/>
  <c r="F92" i="12"/>
  <c r="H127" i="73"/>
  <c r="AO34" i="73"/>
  <c r="AO72" i="73" s="1"/>
  <c r="AO110" i="73" s="1"/>
  <c r="AL35" i="73"/>
  <c r="AL73" i="73" s="1"/>
  <c r="AL111" i="73" s="1"/>
  <c r="AL20" i="72"/>
  <c r="DL98" i="72"/>
  <c r="EB15" i="72"/>
  <c r="EB99" i="72" s="1"/>
  <c r="DK96" i="72"/>
  <c r="EB9" i="72"/>
  <c r="DL24" i="73"/>
  <c r="CY96" i="72"/>
  <c r="CY98" i="72"/>
  <c r="EB25" i="73"/>
  <c r="AF20" i="72"/>
  <c r="AF35" i="73"/>
  <c r="AF73" i="73" s="1"/>
  <c r="AF111" i="73" s="1"/>
  <c r="AJ34" i="73"/>
  <c r="AJ72" i="73" s="1"/>
  <c r="AJ110" i="73" s="1"/>
  <c r="DM25" i="73"/>
  <c r="DM101" i="73" s="1"/>
  <c r="EH38" i="73"/>
  <c r="EH114" i="73" s="1"/>
  <c r="AQ114" i="73"/>
  <c r="DK39" i="73"/>
  <c r="DK115" i="73" s="1"/>
  <c r="AD118" i="73"/>
  <c r="EG107" i="73"/>
  <c r="AG35" i="73"/>
  <c r="AG73" i="73" s="1"/>
  <c r="AG111" i="73" s="1"/>
  <c r="AG20" i="72"/>
  <c r="AG62" i="72" s="1"/>
  <c r="DL25" i="73"/>
  <c r="DL101" i="73" s="1"/>
  <c r="K39" i="14"/>
  <c r="EI123" i="72" s="1"/>
  <c r="F23" i="12"/>
  <c r="V32" i="12" s="1"/>
  <c r="CD39" i="73"/>
  <c r="CD115" i="73" s="1"/>
  <c r="L15" i="14"/>
  <c r="EJ99" i="72" s="1"/>
  <c r="CA98" i="72"/>
  <c r="DL39" i="73"/>
  <c r="DL115" i="73" s="1"/>
  <c r="AM62" i="72"/>
  <c r="CX102" i="72"/>
  <c r="V30" i="12"/>
  <c r="BQ39" i="73"/>
  <c r="BQ115" i="73" s="1"/>
  <c r="AI34" i="73"/>
  <c r="AI72" i="73" s="1"/>
  <c r="AI110" i="73" s="1"/>
  <c r="CZ10" i="72"/>
  <c r="CZ94" i="72" s="1"/>
  <c r="DI103" i="73"/>
  <c r="CN39" i="73"/>
  <c r="CN115" i="73" s="1"/>
  <c r="CM98" i="72"/>
  <c r="BZ103" i="73"/>
  <c r="EK27" i="73"/>
  <c r="CD103" i="73"/>
  <c r="EK103" i="73" s="1"/>
  <c r="AI20" i="72"/>
  <c r="AI35" i="73"/>
  <c r="AI73" i="73" s="1"/>
  <c r="AI111" i="73" s="1"/>
  <c r="DK12" i="72"/>
  <c r="CL99" i="72"/>
  <c r="CL102" i="72" s="1"/>
  <c r="CL18" i="72"/>
  <c r="AK20" i="72"/>
  <c r="AK62" i="72" s="1"/>
  <c r="AK35" i="73"/>
  <c r="AK73" i="73" s="1"/>
  <c r="AK111" i="73" s="1"/>
  <c r="DL93" i="72"/>
  <c r="EJ98" i="72"/>
  <c r="CY12" i="72"/>
  <c r="CM15" i="72"/>
  <c r="CM99" i="72" s="1"/>
  <c r="CA100" i="73"/>
  <c r="AE20" i="72"/>
  <c r="AE35" i="73"/>
  <c r="AE73" i="73" s="1"/>
  <c r="AE111" i="73" s="1"/>
  <c r="M14" i="14"/>
  <c r="AG34" i="73"/>
  <c r="AG72" i="73" s="1"/>
  <c r="AG110" i="73" s="1"/>
  <c r="CZ39" i="73"/>
  <c r="CZ115" i="73" s="1"/>
  <c r="BZ102" i="72"/>
  <c r="CX18" i="72"/>
  <c r="CZ15" i="72"/>
  <c r="CZ99" i="72" s="1"/>
  <c r="CA38" i="73"/>
  <c r="CA114" i="73" s="1"/>
  <c r="CX39" i="72"/>
  <c r="CX123" i="72" s="1"/>
  <c r="CX27" i="73"/>
  <c r="CX103" i="73" s="1"/>
  <c r="CZ9" i="72"/>
  <c r="AI15" i="72" l="1"/>
  <c r="AI99" i="72" s="1"/>
  <c r="AH18" i="72"/>
  <c r="AH23" i="72" s="1"/>
  <c r="AH102" i="72"/>
  <c r="AJ24" i="73"/>
  <c r="AJ100" i="73" s="1"/>
  <c r="AJ9" i="72"/>
  <c r="AH24" i="73"/>
  <c r="AH100" i="73" s="1"/>
  <c r="AI93" i="72"/>
  <c r="AI96" i="72" s="1"/>
  <c r="AI12" i="72"/>
  <c r="AI98" i="72"/>
  <c r="AI102" i="72" s="1"/>
  <c r="AI18" i="72"/>
  <c r="AN62" i="72"/>
  <c r="AN68" i="73" s="1"/>
  <c r="N10" i="14"/>
  <c r="EL94" i="72" s="1"/>
  <c r="N14" i="14"/>
  <c r="EL98" i="72" s="1"/>
  <c r="H62" i="12"/>
  <c r="H78" i="12" s="1"/>
  <c r="CZ39" i="72"/>
  <c r="CZ123" i="72" s="1"/>
  <c r="DL18" i="72"/>
  <c r="CZ27" i="73"/>
  <c r="CZ103" i="73" s="1"/>
  <c r="L18" i="14"/>
  <c r="EJ102" i="72" s="1"/>
  <c r="DM39" i="72"/>
  <c r="DM123" i="72" s="1"/>
  <c r="DM10" i="72"/>
  <c r="DM94" i="72" s="1"/>
  <c r="CA102" i="72"/>
  <c r="CY102" i="72"/>
  <c r="CA18" i="72"/>
  <c r="DL12" i="72"/>
  <c r="DZ39" i="72"/>
  <c r="DZ123" i="72" s="1"/>
  <c r="DY15" i="72"/>
  <c r="DY99" i="72" s="1"/>
  <c r="DL96" i="72"/>
  <c r="CY18" i="72"/>
  <c r="DN25" i="73"/>
  <c r="DN101" i="73" s="1"/>
  <c r="DL102" i="72"/>
  <c r="K44" i="12"/>
  <c r="EV101" i="73"/>
  <c r="DX102" i="72"/>
  <c r="H132" i="73"/>
  <c r="DY96" i="72"/>
  <c r="O10" i="14"/>
  <c r="EM94" i="72" s="1"/>
  <c r="EK98" i="72"/>
  <c r="DZ39" i="73"/>
  <c r="DZ115" i="73" s="1"/>
  <c r="EB14" i="72"/>
  <c r="DA24" i="73"/>
  <c r="DX38" i="73"/>
  <c r="DX114" i="73" s="1"/>
  <c r="M39" i="14"/>
  <c r="EK123" i="72" s="1"/>
  <c r="H23" i="12"/>
  <c r="X32" i="12" s="1"/>
  <c r="CM102" i="72"/>
  <c r="AI62" i="72"/>
  <c r="CZ38" i="73"/>
  <c r="CZ114" i="73" s="1"/>
  <c r="AG23" i="72"/>
  <c r="EG118" i="73"/>
  <c r="CQ24" i="73"/>
  <c r="I60" i="12"/>
  <c r="X30" i="12"/>
  <c r="EI38" i="73"/>
  <c r="EI114" i="73" s="1"/>
  <c r="BD114" i="73"/>
  <c r="CN27" i="73"/>
  <c r="CN103" i="73" s="1"/>
  <c r="CN39" i="72"/>
  <c r="CN123" i="72" s="1"/>
  <c r="EJ96" i="72"/>
  <c r="DY12" i="72"/>
  <c r="AH68" i="73"/>
  <c r="AH104" i="72"/>
  <c r="AH65" i="72"/>
  <c r="AH79" i="72" s="1"/>
  <c r="AH83" i="72" s="1"/>
  <c r="DY38" i="73"/>
  <c r="DY114" i="73" s="1"/>
  <c r="H60" i="12"/>
  <c r="CN18" i="72"/>
  <c r="CN98" i="72"/>
  <c r="CN102" i="72" s="1"/>
  <c r="DM100" i="73"/>
  <c r="DZ100" i="73"/>
  <c r="AF23" i="72"/>
  <c r="DL100" i="73"/>
  <c r="DX103" i="73"/>
  <c r="J127" i="73"/>
  <c r="H92" i="12"/>
  <c r="EB10" i="72"/>
  <c r="EB94" i="72" s="1"/>
  <c r="AE23" i="72"/>
  <c r="CM18" i="72"/>
  <c r="AA35" i="73"/>
  <c r="AA73" i="73" s="1"/>
  <c r="AA111" i="73" s="1"/>
  <c r="AA20" i="72"/>
  <c r="AA62" i="72" s="1"/>
  <c r="EB93" i="72"/>
  <c r="DA12" i="72"/>
  <c r="DA93" i="72"/>
  <c r="DA96" i="72" s="1"/>
  <c r="AE62" i="72"/>
  <c r="M15" i="14"/>
  <c r="EK99" i="72" s="1"/>
  <c r="AF62" i="72"/>
  <c r="DZ12" i="72"/>
  <c r="DZ93" i="72"/>
  <c r="DZ96" i="72" s="1"/>
  <c r="AP62" i="72"/>
  <c r="CN38" i="73"/>
  <c r="CN114" i="73" s="1"/>
  <c r="CZ18" i="72"/>
  <c r="CZ98" i="72"/>
  <c r="CZ102" i="72" s="1"/>
  <c r="DN10" i="72"/>
  <c r="DN94" i="72" s="1"/>
  <c r="EA9" i="72"/>
  <c r="CZ12" i="72"/>
  <c r="CZ93" i="72"/>
  <c r="CZ96" i="72" s="1"/>
  <c r="I127" i="73"/>
  <c r="G92" i="12"/>
  <c r="DM9" i="72"/>
  <c r="M9" i="14"/>
  <c r="G22" i="12"/>
  <c r="K61" i="12"/>
  <c r="K77" i="12" s="1"/>
  <c r="DQ25" i="73"/>
  <c r="AK104" i="72"/>
  <c r="AK68" i="73"/>
  <c r="AK65" i="72"/>
  <c r="AK79" i="72" s="1"/>
  <c r="AK83" i="72" s="1"/>
  <c r="DM14" i="72"/>
  <c r="CD31" i="73"/>
  <c r="EK31" i="73" s="1"/>
  <c r="EK24" i="73"/>
  <c r="CD100" i="73"/>
  <c r="BQ38" i="73"/>
  <c r="DZ14" i="72"/>
  <c r="DY98" i="72"/>
  <c r="DN9" i="72"/>
  <c r="AG104" i="72"/>
  <c r="AG107" i="72" s="1"/>
  <c r="AG68" i="73"/>
  <c r="AG65" i="72"/>
  <c r="AG79" i="72" s="1"/>
  <c r="AG83" i="72" s="1"/>
  <c r="AQ35" i="73"/>
  <c r="EH35" i="73" s="1"/>
  <c r="DA14" i="72"/>
  <c r="J126" i="73"/>
  <c r="H91" i="12"/>
  <c r="AM68" i="73"/>
  <c r="AM104" i="72"/>
  <c r="AM65" i="72"/>
  <c r="AM79" i="72" s="1"/>
  <c r="AM83" i="72" s="1"/>
  <c r="DL38" i="73"/>
  <c r="DL114" i="73" s="1"/>
  <c r="AJ62" i="72"/>
  <c r="EB101" i="73"/>
  <c r="AA34" i="73"/>
  <c r="AA72" i="73" s="1"/>
  <c r="AA110" i="73" s="1"/>
  <c r="CD38" i="73"/>
  <c r="AO62" i="72"/>
  <c r="EC9" i="72"/>
  <c r="CN100" i="73"/>
  <c r="AQ34" i="73"/>
  <c r="EH34" i="73" s="1"/>
  <c r="CQ39" i="73"/>
  <c r="CQ115" i="73" s="1"/>
  <c r="DA25" i="73"/>
  <c r="DA101" i="73" s="1"/>
  <c r="DX18" i="72"/>
  <c r="DK99" i="72"/>
  <c r="DK102" i="72" s="1"/>
  <c r="DK18" i="72"/>
  <c r="CN12" i="72"/>
  <c r="CN93" i="72"/>
  <c r="CN96" i="72" s="1"/>
  <c r="DK38" i="73"/>
  <c r="DK114" i="73" s="1"/>
  <c r="DL27" i="73"/>
  <c r="DL103" i="73" s="1"/>
  <c r="DL39" i="72"/>
  <c r="DL123" i="72" s="1"/>
  <c r="AL62" i="72"/>
  <c r="EA14" i="72"/>
  <c r="AJ10" i="72" l="1"/>
  <c r="AJ94" i="72" s="1"/>
  <c r="AJ15" i="72"/>
  <c r="AJ99" i="72" s="1"/>
  <c r="AJ14" i="72"/>
  <c r="AJ98" i="72" s="1"/>
  <c r="AJ102" i="72" s="1"/>
  <c r="AH107" i="72"/>
  <c r="AI23" i="72"/>
  <c r="AK14" i="72"/>
  <c r="AJ39" i="72"/>
  <c r="AJ123" i="72" s="1"/>
  <c r="AL24" i="73"/>
  <c r="AL100" i="73" s="1"/>
  <c r="AK9" i="72"/>
  <c r="AK10" i="72"/>
  <c r="AK94" i="72" s="1"/>
  <c r="AJ93" i="72"/>
  <c r="AJ96" i="72" s="1"/>
  <c r="AJ12" i="72"/>
  <c r="AN104" i="72"/>
  <c r="AN65" i="72"/>
  <c r="AN79" i="72" s="1"/>
  <c r="AN83" i="72" s="1"/>
  <c r="N15" i="14"/>
  <c r="EL99" i="72" s="1"/>
  <c r="O14" i="14"/>
  <c r="EM98" i="72" s="1"/>
  <c r="DM15" i="72"/>
  <c r="DM99" i="72" s="1"/>
  <c r="EC14" i="72"/>
  <c r="EC98" i="72" s="1"/>
  <c r="AL32" i="72"/>
  <c r="AL116" i="72" s="1"/>
  <c r="AL119" i="72" s="1"/>
  <c r="AP32" i="72"/>
  <c r="AP35" i="72" s="1"/>
  <c r="DM27" i="73"/>
  <c r="DM103" i="73" s="1"/>
  <c r="N18" i="14"/>
  <c r="EL102" i="72" s="1"/>
  <c r="DA38" i="73"/>
  <c r="DA114" i="73" s="1"/>
  <c r="DY102" i="72"/>
  <c r="DY18" i="72"/>
  <c r="DZ27" i="73"/>
  <c r="DZ103" i="73" s="1"/>
  <c r="EA10" i="72"/>
  <c r="EA94" i="72" s="1"/>
  <c r="AG32" i="72"/>
  <c r="AG35" i="72" s="1"/>
  <c r="AG37" i="72" s="1"/>
  <c r="AG41" i="72" s="1"/>
  <c r="AO32" i="72"/>
  <c r="AO35" i="72" s="1"/>
  <c r="AH32" i="72"/>
  <c r="AH30" i="73" s="1"/>
  <c r="AH31" i="73" s="1"/>
  <c r="J131" i="73"/>
  <c r="J132" i="73"/>
  <c r="J91" i="12"/>
  <c r="M18" i="14"/>
  <c r="EK102" i="72" s="1"/>
  <c r="AI32" i="72"/>
  <c r="X34" i="73"/>
  <c r="X72" i="73" s="1"/>
  <c r="X110" i="73" s="1"/>
  <c r="E26" i="12"/>
  <c r="E29" i="12"/>
  <c r="J20" i="14"/>
  <c r="E47" i="12"/>
  <c r="R4" i="51"/>
  <c r="DN39" i="73"/>
  <c r="DN115" i="73" s="1"/>
  <c r="EN25" i="73"/>
  <c r="DQ101" i="73"/>
  <c r="EN101" i="73" s="1"/>
  <c r="N9" i="14"/>
  <c r="U20" i="72"/>
  <c r="U62" i="72" s="1"/>
  <c r="U35" i="73"/>
  <c r="U73" i="73" s="1"/>
  <c r="U111" i="73" s="1"/>
  <c r="I91" i="12"/>
  <c r="K126" i="73"/>
  <c r="S35" i="73"/>
  <c r="S73" i="73" s="1"/>
  <c r="S111" i="73" s="1"/>
  <c r="S20" i="72"/>
  <c r="S62" i="72" s="1"/>
  <c r="Z34" i="73"/>
  <c r="Z72" i="73" s="1"/>
  <c r="Z110" i="73" s="1"/>
  <c r="H76" i="12"/>
  <c r="AI104" i="72"/>
  <c r="AI107" i="72" s="1"/>
  <c r="AI68" i="73"/>
  <c r="AI65" i="72"/>
  <c r="AI79" i="72" s="1"/>
  <c r="AI83" i="72" s="1"/>
  <c r="DZ15" i="72"/>
  <c r="DZ99" i="72" s="1"/>
  <c r="P20" i="72"/>
  <c r="P62" i="72" s="1"/>
  <c r="P35" i="73"/>
  <c r="P73" i="73" s="1"/>
  <c r="P111" i="73" s="1"/>
  <c r="BM34" i="73"/>
  <c r="BM72" i="73" s="1"/>
  <c r="BM110" i="73" s="1"/>
  <c r="V35" i="73"/>
  <c r="V73" i="73" s="1"/>
  <c r="V111" i="73" s="1"/>
  <c r="V20" i="72"/>
  <c r="V62" i="72" s="1"/>
  <c r="J61" i="12"/>
  <c r="J77" i="12" s="1"/>
  <c r="DD25" i="73"/>
  <c r="AO68" i="73"/>
  <c r="AO104" i="72"/>
  <c r="AO65" i="72"/>
  <c r="AO79" i="72" s="1"/>
  <c r="AO83" i="72" s="1"/>
  <c r="R8" i="51"/>
  <c r="R14" i="51"/>
  <c r="I21" i="12"/>
  <c r="M12" i="14"/>
  <c r="EK93" i="72"/>
  <c r="DN14" i="72"/>
  <c r="I132" i="73"/>
  <c r="EA93" i="72"/>
  <c r="U34" i="73"/>
  <c r="U72" i="73" s="1"/>
  <c r="U110" i="73" s="1"/>
  <c r="AF68" i="73"/>
  <c r="AF104" i="72"/>
  <c r="AF107" i="72" s="1"/>
  <c r="AF65" i="72"/>
  <c r="AF79" i="72" s="1"/>
  <c r="AF83" i="72" s="1"/>
  <c r="AE68" i="73"/>
  <c r="AE104" i="72"/>
  <c r="AE107" i="72" s="1"/>
  <c r="AE65" i="72"/>
  <c r="AE79" i="72" s="1"/>
  <c r="AE83" i="72" s="1"/>
  <c r="AB34" i="73"/>
  <c r="AB72" i="73" s="1"/>
  <c r="AB110" i="73" s="1"/>
  <c r="S34" i="73"/>
  <c r="S72" i="73" s="1"/>
  <c r="S110" i="73" s="1"/>
  <c r="Z35" i="73"/>
  <c r="Z73" i="73" s="1"/>
  <c r="Z111" i="73" s="1"/>
  <c r="Z20" i="72"/>
  <c r="Z62" i="72" s="1"/>
  <c r="AH69" i="73"/>
  <c r="AH86" i="72" s="1"/>
  <c r="I76" i="12"/>
  <c r="DA100" i="73"/>
  <c r="T68" i="48"/>
  <c r="P34" i="73"/>
  <c r="P72" i="73" s="1"/>
  <c r="P110" i="73" s="1"/>
  <c r="O9" i="14"/>
  <c r="AJ68" i="73"/>
  <c r="AJ104" i="72"/>
  <c r="AJ65" i="72"/>
  <c r="AJ79" i="72" s="1"/>
  <c r="AJ83" i="72" s="1"/>
  <c r="DN12" i="72"/>
  <c r="DN93" i="72"/>
  <c r="DN96" i="72" s="1"/>
  <c r="DZ98" i="72"/>
  <c r="EC25" i="73"/>
  <c r="V34" i="73"/>
  <c r="V72" i="73" s="1"/>
  <c r="V110" i="73" s="1"/>
  <c r="AA65" i="72"/>
  <c r="AA79" i="72" s="1"/>
  <c r="AA83" i="72" s="1"/>
  <c r="AA104" i="72"/>
  <c r="AA107" i="72" s="1"/>
  <c r="AA121" i="72" s="1"/>
  <c r="AA125" i="72" s="1"/>
  <c r="AA68" i="73"/>
  <c r="E65" i="12"/>
  <c r="E30" i="12"/>
  <c r="E73" i="12"/>
  <c r="E74" i="12" s="1"/>
  <c r="EV103" i="73"/>
  <c r="AC34" i="73"/>
  <c r="AC72" i="73" s="1"/>
  <c r="AC110" i="73" s="1"/>
  <c r="DA98" i="72"/>
  <c r="EA25" i="73"/>
  <c r="EA101" i="73" s="1"/>
  <c r="EC10" i="72"/>
  <c r="EC94" i="72" s="1"/>
  <c r="AB20" i="72"/>
  <c r="AB62" i="72" s="1"/>
  <c r="AB35" i="73"/>
  <c r="AB73" i="73" s="1"/>
  <c r="AB111" i="73" s="1"/>
  <c r="EA15" i="72"/>
  <c r="EA99" i="72" s="1"/>
  <c r="AL68" i="73"/>
  <c r="AL104" i="72"/>
  <c r="AL65" i="72"/>
  <c r="AL79" i="72" s="1"/>
  <c r="AL83" i="72" s="1"/>
  <c r="R12" i="51"/>
  <c r="DM38" i="73"/>
  <c r="DM114" i="73" s="1"/>
  <c r="EJ38" i="73"/>
  <c r="EJ114" i="73" s="1"/>
  <c r="BQ114" i="73"/>
  <c r="AK69" i="73"/>
  <c r="AK86" i="72" s="1"/>
  <c r="W31" i="12"/>
  <c r="EU101" i="73"/>
  <c r="P10" i="14"/>
  <c r="EN94" i="72" s="1"/>
  <c r="AP104" i="72"/>
  <c r="AP68" i="73"/>
  <c r="AP65" i="72"/>
  <c r="AP79" i="72" s="1"/>
  <c r="AP83" i="72" s="1"/>
  <c r="R34" i="73"/>
  <c r="R72" i="73" s="1"/>
  <c r="R110" i="73" s="1"/>
  <c r="Y34" i="73"/>
  <c r="Y72" i="73" s="1"/>
  <c r="Y110" i="73" s="1"/>
  <c r="EB96" i="72"/>
  <c r="EC15" i="72"/>
  <c r="EC99" i="72" s="1"/>
  <c r="CO38" i="73"/>
  <c r="CO114" i="73" s="1"/>
  <c r="DN15" i="72"/>
  <c r="DN99" i="72" s="1"/>
  <c r="O20" i="72"/>
  <c r="O62" i="72" s="1"/>
  <c r="O30" i="12"/>
  <c r="P30" i="12" s="1"/>
  <c r="O35" i="73"/>
  <c r="O73" i="73" s="1"/>
  <c r="O111" i="73" s="1"/>
  <c r="T20" i="72"/>
  <c r="T62" i="72" s="1"/>
  <c r="T35" i="73"/>
  <c r="T73" i="73" s="1"/>
  <c r="T111" i="73" s="1"/>
  <c r="EL24" i="73"/>
  <c r="CQ100" i="73"/>
  <c r="EB18" i="72"/>
  <c r="EB98" i="72"/>
  <c r="EB102" i="72" s="1"/>
  <c r="W20" i="72"/>
  <c r="W62" i="72" s="1"/>
  <c r="W35" i="73"/>
  <c r="W73" i="73" s="1"/>
  <c r="W111" i="73" s="1"/>
  <c r="J21" i="12"/>
  <c r="EA98" i="72"/>
  <c r="DA39" i="73"/>
  <c r="DA115" i="73" s="1"/>
  <c r="DZ38" i="73"/>
  <c r="DZ114" i="73" s="1"/>
  <c r="AC35" i="73"/>
  <c r="AC73" i="73" s="1"/>
  <c r="AC111" i="73" s="1"/>
  <c r="AC20" i="72"/>
  <c r="X20" i="72"/>
  <c r="X62" i="72" s="1"/>
  <c r="X35" i="73"/>
  <c r="X73" i="73" s="1"/>
  <c r="X111" i="73" s="1"/>
  <c r="DM39" i="73"/>
  <c r="DM115" i="73" s="1"/>
  <c r="AQ72" i="73"/>
  <c r="EC93" i="72"/>
  <c r="EK38" i="73"/>
  <c r="EK114" i="73" s="1"/>
  <c r="CD114" i="73"/>
  <c r="R67" i="51"/>
  <c r="R6" i="51"/>
  <c r="AM69" i="73"/>
  <c r="AM86" i="72" s="1"/>
  <c r="EA24" i="73"/>
  <c r="AQ73" i="73"/>
  <c r="L44" i="12"/>
  <c r="AG69" i="73"/>
  <c r="AG86" i="72" s="1"/>
  <c r="EK100" i="73"/>
  <c r="EV100" i="73" s="1"/>
  <c r="CD107" i="73"/>
  <c r="DM18" i="72"/>
  <c r="DM98" i="72"/>
  <c r="DM12" i="72"/>
  <c r="DM93" i="72"/>
  <c r="DM96" i="72" s="1"/>
  <c r="DA15" i="72"/>
  <c r="DA99" i="72" s="1"/>
  <c r="R20" i="72"/>
  <c r="R35" i="73"/>
  <c r="R73" i="73" s="1"/>
  <c r="R111" i="73" s="1"/>
  <c r="Y20" i="72"/>
  <c r="Y62" i="72" s="1"/>
  <c r="Y35" i="73"/>
  <c r="Y73" i="73" s="1"/>
  <c r="Y111" i="73" s="1"/>
  <c r="DA27" i="73"/>
  <c r="DA103" i="73" s="1"/>
  <c r="DA39" i="72"/>
  <c r="DA123" i="72" s="1"/>
  <c r="EB12" i="72"/>
  <c r="AA30" i="73"/>
  <c r="AA31" i="73" s="1"/>
  <c r="AA23" i="72"/>
  <c r="AA37" i="72" s="1"/>
  <c r="AA41" i="72" s="1"/>
  <c r="O29" i="12"/>
  <c r="P29" i="12" s="1"/>
  <c r="O26" i="12"/>
  <c r="O34" i="73"/>
  <c r="O72" i="73" s="1"/>
  <c r="O110" i="73" s="1"/>
  <c r="T34" i="73"/>
  <c r="T72" i="73" s="1"/>
  <c r="T110" i="73" s="1"/>
  <c r="CQ27" i="73"/>
  <c r="J60" i="12"/>
  <c r="DD24" i="73"/>
  <c r="W34" i="73"/>
  <c r="W72" i="73" s="1"/>
  <c r="W110" i="73" s="1"/>
  <c r="BM20" i="72"/>
  <c r="BM62" i="72" s="1"/>
  <c r="BM35" i="73"/>
  <c r="BM73" i="73" s="1"/>
  <c r="BM111" i="73" s="1"/>
  <c r="AN69" i="73"/>
  <c r="AJ18" i="72" l="1"/>
  <c r="AJ23" i="72" s="1"/>
  <c r="AK98" i="72"/>
  <c r="AK102" i="72" s="1"/>
  <c r="AJ27" i="73"/>
  <c r="AJ103" i="73" s="1"/>
  <c r="AJ107" i="72"/>
  <c r="AL10" i="72"/>
  <c r="AL94" i="72" s="1"/>
  <c r="AK15" i="72"/>
  <c r="AK99" i="72" s="1"/>
  <c r="AK27" i="73"/>
  <c r="AK103" i="73" s="1"/>
  <c r="AK39" i="72"/>
  <c r="AK123" i="72" s="1"/>
  <c r="AK93" i="72"/>
  <c r="AK96" i="72" s="1"/>
  <c r="AK12" i="72"/>
  <c r="AM24" i="73"/>
  <c r="AM100" i="73" s="1"/>
  <c r="AI39" i="72"/>
  <c r="AI123" i="72" s="1"/>
  <c r="AI27" i="73"/>
  <c r="AI103" i="73" s="1"/>
  <c r="AL9" i="72"/>
  <c r="AN86" i="72"/>
  <c r="AP116" i="72"/>
  <c r="AP119" i="72" s="1"/>
  <c r="DN38" i="73"/>
  <c r="DN114" i="73" s="1"/>
  <c r="P14" i="14"/>
  <c r="EN98" i="72" s="1"/>
  <c r="DM102" i="72"/>
  <c r="AP30" i="73"/>
  <c r="AL30" i="73"/>
  <c r="AL35" i="72"/>
  <c r="EC96" i="72"/>
  <c r="AO116" i="72"/>
  <c r="AO119" i="72" s="1"/>
  <c r="AO30" i="73"/>
  <c r="DZ102" i="72"/>
  <c r="DZ18" i="72"/>
  <c r="AH106" i="73"/>
  <c r="AH107" i="73" s="1"/>
  <c r="AH118" i="73" s="1"/>
  <c r="EA96" i="72"/>
  <c r="EA12" i="72"/>
  <c r="AG116" i="72"/>
  <c r="AG119" i="72" s="1"/>
  <c r="AG121" i="72" s="1"/>
  <c r="AG125" i="72" s="1"/>
  <c r="AG128" i="72" s="1"/>
  <c r="AG30" i="73"/>
  <c r="AG31" i="73" s="1"/>
  <c r="AG44" i="72" s="1"/>
  <c r="AH116" i="72"/>
  <c r="AH119" i="72" s="1"/>
  <c r="AH121" i="72" s="1"/>
  <c r="AH125" i="72" s="1"/>
  <c r="AH35" i="72"/>
  <c r="AH37" i="72" s="1"/>
  <c r="AH41" i="72" s="1"/>
  <c r="AH44" i="72" s="1"/>
  <c r="L126" i="73"/>
  <c r="L131" i="73" s="1"/>
  <c r="EA102" i="72"/>
  <c r="K22" i="12"/>
  <c r="AA31" i="12" s="1"/>
  <c r="EA18" i="72"/>
  <c r="K2" i="51"/>
  <c r="AA44" i="72"/>
  <c r="L2" i="51"/>
  <c r="Z68" i="73"/>
  <c r="Z104" i="72"/>
  <c r="Z107" i="72" s="1"/>
  <c r="Z121" i="72" s="1"/>
  <c r="Z125" i="72" s="1"/>
  <c r="Z65" i="72"/>
  <c r="Z79" i="72" s="1"/>
  <c r="Z83" i="72" s="1"/>
  <c r="BM68" i="73"/>
  <c r="BM104" i="72"/>
  <c r="BM65" i="72"/>
  <c r="BM79" i="72" s="1"/>
  <c r="BM83" i="72" s="1"/>
  <c r="X68" i="73"/>
  <c r="X65" i="72"/>
  <c r="X79" i="72" s="1"/>
  <c r="X83" i="72" s="1"/>
  <c r="X104" i="72"/>
  <c r="X107" i="72" s="1"/>
  <c r="X121" i="72" s="1"/>
  <c r="X125" i="72" s="1"/>
  <c r="AB68" i="73"/>
  <c r="AB104" i="72"/>
  <c r="AB107" i="72" s="1"/>
  <c r="AB121" i="72" s="1"/>
  <c r="AB125" i="72" s="1"/>
  <c r="AB65" i="72"/>
  <c r="AB79" i="72" s="1"/>
  <c r="AB83" i="72" s="1"/>
  <c r="AU34" i="73"/>
  <c r="AU72" i="73" s="1"/>
  <c r="AU110" i="73" s="1"/>
  <c r="W68" i="73"/>
  <c r="W65" i="72"/>
  <c r="W79" i="72" s="1"/>
  <c r="W83" i="72" s="1"/>
  <c r="W104" i="72"/>
  <c r="W107" i="72" s="1"/>
  <c r="W121" i="72" s="1"/>
  <c r="W125" i="72" s="1"/>
  <c r="BF34" i="73"/>
  <c r="BF72" i="73" s="1"/>
  <c r="BF110" i="73" s="1"/>
  <c r="AR34" i="73"/>
  <c r="AR72" i="73" s="1"/>
  <c r="AR110" i="73" s="1"/>
  <c r="AK32" i="72"/>
  <c r="L21" i="12"/>
  <c r="P14" i="51"/>
  <c r="I4" i="51"/>
  <c r="I12" i="51"/>
  <c r="E81" i="12"/>
  <c r="R2" i="51"/>
  <c r="BB35" i="73"/>
  <c r="BB73" i="73" s="1"/>
  <c r="BB111" i="73" s="1"/>
  <c r="BB20" i="72"/>
  <c r="BB62" i="72" s="1"/>
  <c r="S8" i="51"/>
  <c r="EA39" i="73"/>
  <c r="EA115" i="73" s="1"/>
  <c r="BN20" i="72"/>
  <c r="BN62" i="72" s="1"/>
  <c r="BN35" i="73"/>
  <c r="BN73" i="73" s="1"/>
  <c r="BN111" i="73" s="1"/>
  <c r="Q8" i="51"/>
  <c r="DN24" i="73"/>
  <c r="AY20" i="72"/>
  <c r="AY62" i="72" s="1"/>
  <c r="AY35" i="73"/>
  <c r="AY73" i="73" s="1"/>
  <c r="AY111" i="73" s="1"/>
  <c r="N67" i="51"/>
  <c r="N6" i="51"/>
  <c r="Q34" i="73"/>
  <c r="EF34" i="73" s="1"/>
  <c r="S4" i="48"/>
  <c r="EK107" i="73"/>
  <c r="CD118" i="73"/>
  <c r="EH73" i="73"/>
  <c r="AQ111" i="73"/>
  <c r="EH111" i="73" s="1"/>
  <c r="ES111" i="73" s="1"/>
  <c r="BO34" i="73"/>
  <c r="BO72" i="73" s="1"/>
  <c r="BO110" i="73" s="1"/>
  <c r="EH72" i="73"/>
  <c r="AQ110" i="73"/>
  <c r="EH110" i="73" s="1"/>
  <c r="ES110" i="73" s="1"/>
  <c r="AC30" i="73"/>
  <c r="AC31" i="73" s="1"/>
  <c r="AC23" i="72"/>
  <c r="AC37" i="72" s="1"/>
  <c r="AC41" i="72" s="1"/>
  <c r="DD39" i="73"/>
  <c r="DD115" i="73" s="1"/>
  <c r="AT20" i="72"/>
  <c r="AT62" i="72" s="1"/>
  <c r="AT35" i="73"/>
  <c r="AT73" i="73" s="1"/>
  <c r="AT111" i="73" s="1"/>
  <c r="AX34" i="73"/>
  <c r="AX72" i="73" s="1"/>
  <c r="AX110" i="73" s="1"/>
  <c r="Z30" i="12"/>
  <c r="EL100" i="73"/>
  <c r="EW100" i="73" s="1"/>
  <c r="T30" i="73"/>
  <c r="T23" i="72"/>
  <c r="T37" i="72" s="1"/>
  <c r="T41" i="72" s="1"/>
  <c r="P4" i="51"/>
  <c r="I67" i="51"/>
  <c r="AD34" i="73"/>
  <c r="EG34" i="73" s="1"/>
  <c r="I6" i="51"/>
  <c r="BK34" i="73"/>
  <c r="BK72" i="73" s="1"/>
  <c r="BK110" i="73" s="1"/>
  <c r="AC62" i="72"/>
  <c r="T12" i="51"/>
  <c r="BP34" i="73"/>
  <c r="BP72" i="73" s="1"/>
  <c r="BP110" i="73" s="1"/>
  <c r="AA106" i="73"/>
  <c r="AA107" i="73" s="1"/>
  <c r="AA69" i="73"/>
  <c r="AA86" i="72" s="1"/>
  <c r="M8" i="51"/>
  <c r="M14" i="51"/>
  <c r="EC101" i="73"/>
  <c r="BB34" i="73"/>
  <c r="BB72" i="73" s="1"/>
  <c r="BB110" i="73" s="1"/>
  <c r="BA34" i="73"/>
  <c r="BA72" i="73" s="1"/>
  <c r="BA110" i="73" s="1"/>
  <c r="T6" i="48"/>
  <c r="S68" i="73"/>
  <c r="S65" i="72"/>
  <c r="S79" i="72" s="1"/>
  <c r="S83" i="72" s="1"/>
  <c r="S104" i="72"/>
  <c r="S107" i="72" s="1"/>
  <c r="S121" i="72" s="1"/>
  <c r="S125" i="72" s="1"/>
  <c r="J8" i="51"/>
  <c r="S67" i="51"/>
  <c r="S6" i="51"/>
  <c r="L6" i="51"/>
  <c r="Q10" i="14"/>
  <c r="EO94" i="72" s="1"/>
  <c r="Y30" i="12"/>
  <c r="BG34" i="73"/>
  <c r="BG72" i="73" s="1"/>
  <c r="BG110" i="73" s="1"/>
  <c r="BN34" i="73"/>
  <c r="BN72" i="73" s="1"/>
  <c r="BN110" i="73" s="1"/>
  <c r="AF32" i="72"/>
  <c r="V30" i="73"/>
  <c r="V23" i="72"/>
  <c r="V37" i="72" s="1"/>
  <c r="V41" i="72" s="1"/>
  <c r="BC20" i="72"/>
  <c r="BC62" i="72" s="1"/>
  <c r="BC35" i="73"/>
  <c r="BC73" i="73" s="1"/>
  <c r="BC111" i="73" s="1"/>
  <c r="AZ34" i="73"/>
  <c r="AZ72" i="73" s="1"/>
  <c r="AZ110" i="73" s="1"/>
  <c r="Q4" i="51"/>
  <c r="Q12" i="51"/>
  <c r="O4" i="51"/>
  <c r="BL20" i="72"/>
  <c r="BL62" i="72" s="1"/>
  <c r="BL35" i="73"/>
  <c r="BL73" i="73" s="1"/>
  <c r="BL111" i="73" s="1"/>
  <c r="DQ39" i="73"/>
  <c r="DQ115" i="73" s="1"/>
  <c r="W30" i="73"/>
  <c r="W23" i="72"/>
  <c r="W37" i="72" s="1"/>
  <c r="W41" i="72" s="1"/>
  <c r="CQ38" i="73"/>
  <c r="P6" i="51"/>
  <c r="BP20" i="72"/>
  <c r="BP35" i="73"/>
  <c r="BP73" i="73" s="1"/>
  <c r="BP111" i="73" s="1"/>
  <c r="M4" i="51"/>
  <c r="AE69" i="73"/>
  <c r="AE86" i="72" s="1"/>
  <c r="L8" i="51"/>
  <c r="BG20" i="72"/>
  <c r="BG62" i="72" s="1"/>
  <c r="BG35" i="73"/>
  <c r="BG73" i="73" s="1"/>
  <c r="BG111" i="73" s="1"/>
  <c r="BC34" i="73"/>
  <c r="BC72" i="73" s="1"/>
  <c r="BC110" i="73" s="1"/>
  <c r="U30" i="73"/>
  <c r="U23" i="72"/>
  <c r="U37" i="72" s="1"/>
  <c r="U41" i="72" s="1"/>
  <c r="O6" i="51"/>
  <c r="EA38" i="73"/>
  <c r="EA114" i="73" s="1"/>
  <c r="K14" i="51"/>
  <c r="AY34" i="73"/>
  <c r="AY72" i="73" s="1"/>
  <c r="AY110" i="73" s="1"/>
  <c r="EL27" i="73"/>
  <c r="CQ103" i="73"/>
  <c r="EL103" i="73" s="1"/>
  <c r="S8" i="48"/>
  <c r="EA100" i="73"/>
  <c r="AT34" i="73"/>
  <c r="AT72" i="73" s="1"/>
  <c r="AT110" i="73" s="1"/>
  <c r="AX20" i="72"/>
  <c r="AX62" i="72" s="1"/>
  <c r="AX35" i="73"/>
  <c r="AX73" i="73" s="1"/>
  <c r="AX111" i="73" s="1"/>
  <c r="P8" i="51"/>
  <c r="I14" i="51"/>
  <c r="BJ34" i="73"/>
  <c r="BJ72" i="73" s="1"/>
  <c r="BJ110" i="73" s="1"/>
  <c r="DA102" i="72"/>
  <c r="T67" i="51"/>
  <c r="T8" i="51"/>
  <c r="BH35" i="73"/>
  <c r="BH73" i="73" s="1"/>
  <c r="BH111" i="73" s="1"/>
  <c r="BH20" i="72"/>
  <c r="BH62" i="72" s="1"/>
  <c r="AA128" i="72"/>
  <c r="M67" i="51"/>
  <c r="M12" i="51"/>
  <c r="I22" i="12"/>
  <c r="AJ69" i="73"/>
  <c r="AJ86" i="72" s="1"/>
  <c r="AW34" i="73"/>
  <c r="AW72" i="73" s="1"/>
  <c r="AW110" i="73" s="1"/>
  <c r="T12" i="48"/>
  <c r="T4" i="48"/>
  <c r="J6" i="51"/>
  <c r="J4" i="51"/>
  <c r="J12" i="51"/>
  <c r="S14" i="51"/>
  <c r="L12" i="51"/>
  <c r="L4" i="51"/>
  <c r="DN18" i="72"/>
  <c r="DN98" i="72"/>
  <c r="DN102" i="72" s="1"/>
  <c r="EK96" i="72"/>
  <c r="BI35" i="73"/>
  <c r="BI73" i="73" s="1"/>
  <c r="BI111" i="73" s="1"/>
  <c r="BI20" i="72"/>
  <c r="BI62" i="72" s="1"/>
  <c r="AO69" i="73"/>
  <c r="AO86" i="72" s="1"/>
  <c r="EM25" i="73"/>
  <c r="DD101" i="73"/>
  <c r="EM101" i="73" s="1"/>
  <c r="AV35" i="73"/>
  <c r="AV73" i="73" s="1"/>
  <c r="AV111" i="73" s="1"/>
  <c r="AV20" i="72"/>
  <c r="AV62" i="72" s="1"/>
  <c r="P30" i="73"/>
  <c r="P23" i="72"/>
  <c r="P37" i="72" s="1"/>
  <c r="P41" i="72" s="1"/>
  <c r="AI69" i="73"/>
  <c r="AI86" i="72" s="1"/>
  <c r="EC18" i="72"/>
  <c r="Q67" i="51"/>
  <c r="Q14" i="51"/>
  <c r="S30" i="73"/>
  <c r="S23" i="72"/>
  <c r="S37" i="72" s="1"/>
  <c r="S41" i="72" s="1"/>
  <c r="EL93" i="72"/>
  <c r="N12" i="14"/>
  <c r="O14" i="51"/>
  <c r="AI116" i="72"/>
  <c r="AI119" i="72" s="1"/>
  <c r="AI121" i="72" s="1"/>
  <c r="AI35" i="72"/>
  <c r="AI37" i="72" s="1"/>
  <c r="AI30" i="73"/>
  <c r="EM24" i="73"/>
  <c r="DD100" i="73"/>
  <c r="K6" i="51"/>
  <c r="K4" i="51"/>
  <c r="S14" i="48"/>
  <c r="J22" i="12"/>
  <c r="Z31" i="12" s="1"/>
  <c r="DD27" i="73"/>
  <c r="DD31" i="73" s="1"/>
  <c r="EM31" i="73" s="1"/>
  <c r="AE32" i="72"/>
  <c r="ED24" i="73"/>
  <c r="Y104" i="72"/>
  <c r="Y107" i="72" s="1"/>
  <c r="Y121" i="72" s="1"/>
  <c r="Y125" i="72" s="1"/>
  <c r="Y68" i="73"/>
  <c r="Y65" i="72"/>
  <c r="Y79" i="72" s="1"/>
  <c r="Y83" i="72" s="1"/>
  <c r="BK35" i="73"/>
  <c r="BK73" i="73" s="1"/>
  <c r="BK111" i="73" s="1"/>
  <c r="BK20" i="72"/>
  <c r="T14" i="51"/>
  <c r="AM32" i="72"/>
  <c r="BE20" i="72"/>
  <c r="BE62" i="72" s="1"/>
  <c r="BE35" i="73"/>
  <c r="BE73" i="73" s="1"/>
  <c r="BE111" i="73" s="1"/>
  <c r="BA20" i="72"/>
  <c r="BA62" i="72" s="1"/>
  <c r="BA35" i="73"/>
  <c r="BA73" i="73" s="1"/>
  <c r="BA111" i="73" s="1"/>
  <c r="T8" i="48"/>
  <c r="Z30" i="73"/>
  <c r="Z23" i="72"/>
  <c r="Z37" i="72" s="1"/>
  <c r="Z41" i="72" s="1"/>
  <c r="J67" i="51"/>
  <c r="U65" i="72"/>
  <c r="U79" i="72" s="1"/>
  <c r="U83" i="72" s="1"/>
  <c r="U104" i="72"/>
  <c r="U107" i="72" s="1"/>
  <c r="U121" i="72" s="1"/>
  <c r="U125" i="72" s="1"/>
  <c r="U68" i="73"/>
  <c r="AZ20" i="72"/>
  <c r="AZ62" i="72" s="1"/>
  <c r="AZ35" i="73"/>
  <c r="AZ73" i="73" s="1"/>
  <c r="AZ111" i="73" s="1"/>
  <c r="EH104" i="72"/>
  <c r="AS34" i="73"/>
  <c r="AS72" i="73" s="1"/>
  <c r="AS110" i="73" s="1"/>
  <c r="J76" i="12"/>
  <c r="K12" i="51"/>
  <c r="O104" i="72"/>
  <c r="O107" i="72" s="1"/>
  <c r="O121" i="72" s="1"/>
  <c r="O125" i="72" s="1"/>
  <c r="O68" i="73"/>
  <c r="O65" i="72"/>
  <c r="O79" i="72" s="1"/>
  <c r="O83" i="72" s="1"/>
  <c r="AS20" i="72"/>
  <c r="AS62" i="72" s="1"/>
  <c r="AS35" i="73"/>
  <c r="AS73" i="73" s="1"/>
  <c r="AS111" i="73" s="1"/>
  <c r="N8" i="51"/>
  <c r="N4" i="51"/>
  <c r="S12" i="48"/>
  <c r="Y30" i="73"/>
  <c r="Y23" i="72"/>
  <c r="Y37" i="72" s="1"/>
  <c r="Y41" i="72" s="1"/>
  <c r="R30" i="73"/>
  <c r="Q30" i="73"/>
  <c r="R23" i="72"/>
  <c r="R37" i="72" s="1"/>
  <c r="R41" i="72" s="1"/>
  <c r="BO35" i="73"/>
  <c r="BO73" i="73" s="1"/>
  <c r="BO111" i="73" s="1"/>
  <c r="BO20" i="72"/>
  <c r="AU35" i="73"/>
  <c r="AU73" i="73" s="1"/>
  <c r="AU111" i="73" s="1"/>
  <c r="AU20" i="72"/>
  <c r="N12" i="51"/>
  <c r="N14" i="51"/>
  <c r="DB38" i="73"/>
  <c r="DB114" i="73" s="1"/>
  <c r="I43" i="12"/>
  <c r="I62" i="12"/>
  <c r="K8" i="51"/>
  <c r="K67" i="51"/>
  <c r="T68" i="73"/>
  <c r="T65" i="72"/>
  <c r="T79" i="72" s="1"/>
  <c r="T83" i="72" s="1"/>
  <c r="T104" i="72"/>
  <c r="T107" i="72" s="1"/>
  <c r="T121" i="72" s="1"/>
  <c r="T125" i="72" s="1"/>
  <c r="P26" i="12"/>
  <c r="O27" i="12"/>
  <c r="S6" i="48"/>
  <c r="AD35" i="73"/>
  <c r="EG35" i="73" s="1"/>
  <c r="BF20" i="72"/>
  <c r="BF62" i="72" s="1"/>
  <c r="BF35" i="73"/>
  <c r="BF73" i="73" s="1"/>
  <c r="BF111" i="73" s="1"/>
  <c r="BL34" i="73"/>
  <c r="BL72" i="73" s="1"/>
  <c r="BL110" i="73" s="1"/>
  <c r="EC12" i="72"/>
  <c r="X30" i="73"/>
  <c r="X23" i="72"/>
  <c r="X37" i="72" s="1"/>
  <c r="X41" i="72" s="1"/>
  <c r="AR20" i="72"/>
  <c r="AR62" i="72" s="1"/>
  <c r="AR35" i="73"/>
  <c r="AR73" i="73" s="1"/>
  <c r="AR111" i="73" s="1"/>
  <c r="AJ32" i="72"/>
  <c r="N39" i="14"/>
  <c r="EL123" i="72" s="1"/>
  <c r="I23" i="12"/>
  <c r="Y32" i="12" s="1"/>
  <c r="CQ31" i="73"/>
  <c r="EL31" i="73" s="1"/>
  <c r="I92" i="12"/>
  <c r="K127" i="73"/>
  <c r="Q35" i="73"/>
  <c r="EF35" i="73" s="1"/>
  <c r="O30" i="73"/>
  <c r="O23" i="72"/>
  <c r="O37" i="72" s="1"/>
  <c r="O41" i="72" s="1"/>
  <c r="P67" i="51"/>
  <c r="P12" i="51"/>
  <c r="R62" i="72"/>
  <c r="I8" i="51"/>
  <c r="AP69" i="73"/>
  <c r="AP86" i="72" s="1"/>
  <c r="BJ20" i="72"/>
  <c r="BJ35" i="73"/>
  <c r="BJ73" i="73" s="1"/>
  <c r="BJ111" i="73" s="1"/>
  <c r="AL69" i="73"/>
  <c r="AL86" i="72" s="1"/>
  <c r="AB30" i="73"/>
  <c r="AB31" i="73" s="1"/>
  <c r="AB23" i="72"/>
  <c r="AB37" i="72" s="1"/>
  <c r="AB41" i="72" s="1"/>
  <c r="L61" i="12"/>
  <c r="L77" i="12" s="1"/>
  <c r="ED25" i="73"/>
  <c r="DA18" i="72"/>
  <c r="T4" i="51"/>
  <c r="T6" i="51"/>
  <c r="AN32" i="72"/>
  <c r="BH34" i="73"/>
  <c r="BH72" i="73" s="1"/>
  <c r="BH110" i="73" s="1"/>
  <c r="V104" i="72"/>
  <c r="V107" i="72" s="1"/>
  <c r="V121" i="72" s="1"/>
  <c r="V125" i="72" s="1"/>
  <c r="V65" i="72"/>
  <c r="V79" i="72" s="1"/>
  <c r="V83" i="72" s="1"/>
  <c r="V68" i="73"/>
  <c r="M6" i="51"/>
  <c r="BE34" i="73"/>
  <c r="BE72" i="73" s="1"/>
  <c r="BE110" i="73" s="1"/>
  <c r="O12" i="14"/>
  <c r="EM93" i="72"/>
  <c r="AW20" i="72"/>
  <c r="AW35" i="73"/>
  <c r="AW73" i="73" s="1"/>
  <c r="AW111" i="73" s="1"/>
  <c r="P104" i="72"/>
  <c r="P107" i="72" s="1"/>
  <c r="P121" i="72" s="1"/>
  <c r="P125" i="72" s="1"/>
  <c r="P68" i="73"/>
  <c r="P65" i="72"/>
  <c r="P79" i="72" s="1"/>
  <c r="P83" i="72" s="1"/>
  <c r="T14" i="48"/>
  <c r="Q14" i="14"/>
  <c r="J14" i="51"/>
  <c r="S12" i="51"/>
  <c r="S4" i="51"/>
  <c r="AF69" i="73"/>
  <c r="AF86" i="72" s="1"/>
  <c r="L67" i="51"/>
  <c r="L14" i="51"/>
  <c r="O15" i="14"/>
  <c r="BI34" i="73"/>
  <c r="BI72" i="73" s="1"/>
  <c r="BI110" i="73" s="1"/>
  <c r="AV34" i="73"/>
  <c r="AV72" i="73" s="1"/>
  <c r="AV110" i="73" s="1"/>
  <c r="EC102" i="72"/>
  <c r="Q6" i="51"/>
  <c r="K131" i="73"/>
  <c r="DN39" i="72"/>
  <c r="DN123" i="72" s="1"/>
  <c r="DN27" i="73"/>
  <c r="DN103" i="73" s="1"/>
  <c r="U35" i="12"/>
  <c r="ES106" i="73"/>
  <c r="E27" i="12"/>
  <c r="O67" i="51"/>
  <c r="O8" i="51"/>
  <c r="O12" i="51"/>
  <c r="F13" i="74" l="1"/>
  <c r="AL14" i="72"/>
  <c r="AL98" i="72" s="1"/>
  <c r="AL102" i="72" s="1"/>
  <c r="AI31" i="73"/>
  <c r="AI41" i="72"/>
  <c r="AL15" i="72"/>
  <c r="AL99" i="72" s="1"/>
  <c r="AK18" i="72"/>
  <c r="AK23" i="72" s="1"/>
  <c r="AK107" i="72"/>
  <c r="AL39" i="72"/>
  <c r="AL123" i="72" s="1"/>
  <c r="AI125" i="72"/>
  <c r="AM14" i="72"/>
  <c r="AM98" i="72" s="1"/>
  <c r="AM102" i="72" s="1"/>
  <c r="AN24" i="73"/>
  <c r="AN100" i="73" s="1"/>
  <c r="AM9" i="72"/>
  <c r="AL93" i="72"/>
  <c r="AL96" i="72" s="1"/>
  <c r="AL12" i="72"/>
  <c r="AK24" i="73"/>
  <c r="AK100" i="73" s="1"/>
  <c r="AP106" i="73"/>
  <c r="P15" i="14"/>
  <c r="EN99" i="72" s="1"/>
  <c r="Q15" i="14"/>
  <c r="EO99" i="72" s="1"/>
  <c r="AL106" i="73"/>
  <c r="S2" i="51"/>
  <c r="S65" i="51" s="1"/>
  <c r="T2" i="51"/>
  <c r="AO106" i="73"/>
  <c r="M2" i="51"/>
  <c r="S2" i="48"/>
  <c r="AG106" i="73"/>
  <c r="AG107" i="73" s="1"/>
  <c r="AG118" i="73" s="1"/>
  <c r="AH128" i="72"/>
  <c r="J2" i="51"/>
  <c r="N2" i="51"/>
  <c r="N65" i="51" s="1"/>
  <c r="EY101" i="73"/>
  <c r="AC44" i="72"/>
  <c r="AI106" i="73"/>
  <c r="AI107" i="73" s="1"/>
  <c r="EX101" i="73"/>
  <c r="P128" i="72"/>
  <c r="AB128" i="72"/>
  <c r="X128" i="72"/>
  <c r="AZ68" i="73"/>
  <c r="AZ104" i="72"/>
  <c r="AZ65" i="72"/>
  <c r="AZ79" i="72" s="1"/>
  <c r="AZ83" i="72" s="1"/>
  <c r="AX68" i="73"/>
  <c r="AX104" i="72"/>
  <c r="AX65" i="72"/>
  <c r="AX79" i="72" s="1"/>
  <c r="AX83" i="72" s="1"/>
  <c r="BG104" i="72"/>
  <c r="BG68" i="73"/>
  <c r="BG65" i="72"/>
  <c r="BG79" i="72" s="1"/>
  <c r="BG83" i="72" s="1"/>
  <c r="BA68" i="73"/>
  <c r="BA104" i="72"/>
  <c r="BA65" i="72"/>
  <c r="BA79" i="72" s="1"/>
  <c r="BA83" i="72" s="1"/>
  <c r="AR104" i="72"/>
  <c r="AR68" i="73"/>
  <c r="AR65" i="72"/>
  <c r="AR79" i="72" s="1"/>
  <c r="AR83" i="72" s="1"/>
  <c r="V106" i="73"/>
  <c r="V69" i="73"/>
  <c r="V86" i="72" s="1"/>
  <c r="O34" i="12"/>
  <c r="P27" i="12"/>
  <c r="T69" i="73"/>
  <c r="T86" i="72" s="1"/>
  <c r="T106" i="73"/>
  <c r="AS104" i="72"/>
  <c r="AS68" i="73"/>
  <c r="AS65" i="72"/>
  <c r="AS79" i="72" s="1"/>
  <c r="AS83" i="72" s="1"/>
  <c r="U106" i="73"/>
  <c r="U69" i="73"/>
  <c r="U86" i="72" s="1"/>
  <c r="EO24" i="73"/>
  <c r="ED100" i="73"/>
  <c r="AE35" i="72"/>
  <c r="AE37" i="72" s="1"/>
  <c r="AE41" i="72" s="1"/>
  <c r="AE116" i="72"/>
  <c r="AE119" i="72" s="1"/>
  <c r="AE121" i="72" s="1"/>
  <c r="AE125" i="72" s="1"/>
  <c r="AE30" i="73"/>
  <c r="L127" i="73"/>
  <c r="J92" i="12"/>
  <c r="M126" i="73"/>
  <c r="K91" i="12"/>
  <c r="BN104" i="72"/>
  <c r="BN68" i="73"/>
  <c r="BN65" i="72"/>
  <c r="BN79" i="72" s="1"/>
  <c r="BN83" i="72" s="1"/>
  <c r="P2" i="51"/>
  <c r="Q72" i="73"/>
  <c r="DN100" i="73"/>
  <c r="AB30" i="12"/>
  <c r="BF104" i="72"/>
  <c r="BF68" i="73"/>
  <c r="BF65" i="72"/>
  <c r="BF79" i="72" s="1"/>
  <c r="BF83" i="72" s="1"/>
  <c r="S68" i="48"/>
  <c r="U68" i="48" s="1"/>
  <c r="O47" i="12"/>
  <c r="K65" i="51"/>
  <c r="Z69" i="73"/>
  <c r="Z86" i="72" s="1"/>
  <c r="Z106" i="73"/>
  <c r="Q2" i="51"/>
  <c r="AN116" i="72"/>
  <c r="AN119" i="72" s="1"/>
  <c r="AN35" i="72"/>
  <c r="AN30" i="73"/>
  <c r="AB44" i="72"/>
  <c r="Q68" i="73"/>
  <c r="R65" i="72"/>
  <c r="R79" i="72" s="1"/>
  <c r="R83" i="72" s="1"/>
  <c r="R68" i="73"/>
  <c r="R104" i="72"/>
  <c r="R107" i="72" s="1"/>
  <c r="R121" i="72" s="1"/>
  <c r="R125" i="72" s="1"/>
  <c r="AJ35" i="72"/>
  <c r="AJ37" i="72" s="1"/>
  <c r="AJ41" i="72" s="1"/>
  <c r="AJ116" i="72"/>
  <c r="AJ119" i="72" s="1"/>
  <c r="AJ121" i="72" s="1"/>
  <c r="AJ125" i="72" s="1"/>
  <c r="AJ30" i="73"/>
  <c r="Q39" i="14"/>
  <c r="EO123" i="72" s="1"/>
  <c r="L23" i="12"/>
  <c r="AB32" i="12" s="1"/>
  <c r="AD73" i="73"/>
  <c r="I78" i="12"/>
  <c r="O128" i="72"/>
  <c r="U128" i="72"/>
  <c r="BQ35" i="73"/>
  <c r="EJ35" i="73" s="1"/>
  <c r="AM35" i="72"/>
  <c r="AM116" i="72"/>
  <c r="AM119" i="72" s="1"/>
  <c r="AM30" i="73"/>
  <c r="Y128" i="72"/>
  <c r="L60" i="12"/>
  <c r="EL96" i="72"/>
  <c r="BJ62" i="72"/>
  <c r="U14" i="51"/>
  <c r="AT104" i="72"/>
  <c r="AT68" i="73"/>
  <c r="AT65" i="72"/>
  <c r="AT79" i="72" s="1"/>
  <c r="AT83" i="72" s="1"/>
  <c r="S128" i="72"/>
  <c r="BB104" i="72"/>
  <c r="BB68" i="73"/>
  <c r="BB65" i="72"/>
  <c r="BB79" i="72" s="1"/>
  <c r="BB83" i="72" s="1"/>
  <c r="AD72" i="73"/>
  <c r="U67" i="51"/>
  <c r="Q9" i="14"/>
  <c r="U12" i="51"/>
  <c r="W128" i="72"/>
  <c r="L65" i="51"/>
  <c r="AB106" i="73"/>
  <c r="AB107" i="73" s="1"/>
  <c r="AB69" i="73"/>
  <c r="AB86" i="72" s="1"/>
  <c r="BM69" i="73"/>
  <c r="BM86" i="72" s="1"/>
  <c r="T2" i="48"/>
  <c r="BE68" i="73"/>
  <c r="BE104" i="72"/>
  <c r="BE65" i="72"/>
  <c r="BE79" i="72" s="1"/>
  <c r="BE83" i="72" s="1"/>
  <c r="U8" i="51"/>
  <c r="AW62" i="72"/>
  <c r="AY104" i="72"/>
  <c r="AY68" i="73"/>
  <c r="AY65" i="72"/>
  <c r="AY79" i="72" s="1"/>
  <c r="AY83" i="72" s="1"/>
  <c r="BC104" i="72"/>
  <c r="BC68" i="73"/>
  <c r="BC65" i="72"/>
  <c r="BC79" i="72" s="1"/>
  <c r="BC83" i="72" s="1"/>
  <c r="O39" i="14"/>
  <c r="EM123" i="72" s="1"/>
  <c r="J23" i="12"/>
  <c r="EB38" i="73"/>
  <c r="EB114" i="73" s="1"/>
  <c r="AV104" i="72"/>
  <c r="AV68" i="73"/>
  <c r="AV65" i="72"/>
  <c r="AV79" i="72" s="1"/>
  <c r="AV83" i="72" s="1"/>
  <c r="EM99" i="72"/>
  <c r="O18" i="14"/>
  <c r="EM102" i="72" s="1"/>
  <c r="P106" i="73"/>
  <c r="P69" i="73"/>
  <c r="P86" i="72" s="1"/>
  <c r="EA27" i="73"/>
  <c r="EA39" i="72"/>
  <c r="EA123" i="72" s="1"/>
  <c r="V128" i="72"/>
  <c r="K132" i="73"/>
  <c r="T128" i="72"/>
  <c r="EF30" i="73"/>
  <c r="Q31" i="73"/>
  <c r="EF31" i="73" s="1"/>
  <c r="EM27" i="73"/>
  <c r="DD103" i="73"/>
  <c r="EM103" i="73" s="1"/>
  <c r="EM100" i="73"/>
  <c r="EX100" i="73" s="1"/>
  <c r="O2" i="51"/>
  <c r="Y31" i="12"/>
  <c r="EW101" i="73"/>
  <c r="EW103" i="73"/>
  <c r="EL38" i="73"/>
  <c r="EL114" i="73" s="1"/>
  <c r="CQ114" i="73"/>
  <c r="AC68" i="73"/>
  <c r="AC104" i="72"/>
  <c r="AC107" i="72" s="1"/>
  <c r="AC121" i="72" s="1"/>
  <c r="AC125" i="72" s="1"/>
  <c r="AC65" i="72"/>
  <c r="AC79" i="72" s="1"/>
  <c r="AC83" i="72" s="1"/>
  <c r="U6" i="51"/>
  <c r="N126" i="73"/>
  <c r="L91" i="12"/>
  <c r="BO62" i="72"/>
  <c r="K60" i="12"/>
  <c r="DQ24" i="73"/>
  <c r="AK35" i="72"/>
  <c r="AK116" i="72"/>
  <c r="AK119" i="72" s="1"/>
  <c r="AK30" i="73"/>
  <c r="BD34" i="73"/>
  <c r="EI34" i="73" s="1"/>
  <c r="CN20" i="72"/>
  <c r="CN62" i="72" s="1"/>
  <c r="CN35" i="73"/>
  <c r="CN73" i="73" s="1"/>
  <c r="CN111" i="73" s="1"/>
  <c r="X69" i="73"/>
  <c r="X86" i="72" s="1"/>
  <c r="X106" i="73"/>
  <c r="U36" i="12"/>
  <c r="DQ27" i="73"/>
  <c r="BI104" i="72"/>
  <c r="BI68" i="73"/>
  <c r="BI65" i="72"/>
  <c r="BI79" i="72" s="1"/>
  <c r="BI83" i="72" s="1"/>
  <c r="EM96" i="72"/>
  <c r="EO25" i="73"/>
  <c r="ED101" i="73"/>
  <c r="EO101" i="73" s="1"/>
  <c r="O106" i="73"/>
  <c r="O69" i="73"/>
  <c r="O86" i="72" s="1"/>
  <c r="Y69" i="73"/>
  <c r="Y86" i="72" s="1"/>
  <c r="Y106" i="73"/>
  <c r="I2" i="51"/>
  <c r="EO98" i="72"/>
  <c r="BQ34" i="73"/>
  <c r="EJ34" i="73" s="1"/>
  <c r="BH68" i="73"/>
  <c r="BH104" i="72"/>
  <c r="BH65" i="72"/>
  <c r="BH79" i="72" s="1"/>
  <c r="BH83" i="72" s="1"/>
  <c r="Q73" i="73"/>
  <c r="BD35" i="73"/>
  <c r="EI35" i="73" s="1"/>
  <c r="BL104" i="72"/>
  <c r="BL68" i="73"/>
  <c r="BL65" i="72"/>
  <c r="BL79" i="72" s="1"/>
  <c r="BL83" i="72" s="1"/>
  <c r="K21" i="12"/>
  <c r="DD38" i="73"/>
  <c r="J62" i="12"/>
  <c r="J43" i="12"/>
  <c r="DO38" i="73"/>
  <c r="DO114" i="73" s="1"/>
  <c r="P9" i="14"/>
  <c r="AF116" i="72"/>
  <c r="AF119" i="72" s="1"/>
  <c r="AF121" i="72" s="1"/>
  <c r="AF125" i="72" s="1"/>
  <c r="AF35" i="72"/>
  <c r="AF37" i="72" s="1"/>
  <c r="AF41" i="72" s="1"/>
  <c r="AF30" i="73"/>
  <c r="S69" i="73"/>
  <c r="S86" i="72" s="1"/>
  <c r="S106" i="73"/>
  <c r="AA118" i="73"/>
  <c r="BP62" i="72"/>
  <c r="BK62" i="72"/>
  <c r="CQ107" i="73"/>
  <c r="EK118" i="73"/>
  <c r="ED39" i="73"/>
  <c r="ED115" i="73" s="1"/>
  <c r="R65" i="51"/>
  <c r="U4" i="51"/>
  <c r="W69" i="73"/>
  <c r="W86" i="72" s="1"/>
  <c r="W106" i="73"/>
  <c r="AU62" i="72"/>
  <c r="CN34" i="73"/>
  <c r="CN72" i="73" s="1"/>
  <c r="CN110" i="73" s="1"/>
  <c r="Z128" i="72"/>
  <c r="F15" i="74" l="1"/>
  <c r="F16" i="74"/>
  <c r="AM10" i="72"/>
  <c r="AM94" i="72" s="1"/>
  <c r="AL27" i="73"/>
  <c r="AL103" i="73" s="1"/>
  <c r="AL107" i="73" s="1"/>
  <c r="AI118" i="73"/>
  <c r="AI44" i="72"/>
  <c r="AL18" i="72"/>
  <c r="AL23" i="72" s="1"/>
  <c r="AL37" i="72" s="1"/>
  <c r="AL41" i="72" s="1"/>
  <c r="AI128" i="72"/>
  <c r="AN9" i="72"/>
  <c r="AN93" i="72" s="1"/>
  <c r="AN96" i="72" s="1"/>
  <c r="AO14" i="72"/>
  <c r="AO98" i="72" s="1"/>
  <c r="AO102" i="72" s="1"/>
  <c r="AO10" i="72"/>
  <c r="AO94" i="72" s="1"/>
  <c r="AK121" i="72"/>
  <c r="AK125" i="72" s="1"/>
  <c r="AK37" i="72"/>
  <c r="AK41" i="72" s="1"/>
  <c r="AM93" i="72"/>
  <c r="AM96" i="72" s="1"/>
  <c r="AM107" i="72" s="1"/>
  <c r="AM121" i="72" s="1"/>
  <c r="AM12" i="72"/>
  <c r="AN10" i="72"/>
  <c r="AN94" i="72" s="1"/>
  <c r="AO24" i="73"/>
  <c r="AM27" i="73"/>
  <c r="AM103" i="73" s="1"/>
  <c r="AM39" i="72"/>
  <c r="AM123" i="72" s="1"/>
  <c r="AM15" i="72"/>
  <c r="AM99" i="72" s="1"/>
  <c r="AL107" i="72"/>
  <c r="AL121" i="72" s="1"/>
  <c r="AL125" i="72" s="1"/>
  <c r="Q18" i="14"/>
  <c r="EO102" i="72" s="1"/>
  <c r="P18" i="14"/>
  <c r="EN102" i="72" s="1"/>
  <c r="T65" i="51"/>
  <c r="M65" i="51"/>
  <c r="S66" i="48"/>
  <c r="BG32" i="72"/>
  <c r="BG30" i="73" s="1"/>
  <c r="BF32" i="72"/>
  <c r="BF35" i="72" s="1"/>
  <c r="BL32" i="72"/>
  <c r="BL30" i="73" s="1"/>
  <c r="J65" i="51"/>
  <c r="EX103" i="73"/>
  <c r="BH32" i="72"/>
  <c r="BH35" i="72" s="1"/>
  <c r="BD72" i="73"/>
  <c r="EI72" i="73" s="1"/>
  <c r="BJ32" i="72"/>
  <c r="BJ35" i="72" s="1"/>
  <c r="R128" i="72"/>
  <c r="M131" i="73"/>
  <c r="BP32" i="72"/>
  <c r="BP116" i="72" s="1"/>
  <c r="BP119" i="72" s="1"/>
  <c r="BK32" i="72"/>
  <c r="BK30" i="73" s="1"/>
  <c r="AE128" i="72"/>
  <c r="AC128" i="72"/>
  <c r="AB118" i="73"/>
  <c r="BQ73" i="73"/>
  <c r="EJ73" i="73" s="1"/>
  <c r="L132" i="73"/>
  <c r="AF128" i="72"/>
  <c r="BD73" i="73"/>
  <c r="EI73" i="73" s="1"/>
  <c r="DD107" i="73"/>
  <c r="EM107" i="73" s="1"/>
  <c r="AX32" i="72"/>
  <c r="CP34" i="73"/>
  <c r="CP72" i="73" s="1"/>
  <c r="CP110" i="73" s="1"/>
  <c r="BH69" i="73"/>
  <c r="BH86" i="72" s="1"/>
  <c r="CF34" i="73"/>
  <c r="CF72" i="73" s="1"/>
  <c r="CF110" i="73" s="1"/>
  <c r="P39" i="14"/>
  <c r="EN123" i="72" s="1"/>
  <c r="K23" i="12"/>
  <c r="AA32" i="12" s="1"/>
  <c r="ED38" i="73"/>
  <c r="CO20" i="72"/>
  <c r="CO62" i="72" s="1"/>
  <c r="CO35" i="73"/>
  <c r="CO73" i="73" s="1"/>
  <c r="CO111" i="73" s="1"/>
  <c r="AN106" i="73"/>
  <c r="P65" i="51"/>
  <c r="CM34" i="73"/>
  <c r="CM72" i="73" s="1"/>
  <c r="CM110" i="73" s="1"/>
  <c r="EM38" i="73"/>
  <c r="EM114" i="73" s="1"/>
  <c r="DD114" i="73"/>
  <c r="BL69" i="73"/>
  <c r="BL86" i="72" s="1"/>
  <c r="F65" i="12"/>
  <c r="F30" i="12"/>
  <c r="F73" i="12"/>
  <c r="F74" i="12" s="1"/>
  <c r="Q111" i="73"/>
  <c r="EF111" i="73" s="1"/>
  <c r="EF73" i="73"/>
  <c r="CF20" i="72"/>
  <c r="CF62" i="72" s="1"/>
  <c r="CF35" i="73"/>
  <c r="CF73" i="73" s="1"/>
  <c r="CF111" i="73" s="1"/>
  <c r="CN23" i="72"/>
  <c r="AK31" i="73"/>
  <c r="AK106" i="73"/>
  <c r="AK107" i="73" s="1"/>
  <c r="DQ31" i="73"/>
  <c r="EN31" i="73" s="1"/>
  <c r="EN24" i="73"/>
  <c r="DQ100" i="73"/>
  <c r="AC106" i="73"/>
  <c r="AC107" i="73" s="1"/>
  <c r="AC69" i="73"/>
  <c r="AC86" i="72" s="1"/>
  <c r="CJ34" i="73"/>
  <c r="CJ72" i="73" s="1"/>
  <c r="CJ110" i="73" s="1"/>
  <c r="EA103" i="73"/>
  <c r="CE20" i="72"/>
  <c r="CE62" i="72" s="1"/>
  <c r="CE35" i="73"/>
  <c r="CE73" i="73" s="1"/>
  <c r="CE111" i="73" s="1"/>
  <c r="AY69" i="73"/>
  <c r="AY86" i="72" s="1"/>
  <c r="AW68" i="73"/>
  <c r="AW104" i="72"/>
  <c r="AW65" i="72"/>
  <c r="AW79" i="72" s="1"/>
  <c r="AW83" i="72" s="1"/>
  <c r="T66" i="48"/>
  <c r="CL34" i="73"/>
  <c r="CL72" i="73" s="1"/>
  <c r="CL110" i="73" s="1"/>
  <c r="CO34" i="73"/>
  <c r="CO72" i="73" s="1"/>
  <c r="CO110" i="73" s="1"/>
  <c r="L76" i="12"/>
  <c r="AM106" i="73"/>
  <c r="L22" i="12"/>
  <c r="EZ101" i="73" s="1"/>
  <c r="Q110" i="73"/>
  <c r="EF110" i="73" s="1"/>
  <c r="EF72" i="73"/>
  <c r="AE31" i="73"/>
  <c r="AE44" i="72" s="1"/>
  <c r="AE106" i="73"/>
  <c r="AE107" i="73" s="1"/>
  <c r="AR69" i="73"/>
  <c r="AR86" i="72" s="1"/>
  <c r="CM35" i="73"/>
  <c r="CM73" i="73" s="1"/>
  <c r="CM111" i="73" s="1"/>
  <c r="CM20" i="72"/>
  <c r="L20" i="14"/>
  <c r="G26" i="12"/>
  <c r="G29" i="12"/>
  <c r="G47" i="12"/>
  <c r="F29" i="12"/>
  <c r="K20" i="14"/>
  <c r="F26" i="12"/>
  <c r="F47" i="12"/>
  <c r="CL20" i="72"/>
  <c r="CL35" i="73"/>
  <c r="CL73" i="73" s="1"/>
  <c r="CL111" i="73" s="1"/>
  <c r="G65" i="12"/>
  <c r="G30" i="12"/>
  <c r="G73" i="12"/>
  <c r="G74" i="12" s="1"/>
  <c r="BE32" i="72"/>
  <c r="EO100" i="73"/>
  <c r="EZ100" i="73" s="1"/>
  <c r="CI20" i="72"/>
  <c r="CI62" i="72" s="1"/>
  <c r="CI35" i="73"/>
  <c r="CI73" i="73" s="1"/>
  <c r="CI111" i="73" s="1"/>
  <c r="EN27" i="73"/>
  <c r="DQ103" i="73"/>
  <c r="EN103" i="73" s="1"/>
  <c r="K76" i="12"/>
  <c r="BO68" i="73"/>
  <c r="BO104" i="72"/>
  <c r="BO65" i="72"/>
  <c r="BO79" i="72" s="1"/>
  <c r="BO83" i="72" s="1"/>
  <c r="D29" i="12"/>
  <c r="I20" i="14"/>
  <c r="D26" i="12"/>
  <c r="D47" i="12"/>
  <c r="D39" i="12"/>
  <c r="CG20" i="72"/>
  <c r="CG62" i="72" s="1"/>
  <c r="CG35" i="73"/>
  <c r="CG73" i="73" s="1"/>
  <c r="CG111" i="73" s="1"/>
  <c r="O65" i="51"/>
  <c r="C73" i="12"/>
  <c r="C74" i="12" s="1"/>
  <c r="C30" i="12"/>
  <c r="C65" i="12"/>
  <c r="ED27" i="73"/>
  <c r="AV69" i="73"/>
  <c r="AV86" i="72" s="1"/>
  <c r="CE34" i="73"/>
  <c r="CE72" i="73" s="1"/>
  <c r="CE110" i="73" s="1"/>
  <c r="BC69" i="73"/>
  <c r="BC86" i="72" s="1"/>
  <c r="Q12" i="14"/>
  <c r="EO93" i="72"/>
  <c r="EG72" i="73"/>
  <c r="AD110" i="73"/>
  <c r="EG110" i="73" s="1"/>
  <c r="CK34" i="73"/>
  <c r="CK72" i="73" s="1"/>
  <c r="CK110" i="73" s="1"/>
  <c r="BJ68" i="73"/>
  <c r="BJ104" i="72"/>
  <c r="BJ65" i="72"/>
  <c r="BJ79" i="72" s="1"/>
  <c r="BJ83" i="72" s="1"/>
  <c r="AJ31" i="73"/>
  <c r="AJ44" i="72" s="1"/>
  <c r="AJ106" i="73"/>
  <c r="AJ107" i="73" s="1"/>
  <c r="R106" i="73"/>
  <c r="R69" i="73"/>
  <c r="R86" i="72" s="1"/>
  <c r="Q65" i="51"/>
  <c r="BI69" i="73"/>
  <c r="BI86" i="72" s="1"/>
  <c r="CJ20" i="72"/>
  <c r="CJ35" i="73"/>
  <c r="CJ73" i="73" s="1"/>
  <c r="CJ111" i="73" s="1"/>
  <c r="EF68" i="73"/>
  <c r="Q69" i="73"/>
  <c r="BN69" i="73"/>
  <c r="BN86" i="72" s="1"/>
  <c r="BP68" i="73"/>
  <c r="BP104" i="72"/>
  <c r="BP65" i="72"/>
  <c r="BP79" i="72" s="1"/>
  <c r="BP83" i="72" s="1"/>
  <c r="CP35" i="73"/>
  <c r="CP73" i="73" s="1"/>
  <c r="CP111" i="73" s="1"/>
  <c r="CP20" i="72"/>
  <c r="CN104" i="72"/>
  <c r="CN107" i="72" s="1"/>
  <c r="CN68" i="73"/>
  <c r="CN65" i="72"/>
  <c r="CN79" i="72" s="1"/>
  <c r="CN83" i="72" s="1"/>
  <c r="BK104" i="72"/>
  <c r="BK68" i="73"/>
  <c r="BK65" i="72"/>
  <c r="BK79" i="72" s="1"/>
  <c r="BK83" i="72" s="1"/>
  <c r="AF31" i="73"/>
  <c r="AF44" i="72" s="1"/>
  <c r="AF106" i="73"/>
  <c r="AF107" i="73" s="1"/>
  <c r="CH20" i="72"/>
  <c r="CH62" i="72" s="1"/>
  <c r="CH35" i="73"/>
  <c r="CH73" i="73" s="1"/>
  <c r="CH111" i="73" s="1"/>
  <c r="P12" i="14"/>
  <c r="EN93" i="72"/>
  <c r="AU104" i="72"/>
  <c r="AU68" i="73"/>
  <c r="AU65" i="72"/>
  <c r="AU79" i="72" s="1"/>
  <c r="AU83" i="72" s="1"/>
  <c r="EL107" i="73"/>
  <c r="CQ118" i="73"/>
  <c r="CH34" i="73"/>
  <c r="CH72" i="73" s="1"/>
  <c r="CH110" i="73" s="1"/>
  <c r="DQ38" i="73"/>
  <c r="J78" i="12"/>
  <c r="AA30" i="12"/>
  <c r="BQ72" i="73"/>
  <c r="CI34" i="73"/>
  <c r="CI72" i="73" s="1"/>
  <c r="CI110" i="73" s="1"/>
  <c r="U2" i="51"/>
  <c r="I65" i="51"/>
  <c r="N127" i="73"/>
  <c r="L92" i="12"/>
  <c r="K43" i="12"/>
  <c r="K62" i="12"/>
  <c r="K78" i="12" s="1"/>
  <c r="N131" i="73"/>
  <c r="R66" i="51"/>
  <c r="CG34" i="73"/>
  <c r="CG72" i="73" s="1"/>
  <c r="CG110" i="73" s="1"/>
  <c r="D65" i="12"/>
  <c r="D73" i="12"/>
  <c r="D74" i="12" s="1"/>
  <c r="D30" i="12"/>
  <c r="Z32" i="12"/>
  <c r="BE69" i="73"/>
  <c r="BE86" i="72" s="1"/>
  <c r="H20" i="14"/>
  <c r="C26" i="12"/>
  <c r="C29" i="12"/>
  <c r="C47" i="12"/>
  <c r="C39" i="12"/>
  <c r="BB69" i="73"/>
  <c r="BB86" i="72" s="1"/>
  <c r="M127" i="73"/>
  <c r="K92" i="12"/>
  <c r="CK20" i="72"/>
  <c r="CK62" i="72" s="1"/>
  <c r="CK35" i="73"/>
  <c r="CK73" i="73" s="1"/>
  <c r="CK111" i="73" s="1"/>
  <c r="AT69" i="73"/>
  <c r="AT86" i="72" s="1"/>
  <c r="AD111" i="73"/>
  <c r="EG111" i="73" s="1"/>
  <c r="EG73" i="73"/>
  <c r="AJ128" i="72"/>
  <c r="BF69" i="73"/>
  <c r="BF86" i="72" s="1"/>
  <c r="AS69" i="73"/>
  <c r="AS86" i="72" s="1"/>
  <c r="T43" i="14"/>
  <c r="U43" i="14" s="1"/>
  <c r="O41" i="12"/>
  <c r="BA69" i="73"/>
  <c r="BA86" i="72" s="1"/>
  <c r="BG69" i="73"/>
  <c r="BG86" i="72" s="1"/>
  <c r="AX69" i="73"/>
  <c r="AX86" i="72" s="1"/>
  <c r="AZ69" i="73"/>
  <c r="AZ86" i="72" s="1"/>
  <c r="E16" i="74" l="1"/>
  <c r="E15" i="74"/>
  <c r="AN14" i="72"/>
  <c r="AN98" i="72" s="1"/>
  <c r="AN102" i="72" s="1"/>
  <c r="AN107" i="72" s="1"/>
  <c r="AN121" i="72" s="1"/>
  <c r="J14" i="14"/>
  <c r="J10" i="14"/>
  <c r="EH94" i="72" s="1"/>
  <c r="AL31" i="73"/>
  <c r="AL118" i="73" s="1"/>
  <c r="AK44" i="72"/>
  <c r="AO9" i="72"/>
  <c r="AO12" i="72" s="1"/>
  <c r="AK128" i="72"/>
  <c r="AN12" i="72"/>
  <c r="AM18" i="72"/>
  <c r="AM23" i="72" s="1"/>
  <c r="AM37" i="72" s="1"/>
  <c r="AM41" i="72" s="1"/>
  <c r="AL128" i="72"/>
  <c r="AM31" i="73"/>
  <c r="AM107" i="73"/>
  <c r="AN27" i="73"/>
  <c r="AN39" i="72"/>
  <c r="AN123" i="72" s="1"/>
  <c r="AM125" i="72"/>
  <c r="AO100" i="73"/>
  <c r="U66" i="48"/>
  <c r="BK116" i="72"/>
  <c r="BK119" i="72" s="1"/>
  <c r="BK35" i="72"/>
  <c r="BG106" i="73"/>
  <c r="BG35" i="72"/>
  <c r="BG116" i="72"/>
  <c r="BG119" i="72" s="1"/>
  <c r="BF30" i="73"/>
  <c r="BF116" i="72"/>
  <c r="BF119" i="72" s="1"/>
  <c r="BQ111" i="73"/>
  <c r="EJ111" i="73" s="1"/>
  <c r="EU111" i="73" s="1"/>
  <c r="BL116" i="72"/>
  <c r="BL119" i="72" s="1"/>
  <c r="BL35" i="72"/>
  <c r="BL106" i="73"/>
  <c r="T66" i="51"/>
  <c r="BP30" i="73"/>
  <c r="BP35" i="72"/>
  <c r="EY103" i="73"/>
  <c r="BJ116" i="72"/>
  <c r="BJ119" i="72" s="1"/>
  <c r="BJ30" i="73"/>
  <c r="ER110" i="73"/>
  <c r="BH30" i="73"/>
  <c r="BD111" i="73"/>
  <c r="EI111" i="73" s="1"/>
  <c r="ET111" i="73" s="1"/>
  <c r="BH116" i="72"/>
  <c r="BH119" i="72" s="1"/>
  <c r="AC118" i="73"/>
  <c r="BO32" i="72"/>
  <c r="BD110" i="73"/>
  <c r="EI110" i="73" s="1"/>
  <c r="ET110" i="73" s="1"/>
  <c r="DD118" i="73"/>
  <c r="BN32" i="72"/>
  <c r="C54" i="12"/>
  <c r="C151" i="12" s="1"/>
  <c r="C153" i="12" s="1"/>
  <c r="AF118" i="73"/>
  <c r="AK118" i="73"/>
  <c r="AJ118" i="73"/>
  <c r="D54" i="12"/>
  <c r="D151" i="12" s="1"/>
  <c r="D153" i="12" s="1"/>
  <c r="CK68" i="73"/>
  <c r="CK104" i="72"/>
  <c r="CK107" i="72" s="1"/>
  <c r="CK65" i="72"/>
  <c r="CK79" i="72" s="1"/>
  <c r="CK83" i="72" s="1"/>
  <c r="CF68" i="73"/>
  <c r="CF104" i="72"/>
  <c r="CF107" i="72" s="1"/>
  <c r="CF65" i="72"/>
  <c r="CF79" i="72" s="1"/>
  <c r="CF83" i="72" s="1"/>
  <c r="EN96" i="72"/>
  <c r="T35" i="12"/>
  <c r="ER106" i="73"/>
  <c r="D27" i="12"/>
  <c r="EI104" i="72"/>
  <c r="EO38" i="73"/>
  <c r="EO114" i="73" s="1"/>
  <c r="ED114" i="73"/>
  <c r="Q66" i="51"/>
  <c r="N132" i="73"/>
  <c r="U65" i="51"/>
  <c r="AY32" i="72"/>
  <c r="CH68" i="73"/>
  <c r="CH104" i="72"/>
  <c r="CH107" i="72" s="1"/>
  <c r="CH65" i="72"/>
  <c r="CH79" i="72" s="1"/>
  <c r="CH83" i="72" s="1"/>
  <c r="EL118" i="73"/>
  <c r="CH23" i="72"/>
  <c r="BK106" i="73"/>
  <c r="BK69" i="73"/>
  <c r="BK86" i="72" s="1"/>
  <c r="CP23" i="72"/>
  <c r="BX35" i="73"/>
  <c r="BX73" i="73" s="1"/>
  <c r="BX111" i="73" s="1"/>
  <c r="BX20" i="72"/>
  <c r="BX62" i="72" s="1"/>
  <c r="Q118" i="73"/>
  <c r="EF69" i="73"/>
  <c r="EF118" i="73" s="1"/>
  <c r="CC35" i="73"/>
  <c r="CC73" i="73" s="1"/>
  <c r="CC111" i="73" s="1"/>
  <c r="CC20" i="72"/>
  <c r="CC62" i="72" s="1"/>
  <c r="BY34" i="73"/>
  <c r="BY72" i="73" s="1"/>
  <c r="BY110" i="73" s="1"/>
  <c r="BI32" i="72"/>
  <c r="C81" i="12"/>
  <c r="C82" i="12" s="1"/>
  <c r="C66" i="12"/>
  <c r="EG104" i="72"/>
  <c r="I23" i="14"/>
  <c r="L66" i="51"/>
  <c r="CL23" i="72"/>
  <c r="BW34" i="73"/>
  <c r="BW72" i="73" s="1"/>
  <c r="BW110" i="73" s="1"/>
  <c r="N66" i="51"/>
  <c r="AW69" i="73"/>
  <c r="AW86" i="72" s="1"/>
  <c r="DQ107" i="73"/>
  <c r="EN100" i="73"/>
  <c r="EY100" i="73" s="1"/>
  <c r="M66" i="51"/>
  <c r="EQ111" i="73"/>
  <c r="F81" i="12"/>
  <c r="CO23" i="72"/>
  <c r="EC20" i="72"/>
  <c r="EC62" i="72" s="1"/>
  <c r="EC35" i="73"/>
  <c r="EC73" i="73" s="1"/>
  <c r="EC111" i="73" s="1"/>
  <c r="BZ34" i="73"/>
  <c r="BZ72" i="73" s="1"/>
  <c r="BZ110" i="73" s="1"/>
  <c r="BQ110" i="73"/>
  <c r="EJ110" i="73" s="1"/>
  <c r="EU110" i="73" s="1"/>
  <c r="EJ72" i="73"/>
  <c r="BS35" i="73"/>
  <c r="BS73" i="73" s="1"/>
  <c r="BS111" i="73" s="1"/>
  <c r="BS20" i="72"/>
  <c r="BS62" i="72" s="1"/>
  <c r="CJ23" i="72"/>
  <c r="BY20" i="72"/>
  <c r="BY62" i="72" s="1"/>
  <c r="BY35" i="73"/>
  <c r="BY73" i="73" s="1"/>
  <c r="BY111" i="73" s="1"/>
  <c r="BU35" i="73"/>
  <c r="BU73" i="73" s="1"/>
  <c r="BU111" i="73" s="1"/>
  <c r="BU20" i="72"/>
  <c r="BU62" i="72" s="1"/>
  <c r="AS32" i="72"/>
  <c r="CA20" i="72"/>
  <c r="CA62" i="72" s="1"/>
  <c r="CA35" i="73"/>
  <c r="CA73" i="73" s="1"/>
  <c r="CA111" i="73" s="1"/>
  <c r="AV32" i="72"/>
  <c r="BR34" i="73"/>
  <c r="BR72" i="73" s="1"/>
  <c r="BR110" i="73" s="1"/>
  <c r="CI68" i="73"/>
  <c r="CI104" i="72"/>
  <c r="CI107" i="72" s="1"/>
  <c r="CI65" i="72"/>
  <c r="CI79" i="72" s="1"/>
  <c r="CI83" i="72" s="1"/>
  <c r="EN38" i="73"/>
  <c r="EN114" i="73" s="1"/>
  <c r="DQ114" i="73"/>
  <c r="AR32" i="72"/>
  <c r="CN69" i="73"/>
  <c r="CN86" i="72" s="1"/>
  <c r="BX34" i="73"/>
  <c r="BX72" i="73" s="1"/>
  <c r="BX110" i="73" s="1"/>
  <c r="AW32" i="72"/>
  <c r="CB20" i="72"/>
  <c r="CB35" i="73"/>
  <c r="CB73" i="73" s="1"/>
  <c r="CB111" i="73" s="1"/>
  <c r="BM32" i="72"/>
  <c r="BJ69" i="73"/>
  <c r="BJ86" i="72" s="1"/>
  <c r="CE104" i="72"/>
  <c r="CE107" i="72" s="1"/>
  <c r="CE68" i="73"/>
  <c r="CE65" i="72"/>
  <c r="CE79" i="72" s="1"/>
  <c r="CE83" i="72" s="1"/>
  <c r="EO27" i="73"/>
  <c r="ED103" i="73"/>
  <c r="ED31" i="73"/>
  <c r="EO31" i="73" s="1"/>
  <c r="CG23" i="72"/>
  <c r="BO69" i="73"/>
  <c r="BO86" i="72" s="1"/>
  <c r="CI23" i="72"/>
  <c r="AZ32" i="72"/>
  <c r="BE116" i="72"/>
  <c r="BE119" i="72" s="1"/>
  <c r="BE35" i="72"/>
  <c r="BE30" i="73"/>
  <c r="CM23" i="72"/>
  <c r="BW20" i="72"/>
  <c r="BW35" i="73"/>
  <c r="BW73" i="73" s="1"/>
  <c r="BW111" i="73" s="1"/>
  <c r="CQ35" i="73"/>
  <c r="EL35" i="73" s="1"/>
  <c r="CE23" i="72"/>
  <c r="CF23" i="72"/>
  <c r="CM62" i="72"/>
  <c r="S66" i="51"/>
  <c r="BC32" i="72"/>
  <c r="EC34" i="73"/>
  <c r="EC72" i="73" s="1"/>
  <c r="EC110" i="73" s="1"/>
  <c r="BT34" i="73"/>
  <c r="BT72" i="73" s="1"/>
  <c r="BT110" i="73" s="1"/>
  <c r="AU69" i="73"/>
  <c r="AU86" i="72" s="1"/>
  <c r="BB32" i="72"/>
  <c r="CC34" i="73"/>
  <c r="CC72" i="73" s="1"/>
  <c r="CC110" i="73" s="1"/>
  <c r="CF32" i="72"/>
  <c r="BV34" i="73"/>
  <c r="BV72" i="73" s="1"/>
  <c r="BV110" i="73" s="1"/>
  <c r="EJ104" i="72"/>
  <c r="L23" i="14"/>
  <c r="EQ110" i="73"/>
  <c r="CJ62" i="72"/>
  <c r="O66" i="51"/>
  <c r="BR20" i="72"/>
  <c r="BR62" i="72" s="1"/>
  <c r="BR35" i="73"/>
  <c r="BR73" i="73" s="1"/>
  <c r="BR111" i="73" s="1"/>
  <c r="AU32" i="72"/>
  <c r="ER111" i="73"/>
  <c r="CK23" i="72"/>
  <c r="S35" i="12"/>
  <c r="EQ106" i="73"/>
  <c r="C27" i="12"/>
  <c r="P66" i="51"/>
  <c r="CG68" i="73"/>
  <c r="CG104" i="72"/>
  <c r="CG107" i="72" s="1"/>
  <c r="CG65" i="72"/>
  <c r="CG79" i="72" s="1"/>
  <c r="CG83" i="72" s="1"/>
  <c r="O43" i="12"/>
  <c r="Q41" i="12"/>
  <c r="Q43" i="12" s="1"/>
  <c r="BT20" i="72"/>
  <c r="BT62" i="72" s="1"/>
  <c r="BT35" i="73"/>
  <c r="BT73" i="73" s="1"/>
  <c r="BT111" i="73" s="1"/>
  <c r="BZ20" i="72"/>
  <c r="BZ35" i="73"/>
  <c r="BZ73" i="73" s="1"/>
  <c r="BZ111" i="73" s="1"/>
  <c r="M132" i="73"/>
  <c r="T20" i="14"/>
  <c r="EF104" i="72"/>
  <c r="H23" i="14"/>
  <c r="AT32" i="72"/>
  <c r="D81" i="12"/>
  <c r="D82" i="12" s="1"/>
  <c r="D66" i="12"/>
  <c r="BP69" i="73"/>
  <c r="BP86" i="72" s="1"/>
  <c r="BS34" i="73"/>
  <c r="BS72" i="73" s="1"/>
  <c r="BS110" i="73" s="1"/>
  <c r="CB34" i="73"/>
  <c r="CB72" i="73" s="1"/>
  <c r="CB110" i="73" s="1"/>
  <c r="EO96" i="72"/>
  <c r="CQ34" i="73"/>
  <c r="EL34" i="73" s="1"/>
  <c r="L62" i="12"/>
  <c r="L43" i="12"/>
  <c r="BV35" i="73"/>
  <c r="BV73" i="73" s="1"/>
  <c r="BV111" i="73" s="1"/>
  <c r="BV20" i="72"/>
  <c r="BV62" i="72" s="1"/>
  <c r="G81" i="12"/>
  <c r="V35" i="12"/>
  <c r="ET106" i="73"/>
  <c r="F27" i="12"/>
  <c r="W35" i="12"/>
  <c r="EU106" i="73"/>
  <c r="N51" i="12"/>
  <c r="G27" i="12"/>
  <c r="AE118" i="73"/>
  <c r="BU34" i="73"/>
  <c r="BU72" i="73" s="1"/>
  <c r="BU110" i="73" s="1"/>
  <c r="AB31" i="12"/>
  <c r="CO104" i="72"/>
  <c r="CO107" i="72" s="1"/>
  <c r="CO68" i="73"/>
  <c r="CO65" i="72"/>
  <c r="CO79" i="72" s="1"/>
  <c r="CO83" i="72" s="1"/>
  <c r="CL62" i="72"/>
  <c r="CA34" i="73"/>
  <c r="CA72" i="73" s="1"/>
  <c r="CA110" i="73" s="1"/>
  <c r="EM118" i="73"/>
  <c r="BA32" i="72"/>
  <c r="CP62" i="72"/>
  <c r="AX35" i="72"/>
  <c r="AX116" i="72"/>
  <c r="AX119" i="72" s="1"/>
  <c r="AX30" i="73"/>
  <c r="AO93" i="72" l="1"/>
  <c r="AO96" i="72" s="1"/>
  <c r="AO107" i="72" s="1"/>
  <c r="AO121" i="72" s="1"/>
  <c r="AL44" i="72"/>
  <c r="AN15" i="72"/>
  <c r="AN99" i="72" s="1"/>
  <c r="EH98" i="72"/>
  <c r="J18" i="14"/>
  <c r="EH102" i="72" s="1"/>
  <c r="J9" i="14"/>
  <c r="AO15" i="72"/>
  <c r="AO99" i="72" s="1"/>
  <c r="AN18" i="72"/>
  <c r="AN23" i="72" s="1"/>
  <c r="AN37" i="72" s="1"/>
  <c r="AN41" i="72" s="1"/>
  <c r="AO39" i="72"/>
  <c r="AO123" i="72" s="1"/>
  <c r="AM44" i="72"/>
  <c r="AM118" i="73"/>
  <c r="AN125" i="72"/>
  <c r="AM128" i="72"/>
  <c r="AP9" i="72"/>
  <c r="AN103" i="73"/>
  <c r="AN107" i="73" s="1"/>
  <c r="AN31" i="73"/>
  <c r="BJ106" i="73"/>
  <c r="BP106" i="73"/>
  <c r="BF106" i="73"/>
  <c r="J66" i="51"/>
  <c r="D55" i="12"/>
  <c r="CH32" i="72"/>
  <c r="CH30" i="73" s="1"/>
  <c r="CH31" i="73" s="1"/>
  <c r="BH106" i="73"/>
  <c r="CI32" i="72"/>
  <c r="CI30" i="73" s="1"/>
  <c r="CI31" i="73" s="1"/>
  <c r="C160" i="12"/>
  <c r="D160" i="12"/>
  <c r="CG32" i="72"/>
  <c r="CG35" i="72" s="1"/>
  <c r="CG37" i="72" s="1"/>
  <c r="CG41" i="72" s="1"/>
  <c r="BN30" i="73"/>
  <c r="BN35" i="72"/>
  <c r="BN116" i="72"/>
  <c r="BN119" i="72" s="1"/>
  <c r="BO30" i="73"/>
  <c r="BO35" i="72"/>
  <c r="BO116" i="72"/>
  <c r="BO119" i="72" s="1"/>
  <c r="CP32" i="72"/>
  <c r="CP35" i="72" s="1"/>
  <c r="CP37" i="72" s="1"/>
  <c r="CP41" i="72" s="1"/>
  <c r="CE32" i="72"/>
  <c r="CQ73" i="73"/>
  <c r="CQ111" i="73" s="1"/>
  <c r="EL111" i="73" s="1"/>
  <c r="CM32" i="72"/>
  <c r="CM116" i="72" s="1"/>
  <c r="CM119" i="72" s="1"/>
  <c r="BT68" i="73"/>
  <c r="BT104" i="72"/>
  <c r="BT107" i="72" s="1"/>
  <c r="BT65" i="72"/>
  <c r="BT79" i="72" s="1"/>
  <c r="BT83" i="72" s="1"/>
  <c r="BR68" i="73"/>
  <c r="BR104" i="72"/>
  <c r="BR107" i="72" s="1"/>
  <c r="BR65" i="72"/>
  <c r="BR79" i="72" s="1"/>
  <c r="BR83" i="72" s="1"/>
  <c r="BY68" i="73"/>
  <c r="BY104" i="72"/>
  <c r="BY107" i="72" s="1"/>
  <c r="BY65" i="72"/>
  <c r="BY79" i="72" s="1"/>
  <c r="BY83" i="72" s="1"/>
  <c r="BU104" i="72"/>
  <c r="BU107" i="72" s="1"/>
  <c r="BU68" i="73"/>
  <c r="BU65" i="72"/>
  <c r="BU79" i="72" s="1"/>
  <c r="BU83" i="72" s="1"/>
  <c r="DP20" i="72"/>
  <c r="DP62" i="72" s="1"/>
  <c r="DP35" i="73"/>
  <c r="DP73" i="73" s="1"/>
  <c r="DP111" i="73" s="1"/>
  <c r="CZ20" i="72"/>
  <c r="CZ62" i="72" s="1"/>
  <c r="CZ35" i="73"/>
  <c r="CZ73" i="73" s="1"/>
  <c r="CZ111" i="73" s="1"/>
  <c r="S36" i="12"/>
  <c r="EQ107" i="73"/>
  <c r="DF34" i="73"/>
  <c r="DF72" i="73" s="1"/>
  <c r="DF110" i="73" s="1"/>
  <c r="CE69" i="73"/>
  <c r="CE86" i="72" s="1"/>
  <c r="CR34" i="73"/>
  <c r="CR72" i="73" s="1"/>
  <c r="CR110" i="73" s="1"/>
  <c r="AW35" i="72"/>
  <c r="AW116" i="72"/>
  <c r="AW119" i="72" s="1"/>
  <c r="AW30" i="73"/>
  <c r="BX68" i="73"/>
  <c r="BX104" i="72"/>
  <c r="BX107" i="72" s="1"/>
  <c r="BX65" i="72"/>
  <c r="BX79" i="72" s="1"/>
  <c r="BX83" i="72" s="1"/>
  <c r="EN107" i="73"/>
  <c r="DQ118" i="73"/>
  <c r="CW34" i="73"/>
  <c r="CW72" i="73" s="1"/>
  <c r="CW110" i="73" s="1"/>
  <c r="DV34" i="73"/>
  <c r="DV72" i="73" s="1"/>
  <c r="DV110" i="73" s="1"/>
  <c r="DN34" i="73"/>
  <c r="DN72" i="73" s="1"/>
  <c r="DN110" i="73" s="1"/>
  <c r="DB34" i="73"/>
  <c r="DB72" i="73" s="1"/>
  <c r="DB110" i="73" s="1"/>
  <c r="CZ34" i="73"/>
  <c r="CZ72" i="73" s="1"/>
  <c r="CZ110" i="73" s="1"/>
  <c r="EB34" i="73"/>
  <c r="EB72" i="73" s="1"/>
  <c r="EB110" i="73" s="1"/>
  <c r="BS68" i="73"/>
  <c r="BS104" i="72"/>
  <c r="BS107" i="72" s="1"/>
  <c r="BS65" i="72"/>
  <c r="BS79" i="72" s="1"/>
  <c r="BS83" i="72" s="1"/>
  <c r="AT35" i="72"/>
  <c r="AT116" i="72"/>
  <c r="AT119" i="72" s="1"/>
  <c r="AT30" i="73"/>
  <c r="AU116" i="72"/>
  <c r="AU119" i="72" s="1"/>
  <c r="AU35" i="72"/>
  <c r="AU30" i="73"/>
  <c r="S67" i="48"/>
  <c r="CJ104" i="72"/>
  <c r="CJ107" i="72" s="1"/>
  <c r="CJ68" i="73"/>
  <c r="CJ65" i="72"/>
  <c r="CJ79" i="72" s="1"/>
  <c r="CJ83" i="72" s="1"/>
  <c r="DI34" i="73"/>
  <c r="DI72" i="73" s="1"/>
  <c r="DI110" i="73" s="1"/>
  <c r="DT20" i="72"/>
  <c r="DT35" i="73"/>
  <c r="DT73" i="73" s="1"/>
  <c r="DT111" i="73" s="1"/>
  <c r="BE106" i="73"/>
  <c r="AZ35" i="72"/>
  <c r="AZ116" i="72"/>
  <c r="AZ119" i="72" s="1"/>
  <c r="AZ30" i="73"/>
  <c r="EO103" i="73"/>
  <c r="EZ103" i="73" s="1"/>
  <c r="ED107" i="73"/>
  <c r="DJ34" i="73"/>
  <c r="DJ72" i="73" s="1"/>
  <c r="DJ110" i="73" s="1"/>
  <c r="BM35" i="72"/>
  <c r="BM116" i="72"/>
  <c r="BM119" i="72" s="1"/>
  <c r="BM30" i="73"/>
  <c r="CX20" i="72"/>
  <c r="CX35" i="73"/>
  <c r="CX73" i="73" s="1"/>
  <c r="CX111" i="73" s="1"/>
  <c r="DY34" i="73"/>
  <c r="DY72" i="73" s="1"/>
  <c r="DY110" i="73" s="1"/>
  <c r="DA20" i="72"/>
  <c r="DA62" i="72" s="1"/>
  <c r="DA35" i="73"/>
  <c r="DA73" i="73" s="1"/>
  <c r="DA111" i="73" s="1"/>
  <c r="BU23" i="72"/>
  <c r="DZ20" i="72"/>
  <c r="DZ62" i="72" s="1"/>
  <c r="DZ35" i="73"/>
  <c r="DZ73" i="73" s="1"/>
  <c r="DZ111" i="73" s="1"/>
  <c r="D127" i="12"/>
  <c r="D131" i="12" s="1"/>
  <c r="C105" i="12"/>
  <c r="C83" i="12"/>
  <c r="D142" i="12"/>
  <c r="DO20" i="72"/>
  <c r="DO62" i="72" s="1"/>
  <c r="DO35" i="73"/>
  <c r="DO73" i="73" s="1"/>
  <c r="DO111" i="73" s="1"/>
  <c r="DL20" i="72"/>
  <c r="DL62" i="72" s="1"/>
  <c r="DL35" i="73"/>
  <c r="DL73" i="73" s="1"/>
  <c r="DL111" i="73" s="1"/>
  <c r="BI116" i="72"/>
  <c r="BI119" i="72" s="1"/>
  <c r="BI35" i="72"/>
  <c r="BI30" i="73"/>
  <c r="CT34" i="73"/>
  <c r="CT72" i="73" s="1"/>
  <c r="CT110" i="73" s="1"/>
  <c r="DS34" i="73"/>
  <c r="DS72" i="73" s="1"/>
  <c r="DS110" i="73" s="1"/>
  <c r="DX34" i="73"/>
  <c r="DX72" i="73" s="1"/>
  <c r="DX110" i="73" s="1"/>
  <c r="BX23" i="72"/>
  <c r="DC20" i="72"/>
  <c r="DC35" i="73"/>
  <c r="DC73" i="73" s="1"/>
  <c r="DC111" i="73" s="1"/>
  <c r="CY34" i="73"/>
  <c r="CY72" i="73" s="1"/>
  <c r="CY110" i="73" s="1"/>
  <c r="CA104" i="72"/>
  <c r="CA107" i="72" s="1"/>
  <c r="CA68" i="73"/>
  <c r="CA65" i="72"/>
  <c r="CA79" i="72" s="1"/>
  <c r="CA83" i="72" s="1"/>
  <c r="DN20" i="72"/>
  <c r="DN35" i="73"/>
  <c r="DN73" i="73" s="1"/>
  <c r="DN111" i="73" s="1"/>
  <c r="DU34" i="73"/>
  <c r="DU72" i="73" s="1"/>
  <c r="DU110" i="73" s="1"/>
  <c r="U20" i="14"/>
  <c r="U23" i="14" s="1"/>
  <c r="U37" i="14" s="1"/>
  <c r="U41" i="14" s="1"/>
  <c r="U44" i="14" s="1"/>
  <c r="T23" i="14"/>
  <c r="CF35" i="72"/>
  <c r="CF37" i="72" s="1"/>
  <c r="CF41" i="72" s="1"/>
  <c r="CF116" i="72"/>
  <c r="CF119" i="72" s="1"/>
  <c r="CF121" i="72" s="1"/>
  <c r="CF125" i="72" s="1"/>
  <c r="CD34" i="73"/>
  <c r="EK34" i="73" s="1"/>
  <c r="AY35" i="72"/>
  <c r="AY116" i="72"/>
  <c r="AY119" i="72" s="1"/>
  <c r="AY30" i="73"/>
  <c r="CU34" i="73"/>
  <c r="CU72" i="73" s="1"/>
  <c r="CU110" i="73" s="1"/>
  <c r="DP34" i="73"/>
  <c r="DP72" i="73" s="1"/>
  <c r="DP110" i="73" s="1"/>
  <c r="DE20" i="72"/>
  <c r="DE62" i="72" s="1"/>
  <c r="DE35" i="73"/>
  <c r="DE73" i="73" s="1"/>
  <c r="DE111" i="73" s="1"/>
  <c r="H37" i="14"/>
  <c r="EF107" i="72"/>
  <c r="BT23" i="72"/>
  <c r="CD35" i="73"/>
  <c r="EK35" i="73" s="1"/>
  <c r="L37" i="14"/>
  <c r="EJ107" i="72"/>
  <c r="T67" i="48"/>
  <c r="DI20" i="72"/>
  <c r="DI62" i="72" s="1"/>
  <c r="DI35" i="73"/>
  <c r="DI73" i="73" s="1"/>
  <c r="DI111" i="73" s="1"/>
  <c r="DT34" i="73"/>
  <c r="DT72" i="73" s="1"/>
  <c r="DT110" i="73" s="1"/>
  <c r="C55" i="12"/>
  <c r="EC68" i="73"/>
  <c r="EC65" i="72"/>
  <c r="EC79" i="72" s="1"/>
  <c r="EC83" i="72" s="1"/>
  <c r="EC104" i="72"/>
  <c r="EC107" i="72" s="1"/>
  <c r="BC35" i="72"/>
  <c r="BC116" i="72"/>
  <c r="BC119" i="72" s="1"/>
  <c r="BC30" i="73"/>
  <c r="CM68" i="73"/>
  <c r="CM104" i="72"/>
  <c r="CM107" i="72" s="1"/>
  <c r="CM65" i="72"/>
  <c r="CM79" i="72" s="1"/>
  <c r="CM83" i="72" s="1"/>
  <c r="BW23" i="72"/>
  <c r="DH34" i="73"/>
  <c r="DH72" i="73" s="1"/>
  <c r="DH110" i="73" s="1"/>
  <c r="CX34" i="73"/>
  <c r="CX72" i="73" s="1"/>
  <c r="CX110" i="73" s="1"/>
  <c r="DW20" i="72"/>
  <c r="DW62" i="72" s="1"/>
  <c r="DW35" i="73"/>
  <c r="DW73" i="73" s="1"/>
  <c r="DW111" i="73" s="1"/>
  <c r="DA34" i="73"/>
  <c r="DA72" i="73" s="1"/>
  <c r="DA110" i="73" s="1"/>
  <c r="AV116" i="72"/>
  <c r="AV119" i="72" s="1"/>
  <c r="AV35" i="72"/>
  <c r="AV30" i="73"/>
  <c r="BY23" i="72"/>
  <c r="DZ34" i="73"/>
  <c r="DZ72" i="73" s="1"/>
  <c r="DZ110" i="73" s="1"/>
  <c r="EC23" i="72"/>
  <c r="EG107" i="72"/>
  <c r="I37" i="14"/>
  <c r="DO34" i="73"/>
  <c r="DO72" i="73" s="1"/>
  <c r="DO110" i="73" s="1"/>
  <c r="DL34" i="73"/>
  <c r="DL72" i="73" s="1"/>
  <c r="DL110" i="73" s="1"/>
  <c r="CC23" i="72"/>
  <c r="CT20" i="72"/>
  <c r="CT35" i="73"/>
  <c r="CT73" i="73" s="1"/>
  <c r="CT111" i="73" s="1"/>
  <c r="DS20" i="72"/>
  <c r="DS35" i="73"/>
  <c r="DS73" i="73" s="1"/>
  <c r="DS111" i="73" s="1"/>
  <c r="DX20" i="72"/>
  <c r="DX35" i="73"/>
  <c r="DX73" i="73" s="1"/>
  <c r="DX111" i="73" s="1"/>
  <c r="CH69" i="73"/>
  <c r="CH86" i="72" s="1"/>
  <c r="T36" i="12"/>
  <c r="ER107" i="73"/>
  <c r="DC34" i="73"/>
  <c r="DC72" i="73" s="1"/>
  <c r="DC110" i="73" s="1"/>
  <c r="CY20" i="72"/>
  <c r="CY62" i="72" s="1"/>
  <c r="CY35" i="73"/>
  <c r="CY73" i="73" s="1"/>
  <c r="CY111" i="73" s="1"/>
  <c r="CF69" i="73"/>
  <c r="CF86" i="72" s="1"/>
  <c r="I66" i="51"/>
  <c r="CO69" i="73"/>
  <c r="CO86" i="72" s="1"/>
  <c r="W36" i="12"/>
  <c r="V36" i="12"/>
  <c r="DB20" i="72"/>
  <c r="DB62" i="72" s="1"/>
  <c r="DB35" i="73"/>
  <c r="DB73" i="73" s="1"/>
  <c r="DB111" i="73" s="1"/>
  <c r="EA34" i="73"/>
  <c r="EA72" i="73" s="1"/>
  <c r="EA110" i="73" s="1"/>
  <c r="BZ23" i="72"/>
  <c r="DM20" i="72"/>
  <c r="DM62" i="72" s="1"/>
  <c r="DM35" i="73"/>
  <c r="DM73" i="73" s="1"/>
  <c r="DM111" i="73" s="1"/>
  <c r="BV68" i="73"/>
  <c r="BV104" i="72"/>
  <c r="BV107" i="72" s="1"/>
  <c r="BV65" i="72"/>
  <c r="BV79" i="72" s="1"/>
  <c r="BV83" i="72" s="1"/>
  <c r="DK34" i="73"/>
  <c r="DK72" i="73" s="1"/>
  <c r="DK110" i="73" s="1"/>
  <c r="CC68" i="73"/>
  <c r="CC104" i="72"/>
  <c r="CC107" i="72" s="1"/>
  <c r="CC65" i="72"/>
  <c r="CC79" i="72" s="1"/>
  <c r="CC83" i="72" s="1"/>
  <c r="BB35" i="72"/>
  <c r="BB116" i="72"/>
  <c r="BB119" i="72" s="1"/>
  <c r="BB30" i="73"/>
  <c r="CF30" i="73"/>
  <c r="CF31" i="73" s="1"/>
  <c r="DJ20" i="72"/>
  <c r="DJ35" i="73"/>
  <c r="DJ73" i="73" s="1"/>
  <c r="DJ111" i="73" s="1"/>
  <c r="CB23" i="72"/>
  <c r="DY20" i="72"/>
  <c r="DY62" i="72" s="1"/>
  <c r="DY35" i="73"/>
  <c r="DY73" i="73" s="1"/>
  <c r="DY111" i="73" s="1"/>
  <c r="AR116" i="72"/>
  <c r="AR119" i="72" s="1"/>
  <c r="AR35" i="72"/>
  <c r="AR30" i="73"/>
  <c r="DG34" i="73"/>
  <c r="DG72" i="73" s="1"/>
  <c r="DG110" i="73" s="1"/>
  <c r="CS34" i="73"/>
  <c r="CS72" i="73" s="1"/>
  <c r="CS110" i="73" s="1"/>
  <c r="DR20" i="72"/>
  <c r="DR62" i="72" s="1"/>
  <c r="DR35" i="73"/>
  <c r="DR73" i="73" s="1"/>
  <c r="DR111" i="73" s="1"/>
  <c r="L78" i="12"/>
  <c r="BA116" i="72"/>
  <c r="BA119" i="72" s="1"/>
  <c r="BA35" i="72"/>
  <c r="BA30" i="73"/>
  <c r="CL104" i="72"/>
  <c r="CL107" i="72" s="1"/>
  <c r="CL68" i="73"/>
  <c r="CL65" i="72"/>
  <c r="CL79" i="72" s="1"/>
  <c r="CL83" i="72" s="1"/>
  <c r="CQ72" i="73"/>
  <c r="CV20" i="72"/>
  <c r="CV62" i="72" s="1"/>
  <c r="CV35" i="73"/>
  <c r="CV73" i="73" s="1"/>
  <c r="CV111" i="73" s="1"/>
  <c r="EB20" i="72"/>
  <c r="EB35" i="73"/>
  <c r="EB73" i="73" s="1"/>
  <c r="EB111" i="73" s="1"/>
  <c r="AX106" i="73"/>
  <c r="CP68" i="73"/>
  <c r="CP104" i="72"/>
  <c r="CP107" i="72" s="1"/>
  <c r="CP65" i="72"/>
  <c r="CP79" i="72" s="1"/>
  <c r="CP83" i="72" s="1"/>
  <c r="BV23" i="72"/>
  <c r="I26" i="12"/>
  <c r="N20" i="14"/>
  <c r="I29" i="12"/>
  <c r="I47" i="12"/>
  <c r="I39" i="12"/>
  <c r="DE34" i="73"/>
  <c r="DE72" i="73" s="1"/>
  <c r="DE110" i="73" s="1"/>
  <c r="CB62" i="72"/>
  <c r="CV34" i="73"/>
  <c r="CV72" i="73" s="1"/>
  <c r="CV110" i="73" s="1"/>
  <c r="DU20" i="72"/>
  <c r="DU35" i="73"/>
  <c r="DU73" i="73" s="1"/>
  <c r="DU111" i="73" s="1"/>
  <c r="EA20" i="72"/>
  <c r="EA62" i="72" s="1"/>
  <c r="EA35" i="73"/>
  <c r="EA73" i="73" s="1"/>
  <c r="EA111" i="73" s="1"/>
  <c r="E127" i="12"/>
  <c r="E131" i="12" s="1"/>
  <c r="D83" i="12"/>
  <c r="E142" i="12"/>
  <c r="D105" i="12"/>
  <c r="CG69" i="73"/>
  <c r="CG86" i="72" s="1"/>
  <c r="DM34" i="73"/>
  <c r="DM72" i="73" s="1"/>
  <c r="DM110" i="73" s="1"/>
  <c r="BR23" i="72"/>
  <c r="DF20" i="72"/>
  <c r="DF35" i="73"/>
  <c r="DF73" i="73" s="1"/>
  <c r="DF111" i="73" s="1"/>
  <c r="DK20" i="72"/>
  <c r="DK62" i="72" s="1"/>
  <c r="DK35" i="73"/>
  <c r="DK73" i="73" s="1"/>
  <c r="DK111" i="73" s="1"/>
  <c r="I73" i="12"/>
  <c r="I74" i="12" s="1"/>
  <c r="I30" i="12"/>
  <c r="I65" i="12"/>
  <c r="DH20" i="72"/>
  <c r="DH62" i="72" s="1"/>
  <c r="DH35" i="73"/>
  <c r="DH73" i="73" s="1"/>
  <c r="DH111" i="73" s="1"/>
  <c r="CR20" i="72"/>
  <c r="CR35" i="73"/>
  <c r="CR73" i="73" s="1"/>
  <c r="CR111" i="73" s="1"/>
  <c r="DW34" i="73"/>
  <c r="DW72" i="73" s="1"/>
  <c r="DW110" i="73" s="1"/>
  <c r="K66" i="51"/>
  <c r="CI69" i="73"/>
  <c r="CI86" i="72" s="1"/>
  <c r="CA23" i="72"/>
  <c r="AS116" i="72"/>
  <c r="AS119" i="72" s="1"/>
  <c r="AS35" i="72"/>
  <c r="AS30" i="73"/>
  <c r="BS23" i="72"/>
  <c r="BZ62" i="72"/>
  <c r="BW62" i="72"/>
  <c r="DG20" i="72"/>
  <c r="DG62" i="72" s="1"/>
  <c r="DG35" i="73"/>
  <c r="DG73" i="73" s="1"/>
  <c r="DG111" i="73" s="1"/>
  <c r="CS20" i="72"/>
  <c r="CS35" i="73"/>
  <c r="CS73" i="73" s="1"/>
  <c r="CS111" i="73" s="1"/>
  <c r="CW20" i="72"/>
  <c r="CW62" i="72" s="1"/>
  <c r="CW35" i="73"/>
  <c r="CW73" i="73" s="1"/>
  <c r="CW111" i="73" s="1"/>
  <c r="DR34" i="73"/>
  <c r="DR72" i="73" s="1"/>
  <c r="DR110" i="73" s="1"/>
  <c r="CU20" i="72"/>
  <c r="CU35" i="73"/>
  <c r="CU73" i="73" s="1"/>
  <c r="CU111" i="73" s="1"/>
  <c r="DV20" i="72"/>
  <c r="DV62" i="72" s="1"/>
  <c r="DV35" i="73"/>
  <c r="DV73" i="73" s="1"/>
  <c r="DV111" i="73" s="1"/>
  <c r="CK69" i="73"/>
  <c r="CK86" i="72" s="1"/>
  <c r="AO125" i="72" l="1"/>
  <c r="J12" i="14"/>
  <c r="EH93" i="72"/>
  <c r="AO18" i="72"/>
  <c r="AO23" i="72" s="1"/>
  <c r="AO37" i="72" s="1"/>
  <c r="AO41" i="72" s="1"/>
  <c r="AR14" i="72"/>
  <c r="AS14" i="72"/>
  <c r="AP14" i="72"/>
  <c r="AP98" i="72" s="1"/>
  <c r="AP102" i="72" s="1"/>
  <c r="AP10" i="72"/>
  <c r="AP94" i="72" s="1"/>
  <c r="AN44" i="72"/>
  <c r="AN128" i="72"/>
  <c r="AO27" i="73"/>
  <c r="AO31" i="73" s="1"/>
  <c r="AP93" i="72"/>
  <c r="AP96" i="72" s="1"/>
  <c r="AN118" i="73"/>
  <c r="AR9" i="72"/>
  <c r="AS24" i="73"/>
  <c r="AS100" i="73" s="1"/>
  <c r="E39" i="12"/>
  <c r="CH35" i="72"/>
  <c r="CH37" i="72" s="1"/>
  <c r="CH41" i="72" s="1"/>
  <c r="CH44" i="72" s="1"/>
  <c r="CH106" i="73"/>
  <c r="CH107" i="73" s="1"/>
  <c r="CH118" i="73" s="1"/>
  <c r="EL73" i="73"/>
  <c r="CP116" i="72"/>
  <c r="CP119" i="72" s="1"/>
  <c r="CP121" i="72" s="1"/>
  <c r="CP125" i="72" s="1"/>
  <c r="CP128" i="72" s="1"/>
  <c r="CH116" i="72"/>
  <c r="CH119" i="72" s="1"/>
  <c r="CH121" i="72" s="1"/>
  <c r="CH125" i="72" s="1"/>
  <c r="CM35" i="72"/>
  <c r="CM37" i="72" s="1"/>
  <c r="CM41" i="72" s="1"/>
  <c r="CI35" i="72"/>
  <c r="CI37" i="72" s="1"/>
  <c r="CI41" i="72" s="1"/>
  <c r="CI44" i="72" s="1"/>
  <c r="CI116" i="72"/>
  <c r="CI119" i="72" s="1"/>
  <c r="CI121" i="72" s="1"/>
  <c r="CI125" i="72" s="1"/>
  <c r="CG116" i="72"/>
  <c r="CG119" i="72" s="1"/>
  <c r="CG121" i="72" s="1"/>
  <c r="CG125" i="72" s="1"/>
  <c r="CG128" i="72" s="1"/>
  <c r="CG30" i="73"/>
  <c r="CG31" i="73" s="1"/>
  <c r="CG44" i="72" s="1"/>
  <c r="CP30" i="73"/>
  <c r="CP31" i="73" s="1"/>
  <c r="CP44" i="72" s="1"/>
  <c r="CI106" i="73"/>
  <c r="CI107" i="73" s="1"/>
  <c r="CI118" i="73" s="1"/>
  <c r="BO106" i="73"/>
  <c r="CM121" i="72"/>
  <c r="CM125" i="72" s="1"/>
  <c r="CM30" i="73"/>
  <c r="CM31" i="73" s="1"/>
  <c r="BN106" i="73"/>
  <c r="CD73" i="73"/>
  <c r="EK73" i="73" s="1"/>
  <c r="CD72" i="73"/>
  <c r="CD110" i="73" s="1"/>
  <c r="EK110" i="73" s="1"/>
  <c r="CB32" i="72"/>
  <c r="CB116" i="72" s="1"/>
  <c r="CB119" i="72" s="1"/>
  <c r="U66" i="51"/>
  <c r="V66" i="51" s="1"/>
  <c r="BT32" i="72"/>
  <c r="BT35" i="72" s="1"/>
  <c r="BT37" i="72" s="1"/>
  <c r="BT41" i="72" s="1"/>
  <c r="BY32" i="72"/>
  <c r="BY30" i="73" s="1"/>
  <c r="BY31" i="73" s="1"/>
  <c r="BR32" i="72"/>
  <c r="CF128" i="72"/>
  <c r="CW68" i="73"/>
  <c r="CW104" i="72"/>
  <c r="CW107" i="72" s="1"/>
  <c r="CW65" i="72"/>
  <c r="CW79" i="72" s="1"/>
  <c r="CW83" i="72" s="1"/>
  <c r="DR68" i="73"/>
  <c r="DR104" i="72"/>
  <c r="DR107" i="72" s="1"/>
  <c r="DR65" i="72"/>
  <c r="DR79" i="72" s="1"/>
  <c r="DR83" i="72" s="1"/>
  <c r="DY68" i="73"/>
  <c r="DY104" i="72"/>
  <c r="DY107" i="72" s="1"/>
  <c r="DY65" i="72"/>
  <c r="DY79" i="72" s="1"/>
  <c r="DY83" i="72" s="1"/>
  <c r="DV104" i="72"/>
  <c r="DV107" i="72" s="1"/>
  <c r="DV68" i="73"/>
  <c r="DV65" i="72"/>
  <c r="DV79" i="72" s="1"/>
  <c r="DV83" i="72" s="1"/>
  <c r="DH68" i="73"/>
  <c r="DH104" i="72"/>
  <c r="DH107" i="72" s="1"/>
  <c r="DH65" i="72"/>
  <c r="DH79" i="72" s="1"/>
  <c r="DH83" i="72" s="1"/>
  <c r="DK68" i="73"/>
  <c r="DK104" i="72"/>
  <c r="DK107" i="72" s="1"/>
  <c r="DK65" i="72"/>
  <c r="DK79" i="72" s="1"/>
  <c r="DK83" i="72" s="1"/>
  <c r="EA68" i="73"/>
  <c r="EA104" i="72"/>
  <c r="EA107" i="72" s="1"/>
  <c r="EA65" i="72"/>
  <c r="EA79" i="72" s="1"/>
  <c r="EA83" i="72" s="1"/>
  <c r="CV68" i="73"/>
  <c r="CV104" i="72"/>
  <c r="CV107" i="72" s="1"/>
  <c r="CV65" i="72"/>
  <c r="CV79" i="72" s="1"/>
  <c r="CV83" i="72" s="1"/>
  <c r="CA32" i="72"/>
  <c r="CU23" i="72"/>
  <c r="BA106" i="73"/>
  <c r="DG68" i="73"/>
  <c r="DG104" i="72"/>
  <c r="DG107" i="72" s="1"/>
  <c r="DG65" i="72"/>
  <c r="DG79" i="72" s="1"/>
  <c r="DG83" i="72" s="1"/>
  <c r="CC69" i="73"/>
  <c r="CC86" i="72" s="1"/>
  <c r="DM23" i="72"/>
  <c r="DX23" i="72"/>
  <c r="AY106" i="73"/>
  <c r="DN23" i="72"/>
  <c r="DC23" i="72"/>
  <c r="CX23" i="72"/>
  <c r="AZ106" i="73"/>
  <c r="DT23" i="72"/>
  <c r="DI104" i="72"/>
  <c r="DI107" i="72" s="1"/>
  <c r="DI68" i="73"/>
  <c r="DI65" i="72"/>
  <c r="DI79" i="72" s="1"/>
  <c r="DI83" i="72" s="1"/>
  <c r="U67" i="48"/>
  <c r="V68" i="48" s="1"/>
  <c r="BS69" i="73"/>
  <c r="BS86" i="72" s="1"/>
  <c r="DB68" i="73"/>
  <c r="DB104" i="72"/>
  <c r="DB107" i="72" s="1"/>
  <c r="DB65" i="72"/>
  <c r="DB79" i="72" s="1"/>
  <c r="DB83" i="72" s="1"/>
  <c r="CZ32" i="72"/>
  <c r="BU69" i="73"/>
  <c r="BU86" i="72" s="1"/>
  <c r="BY69" i="73"/>
  <c r="BY86" i="72" s="1"/>
  <c r="CS23" i="72"/>
  <c r="AS106" i="73"/>
  <c r="DD35" i="73"/>
  <c r="EM35" i="73" s="1"/>
  <c r="I81" i="12"/>
  <c r="I82" i="12" s="1"/>
  <c r="I66" i="12"/>
  <c r="CF44" i="72"/>
  <c r="DF23" i="72"/>
  <c r="DU23" i="72"/>
  <c r="CK32" i="72"/>
  <c r="DJ23" i="72"/>
  <c r="CF106" i="73"/>
  <c r="CF107" i="73" s="1"/>
  <c r="CF118" i="73" s="1"/>
  <c r="DC62" i="72"/>
  <c r="DS23" i="72"/>
  <c r="DO68" i="73"/>
  <c r="DO104" i="72"/>
  <c r="DO107" i="72" s="1"/>
  <c r="DO65" i="72"/>
  <c r="DO79" i="72" s="1"/>
  <c r="DO83" i="72" s="1"/>
  <c r="EG121" i="72"/>
  <c r="I41" i="14"/>
  <c r="CX62" i="72"/>
  <c r="CM69" i="73"/>
  <c r="CM86" i="72" s="1"/>
  <c r="DT62" i="72"/>
  <c r="DU62" i="72"/>
  <c r="DL23" i="72"/>
  <c r="BM106" i="73"/>
  <c r="EO107" i="73"/>
  <c r="ED118" i="73"/>
  <c r="CN32" i="72"/>
  <c r="CJ69" i="73"/>
  <c r="CJ86" i="72" s="1"/>
  <c r="BX69" i="73"/>
  <c r="BX86" i="72" s="1"/>
  <c r="DD34" i="73"/>
  <c r="EM34" i="73" s="1"/>
  <c r="CZ23" i="72"/>
  <c r="CW23" i="72"/>
  <c r="BZ104" i="72"/>
  <c r="BZ107" i="72" s="1"/>
  <c r="BZ68" i="73"/>
  <c r="BZ65" i="72"/>
  <c r="BZ79" i="72" s="1"/>
  <c r="BZ83" i="72" s="1"/>
  <c r="CR23" i="72"/>
  <c r="DK23" i="72"/>
  <c r="EA23" i="72"/>
  <c r="Y35" i="12"/>
  <c r="EW106" i="73"/>
  <c r="I27" i="12"/>
  <c r="CJ32" i="72"/>
  <c r="DA68" i="73"/>
  <c r="DA104" i="72"/>
  <c r="DA107" i="72" s="1"/>
  <c r="DA65" i="72"/>
  <c r="DA79" i="72" s="1"/>
  <c r="DA83" i="72" s="1"/>
  <c r="ED34" i="73"/>
  <c r="EO34" i="73" s="1"/>
  <c r="DG23" i="72"/>
  <c r="DW104" i="72"/>
  <c r="DW107" i="72" s="1"/>
  <c r="DW68" i="73"/>
  <c r="DW65" i="72"/>
  <c r="DW79" i="72" s="1"/>
  <c r="DW83" i="72" s="1"/>
  <c r="CB68" i="73"/>
  <c r="CB104" i="72"/>
  <c r="CB107" i="72" s="1"/>
  <c r="CB65" i="72"/>
  <c r="CB79" i="72" s="1"/>
  <c r="CB83" i="72" s="1"/>
  <c r="DQ34" i="73"/>
  <c r="EN34" i="73" s="1"/>
  <c r="CP69" i="73"/>
  <c r="CP86" i="72" s="1"/>
  <c r="EB23" i="72"/>
  <c r="CL69" i="73"/>
  <c r="CL86" i="72" s="1"/>
  <c r="DY23" i="72"/>
  <c r="CY23" i="72"/>
  <c r="CT23" i="72"/>
  <c r="DZ68" i="73"/>
  <c r="DZ104" i="72"/>
  <c r="DZ107" i="72" s="1"/>
  <c r="DZ65" i="72"/>
  <c r="DZ79" i="72" s="1"/>
  <c r="DZ83" i="72" s="1"/>
  <c r="AV106" i="73"/>
  <c r="DW23" i="72"/>
  <c r="EW111" i="73"/>
  <c r="BC106" i="73"/>
  <c r="H30" i="12"/>
  <c r="H65" i="12"/>
  <c r="H73" i="12"/>
  <c r="H74" i="12" s="1"/>
  <c r="DQ35" i="73"/>
  <c r="EN35" i="73" s="1"/>
  <c r="CU62" i="72"/>
  <c r="CA69" i="73"/>
  <c r="CA86" i="72" s="1"/>
  <c r="DX62" i="72"/>
  <c r="DS62" i="72"/>
  <c r="BI106" i="73"/>
  <c r="DO23" i="72"/>
  <c r="CO32" i="72"/>
  <c r="DJ62" i="72"/>
  <c r="AU106" i="73"/>
  <c r="EN118" i="73"/>
  <c r="AW106" i="73"/>
  <c r="CR62" i="72"/>
  <c r="DF62" i="72"/>
  <c r="DP23" i="72"/>
  <c r="DM68" i="73"/>
  <c r="DM104" i="72"/>
  <c r="DM107" i="72" s="1"/>
  <c r="DM65" i="72"/>
  <c r="DM79" i="72" s="1"/>
  <c r="DM83" i="72" s="1"/>
  <c r="EL72" i="73"/>
  <c r="CQ110" i="73"/>
  <c r="EL110" i="73" s="1"/>
  <c r="EW110" i="73" s="1"/>
  <c r="DR23" i="72"/>
  <c r="DP68" i="73"/>
  <c r="DP104" i="72"/>
  <c r="DP107" i="72" s="1"/>
  <c r="DP65" i="72"/>
  <c r="DP79" i="72" s="1"/>
  <c r="DP83" i="72" s="1"/>
  <c r="CY68" i="73"/>
  <c r="CY104" i="72"/>
  <c r="CY107" i="72" s="1"/>
  <c r="CY65" i="72"/>
  <c r="CY79" i="72" s="1"/>
  <c r="CY83" i="72" s="1"/>
  <c r="DV23" i="72"/>
  <c r="BW104" i="72"/>
  <c r="BW107" i="72" s="1"/>
  <c r="BW68" i="73"/>
  <c r="BW65" i="72"/>
  <c r="BW79" i="72" s="1"/>
  <c r="BW83" i="72" s="1"/>
  <c r="DH23" i="72"/>
  <c r="CL32" i="72"/>
  <c r="DL32" i="72"/>
  <c r="DE68" i="73"/>
  <c r="DE104" i="72"/>
  <c r="DE107" i="72" s="1"/>
  <c r="DE65" i="72"/>
  <c r="DE79" i="72" s="1"/>
  <c r="DE83" i="72" s="1"/>
  <c r="I54" i="12"/>
  <c r="EL104" i="72"/>
  <c r="N23" i="14"/>
  <c r="CV23" i="72"/>
  <c r="ED35" i="73"/>
  <c r="EO35" i="73" s="1"/>
  <c r="CS62" i="72"/>
  <c r="AR106" i="73"/>
  <c r="BB106" i="73"/>
  <c r="BV69" i="73"/>
  <c r="BV86" i="72" s="1"/>
  <c r="DB23" i="72"/>
  <c r="DL68" i="73"/>
  <c r="DL104" i="72"/>
  <c r="DL107" i="72" s="1"/>
  <c r="DL65" i="72"/>
  <c r="DL79" i="72" s="1"/>
  <c r="DL83" i="72" s="1"/>
  <c r="EC69" i="73"/>
  <c r="EC86" i="72" s="1"/>
  <c r="DI23" i="72"/>
  <c r="L41" i="14"/>
  <c r="EJ121" i="72"/>
  <c r="H41" i="14"/>
  <c r="EF121" i="72"/>
  <c r="DE23" i="72"/>
  <c r="M20" i="14"/>
  <c r="H29" i="12"/>
  <c r="H26" i="12"/>
  <c r="H47" i="12"/>
  <c r="H39" i="12"/>
  <c r="CE35" i="72"/>
  <c r="CE37" i="72" s="1"/>
  <c r="CE41" i="72" s="1"/>
  <c r="CE116" i="72"/>
  <c r="CE119" i="72" s="1"/>
  <c r="CE121" i="72" s="1"/>
  <c r="CE125" i="72" s="1"/>
  <c r="CE30" i="73"/>
  <c r="CT62" i="72"/>
  <c r="DZ23" i="72"/>
  <c r="DA23" i="72"/>
  <c r="AT106" i="73"/>
  <c r="EB62" i="72"/>
  <c r="CZ68" i="73"/>
  <c r="CZ104" i="72"/>
  <c r="CZ107" i="72" s="1"/>
  <c r="CZ65" i="72"/>
  <c r="CZ79" i="72" s="1"/>
  <c r="CZ83" i="72" s="1"/>
  <c r="DN62" i="72"/>
  <c r="BR69" i="73"/>
  <c r="BR86" i="72" s="1"/>
  <c r="BT69" i="73"/>
  <c r="BT86" i="72" s="1"/>
  <c r="AO128" i="72" l="1"/>
  <c r="EH96" i="72"/>
  <c r="J23" i="14"/>
  <c r="J15" i="14"/>
  <c r="EH99" i="72" s="1"/>
  <c r="CH128" i="72"/>
  <c r="AP15" i="72"/>
  <c r="AP99" i="72" s="1"/>
  <c r="AP12" i="72"/>
  <c r="AO103" i="73"/>
  <c r="AO107" i="73" s="1"/>
  <c r="AO118" i="73" s="1"/>
  <c r="AS10" i="72"/>
  <c r="AS94" i="72" s="1"/>
  <c r="AR98" i="72"/>
  <c r="AR102" i="72" s="1"/>
  <c r="AR93" i="72"/>
  <c r="AR96" i="72" s="1"/>
  <c r="AP24" i="73"/>
  <c r="AS98" i="72"/>
  <c r="AS102" i="72" s="1"/>
  <c r="AP107" i="72"/>
  <c r="AP121" i="72" s="1"/>
  <c r="AT24" i="73"/>
  <c r="AS9" i="72"/>
  <c r="AR10" i="72"/>
  <c r="AR94" i="72" s="1"/>
  <c r="AO44" i="72"/>
  <c r="CM44" i="72"/>
  <c r="CB35" i="72"/>
  <c r="CB37" i="72" s="1"/>
  <c r="CB41" i="72" s="1"/>
  <c r="CB30" i="73"/>
  <c r="CB31" i="73" s="1"/>
  <c r="CG106" i="73"/>
  <c r="CG107" i="73" s="1"/>
  <c r="CG118" i="73" s="1"/>
  <c r="CM128" i="72"/>
  <c r="EK72" i="73"/>
  <c r="CP106" i="73"/>
  <c r="CP107" i="73" s="1"/>
  <c r="CP118" i="73" s="1"/>
  <c r="CI128" i="72"/>
  <c r="CY32" i="72"/>
  <c r="CY116" i="72" s="1"/>
  <c r="CY119" i="72" s="1"/>
  <c r="CY121" i="72" s="1"/>
  <c r="CY125" i="72" s="1"/>
  <c r="DF32" i="72"/>
  <c r="DF30" i="73" s="1"/>
  <c r="DF31" i="73" s="1"/>
  <c r="BT30" i="73"/>
  <c r="BT31" i="73" s="1"/>
  <c r="BT44" i="72" s="1"/>
  <c r="BY35" i="72"/>
  <c r="BY37" i="72" s="1"/>
  <c r="BY41" i="72" s="1"/>
  <c r="BY44" i="72" s="1"/>
  <c r="BT116" i="72"/>
  <c r="BT119" i="72" s="1"/>
  <c r="BT121" i="72" s="1"/>
  <c r="BT125" i="72" s="1"/>
  <c r="BT128" i="72" s="1"/>
  <c r="BY116" i="72"/>
  <c r="BY119" i="72" s="1"/>
  <c r="BY121" i="72" s="1"/>
  <c r="BY125" i="72" s="1"/>
  <c r="DA32" i="72"/>
  <c r="DA30" i="73" s="1"/>
  <c r="DA31" i="73" s="1"/>
  <c r="CD111" i="73"/>
  <c r="EK111" i="73" s="1"/>
  <c r="EV111" i="73" s="1"/>
  <c r="DV32" i="72"/>
  <c r="DV30" i="73" s="1"/>
  <c r="DV31" i="73" s="1"/>
  <c r="DX32" i="72"/>
  <c r="DX30" i="73" s="1"/>
  <c r="DX31" i="73" s="1"/>
  <c r="DU32" i="72"/>
  <c r="DU30" i="73" s="1"/>
  <c r="DU31" i="73" s="1"/>
  <c r="DZ32" i="72"/>
  <c r="DZ35" i="72" s="1"/>
  <c r="DZ37" i="72" s="1"/>
  <c r="DZ41" i="72" s="1"/>
  <c r="DW32" i="72"/>
  <c r="DW116" i="72" s="1"/>
  <c r="DW119" i="72" s="1"/>
  <c r="DW121" i="72" s="1"/>
  <c r="DW125" i="72" s="1"/>
  <c r="CT32" i="72"/>
  <c r="CT116" i="72" s="1"/>
  <c r="CT119" i="72" s="1"/>
  <c r="CV32" i="72"/>
  <c r="CV30" i="73" s="1"/>
  <c r="CV31" i="73" s="1"/>
  <c r="CM106" i="73"/>
  <c r="CM107" i="73" s="1"/>
  <c r="CM118" i="73" s="1"/>
  <c r="DB32" i="72"/>
  <c r="DB116" i="72" s="1"/>
  <c r="DB119" i="72" s="1"/>
  <c r="DB121" i="72" s="1"/>
  <c r="DB125" i="72" s="1"/>
  <c r="CU32" i="72"/>
  <c r="CU116" i="72" s="1"/>
  <c r="CU119" i="72" s="1"/>
  <c r="CS32" i="72"/>
  <c r="CS30" i="73" s="1"/>
  <c r="CS31" i="73" s="1"/>
  <c r="CX32" i="72"/>
  <c r="CX35" i="72" s="1"/>
  <c r="CX37" i="72" s="1"/>
  <c r="CX41" i="72" s="1"/>
  <c r="DC32" i="72"/>
  <c r="DC35" i="72" s="1"/>
  <c r="DC37" i="72" s="1"/>
  <c r="DC41" i="72" s="1"/>
  <c r="DG32" i="72"/>
  <c r="DG116" i="72" s="1"/>
  <c r="DG119" i="72" s="1"/>
  <c r="DG121" i="72" s="1"/>
  <c r="DG125" i="72" s="1"/>
  <c r="DQ72" i="73"/>
  <c r="DQ110" i="73" s="1"/>
  <c r="EN110" i="73" s="1"/>
  <c r="H54" i="12"/>
  <c r="H151" i="12" s="1"/>
  <c r="H153" i="12" s="1"/>
  <c r="DT32" i="72"/>
  <c r="DT30" i="73" s="1"/>
  <c r="DT31" i="73" s="1"/>
  <c r="DQ73" i="73"/>
  <c r="DQ111" i="73" s="1"/>
  <c r="EN111" i="73" s="1"/>
  <c r="BY106" i="73"/>
  <c r="BY107" i="73" s="1"/>
  <c r="BY118" i="73" s="1"/>
  <c r="DD73" i="73"/>
  <c r="DD111" i="73" s="1"/>
  <c r="EM111" i="73" s="1"/>
  <c r="CB121" i="72"/>
  <c r="CB125" i="72" s="1"/>
  <c r="EB32" i="72"/>
  <c r="I55" i="12"/>
  <c r="I151" i="12"/>
  <c r="I153" i="12" s="1"/>
  <c r="I160" i="12"/>
  <c r="DL35" i="72"/>
  <c r="DL37" i="72" s="1"/>
  <c r="DL41" i="72" s="1"/>
  <c r="DL116" i="72"/>
  <c r="DL119" i="72" s="1"/>
  <c r="DL121" i="72" s="1"/>
  <c r="DL125" i="72" s="1"/>
  <c r="CO35" i="72"/>
  <c r="CO37" i="72" s="1"/>
  <c r="CO41" i="72" s="1"/>
  <c r="CO116" i="72"/>
  <c r="CO119" i="72" s="1"/>
  <c r="CO121" i="72" s="1"/>
  <c r="CO125" i="72" s="1"/>
  <c r="CO30" i="73"/>
  <c r="DS68" i="73"/>
  <c r="DS104" i="72"/>
  <c r="DS107" i="72" s="1"/>
  <c r="DS65" i="72"/>
  <c r="DS79" i="72" s="1"/>
  <c r="DS83" i="72" s="1"/>
  <c r="DZ69" i="73"/>
  <c r="DZ86" i="72" s="1"/>
  <c r="CN35" i="72"/>
  <c r="CN37" i="72" s="1"/>
  <c r="CN41" i="72" s="1"/>
  <c r="CN116" i="72"/>
  <c r="CN119" i="72" s="1"/>
  <c r="CN121" i="72" s="1"/>
  <c r="CN125" i="72" s="1"/>
  <c r="CN30" i="73"/>
  <c r="BX32" i="72"/>
  <c r="CZ35" i="72"/>
  <c r="CZ37" i="72" s="1"/>
  <c r="CZ41" i="72" s="1"/>
  <c r="CZ116" i="72"/>
  <c r="CZ119" i="72" s="1"/>
  <c r="CZ121" i="72" s="1"/>
  <c r="CZ125" i="72" s="1"/>
  <c r="CT68" i="73"/>
  <c r="CT104" i="72"/>
  <c r="CT107" i="72" s="1"/>
  <c r="CT65" i="72"/>
  <c r="CT79" i="72" s="1"/>
  <c r="CT83" i="72" s="1"/>
  <c r="BS32" i="72"/>
  <c r="L65" i="12"/>
  <c r="L30" i="12"/>
  <c r="L73" i="12"/>
  <c r="L74" i="12" s="1"/>
  <c r="CL35" i="72"/>
  <c r="CL37" i="72" s="1"/>
  <c r="CL41" i="72" s="1"/>
  <c r="CL116" i="72"/>
  <c r="CL119" i="72" s="1"/>
  <c r="CL121" i="72" s="1"/>
  <c r="CL125" i="72" s="1"/>
  <c r="CL30" i="73"/>
  <c r="BZ32" i="72"/>
  <c r="DX68" i="73"/>
  <c r="DX104" i="72"/>
  <c r="DX107" i="72" s="1"/>
  <c r="DX65" i="72"/>
  <c r="DX79" i="72" s="1"/>
  <c r="DX83" i="72" s="1"/>
  <c r="H81" i="12"/>
  <c r="H82" i="12" s="1"/>
  <c r="H66" i="12"/>
  <c r="CB69" i="73"/>
  <c r="CB86" i="72" s="1"/>
  <c r="DW69" i="73"/>
  <c r="DW86" i="72" s="1"/>
  <c r="CJ35" i="72"/>
  <c r="CJ37" i="72" s="1"/>
  <c r="CJ41" i="72" s="1"/>
  <c r="CJ116" i="72"/>
  <c r="CJ119" i="72" s="1"/>
  <c r="CJ121" i="72" s="1"/>
  <c r="CJ125" i="72" s="1"/>
  <c r="CJ30" i="73"/>
  <c r="Y36" i="12"/>
  <c r="EW107" i="73"/>
  <c r="BZ69" i="73"/>
  <c r="BZ86" i="72" s="1"/>
  <c r="CZ30" i="73"/>
  <c r="CZ31" i="73" s="1"/>
  <c r="DD72" i="73"/>
  <c r="EO118" i="73"/>
  <c r="BV32" i="72"/>
  <c r="EV110" i="73"/>
  <c r="CV69" i="73"/>
  <c r="CV86" i="72" s="1"/>
  <c r="EA69" i="73"/>
  <c r="EA86" i="72" s="1"/>
  <c r="DV69" i="73"/>
  <c r="DV86" i="72" s="1"/>
  <c r="DY69" i="73"/>
  <c r="DY86" i="72" s="1"/>
  <c r="EG125" i="72"/>
  <c r="I44" i="14"/>
  <c r="DI69" i="73"/>
  <c r="DI86" i="72" s="1"/>
  <c r="DK69" i="73"/>
  <c r="DK86" i="72" s="1"/>
  <c r="EJ125" i="72"/>
  <c r="L44" i="14"/>
  <c r="EF125" i="72"/>
  <c r="H44" i="14"/>
  <c r="EL107" i="72"/>
  <c r="N37" i="14"/>
  <c r="DM69" i="73"/>
  <c r="DM86" i="72" s="1"/>
  <c r="K65" i="12"/>
  <c r="K73" i="12"/>
  <c r="K74" i="12" s="1"/>
  <c r="K30" i="12"/>
  <c r="BW32" i="72"/>
  <c r="K26" i="12"/>
  <c r="P20" i="14"/>
  <c r="K29" i="12"/>
  <c r="K47" i="12"/>
  <c r="K39" i="12"/>
  <c r="DL30" i="73"/>
  <c r="DL31" i="73" s="1"/>
  <c r="DT68" i="73"/>
  <c r="DT104" i="72"/>
  <c r="DT107" i="72" s="1"/>
  <c r="DT65" i="72"/>
  <c r="DT79" i="72" s="1"/>
  <c r="DT83" i="72" s="1"/>
  <c r="DB69" i="73"/>
  <c r="DB86" i="72" s="1"/>
  <c r="CA35" i="72"/>
  <c r="CA37" i="72" s="1"/>
  <c r="CA41" i="72" s="1"/>
  <c r="CA116" i="72"/>
  <c r="CA119" i="72" s="1"/>
  <c r="CA121" i="72" s="1"/>
  <c r="CA125" i="72" s="1"/>
  <c r="CA30" i="73"/>
  <c r="DF35" i="72"/>
  <c r="DF37" i="72" s="1"/>
  <c r="DF41" i="72" s="1"/>
  <c r="EB68" i="73"/>
  <c r="EB104" i="72"/>
  <c r="EB107" i="72" s="1"/>
  <c r="EB65" i="72"/>
  <c r="EB79" i="72" s="1"/>
  <c r="EB83" i="72" s="1"/>
  <c r="X35" i="12"/>
  <c r="EV106" i="73"/>
  <c r="H27" i="12"/>
  <c r="CR68" i="73"/>
  <c r="CR104" i="72"/>
  <c r="CR107" i="72" s="1"/>
  <c r="CR65" i="72"/>
  <c r="CR79" i="72" s="1"/>
  <c r="CR83" i="72" s="1"/>
  <c r="L26" i="12"/>
  <c r="Q20" i="14"/>
  <c r="L29" i="12"/>
  <c r="L47" i="12"/>
  <c r="L39" i="12"/>
  <c r="DO69" i="73"/>
  <c r="DO86" i="72" s="1"/>
  <c r="J142" i="12"/>
  <c r="I83" i="12"/>
  <c r="J127" i="12"/>
  <c r="J131" i="12" s="1"/>
  <c r="I105" i="12"/>
  <c r="DR69" i="73"/>
  <c r="DR86" i="72" s="1"/>
  <c r="CC32" i="72"/>
  <c r="DX35" i="72"/>
  <c r="DX37" i="72" s="1"/>
  <c r="DX41" i="72" s="1"/>
  <c r="DN68" i="73"/>
  <c r="DN104" i="72"/>
  <c r="DN107" i="72" s="1"/>
  <c r="DN65" i="72"/>
  <c r="DN79" i="72" s="1"/>
  <c r="DN83" i="72" s="1"/>
  <c r="CE31" i="73"/>
  <c r="CE44" i="72" s="1"/>
  <c r="CE106" i="73"/>
  <c r="CE107" i="73" s="1"/>
  <c r="CU35" i="72"/>
  <c r="CU37" i="72" s="1"/>
  <c r="CU41" i="72" s="1"/>
  <c r="CS68" i="73"/>
  <c r="CS104" i="72"/>
  <c r="CS107" i="72" s="1"/>
  <c r="CS65" i="72"/>
  <c r="CS79" i="72" s="1"/>
  <c r="CS83" i="72" s="1"/>
  <c r="BW69" i="73"/>
  <c r="BW86" i="72" s="1"/>
  <c r="DP69" i="73"/>
  <c r="DP86" i="72" s="1"/>
  <c r="CZ69" i="73"/>
  <c r="CZ86" i="72" s="1"/>
  <c r="CE128" i="72"/>
  <c r="EK104" i="72"/>
  <c r="M23" i="14"/>
  <c r="DL69" i="73"/>
  <c r="DL86" i="72" s="1"/>
  <c r="ED73" i="73"/>
  <c r="DE69" i="73"/>
  <c r="DE86" i="72" s="1"/>
  <c r="CY69" i="73"/>
  <c r="CY86" i="72" s="1"/>
  <c r="DF104" i="72"/>
  <c r="DF107" i="72" s="1"/>
  <c r="DF68" i="73"/>
  <c r="DF65" i="72"/>
  <c r="DF79" i="72" s="1"/>
  <c r="DF83" i="72" s="1"/>
  <c r="DJ68" i="73"/>
  <c r="DJ104" i="72"/>
  <c r="DJ107" i="72" s="1"/>
  <c r="DJ65" i="72"/>
  <c r="DJ79" i="72" s="1"/>
  <c r="DJ83" i="72" s="1"/>
  <c r="CT35" i="72"/>
  <c r="CT37" i="72" s="1"/>
  <c r="CT41" i="72" s="1"/>
  <c r="CU68" i="73"/>
  <c r="CU104" i="72"/>
  <c r="CU107" i="72" s="1"/>
  <c r="CU65" i="72"/>
  <c r="CU79" i="72" s="1"/>
  <c r="CU83" i="72" s="1"/>
  <c r="ED72" i="73"/>
  <c r="DA69" i="73"/>
  <c r="DA86" i="72" s="1"/>
  <c r="BR116" i="72"/>
  <c r="BR119" i="72" s="1"/>
  <c r="BR121" i="72" s="1"/>
  <c r="BR125" i="72" s="1"/>
  <c r="BR35" i="72"/>
  <c r="BR37" i="72" s="1"/>
  <c r="BR41" i="72" s="1"/>
  <c r="BR30" i="73"/>
  <c r="J26" i="12"/>
  <c r="O20" i="14"/>
  <c r="J29" i="12"/>
  <c r="J47" i="12"/>
  <c r="J39" i="12"/>
  <c r="DU68" i="73"/>
  <c r="DU104" i="72"/>
  <c r="DU107" i="72" s="1"/>
  <c r="DU65" i="72"/>
  <c r="DU79" i="72" s="1"/>
  <c r="DU83" i="72" s="1"/>
  <c r="BU32" i="72"/>
  <c r="CX104" i="72"/>
  <c r="CX107" i="72" s="1"/>
  <c r="CX68" i="73"/>
  <c r="CX65" i="72"/>
  <c r="CX79" i="72" s="1"/>
  <c r="CX83" i="72" s="1"/>
  <c r="DC104" i="72"/>
  <c r="DC107" i="72" s="1"/>
  <c r="DC68" i="73"/>
  <c r="DC65" i="72"/>
  <c r="DC79" i="72" s="1"/>
  <c r="DC83" i="72" s="1"/>
  <c r="CK116" i="72"/>
  <c r="CK119" i="72" s="1"/>
  <c r="CK121" i="72" s="1"/>
  <c r="CK125" i="72" s="1"/>
  <c r="CK35" i="72"/>
  <c r="CK37" i="72" s="1"/>
  <c r="CK41" i="72" s="1"/>
  <c r="CK30" i="73"/>
  <c r="J30" i="12"/>
  <c r="J65" i="12"/>
  <c r="J73" i="12"/>
  <c r="J74" i="12" s="1"/>
  <c r="DG69" i="73"/>
  <c r="DG86" i="72" s="1"/>
  <c r="DH69" i="73"/>
  <c r="DH86" i="72" s="1"/>
  <c r="CW69" i="73"/>
  <c r="CW86" i="72" s="1"/>
  <c r="EH107" i="72" l="1"/>
  <c r="J37" i="14"/>
  <c r="DV116" i="72"/>
  <c r="DV119" i="72" s="1"/>
  <c r="DV121" i="72" s="1"/>
  <c r="DV125" i="72" s="1"/>
  <c r="AP18" i="72"/>
  <c r="AP23" i="72" s="1"/>
  <c r="AP37" i="72" s="1"/>
  <c r="AR12" i="72"/>
  <c r="AR107" i="72"/>
  <c r="AR121" i="72" s="1"/>
  <c r="AS15" i="72"/>
  <c r="AT100" i="73"/>
  <c r="AT10" i="72"/>
  <c r="AT94" i="72" s="1"/>
  <c r="AS93" i="72"/>
  <c r="AS96" i="72" s="1"/>
  <c r="AS107" i="72" s="1"/>
  <c r="AS121" i="72" s="1"/>
  <c r="AS12" i="72"/>
  <c r="AR24" i="73"/>
  <c r="AP39" i="72"/>
  <c r="AP123" i="72" s="1"/>
  <c r="AP125" i="72" s="1"/>
  <c r="AP27" i="73"/>
  <c r="AP103" i="73" s="1"/>
  <c r="AS39" i="72"/>
  <c r="AS123" i="72" s="1"/>
  <c r="AS27" i="73"/>
  <c r="AT14" i="72"/>
  <c r="AQ24" i="73"/>
  <c r="E60" i="12"/>
  <c r="AR15" i="72"/>
  <c r="AU24" i="73"/>
  <c r="AT9" i="72"/>
  <c r="AP100" i="73"/>
  <c r="DT116" i="72"/>
  <c r="DT119" i="72" s="1"/>
  <c r="DT121" i="72" s="1"/>
  <c r="DT125" i="72" s="1"/>
  <c r="CB128" i="72"/>
  <c r="CU30" i="73"/>
  <c r="CU31" i="73" s="1"/>
  <c r="CU44" i="72" s="1"/>
  <c r="DX116" i="72"/>
  <c r="DX119" i="72" s="1"/>
  <c r="DX121" i="72" s="1"/>
  <c r="DX125" i="72" s="1"/>
  <c r="DX128" i="72" s="1"/>
  <c r="CT30" i="73"/>
  <c r="CT31" i="73" s="1"/>
  <c r="CT44" i="72" s="1"/>
  <c r="DX44" i="72"/>
  <c r="DF116" i="72"/>
  <c r="DF119" i="72" s="1"/>
  <c r="DF121" i="72" s="1"/>
  <c r="DF125" i="72" s="1"/>
  <c r="DF128" i="72" s="1"/>
  <c r="DF44" i="72"/>
  <c r="BT106" i="73"/>
  <c r="BT107" i="73" s="1"/>
  <c r="BT118" i="73" s="1"/>
  <c r="EN72" i="73"/>
  <c r="CB106" i="73"/>
  <c r="CB107" i="73" s="1"/>
  <c r="CB118" i="73" s="1"/>
  <c r="CB44" i="72"/>
  <c r="DU35" i="72"/>
  <c r="DU37" i="72" s="1"/>
  <c r="DU41" i="72" s="1"/>
  <c r="DU44" i="72" s="1"/>
  <c r="CY30" i="73"/>
  <c r="CY31" i="73" s="1"/>
  <c r="CY35" i="72"/>
  <c r="CY37" i="72" s="1"/>
  <c r="CY41" i="72" s="1"/>
  <c r="CY128" i="72" s="1"/>
  <c r="CV106" i="73"/>
  <c r="CV107" i="73" s="1"/>
  <c r="CV118" i="73" s="1"/>
  <c r="BY128" i="72"/>
  <c r="DW35" i="72"/>
  <c r="DW37" i="72" s="1"/>
  <c r="DW41" i="72" s="1"/>
  <c r="DW128" i="72" s="1"/>
  <c r="DG35" i="72"/>
  <c r="DG37" i="72" s="1"/>
  <c r="DG41" i="72" s="1"/>
  <c r="DG128" i="72" s="1"/>
  <c r="DA35" i="72"/>
  <c r="DA37" i="72" s="1"/>
  <c r="DA41" i="72" s="1"/>
  <c r="DA44" i="72" s="1"/>
  <c r="DA106" i="73"/>
  <c r="DA107" i="73" s="1"/>
  <c r="DA118" i="73" s="1"/>
  <c r="DA116" i="72"/>
  <c r="DA119" i="72" s="1"/>
  <c r="DA121" i="72" s="1"/>
  <c r="DA125" i="72" s="1"/>
  <c r="DV106" i="73"/>
  <c r="DV107" i="73" s="1"/>
  <c r="DV118" i="73" s="1"/>
  <c r="DE32" i="72"/>
  <c r="DE116" i="72" s="1"/>
  <c r="DE119" i="72" s="1"/>
  <c r="DE121" i="72" s="1"/>
  <c r="DE125" i="72" s="1"/>
  <c r="DB30" i="73"/>
  <c r="DB31" i="73" s="1"/>
  <c r="DV35" i="72"/>
  <c r="DV37" i="72" s="1"/>
  <c r="DV41" i="72" s="1"/>
  <c r="DV44" i="72" s="1"/>
  <c r="EN73" i="73"/>
  <c r="CS116" i="72"/>
  <c r="CS119" i="72" s="1"/>
  <c r="CS121" i="72" s="1"/>
  <c r="CS125" i="72" s="1"/>
  <c r="DU116" i="72"/>
  <c r="DU119" i="72" s="1"/>
  <c r="DU121" i="72" s="1"/>
  <c r="DU125" i="72" s="1"/>
  <c r="CS35" i="72"/>
  <c r="CS37" i="72" s="1"/>
  <c r="CS41" i="72" s="1"/>
  <c r="CS44" i="72" s="1"/>
  <c r="EM73" i="73"/>
  <c r="CV35" i="72"/>
  <c r="CV37" i="72" s="1"/>
  <c r="CV41" i="72" s="1"/>
  <c r="CV44" i="72" s="1"/>
  <c r="CV116" i="72"/>
  <c r="CV119" i="72" s="1"/>
  <c r="CV121" i="72" s="1"/>
  <c r="CV125" i="72" s="1"/>
  <c r="DW30" i="73"/>
  <c r="DW31" i="73" s="1"/>
  <c r="DW44" i="72" s="1"/>
  <c r="CU121" i="72"/>
  <c r="CU125" i="72" s="1"/>
  <c r="CU128" i="72" s="1"/>
  <c r="CX116" i="72"/>
  <c r="CX119" i="72" s="1"/>
  <c r="CX121" i="72" s="1"/>
  <c r="CX125" i="72" s="1"/>
  <c r="CX128" i="72" s="1"/>
  <c r="DZ30" i="73"/>
  <c r="DZ31" i="73" s="1"/>
  <c r="DZ44" i="72" s="1"/>
  <c r="H160" i="12"/>
  <c r="DL128" i="72"/>
  <c r="DT35" i="72"/>
  <c r="DT37" i="72" s="1"/>
  <c r="DT41" i="72" s="1"/>
  <c r="DT44" i="72" s="1"/>
  <c r="CX30" i="73"/>
  <c r="CX31" i="73" s="1"/>
  <c r="CX44" i="72" s="1"/>
  <c r="DZ116" i="72"/>
  <c r="DZ119" i="72" s="1"/>
  <c r="DZ121" i="72" s="1"/>
  <c r="DZ125" i="72" s="1"/>
  <c r="DZ128" i="72" s="1"/>
  <c r="DR32" i="72"/>
  <c r="DR116" i="72" s="1"/>
  <c r="DR119" i="72" s="1"/>
  <c r="DR121" i="72" s="1"/>
  <c r="DR125" i="72" s="1"/>
  <c r="CN128" i="72"/>
  <c r="DG30" i="73"/>
  <c r="DG31" i="73" s="1"/>
  <c r="DC116" i="72"/>
  <c r="DC119" i="72" s="1"/>
  <c r="DC121" i="72" s="1"/>
  <c r="DC125" i="72" s="1"/>
  <c r="DC128" i="72" s="1"/>
  <c r="DB35" i="72"/>
  <c r="DB37" i="72" s="1"/>
  <c r="DB41" i="72" s="1"/>
  <c r="DC30" i="73"/>
  <c r="DC31" i="73" s="1"/>
  <c r="DC44" i="72" s="1"/>
  <c r="CO128" i="72"/>
  <c r="K54" i="12"/>
  <c r="K151" i="12" s="1"/>
  <c r="K153" i="12" s="1"/>
  <c r="CL128" i="72"/>
  <c r="CA128" i="72"/>
  <c r="EY110" i="73"/>
  <c r="J54" i="12"/>
  <c r="J160" i="12" s="1"/>
  <c r="CZ128" i="72"/>
  <c r="CJ128" i="72"/>
  <c r="DN32" i="72"/>
  <c r="DM32" i="72"/>
  <c r="DY32" i="72"/>
  <c r="BZ116" i="72"/>
  <c r="BZ119" i="72" s="1"/>
  <c r="BZ121" i="72" s="1"/>
  <c r="BZ125" i="72" s="1"/>
  <c r="BZ35" i="72"/>
  <c r="BZ37" i="72" s="1"/>
  <c r="BZ41" i="72" s="1"/>
  <c r="BZ30" i="73"/>
  <c r="CT121" i="72"/>
  <c r="CT125" i="72" s="1"/>
  <c r="CT128" i="72" s="1"/>
  <c r="EY111" i="73"/>
  <c r="DS69" i="73"/>
  <c r="DS86" i="72" s="1"/>
  <c r="CW32" i="72"/>
  <c r="CK31" i="73"/>
  <c r="CK44" i="72" s="1"/>
  <c r="CK106" i="73"/>
  <c r="CK107" i="73" s="1"/>
  <c r="DC69" i="73"/>
  <c r="DC86" i="72" s="1"/>
  <c r="CX69" i="73"/>
  <c r="CX86" i="72" s="1"/>
  <c r="Z35" i="12"/>
  <c r="EX106" i="73"/>
  <c r="J27" i="12"/>
  <c r="BR128" i="72"/>
  <c r="ED110" i="73"/>
  <c r="EO110" i="73" s="1"/>
  <c r="EZ110" i="73" s="1"/>
  <c r="EO72" i="73"/>
  <c r="EA32" i="72"/>
  <c r="DF106" i="73"/>
  <c r="DF107" i="73" s="1"/>
  <c r="DF69" i="73"/>
  <c r="DF86" i="72" s="1"/>
  <c r="M37" i="14"/>
  <c r="EK107" i="72"/>
  <c r="CE118" i="73"/>
  <c r="EB69" i="73"/>
  <c r="EB86" i="72" s="1"/>
  <c r="CA31" i="73"/>
  <c r="CA44" i="72" s="1"/>
  <c r="CA106" i="73"/>
  <c r="CA107" i="73" s="1"/>
  <c r="DI32" i="72"/>
  <c r="BV116" i="72"/>
  <c r="BV119" i="72" s="1"/>
  <c r="BV121" i="72" s="1"/>
  <c r="BV125" i="72" s="1"/>
  <c r="BV35" i="72"/>
  <c r="BV37" i="72" s="1"/>
  <c r="BV41" i="72" s="1"/>
  <c r="BV30" i="73"/>
  <c r="CJ31" i="73"/>
  <c r="CJ44" i="72" s="1"/>
  <c r="CJ106" i="73"/>
  <c r="CJ107" i="73" s="1"/>
  <c r="H83" i="12"/>
  <c r="I127" i="12"/>
  <c r="I131" i="12" s="1"/>
  <c r="H105" i="12"/>
  <c r="I142" i="12"/>
  <c r="L81" i="12"/>
  <c r="L82" i="12" s="1"/>
  <c r="L66" i="12"/>
  <c r="CT69" i="73"/>
  <c r="CT86" i="72" s="1"/>
  <c r="CO31" i="73"/>
  <c r="CO44" i="72" s="1"/>
  <c r="CO106" i="73"/>
  <c r="CO107" i="73" s="1"/>
  <c r="DJ32" i="72"/>
  <c r="CS106" i="73"/>
  <c r="CS107" i="73" s="1"/>
  <c r="CS69" i="73"/>
  <c r="CS86" i="72" s="1"/>
  <c r="AB35" i="12"/>
  <c r="EZ106" i="73"/>
  <c r="L27" i="12"/>
  <c r="X36" i="12"/>
  <c r="EV107" i="73"/>
  <c r="H55" i="12"/>
  <c r="J81" i="12"/>
  <c r="J82" i="12" s="1"/>
  <c r="J66" i="12"/>
  <c r="DH32" i="72"/>
  <c r="CU69" i="73"/>
  <c r="CU86" i="72" s="1"/>
  <c r="ED111" i="73"/>
  <c r="EO111" i="73" s="1"/>
  <c r="EZ111" i="73" s="1"/>
  <c r="EO73" i="73"/>
  <c r="DL106" i="73"/>
  <c r="DL107" i="73" s="1"/>
  <c r="DL118" i="73" s="1"/>
  <c r="CZ106" i="73"/>
  <c r="CZ107" i="73" s="1"/>
  <c r="CZ118" i="73" s="1"/>
  <c r="DN69" i="73"/>
  <c r="DN86" i="72" s="1"/>
  <c r="CR69" i="73"/>
  <c r="CR86" i="72" s="1"/>
  <c r="DT106" i="73"/>
  <c r="DT107" i="73" s="1"/>
  <c r="DT69" i="73"/>
  <c r="DT86" i="72" s="1"/>
  <c r="EN104" i="72"/>
  <c r="P23" i="14"/>
  <c r="BW116" i="72"/>
  <c r="BW119" i="72" s="1"/>
  <c r="BW121" i="72" s="1"/>
  <c r="BW125" i="72" s="1"/>
  <c r="BW35" i="72"/>
  <c r="BW37" i="72" s="1"/>
  <c r="BW41" i="72" s="1"/>
  <c r="BW30" i="73"/>
  <c r="K81" i="12"/>
  <c r="K82" i="12" s="1"/>
  <c r="K66" i="12"/>
  <c r="DD110" i="73"/>
  <c r="EM110" i="73" s="1"/>
  <c r="EX110" i="73" s="1"/>
  <c r="EM72" i="73"/>
  <c r="DX106" i="73"/>
  <c r="DX107" i="73" s="1"/>
  <c r="DX69" i="73"/>
  <c r="DX86" i="72" s="1"/>
  <c r="BS116" i="72"/>
  <c r="BS119" i="72" s="1"/>
  <c r="BS121" i="72" s="1"/>
  <c r="BS125" i="72" s="1"/>
  <c r="BS35" i="72"/>
  <c r="BS37" i="72" s="1"/>
  <c r="BS41" i="72" s="1"/>
  <c r="BS30" i="73"/>
  <c r="BX35" i="72"/>
  <c r="BX37" i="72" s="1"/>
  <c r="BX41" i="72" s="1"/>
  <c r="BX116" i="72"/>
  <c r="BX119" i="72" s="1"/>
  <c r="BX121" i="72" s="1"/>
  <c r="BX125" i="72" s="1"/>
  <c r="BX30" i="73"/>
  <c r="CZ44" i="72"/>
  <c r="BU116" i="72"/>
  <c r="BU119" i="72" s="1"/>
  <c r="BU121" i="72" s="1"/>
  <c r="BU125" i="72" s="1"/>
  <c r="BU35" i="72"/>
  <c r="BU37" i="72" s="1"/>
  <c r="BU41" i="72" s="1"/>
  <c r="BU30" i="73"/>
  <c r="EM104" i="72"/>
  <c r="O23" i="14"/>
  <c r="CR32" i="72"/>
  <c r="CK128" i="72"/>
  <c r="DU106" i="73"/>
  <c r="DU107" i="73" s="1"/>
  <c r="DU69" i="73"/>
  <c r="DU86" i="72" s="1"/>
  <c r="BR31" i="73"/>
  <c r="BR44" i="72" s="1"/>
  <c r="BR106" i="73"/>
  <c r="BR107" i="73" s="1"/>
  <c r="DJ69" i="73"/>
  <c r="DJ86" i="72" s="1"/>
  <c r="DS32" i="72"/>
  <c r="EC32" i="72"/>
  <c r="CC35" i="72"/>
  <c r="CC37" i="72" s="1"/>
  <c r="CC41" i="72" s="1"/>
  <c r="CC116" i="72"/>
  <c r="CC119" i="72" s="1"/>
  <c r="CC121" i="72" s="1"/>
  <c r="CC125" i="72" s="1"/>
  <c r="CC30" i="73"/>
  <c r="L54" i="12"/>
  <c r="EO104" i="72"/>
  <c r="Q23" i="14"/>
  <c r="EX111" i="73"/>
  <c r="DP32" i="72"/>
  <c r="AA35" i="12"/>
  <c r="EY106" i="73"/>
  <c r="K27" i="12"/>
  <c r="DK32" i="72"/>
  <c r="DO32" i="72"/>
  <c r="EL121" i="72"/>
  <c r="N41" i="14"/>
  <c r="DL44" i="72"/>
  <c r="CL31" i="73"/>
  <c r="CL44" i="72" s="1"/>
  <c r="CL106" i="73"/>
  <c r="CL107" i="73" s="1"/>
  <c r="CN31" i="73"/>
  <c r="CN44" i="72" s="1"/>
  <c r="CN106" i="73"/>
  <c r="CN107" i="73" s="1"/>
  <c r="EB35" i="72"/>
  <c r="EB37" i="72" s="1"/>
  <c r="EB41" i="72" s="1"/>
  <c r="EB116" i="72"/>
  <c r="EB119" i="72" s="1"/>
  <c r="EB121" i="72" s="1"/>
  <c r="EB125" i="72" s="1"/>
  <c r="EB30" i="73"/>
  <c r="EB31" i="73" s="1"/>
  <c r="EH121" i="72" l="1"/>
  <c r="J41" i="14"/>
  <c r="AR99" i="72"/>
  <c r="AR18" i="72"/>
  <c r="AR23" i="72" s="1"/>
  <c r="AR37" i="72" s="1"/>
  <c r="AS99" i="72"/>
  <c r="AS18" i="72"/>
  <c r="AS23" i="72" s="1"/>
  <c r="AS37" i="72" s="1"/>
  <c r="AS41" i="72" s="1"/>
  <c r="AU14" i="72"/>
  <c r="AU98" i="72" s="1"/>
  <c r="AU102" i="72" s="1"/>
  <c r="AP31" i="73"/>
  <c r="AT93" i="72"/>
  <c r="AT96" i="72" s="1"/>
  <c r="AT12" i="72"/>
  <c r="AU100" i="73"/>
  <c r="AS125" i="72"/>
  <c r="E76" i="12"/>
  <c r="AV24" i="73"/>
  <c r="AP41" i="72"/>
  <c r="AT98" i="72"/>
  <c r="AT102" i="72" s="1"/>
  <c r="AS103" i="73"/>
  <c r="AS107" i="73" s="1"/>
  <c r="AS31" i="73"/>
  <c r="AQ27" i="73"/>
  <c r="AQ31" i="73" s="1"/>
  <c r="EH31" i="73" s="1"/>
  <c r="AT15" i="72"/>
  <c r="AT99" i="72" s="1"/>
  <c r="AR100" i="73"/>
  <c r="AR27" i="73"/>
  <c r="AR103" i="73" s="1"/>
  <c r="AR39" i="72"/>
  <c r="AU9" i="72"/>
  <c r="AP107" i="73"/>
  <c r="AQ100" i="73"/>
  <c r="EH24" i="73"/>
  <c r="CU106" i="73"/>
  <c r="CU107" i="73" s="1"/>
  <c r="CU118" i="73" s="1"/>
  <c r="CT106" i="73"/>
  <c r="CT107" i="73" s="1"/>
  <c r="CT118" i="73" s="1"/>
  <c r="DZ106" i="73"/>
  <c r="DZ107" i="73" s="1"/>
  <c r="DZ118" i="73" s="1"/>
  <c r="DU128" i="72"/>
  <c r="CY106" i="73"/>
  <c r="CY107" i="73" s="1"/>
  <c r="CY118" i="73" s="1"/>
  <c r="DE30" i="73"/>
  <c r="DE106" i="73" s="1"/>
  <c r="DE107" i="73" s="1"/>
  <c r="DG44" i="72"/>
  <c r="DE35" i="72"/>
  <c r="DE37" i="72" s="1"/>
  <c r="DE41" i="72" s="1"/>
  <c r="DE128" i="72" s="1"/>
  <c r="CY44" i="72"/>
  <c r="K55" i="12"/>
  <c r="DV128" i="72"/>
  <c r="DW106" i="73"/>
  <c r="DW107" i="73" s="1"/>
  <c r="DW118" i="73" s="1"/>
  <c r="CS128" i="72"/>
  <c r="DA128" i="72"/>
  <c r="DB44" i="72"/>
  <c r="DG106" i="73"/>
  <c r="DG107" i="73" s="1"/>
  <c r="DG118" i="73" s="1"/>
  <c r="DB106" i="73"/>
  <c r="DB107" i="73" s="1"/>
  <c r="DB118" i="73" s="1"/>
  <c r="CV128" i="72"/>
  <c r="DR35" i="72"/>
  <c r="DR37" i="72" s="1"/>
  <c r="DR41" i="72" s="1"/>
  <c r="DR128" i="72" s="1"/>
  <c r="K160" i="12"/>
  <c r="DB128" i="72"/>
  <c r="CX106" i="73"/>
  <c r="CX107" i="73" s="1"/>
  <c r="CX118" i="73" s="1"/>
  <c r="DT128" i="72"/>
  <c r="DR30" i="73"/>
  <c r="DR31" i="73" s="1"/>
  <c r="J151" i="12"/>
  <c r="J153" i="12" s="1"/>
  <c r="DC106" i="73"/>
  <c r="DC107" i="73" s="1"/>
  <c r="DC118" i="73" s="1"/>
  <c r="BW128" i="72"/>
  <c r="EB128" i="72"/>
  <c r="CN118" i="73"/>
  <c r="CJ118" i="73"/>
  <c r="BV128" i="72"/>
  <c r="CK118" i="73"/>
  <c r="CL118" i="73"/>
  <c r="CC128" i="72"/>
  <c r="BR118" i="73"/>
  <c r="CO118" i="73"/>
  <c r="DP35" i="72"/>
  <c r="DP37" i="72" s="1"/>
  <c r="DP41" i="72" s="1"/>
  <c r="DP116" i="72"/>
  <c r="DP119" i="72" s="1"/>
  <c r="DP121" i="72" s="1"/>
  <c r="DP125" i="72" s="1"/>
  <c r="DP30" i="73"/>
  <c r="CW35" i="72"/>
  <c r="CW37" i="72" s="1"/>
  <c r="CW41" i="72" s="1"/>
  <c r="CW116" i="72"/>
  <c r="CW119" i="72" s="1"/>
  <c r="CW121" i="72" s="1"/>
  <c r="CW125" i="72" s="1"/>
  <c r="CW30" i="73"/>
  <c r="DK116" i="72"/>
  <c r="DK119" i="72" s="1"/>
  <c r="DK121" i="72" s="1"/>
  <c r="DK125" i="72" s="1"/>
  <c r="DK35" i="72"/>
  <c r="DK37" i="72" s="1"/>
  <c r="DK41" i="72" s="1"/>
  <c r="DK30" i="73"/>
  <c r="DU118" i="73"/>
  <c r="CR35" i="72"/>
  <c r="CR37" i="72" s="1"/>
  <c r="CR41" i="72" s="1"/>
  <c r="CR116" i="72"/>
  <c r="CR119" i="72" s="1"/>
  <c r="CR121" i="72" s="1"/>
  <c r="CR125" i="72" s="1"/>
  <c r="CR30" i="73"/>
  <c r="BS31" i="73"/>
  <c r="BS44" i="72" s="1"/>
  <c r="BS106" i="73"/>
  <c r="BS107" i="73" s="1"/>
  <c r="DX118" i="73"/>
  <c r="L142" i="12"/>
  <c r="L127" i="12"/>
  <c r="L131" i="12" s="1"/>
  <c r="K105" i="12"/>
  <c r="K83" i="12"/>
  <c r="P37" i="14"/>
  <c r="EN107" i="72"/>
  <c r="DH116" i="72"/>
  <c r="DH119" i="72" s="1"/>
  <c r="DH121" i="72" s="1"/>
  <c r="DH125" i="72" s="1"/>
  <c r="DH35" i="72"/>
  <c r="DH37" i="72" s="1"/>
  <c r="DH41" i="72" s="1"/>
  <c r="DH30" i="73"/>
  <c r="AB36" i="12"/>
  <c r="EZ107" i="73"/>
  <c r="CA118" i="73"/>
  <c r="DF118" i="73"/>
  <c r="EA116" i="72"/>
  <c r="EA119" i="72" s="1"/>
  <c r="EA121" i="72" s="1"/>
  <c r="EA125" i="72" s="1"/>
  <c r="EA35" i="72"/>
  <c r="EA37" i="72" s="1"/>
  <c r="EA41" i="72" s="1"/>
  <c r="EA30" i="73"/>
  <c r="Z36" i="12"/>
  <c r="EX107" i="73"/>
  <c r="BZ31" i="73"/>
  <c r="BZ44" i="72" s="1"/>
  <c r="BZ106" i="73"/>
  <c r="BZ107" i="73" s="1"/>
  <c r="DM35" i="72"/>
  <c r="DM37" i="72" s="1"/>
  <c r="DM41" i="72" s="1"/>
  <c r="DM116" i="72"/>
  <c r="DM119" i="72" s="1"/>
  <c r="DM121" i="72" s="1"/>
  <c r="DM125" i="72" s="1"/>
  <c r="DM30" i="73"/>
  <c r="BU31" i="73"/>
  <c r="BU44" i="72" s="1"/>
  <c r="BU106" i="73"/>
  <c r="BU107" i="73" s="1"/>
  <c r="K127" i="12"/>
  <c r="K131" i="12" s="1"/>
  <c r="J83" i="12"/>
  <c r="K142" i="12"/>
  <c r="J105" i="12"/>
  <c r="DJ116" i="72"/>
  <c r="DJ119" i="72" s="1"/>
  <c r="DJ121" i="72" s="1"/>
  <c r="DJ125" i="72" s="1"/>
  <c r="DJ35" i="72"/>
  <c r="DJ37" i="72" s="1"/>
  <c r="DJ41" i="72" s="1"/>
  <c r="DJ30" i="73"/>
  <c r="L160" i="12"/>
  <c r="L55" i="12"/>
  <c r="L151" i="12"/>
  <c r="L153" i="12" s="1"/>
  <c r="DS35" i="72"/>
  <c r="DS37" i="72" s="1"/>
  <c r="DS41" i="72" s="1"/>
  <c r="DS116" i="72"/>
  <c r="DS119" i="72" s="1"/>
  <c r="DS121" i="72" s="1"/>
  <c r="DS125" i="72" s="1"/>
  <c r="DS30" i="73"/>
  <c r="O37" i="14"/>
  <c r="EM107" i="72"/>
  <c r="BX31" i="73"/>
  <c r="BX44" i="72" s="1"/>
  <c r="BX106" i="73"/>
  <c r="BX107" i="73" s="1"/>
  <c r="BW31" i="73"/>
  <c r="BW44" i="72" s="1"/>
  <c r="BW106" i="73"/>
  <c r="BW107" i="73" s="1"/>
  <c r="CS118" i="73"/>
  <c r="BV31" i="73"/>
  <c r="BV44" i="72" s="1"/>
  <c r="BV106" i="73"/>
  <c r="BV107" i="73" s="1"/>
  <c r="DY35" i="72"/>
  <c r="DY37" i="72" s="1"/>
  <c r="DY41" i="72" s="1"/>
  <c r="DY116" i="72"/>
  <c r="DY119" i="72" s="1"/>
  <c r="DY121" i="72" s="1"/>
  <c r="DY125" i="72" s="1"/>
  <c r="DY30" i="73"/>
  <c r="J55" i="12"/>
  <c r="Q37" i="14"/>
  <c r="EO107" i="72"/>
  <c r="EC116" i="72"/>
  <c r="EC119" i="72" s="1"/>
  <c r="EC121" i="72" s="1"/>
  <c r="EC125" i="72" s="1"/>
  <c r="EC35" i="72"/>
  <c r="EC37" i="72" s="1"/>
  <c r="EC41" i="72" s="1"/>
  <c r="EC30" i="73"/>
  <c r="EB106" i="73"/>
  <c r="EB107" i="73" s="1"/>
  <c r="EB118" i="73" s="1"/>
  <c r="EB44" i="72"/>
  <c r="DO35" i="72"/>
  <c r="DO37" i="72" s="1"/>
  <c r="DO41" i="72" s="1"/>
  <c r="DO116" i="72"/>
  <c r="DO119" i="72" s="1"/>
  <c r="DO121" i="72" s="1"/>
  <c r="DO125" i="72" s="1"/>
  <c r="DO30" i="73"/>
  <c r="AA36" i="12"/>
  <c r="EY107" i="73"/>
  <c r="BU128" i="72"/>
  <c r="EL125" i="72"/>
  <c r="N44" i="14"/>
  <c r="CC31" i="73"/>
  <c r="CC44" i="72" s="1"/>
  <c r="CC106" i="73"/>
  <c r="CC107" i="73" s="1"/>
  <c r="BX128" i="72"/>
  <c r="BS128" i="72"/>
  <c r="DT118" i="73"/>
  <c r="L105" i="12"/>
  <c r="L83" i="12"/>
  <c r="DI116" i="72"/>
  <c r="DI119" i="72" s="1"/>
  <c r="DI121" i="72" s="1"/>
  <c r="DI125" i="72" s="1"/>
  <c r="DI35" i="72"/>
  <c r="DI37" i="72" s="1"/>
  <c r="DI41" i="72" s="1"/>
  <c r="DI30" i="73"/>
  <c r="M41" i="14"/>
  <c r="EK121" i="72"/>
  <c r="BZ128" i="72"/>
  <c r="DN35" i="72"/>
  <c r="DN37" i="72" s="1"/>
  <c r="DN41" i="72" s="1"/>
  <c r="DN116" i="72"/>
  <c r="DN119" i="72" s="1"/>
  <c r="DN121" i="72" s="1"/>
  <c r="DN125" i="72" s="1"/>
  <c r="DN30" i="73"/>
  <c r="J44" i="14" l="1"/>
  <c r="EH125" i="72"/>
  <c r="AP118" i="73"/>
  <c r="DE31" i="73"/>
  <c r="DE44" i="72" s="1"/>
  <c r="AT18" i="72"/>
  <c r="AT23" i="72" s="1"/>
  <c r="AT37" i="72" s="1"/>
  <c r="AU10" i="72"/>
  <c r="AU94" i="72" s="1"/>
  <c r="AP44" i="72"/>
  <c r="AR107" i="73"/>
  <c r="AS118" i="73"/>
  <c r="AU15" i="72"/>
  <c r="AP128" i="72"/>
  <c r="AR31" i="73"/>
  <c r="AV14" i="72"/>
  <c r="AV98" i="72" s="1"/>
  <c r="AV102" i="72" s="1"/>
  <c r="AR123" i="72"/>
  <c r="AR125" i="72" s="1"/>
  <c r="AR41" i="72"/>
  <c r="E43" i="12"/>
  <c r="E54" i="12" s="1"/>
  <c r="E62" i="12"/>
  <c r="AV9" i="72"/>
  <c r="AT39" i="72"/>
  <c r="AT123" i="72" s="1"/>
  <c r="AT27" i="73"/>
  <c r="AU39" i="72"/>
  <c r="AU123" i="72" s="1"/>
  <c r="AU27" i="73"/>
  <c r="EH100" i="73"/>
  <c r="ES100" i="73" s="1"/>
  <c r="AS44" i="72"/>
  <c r="AV10" i="72"/>
  <c r="AV94" i="72" s="1"/>
  <c r="AU93" i="72"/>
  <c r="AU96" i="72" s="1"/>
  <c r="AU107" i="72" s="1"/>
  <c r="AU121" i="72" s="1"/>
  <c r="AQ103" i="73"/>
  <c r="EH103" i="73" s="1"/>
  <c r="ES103" i="73" s="1"/>
  <c r="EH27" i="73"/>
  <c r="AV100" i="73"/>
  <c r="AS128" i="72"/>
  <c r="AT107" i="72"/>
  <c r="AT121" i="72" s="1"/>
  <c r="DR106" i="73"/>
  <c r="DR107" i="73" s="1"/>
  <c r="DR118" i="73" s="1"/>
  <c r="DR44" i="72"/>
  <c r="DN128" i="72"/>
  <c r="DP128" i="72"/>
  <c r="DI128" i="72"/>
  <c r="CC118" i="73"/>
  <c r="BW118" i="73"/>
  <c r="DY128" i="72"/>
  <c r="BX118" i="73"/>
  <c r="DM128" i="72"/>
  <c r="CW128" i="72"/>
  <c r="DS128" i="72"/>
  <c r="BU118" i="73"/>
  <c r="EC128" i="72"/>
  <c r="DY31" i="73"/>
  <c r="DY44" i="72" s="1"/>
  <c r="DY106" i="73"/>
  <c r="DY107" i="73" s="1"/>
  <c r="DS31" i="73"/>
  <c r="DS44" i="72" s="1"/>
  <c r="DS106" i="73"/>
  <c r="DS107" i="73" s="1"/>
  <c r="DJ128" i="72"/>
  <c r="EA128" i="72"/>
  <c r="DH31" i="73"/>
  <c r="DH44" i="72" s="1"/>
  <c r="DH106" i="73"/>
  <c r="DH107" i="73" s="1"/>
  <c r="P41" i="14"/>
  <c r="EN121" i="72"/>
  <c r="DK128" i="72"/>
  <c r="DP31" i="73"/>
  <c r="DP44" i="72" s="1"/>
  <c r="DP106" i="73"/>
  <c r="DP107" i="73" s="1"/>
  <c r="EM121" i="72"/>
  <c r="O41" i="14"/>
  <c r="CR31" i="73"/>
  <c r="CR44" i="72" s="1"/>
  <c r="CR106" i="73"/>
  <c r="CR107" i="73" s="1"/>
  <c r="M44" i="14"/>
  <c r="EK125" i="72"/>
  <c r="DM31" i="73"/>
  <c r="DM44" i="72" s="1"/>
  <c r="DM106" i="73"/>
  <c r="DM107" i="73" s="1"/>
  <c r="DI31" i="73"/>
  <c r="DI44" i="72" s="1"/>
  <c r="DI106" i="73"/>
  <c r="DI107" i="73" s="1"/>
  <c r="DO31" i="73"/>
  <c r="DO44" i="72" s="1"/>
  <c r="DO106" i="73"/>
  <c r="DO107" i="73" s="1"/>
  <c r="DN31" i="73"/>
  <c r="DN44" i="72" s="1"/>
  <c r="DN106" i="73"/>
  <c r="DN107" i="73" s="1"/>
  <c r="DO128" i="72"/>
  <c r="EC31" i="73"/>
  <c r="EC44" i="72" s="1"/>
  <c r="EC106" i="73"/>
  <c r="EC107" i="73" s="1"/>
  <c r="EO121" i="72"/>
  <c r="Q41" i="14"/>
  <c r="BV118" i="73"/>
  <c r="DJ31" i="73"/>
  <c r="DJ44" i="72" s="1"/>
  <c r="DJ106" i="73"/>
  <c r="DJ107" i="73" s="1"/>
  <c r="BZ118" i="73"/>
  <c r="EA31" i="73"/>
  <c r="EA44" i="72" s="1"/>
  <c r="EA106" i="73"/>
  <c r="EA107" i="73" s="1"/>
  <c r="DH128" i="72"/>
  <c r="BS118" i="73"/>
  <c r="CR128" i="72"/>
  <c r="DK31" i="73"/>
  <c r="DK44" i="72" s="1"/>
  <c r="DK106" i="73"/>
  <c r="DK107" i="73" s="1"/>
  <c r="CW31" i="73"/>
  <c r="CW44" i="72" s="1"/>
  <c r="CW106" i="73"/>
  <c r="CW107" i="73" s="1"/>
  <c r="DE118" i="73" l="1"/>
  <c r="AU12" i="72"/>
  <c r="AU99" i="72"/>
  <c r="AU18" i="72"/>
  <c r="AU125" i="72"/>
  <c r="AR44" i="72"/>
  <c r="AR118" i="73"/>
  <c r="AR128" i="72"/>
  <c r="AT41" i="72"/>
  <c r="AV93" i="72"/>
  <c r="AV96" i="72" s="1"/>
  <c r="AV107" i="72" s="1"/>
  <c r="AV121" i="72" s="1"/>
  <c r="AV12" i="72"/>
  <c r="AX24" i="73"/>
  <c r="AV15" i="72"/>
  <c r="AV99" i="72" s="1"/>
  <c r="E78" i="12"/>
  <c r="E82" i="12" s="1"/>
  <c r="E66" i="12"/>
  <c r="AT125" i="72"/>
  <c r="AW14" i="72"/>
  <c r="AU103" i="73"/>
  <c r="AU107" i="73" s="1"/>
  <c r="AU31" i="73"/>
  <c r="E151" i="12"/>
  <c r="E153" i="12" s="1"/>
  <c r="E55" i="12"/>
  <c r="E160" i="12"/>
  <c r="AT103" i="73"/>
  <c r="AT107" i="73" s="1"/>
  <c r="AT31" i="73"/>
  <c r="AW9" i="72"/>
  <c r="AQ107" i="73"/>
  <c r="EC118" i="73"/>
  <c r="DN118" i="73"/>
  <c r="DI118" i="73"/>
  <c r="DH118" i="73"/>
  <c r="DS118" i="73"/>
  <c r="DK118" i="73"/>
  <c r="CW118" i="73"/>
  <c r="EA118" i="73"/>
  <c r="DM118" i="73"/>
  <c r="DO118" i="73"/>
  <c r="DP118" i="73"/>
  <c r="EO125" i="72"/>
  <c r="Q44" i="14"/>
  <c r="O44" i="14"/>
  <c r="EM125" i="72"/>
  <c r="DY118" i="73"/>
  <c r="DJ118" i="73"/>
  <c r="CR118" i="73"/>
  <c r="EN125" i="72"/>
  <c r="P44" i="14"/>
  <c r="AY9" i="72" l="1"/>
  <c r="AV18" i="72"/>
  <c r="AV23" i="72" s="1"/>
  <c r="AV37" i="72" s="1"/>
  <c r="AU23" i="72"/>
  <c r="AU37" i="72" s="1"/>
  <c r="AU41" i="72" s="1"/>
  <c r="AU128" i="72" s="1"/>
  <c r="AW10" i="72"/>
  <c r="AW94" i="72" s="1"/>
  <c r="AU118" i="73"/>
  <c r="AT118" i="73"/>
  <c r="AT128" i="72"/>
  <c r="AT44" i="72"/>
  <c r="AX10" i="72"/>
  <c r="AX94" i="72" s="1"/>
  <c r="AX9" i="72"/>
  <c r="AW27" i="73"/>
  <c r="AW103" i="73" s="1"/>
  <c r="AW39" i="72"/>
  <c r="AW123" i="72" s="1"/>
  <c r="AW15" i="72"/>
  <c r="AW99" i="72" s="1"/>
  <c r="AX14" i="72"/>
  <c r="AX100" i="73"/>
  <c r="AQ118" i="73"/>
  <c r="EH107" i="73"/>
  <c r="AY24" i="73"/>
  <c r="E83" i="12"/>
  <c r="F142" i="12"/>
  <c r="F127" i="12"/>
  <c r="F131" i="12" s="1"/>
  <c r="E105" i="12"/>
  <c r="AW93" i="72"/>
  <c r="AW96" i="72" s="1"/>
  <c r="AW98" i="72"/>
  <c r="AW102" i="72" s="1"/>
  <c r="AY15" i="72" l="1"/>
  <c r="AY99" i="72" s="1"/>
  <c r="AW18" i="72"/>
  <c r="AU44" i="72"/>
  <c r="AW12" i="72"/>
  <c r="AX12" i="72"/>
  <c r="AX93" i="72"/>
  <c r="AX96" i="72" s="1"/>
  <c r="AY14" i="72"/>
  <c r="AV27" i="73"/>
  <c r="AV39" i="72"/>
  <c r="AY93" i="72"/>
  <c r="AY96" i="72" s="1"/>
  <c r="AY100" i="73"/>
  <c r="AZ24" i="73"/>
  <c r="AX27" i="73"/>
  <c r="AX39" i="72"/>
  <c r="AX123" i="72" s="1"/>
  <c r="AY10" i="72"/>
  <c r="AY94" i="72" s="1"/>
  <c r="AW107" i="72"/>
  <c r="AW121" i="72" s="1"/>
  <c r="AW125" i="72" s="1"/>
  <c r="EH118" i="73"/>
  <c r="ES107" i="73"/>
  <c r="AW24" i="73"/>
  <c r="AX98" i="72"/>
  <c r="AX102" i="72" s="1"/>
  <c r="AX15" i="72"/>
  <c r="AX99" i="72" s="1"/>
  <c r="AW23" i="72" l="1"/>
  <c r="AW37" i="72" s="1"/>
  <c r="AW41" i="72" s="1"/>
  <c r="AW128" i="72" s="1"/>
  <c r="AX18" i="72"/>
  <c r="AX23" i="72" s="1"/>
  <c r="AX37" i="72" s="1"/>
  <c r="AX41" i="72" s="1"/>
  <c r="AY12" i="72"/>
  <c r="AX107" i="72"/>
  <c r="AX121" i="72" s="1"/>
  <c r="AX125" i="72" s="1"/>
  <c r="AY39" i="72"/>
  <c r="AY123" i="72" s="1"/>
  <c r="AY98" i="72"/>
  <c r="AY102" i="72" s="1"/>
  <c r="AY107" i="72" s="1"/>
  <c r="AY121" i="72" s="1"/>
  <c r="AY18" i="72"/>
  <c r="AW100" i="73"/>
  <c r="AW107" i="73" s="1"/>
  <c r="AW31" i="73"/>
  <c r="AZ100" i="73"/>
  <c r="AZ10" i="72"/>
  <c r="AZ94" i="72" s="1"/>
  <c r="AV123" i="72"/>
  <c r="AV125" i="72" s="1"/>
  <c r="AV41" i="72"/>
  <c r="AX103" i="73"/>
  <c r="AX107" i="73" s="1"/>
  <c r="AX31" i="73"/>
  <c r="AZ14" i="72"/>
  <c r="AZ9" i="72"/>
  <c r="AV103" i="73"/>
  <c r="AV107" i="73" s="1"/>
  <c r="AV31" i="73"/>
  <c r="AW44" i="72" l="1"/>
  <c r="AY23" i="72"/>
  <c r="AY37" i="72" s="1"/>
  <c r="AY41" i="72" s="1"/>
  <c r="AY27" i="73"/>
  <c r="AY103" i="73" s="1"/>
  <c r="AY107" i="73" s="1"/>
  <c r="AX128" i="72"/>
  <c r="AV118" i="73"/>
  <c r="AX44" i="72"/>
  <c r="BA10" i="72"/>
  <c r="BA94" i="72" s="1"/>
  <c r="AY125" i="72"/>
  <c r="AW118" i="73"/>
  <c r="AX118" i="73"/>
  <c r="AZ15" i="72"/>
  <c r="AZ99" i="72" s="1"/>
  <c r="BA14" i="72"/>
  <c r="AV44" i="72"/>
  <c r="AZ93" i="72"/>
  <c r="AZ96" i="72" s="1"/>
  <c r="AZ12" i="72"/>
  <c r="AV128" i="72"/>
  <c r="BA24" i="73"/>
  <c r="BB24" i="73"/>
  <c r="BA9" i="72"/>
  <c r="AZ98" i="72"/>
  <c r="AZ102" i="72" s="1"/>
  <c r="K14" i="14" l="1"/>
  <c r="K10" i="14"/>
  <c r="EI94" i="72" s="1"/>
  <c r="BB9" i="72"/>
  <c r="BB93" i="72" s="1"/>
  <c r="BB96" i="72" s="1"/>
  <c r="BB10" i="72"/>
  <c r="BB94" i="72" s="1"/>
  <c r="BB14" i="72"/>
  <c r="BB98" i="72" s="1"/>
  <c r="BB102" i="72" s="1"/>
  <c r="AZ18" i="72"/>
  <c r="AZ23" i="72" s="1"/>
  <c r="AZ37" i="72" s="1"/>
  <c r="AY128" i="72"/>
  <c r="AY31" i="73"/>
  <c r="AY118" i="73" s="1"/>
  <c r="BA100" i="73"/>
  <c r="BA39" i="72"/>
  <c r="BA123" i="72" s="1"/>
  <c r="BA27" i="73"/>
  <c r="BA103" i="73" s="1"/>
  <c r="AZ39" i="72"/>
  <c r="AZ123" i="72" s="1"/>
  <c r="AZ27" i="73"/>
  <c r="BA12" i="72"/>
  <c r="BA93" i="72"/>
  <c r="BA96" i="72" s="1"/>
  <c r="AZ107" i="72"/>
  <c r="AZ121" i="72" s="1"/>
  <c r="BA15" i="72"/>
  <c r="BA99" i="72" s="1"/>
  <c r="BB100" i="73"/>
  <c r="BA98" i="72"/>
  <c r="K9" i="14" l="1"/>
  <c r="EI93" i="72" s="1"/>
  <c r="K18" i="14"/>
  <c r="EI102" i="72" s="1"/>
  <c r="EI98" i="72"/>
  <c r="BA18" i="72"/>
  <c r="BA23" i="72" s="1"/>
  <c r="BA37" i="72" s="1"/>
  <c r="BA41" i="72" s="1"/>
  <c r="BB12" i="72"/>
  <c r="AY44" i="72"/>
  <c r="BC9" i="72"/>
  <c r="BC93" i="72" s="1"/>
  <c r="BB15" i="72"/>
  <c r="BA31" i="73"/>
  <c r="BB107" i="72"/>
  <c r="BB121" i="72" s="1"/>
  <c r="BA107" i="73"/>
  <c r="AZ125" i="72"/>
  <c r="AZ41" i="72"/>
  <c r="BB39" i="72"/>
  <c r="BB123" i="72" s="1"/>
  <c r="BB27" i="73"/>
  <c r="AZ103" i="73"/>
  <c r="AZ107" i="73" s="1"/>
  <c r="AZ31" i="73"/>
  <c r="BA102" i="72"/>
  <c r="BA107" i="72" s="1"/>
  <c r="BA121" i="72" s="1"/>
  <c r="BA125" i="72" s="1"/>
  <c r="K12" i="14" l="1"/>
  <c r="EI96" i="72" s="1"/>
  <c r="BA44" i="72"/>
  <c r="BE14" i="72"/>
  <c r="BE98" i="72" s="1"/>
  <c r="BE102" i="72" s="1"/>
  <c r="BC10" i="72"/>
  <c r="BC94" i="72" s="1"/>
  <c r="BB99" i="72"/>
  <c r="BB18" i="72"/>
  <c r="BB23" i="72" s="1"/>
  <c r="BB37" i="72" s="1"/>
  <c r="BB41" i="72" s="1"/>
  <c r="BC14" i="72"/>
  <c r="BC98" i="72" s="1"/>
  <c r="BC102" i="72" s="1"/>
  <c r="BB125" i="72"/>
  <c r="BC96" i="72"/>
  <c r="BA118" i="73"/>
  <c r="AZ44" i="72"/>
  <c r="AZ128" i="72"/>
  <c r="BC15" i="72"/>
  <c r="BC99" i="72" s="1"/>
  <c r="BA128" i="72"/>
  <c r="BE9" i="72"/>
  <c r="AZ118" i="73"/>
  <c r="F39" i="12"/>
  <c r="BB103" i="73"/>
  <c r="BB107" i="73" s="1"/>
  <c r="BB31" i="73"/>
  <c r="BF24" i="73"/>
  <c r="K23" i="14" l="1"/>
  <c r="K37" i="14" s="1"/>
  <c r="K15" i="14"/>
  <c r="EI99" i="72" s="1"/>
  <c r="BC12" i="72"/>
  <c r="BF14" i="72"/>
  <c r="BF98" i="72" s="1"/>
  <c r="BF102" i="72" s="1"/>
  <c r="BC18" i="72"/>
  <c r="BB128" i="72"/>
  <c r="BC107" i="72"/>
  <c r="BC121" i="72" s="1"/>
  <c r="BB44" i="72"/>
  <c r="BE10" i="72"/>
  <c r="BE94" i="72" s="1"/>
  <c r="BE15" i="72"/>
  <c r="BF9" i="72"/>
  <c r="BB118" i="73"/>
  <c r="BC39" i="72"/>
  <c r="BC27" i="73"/>
  <c r="BC103" i="73" s="1"/>
  <c r="BG24" i="73"/>
  <c r="BF100" i="73"/>
  <c r="BF10" i="72"/>
  <c r="BF94" i="72" s="1"/>
  <c r="BC24" i="73"/>
  <c r="BE93" i="72"/>
  <c r="BE96" i="72" s="1"/>
  <c r="BE107" i="72" s="1"/>
  <c r="BE121" i="72" s="1"/>
  <c r="EI107" i="72" l="1"/>
  <c r="K41" i="14"/>
  <c r="EI121" i="72"/>
  <c r="BC23" i="72"/>
  <c r="BC37" i="72" s="1"/>
  <c r="BC41" i="72" s="1"/>
  <c r="BE12" i="72"/>
  <c r="BG9" i="72"/>
  <c r="BG93" i="72" s="1"/>
  <c r="BG96" i="72" s="1"/>
  <c r="BF39" i="72"/>
  <c r="BF123" i="72" s="1"/>
  <c r="BF27" i="73"/>
  <c r="BD24" i="73"/>
  <c r="F60" i="12"/>
  <c r="BC100" i="73"/>
  <c r="BC107" i="73" s="1"/>
  <c r="BC31" i="73"/>
  <c r="BG100" i="73"/>
  <c r="BC123" i="72"/>
  <c r="BC125" i="72" s="1"/>
  <c r="BD27" i="73"/>
  <c r="BF15" i="72"/>
  <c r="BE24" i="73"/>
  <c r="BF93" i="72"/>
  <c r="BF96" i="72" s="1"/>
  <c r="BF107" i="72" s="1"/>
  <c r="BF121" i="72" s="1"/>
  <c r="BF12" i="72"/>
  <c r="BE18" i="72"/>
  <c r="BE99" i="72"/>
  <c r="K44" i="14" l="1"/>
  <c r="EI125" i="72"/>
  <c r="BE23" i="72"/>
  <c r="BE37" i="72" s="1"/>
  <c r="BI9" i="72"/>
  <c r="BF99" i="72"/>
  <c r="BF18" i="72"/>
  <c r="BF23" i="72" s="1"/>
  <c r="BF37" i="72" s="1"/>
  <c r="BF41" i="72" s="1"/>
  <c r="BG10" i="72"/>
  <c r="BG14" i="72"/>
  <c r="BG98" i="72" s="1"/>
  <c r="BG102" i="72" s="1"/>
  <c r="BG107" i="72" s="1"/>
  <c r="BG121" i="72" s="1"/>
  <c r="BH14" i="72"/>
  <c r="BC118" i="73"/>
  <c r="BF125" i="72"/>
  <c r="BH10" i="72"/>
  <c r="BH94" i="72" s="1"/>
  <c r="BH9" i="72"/>
  <c r="BH93" i="72" s="1"/>
  <c r="BH96" i="72" s="1"/>
  <c r="BG15" i="72"/>
  <c r="BG99" i="72" s="1"/>
  <c r="BI24" i="73"/>
  <c r="BG27" i="73"/>
  <c r="BG39" i="72"/>
  <c r="BG123" i="72" s="1"/>
  <c r="F76" i="12"/>
  <c r="EI24" i="73"/>
  <c r="BD100" i="73"/>
  <c r="BD31" i="73"/>
  <c r="EI31" i="73" s="1"/>
  <c r="BE100" i="73"/>
  <c r="BC44" i="72"/>
  <c r="F62" i="12"/>
  <c r="F78" i="12" s="1"/>
  <c r="F43" i="12"/>
  <c r="F54" i="12" s="1"/>
  <c r="BD103" i="73"/>
  <c r="EI103" i="73" s="1"/>
  <c r="ET103" i="73" s="1"/>
  <c r="EI27" i="73"/>
  <c r="BC128" i="72"/>
  <c r="BE27" i="73"/>
  <c r="BE103" i="73" s="1"/>
  <c r="BE39" i="72"/>
  <c r="BE123" i="72" s="1"/>
  <c r="BE125" i="72" s="1"/>
  <c r="BF103" i="73"/>
  <c r="BF107" i="73" s="1"/>
  <c r="BF31" i="73"/>
  <c r="BI10" i="72" l="1"/>
  <c r="BI94" i="72" s="1"/>
  <c r="BG18" i="72"/>
  <c r="BG94" i="72"/>
  <c r="BG12" i="72"/>
  <c r="BH12" i="72"/>
  <c r="BF44" i="72"/>
  <c r="BF128" i="72"/>
  <c r="BI93" i="72"/>
  <c r="BI96" i="72" s="1"/>
  <c r="BG125" i="72"/>
  <c r="BE107" i="73"/>
  <c r="BH98" i="72"/>
  <c r="F151" i="12"/>
  <c r="F153" i="12" s="1"/>
  <c r="F160" i="12"/>
  <c r="F55" i="12"/>
  <c r="BH15" i="72"/>
  <c r="BH99" i="72" s="1"/>
  <c r="BF118" i="73"/>
  <c r="BE31" i="73"/>
  <c r="EI100" i="73"/>
  <c r="ET100" i="73" s="1"/>
  <c r="BD107" i="73"/>
  <c r="F82" i="12"/>
  <c r="BI100" i="73"/>
  <c r="BH39" i="72"/>
  <c r="BH123" i="72" s="1"/>
  <c r="BH27" i="73"/>
  <c r="BH103" i="73" s="1"/>
  <c r="BE41" i="72"/>
  <c r="BE128" i="72" s="1"/>
  <c r="BI14" i="72"/>
  <c r="F66" i="12"/>
  <c r="BG103" i="73"/>
  <c r="BG107" i="73" s="1"/>
  <c r="BG31" i="73"/>
  <c r="BI12" i="72" l="1"/>
  <c r="BJ15" i="72"/>
  <c r="BJ99" i="72" s="1"/>
  <c r="BH18" i="72"/>
  <c r="BH23" i="72" s="1"/>
  <c r="BH37" i="72" s="1"/>
  <c r="BH41" i="72" s="1"/>
  <c r="BG23" i="72"/>
  <c r="BG37" i="72" s="1"/>
  <c r="BG41" i="72" s="1"/>
  <c r="BG128" i="72" s="1"/>
  <c r="BE118" i="73"/>
  <c r="BH102" i="72"/>
  <c r="BH107" i="72" s="1"/>
  <c r="BH121" i="72" s="1"/>
  <c r="BH125" i="72" s="1"/>
  <c r="BJ10" i="72"/>
  <c r="BJ94" i="72" s="1"/>
  <c r="BH24" i="73"/>
  <c r="BI39" i="72"/>
  <c r="BI123" i="72" s="1"/>
  <c r="BI27" i="73"/>
  <c r="BI15" i="72"/>
  <c r="BI99" i="72" s="1"/>
  <c r="BK24" i="73"/>
  <c r="EI107" i="73"/>
  <c r="BD118" i="73"/>
  <c r="BG118" i="73"/>
  <c r="G142" i="12"/>
  <c r="F83" i="12"/>
  <c r="F105" i="12"/>
  <c r="G127" i="12"/>
  <c r="G131" i="12" s="1"/>
  <c r="BI98" i="72"/>
  <c r="BI102" i="72" s="1"/>
  <c r="BI107" i="72" s="1"/>
  <c r="BI121" i="72" s="1"/>
  <c r="BE44" i="72"/>
  <c r="BJ9" i="72"/>
  <c r="BG44" i="72" l="1"/>
  <c r="BI18" i="72"/>
  <c r="BI23" i="72" s="1"/>
  <c r="BI37" i="72" s="1"/>
  <c r="BI41" i="72" s="1"/>
  <c r="BJ14" i="72"/>
  <c r="BJ98" i="72" s="1"/>
  <c r="BJ102" i="72" s="1"/>
  <c r="BH128" i="72"/>
  <c r="BK10" i="72"/>
  <c r="BK94" i="72" s="1"/>
  <c r="BK14" i="72"/>
  <c r="BK9" i="72"/>
  <c r="BJ93" i="72"/>
  <c r="BJ96" i="72" s="1"/>
  <c r="BJ12" i="72"/>
  <c r="BI125" i="72"/>
  <c r="EI118" i="73"/>
  <c r="ET107" i="73"/>
  <c r="BH100" i="73"/>
  <c r="BH107" i="73" s="1"/>
  <c r="BH31" i="73"/>
  <c r="BH44" i="72" s="1"/>
  <c r="BK100" i="73"/>
  <c r="BL24" i="73"/>
  <c r="BI103" i="73"/>
  <c r="BI107" i="73" s="1"/>
  <c r="BI31" i="73"/>
  <c r="BJ27" i="73"/>
  <c r="BJ103" i="73" s="1"/>
  <c r="BJ39" i="72"/>
  <c r="BJ123" i="72" s="1"/>
  <c r="BJ18" i="72" l="1"/>
  <c r="BJ23" i="72" s="1"/>
  <c r="BJ37" i="72" s="1"/>
  <c r="BJ41" i="72" s="1"/>
  <c r="BL15" i="72"/>
  <c r="BL99" i="72" s="1"/>
  <c r="BL10" i="72"/>
  <c r="BL94" i="72" s="1"/>
  <c r="BK98" i="72"/>
  <c r="BK102" i="72" s="1"/>
  <c r="BI44" i="72"/>
  <c r="BJ107" i="72"/>
  <c r="BJ121" i="72" s="1"/>
  <c r="BJ125" i="72" s="1"/>
  <c r="BL14" i="72"/>
  <c r="BL98" i="72" s="1"/>
  <c r="BI128" i="72"/>
  <c r="BI118" i="73"/>
  <c r="BJ24" i="73"/>
  <c r="BK93" i="72"/>
  <c r="BK96" i="72" s="1"/>
  <c r="BK12" i="72"/>
  <c r="BH118" i="73"/>
  <c r="BL9" i="72"/>
  <c r="BM24" i="73"/>
  <c r="BL100" i="73"/>
  <c r="BK15" i="72"/>
  <c r="BK99" i="72" s="1"/>
  <c r="BM14" i="72" l="1"/>
  <c r="BM98" i="72" s="1"/>
  <c r="BM102" i="72" s="1"/>
  <c r="BK18" i="72"/>
  <c r="BK23" i="72" s="1"/>
  <c r="BK37" i="72" s="1"/>
  <c r="BK107" i="72"/>
  <c r="BK121" i="72" s="1"/>
  <c r="BL18" i="72"/>
  <c r="BJ128" i="72"/>
  <c r="BJ100" i="73"/>
  <c r="BJ107" i="73" s="1"/>
  <c r="BJ31" i="73"/>
  <c r="BJ44" i="72" s="1"/>
  <c r="BM10" i="72"/>
  <c r="BM94" i="72" s="1"/>
  <c r="BM100" i="73"/>
  <c r="BL102" i="72"/>
  <c r="BK39" i="72"/>
  <c r="BK123" i="72" s="1"/>
  <c r="BK27" i="73"/>
  <c r="BL27" i="73"/>
  <c r="BL39" i="72"/>
  <c r="BL123" i="72" s="1"/>
  <c r="BL93" i="72"/>
  <c r="BL96" i="72" s="1"/>
  <c r="BL12" i="72"/>
  <c r="BM9" i="72"/>
  <c r="BK125" i="72" l="1"/>
  <c r="BK41" i="72"/>
  <c r="BL23" i="72"/>
  <c r="BL37" i="72" s="1"/>
  <c r="BL41" i="72" s="1"/>
  <c r="BM15" i="72"/>
  <c r="BN10" i="72"/>
  <c r="BN94" i="72" s="1"/>
  <c r="BM39" i="72"/>
  <c r="BM123" i="72" s="1"/>
  <c r="BM27" i="73"/>
  <c r="BO24" i="73"/>
  <c r="BJ118" i="73"/>
  <c r="BM93" i="72"/>
  <c r="BM96" i="72" s="1"/>
  <c r="BM107" i="72" s="1"/>
  <c r="BM121" i="72" s="1"/>
  <c r="BM12" i="72"/>
  <c r="BL107" i="72"/>
  <c r="BL121" i="72" s="1"/>
  <c r="BL125" i="72" s="1"/>
  <c r="BL103" i="73"/>
  <c r="BL107" i="73" s="1"/>
  <c r="BL31" i="73"/>
  <c r="BK103" i="73"/>
  <c r="BK107" i="73" s="1"/>
  <c r="BK31" i="73"/>
  <c r="BN14" i="72"/>
  <c r="BN9" i="72"/>
  <c r="BK44" i="72" l="1"/>
  <c r="BO10" i="72"/>
  <c r="BO94" i="72" s="1"/>
  <c r="BM99" i="72"/>
  <c r="BM18" i="72"/>
  <c r="BM23" i="72" s="1"/>
  <c r="BM37" i="72" s="1"/>
  <c r="BM41" i="72" s="1"/>
  <c r="BK128" i="72"/>
  <c r="BL44" i="72"/>
  <c r="BL128" i="72"/>
  <c r="BK118" i="73"/>
  <c r="BM125" i="72"/>
  <c r="BN39" i="72"/>
  <c r="BN123" i="72" s="1"/>
  <c r="BN27" i="73"/>
  <c r="BN103" i="73" s="1"/>
  <c r="BO100" i="73"/>
  <c r="BN98" i="72"/>
  <c r="BN15" i="72"/>
  <c r="BN99" i="72" s="1"/>
  <c r="BM103" i="73"/>
  <c r="BM107" i="73" s="1"/>
  <c r="BM31" i="73"/>
  <c r="BO9" i="72"/>
  <c r="BN93" i="72"/>
  <c r="BN96" i="72" s="1"/>
  <c r="BN12" i="72"/>
  <c r="BN24" i="73"/>
  <c r="BO14" i="72"/>
  <c r="BL118" i="73"/>
  <c r="BN18" i="72" l="1"/>
  <c r="BN23" i="72" s="1"/>
  <c r="BN37" i="72" s="1"/>
  <c r="BN41" i="72" s="1"/>
  <c r="BN102" i="72"/>
  <c r="BN107" i="72" s="1"/>
  <c r="BN121" i="72" s="1"/>
  <c r="BN125" i="72" s="1"/>
  <c r="BM44" i="72"/>
  <c r="BO15" i="72"/>
  <c r="BO99" i="72" s="1"/>
  <c r="BM128" i="72"/>
  <c r="BO27" i="73"/>
  <c r="BO39" i="72"/>
  <c r="BO123" i="72" s="1"/>
  <c r="BP9" i="72"/>
  <c r="BN100" i="73"/>
  <c r="BN107" i="73" s="1"/>
  <c r="BN31" i="73"/>
  <c r="BO98" i="72"/>
  <c r="BO102" i="72" s="1"/>
  <c r="BM118" i="73"/>
  <c r="BO12" i="72"/>
  <c r="BO93" i="72"/>
  <c r="BO96" i="72" s="1"/>
  <c r="BP10" i="72" l="1"/>
  <c r="BP94" i="72" s="1"/>
  <c r="BP14" i="72"/>
  <c r="BP98" i="72" s="1"/>
  <c r="BP102" i="72" s="1"/>
  <c r="BO18" i="72"/>
  <c r="BO23" i="72" s="1"/>
  <c r="BO37" i="72" s="1"/>
  <c r="BO41" i="72" s="1"/>
  <c r="BN128" i="72"/>
  <c r="BN44" i="72"/>
  <c r="BN118" i="73"/>
  <c r="BO107" i="72"/>
  <c r="BO121" i="72" s="1"/>
  <c r="BO125" i="72" s="1"/>
  <c r="BP93" i="72"/>
  <c r="BP96" i="72" s="1"/>
  <c r="BO103" i="73"/>
  <c r="BO107" i="73" s="1"/>
  <c r="BO31" i="73"/>
  <c r="G39" i="12"/>
  <c r="BP15" i="72"/>
  <c r="BP99" i="72" s="1"/>
  <c r="BP18" i="72" l="1"/>
  <c r="BP12" i="72"/>
  <c r="BP107" i="72"/>
  <c r="BP121" i="72" s="1"/>
  <c r="BO44" i="72"/>
  <c r="BO128" i="72"/>
  <c r="BO118" i="73"/>
  <c r="BP24" i="73"/>
  <c r="BP23" i="72" l="1"/>
  <c r="BP37" i="72" s="1"/>
  <c r="BP39" i="72"/>
  <c r="BP27" i="73"/>
  <c r="BP103" i="73" s="1"/>
  <c r="BP100" i="73"/>
  <c r="BQ24" i="73"/>
  <c r="G60" i="12"/>
  <c r="BP107" i="73" l="1"/>
  <c r="BP123" i="72"/>
  <c r="BP125" i="72" s="1"/>
  <c r="BP41" i="72"/>
  <c r="EJ24" i="73"/>
  <c r="BQ100" i="73"/>
  <c r="BP31" i="73"/>
  <c r="BQ27" i="73"/>
  <c r="G76" i="12"/>
  <c r="BP118" i="73" l="1"/>
  <c r="BP128" i="72"/>
  <c r="EJ27" i="73"/>
  <c r="BQ103" i="73"/>
  <c r="EJ103" i="73" s="1"/>
  <c r="EU103" i="73" s="1"/>
  <c r="BQ31" i="73"/>
  <c r="EJ31" i="73" s="1"/>
  <c r="BP44" i="72"/>
  <c r="G62" i="12"/>
  <c r="G43" i="12"/>
  <c r="G54" i="12" s="1"/>
  <c r="EJ100" i="73"/>
  <c r="EU100" i="73" s="1"/>
  <c r="BQ107" i="73" l="1"/>
  <c r="EJ107" i="73" s="1"/>
  <c r="G151" i="12"/>
  <c r="G153" i="12" s="1"/>
  <c r="G160" i="12"/>
  <c r="G55" i="12"/>
  <c r="G78" i="12"/>
  <c r="G82" i="12" s="1"/>
  <c r="G66" i="12"/>
  <c r="BQ118" i="73" l="1"/>
  <c r="H127" i="12"/>
  <c r="H131" i="12" s="1"/>
  <c r="G83" i="12"/>
  <c r="H142" i="12"/>
  <c r="G105" i="12"/>
  <c r="EJ118" i="73"/>
  <c r="EU107" i="73"/>
  <c r="D13" i="74" l="1"/>
  <c r="E13" i="74" l="1"/>
  <c r="J20" i="1" l="1"/>
  <c r="E14" i="1"/>
  <c r="D12" i="4" s="1"/>
  <c r="I18" i="4" l="1"/>
  <c r="J18" i="7" s="1"/>
  <c r="M14" i="1"/>
  <c r="L12" i="4" s="1"/>
  <c r="F20" i="1"/>
  <c r="H14" i="1"/>
  <c r="G12" i="4" s="1"/>
  <c r="I18" i="1"/>
  <c r="H16" i="4" s="1"/>
  <c r="I14" i="1"/>
  <c r="H12" i="4" s="1"/>
  <c r="P14" i="1"/>
  <c r="O12" i="4" s="1"/>
  <c r="N20" i="1"/>
  <c r="M18" i="4" s="1"/>
  <c r="O20" i="1"/>
  <c r="N18" i="4" s="1"/>
  <c r="K18" i="1"/>
  <c r="J16" i="4" s="1"/>
  <c r="M15" i="1"/>
  <c r="O21" i="1"/>
  <c r="N19" i="4" s="1"/>
  <c r="F18" i="1"/>
  <c r="E16" i="4" s="1"/>
  <c r="N10" i="1"/>
  <c r="M9" i="4" s="1"/>
  <c r="N19" i="1"/>
  <c r="M17" i="4" s="1"/>
  <c r="J10" i="1"/>
  <c r="I9" i="4" s="1"/>
  <c r="L20" i="1"/>
  <c r="F14" i="1"/>
  <c r="E12" i="4" s="1"/>
  <c r="H18" i="1"/>
  <c r="G16" i="4" s="1"/>
  <c r="K20" i="1"/>
  <c r="L18" i="1"/>
  <c r="K16" i="4" s="1"/>
  <c r="M18" i="1"/>
  <c r="L16" i="4" s="1"/>
  <c r="K14" i="1"/>
  <c r="J12" i="4" s="1"/>
  <c r="L10" i="1"/>
  <c r="K9" i="4" s="1"/>
  <c r="M10" i="1"/>
  <c r="L9" i="4" s="1"/>
  <c r="M21" i="1"/>
  <c r="I21" i="1"/>
  <c r="G19" i="1"/>
  <c r="M19" i="1"/>
  <c r="L15" i="1"/>
  <c r="E15" i="1"/>
  <c r="G15" i="1"/>
  <c r="F10" i="1"/>
  <c r="E9" i="4" s="1"/>
  <c r="K10" i="1"/>
  <c r="J9" i="4" s="1"/>
  <c r="I10" i="1"/>
  <c r="H9" i="4" s="1"/>
  <c r="H15" i="1"/>
  <c r="G21" i="1"/>
  <c r="L21" i="1"/>
  <c r="F21" i="1"/>
  <c r="H20" i="1"/>
  <c r="G20" i="1"/>
  <c r="E20" i="1"/>
  <c r="E19" i="1"/>
  <c r="L19" i="1"/>
  <c r="H19" i="1"/>
  <c r="E18" i="1"/>
  <c r="D16" i="4" s="1"/>
  <c r="G18" i="1"/>
  <c r="F16" i="4" s="1"/>
  <c r="J15" i="1"/>
  <c r="L14" i="1"/>
  <c r="K12" i="4" s="1"/>
  <c r="G14" i="1"/>
  <c r="F12" i="4" s="1"/>
  <c r="G10" i="1"/>
  <c r="F9" i="4" s="1"/>
  <c r="E21" i="1"/>
  <c r="K21" i="1"/>
  <c r="J19" i="1"/>
  <c r="K19" i="1"/>
  <c r="I19" i="1"/>
  <c r="K15" i="1"/>
  <c r="I15" i="1"/>
  <c r="E10" i="1"/>
  <c r="J21" i="1"/>
  <c r="H21" i="1"/>
  <c r="I20" i="1"/>
  <c r="M20" i="1"/>
  <c r="F19" i="1"/>
  <c r="J18" i="1"/>
  <c r="I16" i="4" s="1"/>
  <c r="F15" i="1"/>
  <c r="D17" i="4" l="1"/>
  <c r="E17" i="7" s="1"/>
  <c r="D13" i="4"/>
  <c r="E13" i="7" s="1"/>
  <c r="H19" i="4"/>
  <c r="I19" i="7" s="1"/>
  <c r="L13" i="4"/>
  <c r="L14" i="4" s="1"/>
  <c r="E18" i="4"/>
  <c r="F18" i="7" s="1"/>
  <c r="E13" i="4"/>
  <c r="F13" i="7" s="1"/>
  <c r="H18" i="4"/>
  <c r="I18" i="7" s="1"/>
  <c r="H13" i="4"/>
  <c r="I13" i="7" s="1"/>
  <c r="I17" i="4"/>
  <c r="J17" i="7" s="1"/>
  <c r="D18" i="4"/>
  <c r="E18" i="7" s="1"/>
  <c r="K19" i="4"/>
  <c r="L19" i="7" s="1"/>
  <c r="K13" i="4"/>
  <c r="L13" i="7" s="1"/>
  <c r="L19" i="4"/>
  <c r="M19" i="7" s="1"/>
  <c r="G19" i="4"/>
  <c r="H19" i="7" s="1"/>
  <c r="J13" i="4"/>
  <c r="K13" i="7" s="1"/>
  <c r="J19" i="4"/>
  <c r="G17" i="4"/>
  <c r="H17" i="7" s="1"/>
  <c r="F18" i="4"/>
  <c r="G18" i="7" s="1"/>
  <c r="F19" i="4"/>
  <c r="G19" i="7" s="1"/>
  <c r="L17" i="4"/>
  <c r="M17" i="7" s="1"/>
  <c r="K18" i="4"/>
  <c r="L18" i="7" s="1"/>
  <c r="L18" i="4"/>
  <c r="M18" i="7" s="1"/>
  <c r="J17" i="4"/>
  <c r="K17" i="7" s="1"/>
  <c r="E19" i="4"/>
  <c r="E17" i="4"/>
  <c r="F17" i="7" s="1"/>
  <c r="I19" i="4"/>
  <c r="J19" i="7" s="1"/>
  <c r="H17" i="4"/>
  <c r="I17" i="7" s="1"/>
  <c r="D19" i="4"/>
  <c r="E19" i="7" s="1"/>
  <c r="I13" i="4"/>
  <c r="J13" i="7" s="1"/>
  <c r="K17" i="4"/>
  <c r="L17" i="7" s="1"/>
  <c r="G18" i="4"/>
  <c r="H18" i="7" s="1"/>
  <c r="G13" i="4"/>
  <c r="H13" i="7" s="1"/>
  <c r="F13" i="4"/>
  <c r="G13" i="7" s="1"/>
  <c r="F17" i="4"/>
  <c r="G17" i="7" s="1"/>
  <c r="J18" i="4"/>
  <c r="K18" i="7" s="1"/>
  <c r="M16" i="1"/>
  <c r="D9" i="4"/>
  <c r="O18" i="7"/>
  <c r="N18" i="7"/>
  <c r="O19" i="7"/>
  <c r="N17" i="7"/>
  <c r="G9" i="7"/>
  <c r="G9" i="69"/>
  <c r="H9" i="61"/>
  <c r="M24" i="1"/>
  <c r="F16" i="1"/>
  <c r="K16" i="7"/>
  <c r="E12" i="7"/>
  <c r="F16" i="7"/>
  <c r="J24" i="1"/>
  <c r="P19" i="1"/>
  <c r="O17" i="4" s="1"/>
  <c r="P15" i="1"/>
  <c r="L16" i="1"/>
  <c r="G24" i="1"/>
  <c r="H10" i="1"/>
  <c r="G9" i="4" s="1"/>
  <c r="P12" i="76"/>
  <c r="F9" i="69"/>
  <c r="F9" i="7"/>
  <c r="G9" i="61"/>
  <c r="O19" i="1"/>
  <c r="N17" i="4" s="1"/>
  <c r="N21" i="1"/>
  <c r="M19" i="4" s="1"/>
  <c r="K16" i="1"/>
  <c r="H24" i="1"/>
  <c r="P20" i="1"/>
  <c r="O18" i="4" s="1"/>
  <c r="K24" i="1"/>
  <c r="E16" i="1"/>
  <c r="F24" i="1"/>
  <c r="N15" i="1"/>
  <c r="M13" i="4" s="1"/>
  <c r="N14" i="1"/>
  <c r="M12" i="4" s="1"/>
  <c r="J9" i="69"/>
  <c r="J9" i="7"/>
  <c r="K9" i="61"/>
  <c r="N9" i="69"/>
  <c r="N9" i="7"/>
  <c r="O9" i="61"/>
  <c r="J14" i="1"/>
  <c r="I12" i="4" s="1"/>
  <c r="P18" i="1"/>
  <c r="O16" i="4" s="1"/>
  <c r="P10" i="1"/>
  <c r="O9" i="4" s="1"/>
  <c r="P21" i="1"/>
  <c r="O19" i="4" s="1"/>
  <c r="O10" i="1"/>
  <c r="N9" i="4" s="1"/>
  <c r="E24" i="1"/>
  <c r="I9" i="69"/>
  <c r="I9" i="7"/>
  <c r="J9" i="61"/>
  <c r="M9" i="69"/>
  <c r="M9" i="7"/>
  <c r="N9" i="61"/>
  <c r="L24" i="1"/>
  <c r="N18" i="1"/>
  <c r="M16" i="4" s="1"/>
  <c r="I16" i="1"/>
  <c r="I24" i="1"/>
  <c r="H16" i="1"/>
  <c r="O18" i="1"/>
  <c r="N16" i="4" s="1"/>
  <c r="O14" i="1"/>
  <c r="N12" i="4" s="1"/>
  <c r="G16" i="1"/>
  <c r="O15" i="1"/>
  <c r="N13" i="4" s="1"/>
  <c r="K9" i="7"/>
  <c r="K9" i="69"/>
  <c r="L9" i="61"/>
  <c r="L9" i="7"/>
  <c r="L9" i="69"/>
  <c r="M9" i="61"/>
  <c r="M12" i="7"/>
  <c r="H14" i="4"/>
  <c r="I12" i="7"/>
  <c r="I16" i="7"/>
  <c r="H12" i="7"/>
  <c r="P14" i="76"/>
  <c r="P15" i="76"/>
  <c r="E9" i="69" l="1"/>
  <c r="G14" i="4"/>
  <c r="I22" i="7"/>
  <c r="H22" i="4"/>
  <c r="E22" i="4"/>
  <c r="J22" i="4"/>
  <c r="D14" i="4"/>
  <c r="P16" i="1"/>
  <c r="O13" i="4"/>
  <c r="O14" i="4" s="1"/>
  <c r="F19" i="7"/>
  <c r="F22" i="7" s="1"/>
  <c r="K19" i="7"/>
  <c r="K22" i="7" s="1"/>
  <c r="M13" i="7"/>
  <c r="M14" i="7" s="1"/>
  <c r="H14" i="7"/>
  <c r="I14" i="7"/>
  <c r="E9" i="7"/>
  <c r="E14" i="7"/>
  <c r="F9" i="61"/>
  <c r="E9" i="67" s="1"/>
  <c r="Q10" i="1"/>
  <c r="G9" i="67"/>
  <c r="G9" i="11" s="1"/>
  <c r="G9" i="39" s="1"/>
  <c r="P17" i="7"/>
  <c r="O17" i="7"/>
  <c r="M22" i="4"/>
  <c r="N14" i="4"/>
  <c r="P19" i="7"/>
  <c r="M14" i="4"/>
  <c r="K9" i="67"/>
  <c r="K9" i="11" s="1"/>
  <c r="K9" i="39" s="1"/>
  <c r="I9" i="67"/>
  <c r="I9" i="11" s="1"/>
  <c r="I9" i="39" s="1"/>
  <c r="P9" i="4"/>
  <c r="N9" i="67"/>
  <c r="N9" i="11" s="1"/>
  <c r="N9" i="39" s="1"/>
  <c r="O24" i="1"/>
  <c r="J14" i="61"/>
  <c r="I14" i="69"/>
  <c r="P12" i="7"/>
  <c r="M9" i="67"/>
  <c r="M9" i="11" s="1"/>
  <c r="M9" i="39" s="1"/>
  <c r="L9" i="67"/>
  <c r="L9" i="11" s="1"/>
  <c r="L9" i="39" s="1"/>
  <c r="J9" i="67"/>
  <c r="J9" i="11" s="1"/>
  <c r="J9" i="39" s="1"/>
  <c r="N16" i="1"/>
  <c r="G22" i="4"/>
  <c r="H16" i="7"/>
  <c r="H22" i="7" s="1"/>
  <c r="L22" i="4"/>
  <c r="M16" i="7"/>
  <c r="M22" i="7" s="1"/>
  <c r="N14" i="61"/>
  <c r="M14" i="69"/>
  <c r="K22" i="4"/>
  <c r="L16" i="7"/>
  <c r="D22" i="4"/>
  <c r="E16" i="7"/>
  <c r="E22" i="7" s="1"/>
  <c r="P24" i="1"/>
  <c r="J14" i="4"/>
  <c r="K12" i="7"/>
  <c r="K14" i="7" s="1"/>
  <c r="I22" i="4"/>
  <c r="J16" i="7"/>
  <c r="J22" i="7" s="1"/>
  <c r="E14" i="4"/>
  <c r="F12" i="7"/>
  <c r="F14" i="7" s="1"/>
  <c r="F14" i="4"/>
  <c r="G12" i="7"/>
  <c r="G14" i="7" s="1"/>
  <c r="F22" i="4"/>
  <c r="G16" i="7"/>
  <c r="G22" i="7" s="1"/>
  <c r="O16" i="1"/>
  <c r="N24" i="1"/>
  <c r="O9" i="69"/>
  <c r="O9" i="7"/>
  <c r="P9" i="61"/>
  <c r="P9" i="69"/>
  <c r="P9" i="7"/>
  <c r="Q9" i="61"/>
  <c r="J16" i="1"/>
  <c r="F9" i="67"/>
  <c r="F9" i="11" s="1"/>
  <c r="F9" i="39" s="1"/>
  <c r="H9" i="69"/>
  <c r="H9" i="7"/>
  <c r="I9" i="61"/>
  <c r="K14" i="4"/>
  <c r="L12" i="7"/>
  <c r="I91" i="7" l="1"/>
  <c r="I94" i="7" s="1"/>
  <c r="I102" i="7" s="1"/>
  <c r="H14" i="69"/>
  <c r="G22" i="61"/>
  <c r="L90" i="4"/>
  <c r="W35" i="71" s="1"/>
  <c r="W105" i="71" s="1"/>
  <c r="J22" i="61"/>
  <c r="J90" i="61" s="1"/>
  <c r="J93" i="61" s="1"/>
  <c r="J101" i="61" s="1"/>
  <c r="L22" i="61"/>
  <c r="D90" i="4"/>
  <c r="D93" i="4" s="1"/>
  <c r="F14" i="61"/>
  <c r="E14" i="69"/>
  <c r="I14" i="61"/>
  <c r="H90" i="4"/>
  <c r="H93" i="4" s="1"/>
  <c r="I22" i="69"/>
  <c r="I90" i="69" s="1"/>
  <c r="I93" i="69" s="1"/>
  <c r="I101" i="69" s="1"/>
  <c r="F22" i="69"/>
  <c r="F22" i="67" s="1"/>
  <c r="F22" i="11" s="1"/>
  <c r="F22" i="39" s="1"/>
  <c r="K22" i="69"/>
  <c r="J90" i="4"/>
  <c r="U11" i="71" s="1"/>
  <c r="M91" i="7"/>
  <c r="M94" i="7" s="1"/>
  <c r="M102" i="7" s="1"/>
  <c r="E9" i="11"/>
  <c r="E9" i="39" s="1"/>
  <c r="N13" i="7"/>
  <c r="Q17" i="7"/>
  <c r="P13" i="7"/>
  <c r="P14" i="7" s="1"/>
  <c r="O22" i="4"/>
  <c r="N22" i="4"/>
  <c r="P18" i="7"/>
  <c r="Q18" i="7" s="1"/>
  <c r="O13" i="7"/>
  <c r="N19" i="7"/>
  <c r="Q19" i="7" s="1"/>
  <c r="Q9" i="7"/>
  <c r="H9" i="67"/>
  <c r="H9" i="11" s="1"/>
  <c r="H9" i="39" s="1"/>
  <c r="O9" i="67"/>
  <c r="O9" i="11" s="1"/>
  <c r="O9" i="39" s="1"/>
  <c r="H91" i="7"/>
  <c r="H94" i="7" s="1"/>
  <c r="H102" i="7" s="1"/>
  <c r="P9" i="67"/>
  <c r="P9" i="11" s="1"/>
  <c r="P9" i="39" s="1"/>
  <c r="Q9" i="69"/>
  <c r="N11" i="71"/>
  <c r="F91" i="7"/>
  <c r="F94" i="7" s="1"/>
  <c r="F102" i="7" s="1"/>
  <c r="P16" i="7"/>
  <c r="K90" i="4"/>
  <c r="L14" i="69"/>
  <c r="M14" i="61"/>
  <c r="F90" i="4"/>
  <c r="G14" i="69"/>
  <c r="H14" i="61"/>
  <c r="K22" i="61"/>
  <c r="J22" i="69"/>
  <c r="H22" i="69"/>
  <c r="I22" i="61"/>
  <c r="I14" i="67"/>
  <c r="G90" i="4"/>
  <c r="R9" i="61"/>
  <c r="O16" i="7"/>
  <c r="O22" i="7" s="1"/>
  <c r="I14" i="4"/>
  <c r="J12" i="7"/>
  <c r="J14" i="7" s="1"/>
  <c r="N16" i="7"/>
  <c r="L22" i="7"/>
  <c r="G22" i="69"/>
  <c r="H22" i="61"/>
  <c r="E90" i="4"/>
  <c r="F14" i="69"/>
  <c r="G14" i="61"/>
  <c r="G90" i="61" s="1"/>
  <c r="G93" i="61" s="1"/>
  <c r="G101" i="61" s="1"/>
  <c r="K91" i="7"/>
  <c r="K94" i="7" s="1"/>
  <c r="K102" i="7" s="1"/>
  <c r="M22" i="61"/>
  <c r="L22" i="69"/>
  <c r="N12" i="7"/>
  <c r="L14" i="7"/>
  <c r="O12" i="7"/>
  <c r="G91" i="7"/>
  <c r="G94" i="7" s="1"/>
  <c r="G102" i="7" s="1"/>
  <c r="K14" i="69"/>
  <c r="L14" i="61"/>
  <c r="E22" i="69"/>
  <c r="F22" i="61"/>
  <c r="M14" i="67"/>
  <c r="M22" i="69"/>
  <c r="N22" i="61"/>
  <c r="N90" i="61" s="1"/>
  <c r="N93" i="61" s="1"/>
  <c r="N101" i="61" s="1"/>
  <c r="Q14" i="61"/>
  <c r="P14" i="69"/>
  <c r="E91" i="7"/>
  <c r="H90" i="69" l="1"/>
  <c r="H93" i="69" s="1"/>
  <c r="H101" i="69" s="1"/>
  <c r="W11" i="71"/>
  <c r="W13" i="71" s="1"/>
  <c r="W21" i="71" s="1"/>
  <c r="H14" i="67"/>
  <c r="E14" i="67"/>
  <c r="K22" i="67"/>
  <c r="K22" i="11" s="1"/>
  <c r="K22" i="39" s="1"/>
  <c r="L90" i="61"/>
  <c r="L93" i="61" s="1"/>
  <c r="L101" i="61" s="1"/>
  <c r="F90" i="61"/>
  <c r="F93" i="61" s="1"/>
  <c r="F101" i="61" s="1"/>
  <c r="L93" i="4"/>
  <c r="L101" i="4" s="1"/>
  <c r="U35" i="71"/>
  <c r="U105" i="71" s="1"/>
  <c r="N35" i="71"/>
  <c r="N105" i="71" s="1"/>
  <c r="S11" i="71"/>
  <c r="S81" i="71" s="1"/>
  <c r="S83" i="71" s="1"/>
  <c r="S91" i="71" s="1"/>
  <c r="S35" i="71"/>
  <c r="S105" i="71" s="1"/>
  <c r="I90" i="61"/>
  <c r="I93" i="61" s="1"/>
  <c r="I101" i="61" s="1"/>
  <c r="N22" i="7"/>
  <c r="I22" i="67"/>
  <c r="I22" i="11" s="1"/>
  <c r="I22" i="39" s="1"/>
  <c r="J93" i="4"/>
  <c r="J101" i="4" s="1"/>
  <c r="O14" i="7"/>
  <c r="O91" i="7" s="1"/>
  <c r="O94" i="7" s="1"/>
  <c r="O102" i="7" s="1"/>
  <c r="N14" i="7"/>
  <c r="P22" i="7"/>
  <c r="P91" i="7" s="1"/>
  <c r="P94" i="7" s="1"/>
  <c r="P102" i="7" s="1"/>
  <c r="Q13" i="7"/>
  <c r="Q9" i="67"/>
  <c r="E22" i="67"/>
  <c r="E22" i="11" s="1"/>
  <c r="E22" i="39" s="1"/>
  <c r="M22" i="67"/>
  <c r="M22" i="11" s="1"/>
  <c r="M22" i="39" s="1"/>
  <c r="Q12" i="7"/>
  <c r="H22" i="67"/>
  <c r="H22" i="11" s="1"/>
  <c r="H22" i="39" s="1"/>
  <c r="G22" i="67"/>
  <c r="G22" i="11" s="1"/>
  <c r="G22" i="39" s="1"/>
  <c r="M90" i="61"/>
  <c r="M93" i="61" s="1"/>
  <c r="M101" i="61" s="1"/>
  <c r="L22" i="67"/>
  <c r="L22" i="11" s="1"/>
  <c r="L22" i="39" s="1"/>
  <c r="O35" i="71"/>
  <c r="O105" i="71" s="1"/>
  <c r="O11" i="71"/>
  <c r="E93" i="4"/>
  <c r="O90" i="4"/>
  <c r="P22" i="69"/>
  <c r="Q22" i="61"/>
  <c r="Q90" i="61" s="1"/>
  <c r="Q93" i="61" s="1"/>
  <c r="Q101" i="61" s="1"/>
  <c r="U13" i="71"/>
  <c r="U21" i="71" s="1"/>
  <c r="U81" i="71"/>
  <c r="U83" i="71" s="1"/>
  <c r="U91" i="71" s="1"/>
  <c r="E94" i="7"/>
  <c r="E102" i="7" s="1"/>
  <c r="M90" i="69"/>
  <c r="M93" i="69" s="1"/>
  <c r="M101" i="69" s="1"/>
  <c r="H14" i="11"/>
  <c r="L91" i="7"/>
  <c r="L94" i="7" s="1"/>
  <c r="L102" i="7" s="1"/>
  <c r="F90" i="69"/>
  <c r="F93" i="69" s="1"/>
  <c r="F101" i="69" s="1"/>
  <c r="F14" i="67"/>
  <c r="J14" i="69"/>
  <c r="K14" i="61"/>
  <c r="K90" i="61" s="1"/>
  <c r="K93" i="61" s="1"/>
  <c r="K101" i="61" s="1"/>
  <c r="P14" i="4"/>
  <c r="R11" i="71"/>
  <c r="R35" i="71"/>
  <c r="R105" i="71" s="1"/>
  <c r="G93" i="4"/>
  <c r="J22" i="67"/>
  <c r="J22" i="11" s="1"/>
  <c r="J22" i="39" s="1"/>
  <c r="E90" i="69"/>
  <c r="P35" i="71"/>
  <c r="P105" i="71" s="1"/>
  <c r="F93" i="4"/>
  <c r="P11" i="71"/>
  <c r="Q9" i="39"/>
  <c r="I14" i="11"/>
  <c r="E14" i="11"/>
  <c r="D101" i="4"/>
  <c r="N24" i="71"/>
  <c r="H101" i="4"/>
  <c r="S24" i="71"/>
  <c r="P14" i="67"/>
  <c r="M14" i="11"/>
  <c r="O14" i="61"/>
  <c r="N14" i="69"/>
  <c r="Q16" i="7"/>
  <c r="M90" i="4"/>
  <c r="N22" i="69"/>
  <c r="O22" i="61"/>
  <c r="O22" i="69"/>
  <c r="P22" i="61"/>
  <c r="I90" i="4"/>
  <c r="H90" i="61"/>
  <c r="H93" i="61" s="1"/>
  <c r="H101" i="61" s="1"/>
  <c r="L90" i="69"/>
  <c r="L93" i="69" s="1"/>
  <c r="L101" i="69" s="1"/>
  <c r="L14" i="67"/>
  <c r="N81" i="71"/>
  <c r="N83" i="71" s="1"/>
  <c r="N91" i="71" s="1"/>
  <c r="N13" i="71"/>
  <c r="N21" i="71" s="1"/>
  <c r="K90" i="69"/>
  <c r="K93" i="69" s="1"/>
  <c r="K101" i="69" s="1"/>
  <c r="K14" i="67"/>
  <c r="N90" i="4"/>
  <c r="P14" i="61"/>
  <c r="O14" i="69"/>
  <c r="P22" i="4"/>
  <c r="W81" i="71"/>
  <c r="W83" i="71" s="1"/>
  <c r="W91" i="71" s="1"/>
  <c r="J91" i="7"/>
  <c r="J94" i="7" s="1"/>
  <c r="J102" i="7" s="1"/>
  <c r="G90" i="69"/>
  <c r="G93" i="69" s="1"/>
  <c r="G101" i="69" s="1"/>
  <c r="G14" i="67"/>
  <c r="V11" i="71"/>
  <c r="K93" i="4"/>
  <c r="V35" i="71"/>
  <c r="V105" i="71" s="1"/>
  <c r="Q9" i="11"/>
  <c r="W24" i="71" l="1"/>
  <c r="U24" i="71"/>
  <c r="U94" i="71" s="1"/>
  <c r="U108" i="71" s="1"/>
  <c r="S13" i="71"/>
  <c r="S21" i="71" s="1"/>
  <c r="N91" i="7"/>
  <c r="N94" i="7" s="1"/>
  <c r="N102" i="7" s="1"/>
  <c r="I90" i="67"/>
  <c r="I93" i="67" s="1"/>
  <c r="I101" i="67" s="1"/>
  <c r="Q14" i="7"/>
  <c r="Q22" i="7"/>
  <c r="AD105" i="71"/>
  <c r="I34" i="15" s="1"/>
  <c r="Q14" i="69"/>
  <c r="M90" i="67"/>
  <c r="M93" i="67" s="1"/>
  <c r="M101" i="67" s="1"/>
  <c r="E90" i="67"/>
  <c r="E93" i="67" s="1"/>
  <c r="E101" i="67" s="1"/>
  <c r="P22" i="67"/>
  <c r="P22" i="11" s="1"/>
  <c r="P22" i="39" s="1"/>
  <c r="H90" i="67"/>
  <c r="H93" i="67" s="1"/>
  <c r="H101" i="67" s="1"/>
  <c r="L90" i="67"/>
  <c r="L93" i="67" s="1"/>
  <c r="L101" i="67" s="1"/>
  <c r="P90" i="4"/>
  <c r="D14" i="74" s="1"/>
  <c r="D18" i="74" s="1"/>
  <c r="D30" i="74" s="1"/>
  <c r="R22" i="61"/>
  <c r="O90" i="61"/>
  <c r="O93" i="61" s="1"/>
  <c r="O101" i="61" s="1"/>
  <c r="E90" i="11"/>
  <c r="E93" i="11" s="1"/>
  <c r="E101" i="11" s="1"/>
  <c r="N24" i="73" s="1"/>
  <c r="E14" i="39"/>
  <c r="G90" i="67"/>
  <c r="G93" i="67" s="1"/>
  <c r="G101" i="67" s="1"/>
  <c r="G14" i="11"/>
  <c r="K90" i="67"/>
  <c r="K93" i="67" s="1"/>
  <c r="K101" i="67" s="1"/>
  <c r="K14" i="11"/>
  <c r="N22" i="67"/>
  <c r="N22" i="11" s="1"/>
  <c r="N22" i="39" s="1"/>
  <c r="N90" i="69"/>
  <c r="N93" i="69" s="1"/>
  <c r="N101" i="69" s="1"/>
  <c r="N14" i="67"/>
  <c r="P90" i="69"/>
  <c r="P93" i="69" s="1"/>
  <c r="P101" i="69" s="1"/>
  <c r="D103" i="4"/>
  <c r="E93" i="69"/>
  <c r="E101" i="69" s="1"/>
  <c r="R81" i="71"/>
  <c r="R83" i="71" s="1"/>
  <c r="R91" i="71" s="1"/>
  <c r="R13" i="71"/>
  <c r="R21" i="71" s="1"/>
  <c r="W94" i="71"/>
  <c r="W108" i="71" s="1"/>
  <c r="W38" i="71"/>
  <c r="O24" i="71"/>
  <c r="E101" i="4"/>
  <c r="Q22" i="69"/>
  <c r="K101" i="4"/>
  <c r="V24" i="71"/>
  <c r="M93" i="4"/>
  <c r="X11" i="71"/>
  <c r="X35" i="71"/>
  <c r="X105" i="71" s="1"/>
  <c r="S94" i="71"/>
  <c r="S108" i="71" s="1"/>
  <c r="S38" i="71"/>
  <c r="I14" i="39"/>
  <c r="I90" i="39" s="1"/>
  <c r="I90" i="11"/>
  <c r="I93" i="11" s="1"/>
  <c r="I101" i="11" s="1"/>
  <c r="S24" i="73" s="1"/>
  <c r="P81" i="71"/>
  <c r="P83" i="71" s="1"/>
  <c r="P91" i="71" s="1"/>
  <c r="P13" i="71"/>
  <c r="P21" i="71" s="1"/>
  <c r="L103" i="4"/>
  <c r="O81" i="71"/>
  <c r="O83" i="71" s="1"/>
  <c r="O91" i="71" s="1"/>
  <c r="O13" i="71"/>
  <c r="O21" i="71" s="1"/>
  <c r="V13" i="71"/>
  <c r="V21" i="71" s="1"/>
  <c r="V81" i="71"/>
  <c r="V83" i="71" s="1"/>
  <c r="V91" i="71" s="1"/>
  <c r="R14" i="61"/>
  <c r="K11" i="71"/>
  <c r="K35" i="71"/>
  <c r="K105" i="71" s="1"/>
  <c r="P90" i="61"/>
  <c r="P93" i="61" s="1"/>
  <c r="P101" i="61" s="1"/>
  <c r="O22" i="67"/>
  <c r="O22" i="11" s="1"/>
  <c r="O22" i="39" s="1"/>
  <c r="H103" i="4"/>
  <c r="U38" i="71"/>
  <c r="P24" i="71"/>
  <c r="P94" i="71" s="1"/>
  <c r="F101" i="4"/>
  <c r="G101" i="4"/>
  <c r="R24" i="71"/>
  <c r="F90" i="67"/>
  <c r="F93" i="67" s="1"/>
  <c r="F101" i="67" s="1"/>
  <c r="F14" i="11"/>
  <c r="L35" i="71"/>
  <c r="L105" i="71" s="1"/>
  <c r="L11" i="71"/>
  <c r="L14" i="11"/>
  <c r="Z35" i="71"/>
  <c r="Z105" i="71" s="1"/>
  <c r="O93" i="4"/>
  <c r="Z11" i="71"/>
  <c r="O90" i="69"/>
  <c r="O93" i="69" s="1"/>
  <c r="O101" i="69" s="1"/>
  <c r="O14" i="67"/>
  <c r="T35" i="71"/>
  <c r="T105" i="71" s="1"/>
  <c r="T11" i="71"/>
  <c r="I93" i="4"/>
  <c r="M90" i="11"/>
  <c r="M93" i="11" s="1"/>
  <c r="M101" i="11" s="1"/>
  <c r="W24" i="73" s="1"/>
  <c r="M14" i="39"/>
  <c r="M90" i="39" s="1"/>
  <c r="M11" i="71"/>
  <c r="M35" i="71"/>
  <c r="M105" i="71" s="1"/>
  <c r="Y35" i="71"/>
  <c r="Y105" i="71" s="1"/>
  <c r="N93" i="4"/>
  <c r="Y11" i="71"/>
  <c r="P14" i="11"/>
  <c r="N94" i="71"/>
  <c r="N108" i="71" s="1"/>
  <c r="N38" i="71"/>
  <c r="J103" i="4"/>
  <c r="J90" i="69"/>
  <c r="J93" i="69" s="1"/>
  <c r="J101" i="69" s="1"/>
  <c r="J14" i="67"/>
  <c r="H14" i="39"/>
  <c r="H90" i="39" s="1"/>
  <c r="H90" i="11"/>
  <c r="H93" i="11" s="1"/>
  <c r="H101" i="11" s="1"/>
  <c r="R24" i="73" s="1"/>
  <c r="Q91" i="7" l="1"/>
  <c r="Q94" i="7" s="1"/>
  <c r="Q102" i="7" s="1"/>
  <c r="P93" i="4"/>
  <c r="P101" i="4" s="1"/>
  <c r="J105" i="4"/>
  <c r="P90" i="67"/>
  <c r="P93" i="67" s="1"/>
  <c r="P101" i="67" s="1"/>
  <c r="R90" i="61"/>
  <c r="R93" i="61" s="1"/>
  <c r="R101" i="61" s="1"/>
  <c r="F35" i="74" s="1"/>
  <c r="Q22" i="67"/>
  <c r="M24" i="73"/>
  <c r="Y24" i="71"/>
  <c r="N101" i="4"/>
  <c r="T13" i="71"/>
  <c r="T21" i="71" s="1"/>
  <c r="T81" i="71"/>
  <c r="T83" i="71" s="1"/>
  <c r="T91" i="71" s="1"/>
  <c r="F90" i="11"/>
  <c r="F93" i="11" s="1"/>
  <c r="F101" i="11" s="1"/>
  <c r="O24" i="73" s="1"/>
  <c r="F14" i="39"/>
  <c r="F90" i="39" s="1"/>
  <c r="K24" i="71"/>
  <c r="I93" i="39"/>
  <c r="I101" i="39" s="1"/>
  <c r="S10" i="72"/>
  <c r="S94" i="72" s="1"/>
  <c r="H93" i="39"/>
  <c r="H101" i="39" s="1"/>
  <c r="R10" i="72"/>
  <c r="R94" i="72" s="1"/>
  <c r="W100" i="73"/>
  <c r="W107" i="73" s="1"/>
  <c r="W31" i="73"/>
  <c r="W44" i="72" s="1"/>
  <c r="Z24" i="71"/>
  <c r="O101" i="4"/>
  <c r="Y13" i="71"/>
  <c r="Y21" i="71" s="1"/>
  <c r="Y81" i="71"/>
  <c r="Y83" i="71" s="1"/>
  <c r="Y91" i="71" s="1"/>
  <c r="T24" i="71"/>
  <c r="I101" i="4"/>
  <c r="L24" i="71"/>
  <c r="G103" i="4"/>
  <c r="K81" i="71"/>
  <c r="K83" i="71" s="1"/>
  <c r="K91" i="71" s="1"/>
  <c r="K13" i="71"/>
  <c r="K21" i="71" s="1"/>
  <c r="L105" i="4"/>
  <c r="S100" i="73"/>
  <c r="S107" i="73" s="1"/>
  <c r="S31" i="73"/>
  <c r="S44" i="72" s="1"/>
  <c r="K103" i="4"/>
  <c r="K105" i="4" s="1"/>
  <c r="Q90" i="69"/>
  <c r="Q93" i="69" s="1"/>
  <c r="Q101" i="69" s="1"/>
  <c r="F37" i="74" s="1"/>
  <c r="K14" i="39"/>
  <c r="K90" i="39" s="1"/>
  <c r="K90" i="11"/>
  <c r="K93" i="11" s="1"/>
  <c r="K101" i="11" s="1"/>
  <c r="U24" i="73" s="1"/>
  <c r="E90" i="39"/>
  <c r="J90" i="67"/>
  <c r="J93" i="67" s="1"/>
  <c r="J101" i="67" s="1"/>
  <c r="J14" i="11"/>
  <c r="X13" i="71"/>
  <c r="X21" i="71" s="1"/>
  <c r="X81" i="71"/>
  <c r="X83" i="71" s="1"/>
  <c r="X91" i="71" s="1"/>
  <c r="N90" i="67"/>
  <c r="N93" i="67" s="1"/>
  <c r="N101" i="67" s="1"/>
  <c r="N14" i="11"/>
  <c r="N100" i="73"/>
  <c r="N107" i="73" s="1"/>
  <c r="N31" i="73"/>
  <c r="N44" i="72" s="1"/>
  <c r="R100" i="73"/>
  <c r="R107" i="73" s="1"/>
  <c r="R31" i="73"/>
  <c r="R44" i="72" s="1"/>
  <c r="M93" i="39"/>
  <c r="M101" i="39" s="1"/>
  <c r="W10" i="72"/>
  <c r="W94" i="72" s="1"/>
  <c r="Z13" i="71"/>
  <c r="Z21" i="71" s="1"/>
  <c r="Z81" i="71"/>
  <c r="Z83" i="71" s="1"/>
  <c r="Z91" i="71" s="1"/>
  <c r="L13" i="71"/>
  <c r="L21" i="71" s="1"/>
  <c r="L81" i="71"/>
  <c r="L83" i="71" s="1"/>
  <c r="L91" i="71" s="1"/>
  <c r="P108" i="71"/>
  <c r="H105" i="4"/>
  <c r="P38" i="71"/>
  <c r="X24" i="71"/>
  <c r="M101" i="4"/>
  <c r="E103" i="4"/>
  <c r="D105" i="4"/>
  <c r="Q22" i="39"/>
  <c r="M13" i="71"/>
  <c r="M21" i="71" s="1"/>
  <c r="M81" i="71"/>
  <c r="M83" i="71" s="1"/>
  <c r="M91" i="71" s="1"/>
  <c r="L14" i="39"/>
  <c r="L90" i="39" s="1"/>
  <c r="L90" i="11"/>
  <c r="L93" i="11" s="1"/>
  <c r="L101" i="11" s="1"/>
  <c r="V24" i="73" s="1"/>
  <c r="F103" i="4"/>
  <c r="Q14" i="67"/>
  <c r="G90" i="11"/>
  <c r="G93" i="11" s="1"/>
  <c r="G101" i="11" s="1"/>
  <c r="P24" i="73" s="1"/>
  <c r="G14" i="39"/>
  <c r="G90" i="39" s="1"/>
  <c r="P14" i="39"/>
  <c r="P90" i="39" s="1"/>
  <c r="P90" i="11"/>
  <c r="M24" i="71"/>
  <c r="O90" i="67"/>
  <c r="O93" i="67" s="1"/>
  <c r="O101" i="67" s="1"/>
  <c r="O14" i="11"/>
  <c r="R94" i="71"/>
  <c r="R108" i="71" s="1"/>
  <c r="R38" i="71"/>
  <c r="V94" i="71"/>
  <c r="V108" i="71" s="1"/>
  <c r="V38" i="71"/>
  <c r="O94" i="71"/>
  <c r="O108" i="71" s="1"/>
  <c r="O38" i="71"/>
  <c r="Q22" i="11"/>
  <c r="Q14" i="11" l="1"/>
  <c r="F105" i="4"/>
  <c r="E105" i="4"/>
  <c r="K24" i="73"/>
  <c r="V100" i="73"/>
  <c r="V107" i="73" s="1"/>
  <c r="V31" i="73"/>
  <c r="V44" i="72" s="1"/>
  <c r="P93" i="39"/>
  <c r="P101" i="39" s="1"/>
  <c r="Z10" i="72"/>
  <c r="Z94" i="72" s="1"/>
  <c r="G93" i="39"/>
  <c r="G101" i="39" s="1"/>
  <c r="P10" i="72"/>
  <c r="P94" i="72" s="1"/>
  <c r="N118" i="73"/>
  <c r="S118" i="73"/>
  <c r="G105" i="4"/>
  <c r="W118" i="73"/>
  <c r="F93" i="39"/>
  <c r="F101" i="39" s="1"/>
  <c r="O10" i="72"/>
  <c r="O94" i="72" s="1"/>
  <c r="N103" i="4"/>
  <c r="M38" i="71"/>
  <c r="M94" i="71"/>
  <c r="M108" i="71" s="1"/>
  <c r="L24" i="73"/>
  <c r="M103" i="4"/>
  <c r="U100" i="73"/>
  <c r="U107" i="73" s="1"/>
  <c r="U31" i="73"/>
  <c r="U44" i="72" s="1"/>
  <c r="I103" i="4"/>
  <c r="K94" i="71"/>
  <c r="K108" i="71" s="1"/>
  <c r="K38" i="71"/>
  <c r="O100" i="73"/>
  <c r="O107" i="73" s="1"/>
  <c r="O31" i="73"/>
  <c r="O44" i="72" s="1"/>
  <c r="Y38" i="71"/>
  <c r="Y94" i="71"/>
  <c r="Y108" i="71" s="1"/>
  <c r="O14" i="39"/>
  <c r="O90" i="39" s="1"/>
  <c r="O90" i="11"/>
  <c r="O93" i="11" s="1"/>
  <c r="O101" i="11" s="1"/>
  <c r="Y24" i="73" s="1"/>
  <c r="P93" i="11"/>
  <c r="P101" i="11" s="1"/>
  <c r="Z24" i="73" s="1"/>
  <c r="L93" i="39"/>
  <c r="L101" i="39" s="1"/>
  <c r="V10" i="72"/>
  <c r="V94" i="72" s="1"/>
  <c r="X94" i="71"/>
  <c r="X108" i="71" s="1"/>
  <c r="X38" i="71"/>
  <c r="R118" i="73"/>
  <c r="K93" i="39"/>
  <c r="K101" i="39" s="1"/>
  <c r="U10" i="72"/>
  <c r="U94" i="72" s="1"/>
  <c r="T38" i="71"/>
  <c r="T94" i="71"/>
  <c r="T108" i="71" s="1"/>
  <c r="Q90" i="67"/>
  <c r="Q93" i="67" s="1"/>
  <c r="Q101" i="67" s="1"/>
  <c r="Z38" i="71"/>
  <c r="Z94" i="71"/>
  <c r="Z108" i="71" s="1"/>
  <c r="M100" i="73"/>
  <c r="M107" i="73" s="1"/>
  <c r="M31" i="73"/>
  <c r="M44" i="72" s="1"/>
  <c r="P100" i="73"/>
  <c r="P107" i="73" s="1"/>
  <c r="P31" i="73"/>
  <c r="P44" i="72" s="1"/>
  <c r="N90" i="11"/>
  <c r="N93" i="11" s="1"/>
  <c r="N101" i="11" s="1"/>
  <c r="X24" i="73" s="1"/>
  <c r="N14" i="39"/>
  <c r="N90" i="39" s="1"/>
  <c r="O103" i="4"/>
  <c r="J90" i="11"/>
  <c r="J93" i="11" s="1"/>
  <c r="J101" i="11" s="1"/>
  <c r="T24" i="73" s="1"/>
  <c r="J14" i="39"/>
  <c r="J90" i="39" s="1"/>
  <c r="E93" i="39"/>
  <c r="E101" i="39" s="1"/>
  <c r="N10" i="72"/>
  <c r="N94" i="72" s="1"/>
  <c r="L38" i="71"/>
  <c r="L94" i="71"/>
  <c r="L108" i="71" s="1"/>
  <c r="M10" i="72"/>
  <c r="M94" i="72" s="1"/>
  <c r="U118" i="73" l="1"/>
  <c r="M118" i="73"/>
  <c r="V118" i="73"/>
  <c r="P118" i="73"/>
  <c r="O118" i="73"/>
  <c r="P103" i="4"/>
  <c r="P105" i="4" s="1"/>
  <c r="X100" i="73"/>
  <c r="X107" i="73" s="1"/>
  <c r="X31" i="73"/>
  <c r="X44" i="72" s="1"/>
  <c r="O93" i="39"/>
  <c r="O101" i="39" s="1"/>
  <c r="Y10" i="72"/>
  <c r="Y94" i="72" s="1"/>
  <c r="N93" i="39"/>
  <c r="N101" i="39" s="1"/>
  <c r="X10" i="72"/>
  <c r="X94" i="72" s="1"/>
  <c r="Q14" i="39"/>
  <c r="Y100" i="73"/>
  <c r="Y107" i="73" s="1"/>
  <c r="Y31" i="73"/>
  <c r="Y44" i="72" s="1"/>
  <c r="I105" i="4"/>
  <c r="M105" i="4"/>
  <c r="Q90" i="39"/>
  <c r="Q93" i="39" s="1"/>
  <c r="Q101" i="39" s="1"/>
  <c r="J93" i="39"/>
  <c r="J101" i="39" s="1"/>
  <c r="T10" i="72"/>
  <c r="T94" i="72" s="1"/>
  <c r="O105" i="4"/>
  <c r="Z100" i="73"/>
  <c r="Z107" i="73" s="1"/>
  <c r="Z31" i="73"/>
  <c r="Z44" i="72" s="1"/>
  <c r="L100" i="73"/>
  <c r="L107" i="73" s="1"/>
  <c r="L31" i="73"/>
  <c r="L44" i="72" s="1"/>
  <c r="N105" i="4"/>
  <c r="K10" i="72"/>
  <c r="K94" i="72" s="1"/>
  <c r="T100" i="73"/>
  <c r="T107" i="73" s="1"/>
  <c r="T31" i="73"/>
  <c r="T44" i="72" s="1"/>
  <c r="Q90" i="11"/>
  <c r="L10" i="72"/>
  <c r="L94" i="72" s="1"/>
  <c r="K100" i="73"/>
  <c r="K107" i="73" s="1"/>
  <c r="K31" i="73"/>
  <c r="K44" i="72" s="1"/>
  <c r="K118" i="73" l="1"/>
  <c r="X118" i="73"/>
  <c r="Q93" i="11"/>
  <c r="Q101" i="11" s="1"/>
  <c r="F14" i="74"/>
  <c r="T118" i="73"/>
  <c r="Z118" i="73"/>
  <c r="F39" i="74"/>
  <c r="L118" i="73"/>
  <c r="Y118" i="73"/>
  <c r="T29" i="14" l="1"/>
  <c r="T35" i="14" s="1"/>
  <c r="T37" i="14" s="1"/>
  <c r="T41" i="14" s="1"/>
  <c r="T44" i="14" s="1"/>
  <c r="E14" i="74"/>
  <c r="F18" i="74"/>
  <c r="F30" i="74" s="1"/>
  <c r="F42" i="74" s="1"/>
</calcChain>
</file>

<file path=xl/comments1.xml><?xml version="1.0" encoding="utf-8"?>
<comments xmlns="http://schemas.openxmlformats.org/spreadsheetml/2006/main">
  <authors>
    <author>Tobin Davilla</author>
    <author>Hartstrom, Michelle M.</author>
  </authors>
  <commentList>
    <comment ref="N21" authorId="0" shapeId="0">
      <text>
        <r>
          <rPr>
            <b/>
            <sz val="9"/>
            <color indexed="81"/>
            <rFont val="Tahoma"/>
            <family val="2"/>
          </rPr>
          <t>Tobin Davilla:</t>
        </r>
        <r>
          <rPr>
            <sz val="9"/>
            <color indexed="81"/>
            <rFont val="Tahoma"/>
            <family val="2"/>
          </rPr>
          <t xml:space="preserve">
Moved Intestate Storage credit out of Other Revenues to Revenues to match other year methodology.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</rPr>
          <t>Tobin Davilla:</t>
        </r>
        <r>
          <rPr>
            <sz val="9"/>
            <color indexed="81"/>
            <rFont val="Tahoma"/>
            <family val="2"/>
          </rPr>
          <t xml:space="preserve">
Moved Intestate Storage credit out of Other Revenues to Revenues to match other year methodology.</t>
        </r>
      </text>
    </comment>
    <comment ref="O37" authorId="1" shapeId="0">
      <text>
        <r>
          <rPr>
            <b/>
            <sz val="8"/>
            <color indexed="81"/>
            <rFont val="Tahoma"/>
            <family val="2"/>
          </rPr>
          <t>Hartstrom, Michelle M.:</t>
        </r>
        <r>
          <rPr>
            <sz val="8"/>
            <color indexed="81"/>
            <rFont val="Tahoma"/>
            <family val="2"/>
          </rPr>
          <t xml:space="preserve">
no MWVF in 2014 in this version - delayed recovery
</t>
        </r>
      </text>
    </comment>
    <comment ref="O38" authorId="1" shapeId="0">
      <text>
        <r>
          <rPr>
            <b/>
            <sz val="8"/>
            <color indexed="81"/>
            <rFont val="Tahoma"/>
            <family val="2"/>
          </rPr>
          <t>Hartstrom, Michelle M.:</t>
        </r>
        <r>
          <rPr>
            <sz val="8"/>
            <color indexed="81"/>
            <rFont val="Tahoma"/>
            <family val="2"/>
          </rPr>
          <t xml:space="preserve">
adjj to annual forecast estimate of $3.3 mm for the year</t>
        </r>
      </text>
    </comment>
  </commentList>
</comments>
</file>

<file path=xl/sharedStrings.xml><?xml version="1.0" encoding="utf-8"?>
<sst xmlns="http://schemas.openxmlformats.org/spreadsheetml/2006/main" count="2345" uniqueCount="430">
  <si>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</si>
  <si>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</si>
  <si>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</si>
  <si>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</si>
  <si>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</si>
  <si>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</si>
  <si>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</si>
  <si>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</si>
  <si>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</si>
  <si>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</si>
  <si>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</si>
  <si>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</si>
  <si>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Residential</t>
  </si>
  <si>
    <t>Oregon</t>
  </si>
  <si>
    <t>Washington</t>
  </si>
  <si>
    <t>System</t>
  </si>
  <si>
    <t>Commercial - 3</t>
  </si>
  <si>
    <t>Commercial - 31</t>
  </si>
  <si>
    <t>Industrial Firm - 3</t>
  </si>
  <si>
    <t>TOTAL SALES</t>
  </si>
  <si>
    <t>Industrial - 3</t>
  </si>
  <si>
    <t>Losses</t>
  </si>
  <si>
    <t>Total</t>
  </si>
  <si>
    <t>Sales</t>
  </si>
  <si>
    <t>Transp</t>
  </si>
  <si>
    <t>GRAND TOTAL</t>
  </si>
  <si>
    <t>Commercial</t>
  </si>
  <si>
    <t>Industrial Firm</t>
  </si>
  <si>
    <t>Interruptible</t>
  </si>
  <si>
    <t>Special Contracts FIRM</t>
  </si>
  <si>
    <t>Special Contracts INTERRUPTIBLE</t>
  </si>
  <si>
    <t>OREGON</t>
  </si>
  <si>
    <t>WASHINGTON</t>
  </si>
  <si>
    <t>USAGE INPUTS</t>
  </si>
  <si>
    <t>NW Natural</t>
  </si>
  <si>
    <t>Base</t>
  </si>
  <si>
    <t>VOLUMES SUMMARY - BY CLASS</t>
  </si>
  <si>
    <t>GRAND TOTAL THROUGHPUT</t>
  </si>
  <si>
    <t>TOTAL REVENUE DETAIL</t>
  </si>
  <si>
    <t>Industrial/Interruptible</t>
  </si>
  <si>
    <t>C &amp; I include sales and transportation</t>
  </si>
  <si>
    <t>I includes Special Contracts</t>
  </si>
  <si>
    <t>Customer Total</t>
  </si>
  <si>
    <t>Revenues</t>
  </si>
  <si>
    <t>Cost of Gas</t>
  </si>
  <si>
    <t>Franchise Taxes</t>
  </si>
  <si>
    <t>Total Margin</t>
  </si>
  <si>
    <t>Margins</t>
  </si>
  <si>
    <t>(Dollars in Millions)</t>
  </si>
  <si>
    <t>Total Residential and Commercial</t>
  </si>
  <si>
    <t>Industrial Special Contracts</t>
  </si>
  <si>
    <t>Total Industrial</t>
  </si>
  <si>
    <t>Rate Increases from Tracked Investments</t>
  </si>
  <si>
    <t>Rate Reductions for Over Collection of Demand</t>
  </si>
  <si>
    <t>Total Sales and Transportation</t>
  </si>
  <si>
    <t>Other Costs / Revenues</t>
  </si>
  <si>
    <t>Pipeline Demand</t>
  </si>
  <si>
    <t>Unaccounted-for Gas</t>
  </si>
  <si>
    <t>Decoupling Deferral</t>
  </si>
  <si>
    <t>WACOG Sharing</t>
  </si>
  <si>
    <t>Miscellaneous Revenues</t>
  </si>
  <si>
    <t>Total Other</t>
  </si>
  <si>
    <t xml:space="preserve">   Less Franchise Taxes</t>
  </si>
  <si>
    <t>Total Margin net of Franchise Taxes</t>
  </si>
  <si>
    <t>Volumes</t>
  </si>
  <si>
    <t>Sales and Transportation</t>
  </si>
  <si>
    <t>Total Sales</t>
  </si>
  <si>
    <t>Total Transportation</t>
  </si>
  <si>
    <t>Usage Per Customer</t>
  </si>
  <si>
    <t>Forecast</t>
  </si>
  <si>
    <t>COG</t>
  </si>
  <si>
    <t>Franchise Tax</t>
  </si>
  <si>
    <t>Customers</t>
  </si>
  <si>
    <t>CUSTOMER CHARGE</t>
  </si>
  <si>
    <t>DECOUPLING DEFERRAL</t>
  </si>
  <si>
    <t>total class vols</t>
  </si>
  <si>
    <t>Unaccounted for Gas</t>
  </si>
  <si>
    <t>Other Revenues</t>
  </si>
  <si>
    <t>Commercial Sales</t>
  </si>
  <si>
    <t>Margin ($ millions)</t>
  </si>
  <si>
    <t>Gross Gains</t>
  </si>
  <si>
    <t xml:space="preserve">   Net</t>
  </si>
  <si>
    <t>MDDV Service charge</t>
  </si>
  <si>
    <t>Charges</t>
  </si>
  <si>
    <t>MDDV Therms</t>
  </si>
  <si>
    <t>Changes to Base Revenues</t>
  </si>
  <si>
    <t>Safety Programs</t>
  </si>
  <si>
    <t>Recall to Core</t>
  </si>
  <si>
    <t>Other</t>
  </si>
  <si>
    <r>
      <t xml:space="preserve">Input from Margin Model              </t>
    </r>
    <r>
      <rPr>
        <b/>
        <sz val="10"/>
        <color indexed="10"/>
        <rFont val="Tahoma"/>
        <family val="2"/>
      </rPr>
      <t>(FILE NAME)</t>
    </r>
  </si>
  <si>
    <t>Margin Rate Excluding Temps</t>
  </si>
  <si>
    <t>MDDV Distribution Capacity &amp; Storage Charges</t>
  </si>
  <si>
    <t>MDDV Volumes</t>
  </si>
  <si>
    <t>CUSTOMERS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</si>
  <si>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</si>
  <si>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</si>
  <si>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</si>
  <si>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</si>
  <si>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</si>
  <si>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</si>
  <si>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</si>
  <si>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</si>
  <si>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</si>
  <si>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</si>
  <si>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</si>
  <si>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TOTAL MARGIN DETAIL</t>
  </si>
  <si>
    <t>DSM - AMORTIZATION</t>
  </si>
  <si>
    <t>COOS BAY AMORT</t>
  </si>
  <si>
    <t>DECOUPLING AMORTIZATION</t>
  </si>
  <si>
    <t>INTERVENER FUND AMORT</t>
  </si>
  <si>
    <t>FISH/GARDEN BLOCK REFUNDS</t>
  </si>
  <si>
    <t>LATE PAYMENT CHARGE</t>
  </si>
  <si>
    <t>RETURNED CHECK CHARGE</t>
  </si>
  <si>
    <t>RECONN CHG-CR-DURING OFFICE</t>
  </si>
  <si>
    <t>FIELD COLLECTION CHARGES</t>
  </si>
  <si>
    <t>RECONN CHG-CR-AFTER OFFICE H</t>
  </si>
  <si>
    <t>RECONN CHG-SEAS-DURING OFFIC</t>
  </si>
  <si>
    <t>RECONN CHG-SEAS-AFTER OFFICE</t>
  </si>
  <si>
    <t>AUTOMATED PAYMENT CHARGE</t>
  </si>
  <si>
    <t>SUMMARY BILL SVCS</t>
  </si>
  <si>
    <t>RENT - UTILITY PROP</t>
  </si>
  <si>
    <t>METER RENTALS</t>
  </si>
  <si>
    <t>MULTIPLE CALL OUT FEE</t>
  </si>
  <si>
    <t>PRIORITY SCHEDULING FEE</t>
  </si>
  <si>
    <t>WTR HTR PROG-REVENUES</t>
  </si>
  <si>
    <t xml:space="preserve">FLD LINE PUR-MIST    </t>
  </si>
  <si>
    <t xml:space="preserve">DEC-NOV DEMAND CHG EQUALIZ   </t>
  </si>
  <si>
    <t xml:space="preserve">DEMAND CHG EQUALIZ   </t>
  </si>
  <si>
    <t xml:space="preserve">SYS SUP-DEMAND CHG   </t>
  </si>
  <si>
    <t xml:space="preserve">SYS SUP-L.T. CONTR   </t>
  </si>
  <si>
    <t xml:space="preserve">DEM CHG EQ-NPC TRACK </t>
  </si>
  <si>
    <t xml:space="preserve">DEMAND CAPACITY RELE </t>
  </si>
  <si>
    <t xml:space="preserve">WACOG EQUALIZATION   </t>
  </si>
  <si>
    <t xml:space="preserve">AMORT GAS COSTS-ORE  </t>
  </si>
  <si>
    <t xml:space="preserve">AMORT GAS COSTS-WA   </t>
  </si>
  <si>
    <t xml:space="preserve">ORE WACOG DEF        </t>
  </si>
  <si>
    <t xml:space="preserve">WA WACOG DEF         </t>
  </si>
  <si>
    <t xml:space="preserve">WA DEMAND DEF        </t>
  </si>
  <si>
    <t xml:space="preserve">ORE DEMAND DEF VOL   </t>
  </si>
  <si>
    <t>CO USE OF GAS - CR  EXPENSE</t>
  </si>
  <si>
    <t>TOTAL COST OF GAS</t>
  </si>
  <si>
    <t>Sale of Gas</t>
  </si>
  <si>
    <t>Revenue &amp; Technical Adjustments</t>
  </si>
  <si>
    <t xml:space="preserve">Transportation  </t>
  </si>
  <si>
    <t xml:space="preserve">Gas Purchased  </t>
  </si>
  <si>
    <t>New Stuff</t>
  </si>
  <si>
    <t>Needed for</t>
  </si>
  <si>
    <t>Utility Returns</t>
  </si>
  <si>
    <t>Page</t>
  </si>
  <si>
    <t>Customer &amp; Usage Inputs</t>
  </si>
  <si>
    <t>(Therms in Millions except Customer Use)</t>
  </si>
  <si>
    <t>Activity</t>
  </si>
  <si>
    <t>Account Category</t>
  </si>
  <si>
    <t>Type</t>
  </si>
  <si>
    <t>Company</t>
  </si>
  <si>
    <t>Unit</t>
  </si>
  <si>
    <t>Account</t>
  </si>
  <si>
    <t>Residential OR</t>
  </si>
  <si>
    <t>Residential WA</t>
  </si>
  <si>
    <t>Commercial OR</t>
  </si>
  <si>
    <t>Commercial WA</t>
  </si>
  <si>
    <t>Amounts</t>
  </si>
  <si>
    <t>Industrial Firm OR</t>
  </si>
  <si>
    <t>Industrial Firm WA</t>
  </si>
  <si>
    <t>Transp Ind Firm OR</t>
  </si>
  <si>
    <t>Transp Ind Interr OR</t>
  </si>
  <si>
    <t>Industrial Interr OR</t>
  </si>
  <si>
    <t>Transp Ind Firm WA</t>
  </si>
  <si>
    <t>Transp Ind Interr WA</t>
  </si>
  <si>
    <t>Unbilled current month</t>
  </si>
  <si>
    <t>Unbilled prior month</t>
  </si>
  <si>
    <t>revs</t>
  </si>
  <si>
    <t>unbilled</t>
  </si>
  <si>
    <t>rate adjs</t>
  </si>
  <si>
    <t>other rev</t>
  </si>
  <si>
    <t>other tax</t>
  </si>
  <si>
    <t>Therms</t>
  </si>
  <si>
    <t>Units</t>
  </si>
  <si>
    <t>Industrial Interr WA</t>
  </si>
  <si>
    <t>Descr 1</t>
  </si>
  <si>
    <t>Descr 2</t>
  </si>
  <si>
    <t>Checkpoints</t>
  </si>
  <si>
    <t>SYSTEM</t>
  </si>
  <si>
    <t>Firm</t>
  </si>
  <si>
    <t>Interest Regulatory Accounts - OR (includes Env Interest)</t>
  </si>
  <si>
    <t>Interest Regulatory Accounts - WA</t>
  </si>
  <si>
    <t>Other Deferred Assets (Env. Balances)</t>
  </si>
  <si>
    <t>Deferred Regulatory Accounts 186 non gas (WA and OR)</t>
  </si>
  <si>
    <t>Deferred Regulatory Accounts  191 gas (WA and OR)</t>
  </si>
  <si>
    <t>MARGIN BY STATE</t>
  </si>
  <si>
    <t>OR TAX KICKER AMORT</t>
  </si>
  <si>
    <t>IMP REFUND AMORT</t>
  </si>
  <si>
    <t>Revenue Sensitive Rate</t>
  </si>
  <si>
    <t>Rate Case Impact</t>
  </si>
  <si>
    <t>Rate Increases</t>
  </si>
  <si>
    <t>MISCELANNEOUS</t>
  </si>
  <si>
    <t>EXPORT TO MARGIN MODEL</t>
  </si>
  <si>
    <t>GENERAL INPUTS RELATED TO RATE SCHEDULES AND RATES</t>
  </si>
  <si>
    <t>ALBANY PROPERTY GAIN AMORT</t>
  </si>
  <si>
    <t>For A/R calculation</t>
  </si>
  <si>
    <t>Transp Comm. OR</t>
  </si>
  <si>
    <t>AMR RESERVE</t>
  </si>
  <si>
    <t>Demand Charges</t>
  </si>
  <si>
    <t>See Latest Amortization Model</t>
  </si>
  <si>
    <t>EARNINGS TEST ADJUSTMENT</t>
  </si>
  <si>
    <t xml:space="preserve">Unbilled Revenue - to Input tab </t>
  </si>
  <si>
    <t>December Balance for each year</t>
  </si>
  <si>
    <t>OR WKG GAS INV CARRY COST</t>
  </si>
  <si>
    <t>Actuals</t>
  </si>
  <si>
    <t>Encana</t>
  </si>
  <si>
    <t>WACOG</t>
  </si>
  <si>
    <t>Margin Prior</t>
  </si>
  <si>
    <t>Comm Switch</t>
  </si>
  <si>
    <t>Env. Write Off</t>
  </si>
  <si>
    <t>Actual</t>
  </si>
  <si>
    <t>Unbilled Revenue</t>
  </si>
  <si>
    <t>Industrial/Interruptible/Spec. Cont.</t>
  </si>
  <si>
    <t>Net</t>
  </si>
  <si>
    <t>Changes To Base Revenues</t>
  </si>
  <si>
    <t>Cycle Revenues for A/R Calc</t>
  </si>
  <si>
    <t>Output</t>
  </si>
  <si>
    <t>Temp Amortizations</t>
  </si>
  <si>
    <t>GASCO COS ALLOWANCE</t>
  </si>
  <si>
    <t>WACOG Keeper</t>
  </si>
  <si>
    <t>Other Margin</t>
  </si>
  <si>
    <t>DELINQUENT RECONN FEE</t>
  </si>
  <si>
    <t>SEASONAL RECONN FEE</t>
  </si>
  <si>
    <t>CNG / MWVF</t>
  </si>
  <si>
    <t>USE THIS COLUMN</t>
  </si>
  <si>
    <t>DATA LOAD</t>
  </si>
  <si>
    <t>SEE COLUMN P</t>
  </si>
  <si>
    <t>FOR 2014 DATA</t>
  </si>
  <si>
    <t>LOAD ==&gt;</t>
  </si>
  <si>
    <t>FOR REVISED 2014</t>
  </si>
  <si>
    <t>SEE COLUMN V</t>
  </si>
  <si>
    <t xml:space="preserve">USE THIS </t>
  </si>
  <si>
    <t>ONE</t>
  </si>
  <si>
    <t>Sales Volumes</t>
  </si>
  <si>
    <t>FOR SEPT BOARD</t>
  </si>
  <si>
    <t>MDDV Rate Change</t>
  </si>
  <si>
    <t>WA Demand % Change</t>
  </si>
  <si>
    <t>Revenue Sens &amp; Franchise Tax Rate Change</t>
  </si>
  <si>
    <t>Demand Rate Change</t>
  </si>
  <si>
    <t>Deferral &amp; Amortization Rates</t>
  </si>
  <si>
    <t>Margin Rate Change</t>
  </si>
  <si>
    <t>Line loss</t>
  </si>
  <si>
    <t>OR &amp; WA PGA</t>
  </si>
  <si>
    <t>WACOG Equalization Adjustment</t>
  </si>
  <si>
    <t>Original Michelle File</t>
  </si>
  <si>
    <t>Original Michelle File with SIP &amp; Recall Removed</t>
  </si>
  <si>
    <t>Customer Delta</t>
  </si>
  <si>
    <t>Commercial - 27</t>
  </si>
  <si>
    <t>Comm 27 Impact</t>
  </si>
  <si>
    <t>Impact of Removing them from Comm 3</t>
  </si>
  <si>
    <t>Net Reduction to Margin</t>
  </si>
  <si>
    <t>Impact of Revised SIP forecast Assumptions</t>
  </si>
  <si>
    <t>2015 Totals</t>
  </si>
  <si>
    <t>Customer &amp; Transportation Charge</t>
  </si>
  <si>
    <t>Transp Comm. WA</t>
  </si>
  <si>
    <t>Margin rate</t>
  </si>
  <si>
    <t>VOLUMES</t>
  </si>
  <si>
    <t>PERMANENT BASE RATE REVENUES</t>
  </si>
  <si>
    <t>DEMAND COLLECTED</t>
  </si>
  <si>
    <t>WACOG COLLECTED</t>
  </si>
  <si>
    <t>COG Rates w/o rev sens</t>
  </si>
  <si>
    <t>Test Year</t>
  </si>
  <si>
    <t>Test Period</t>
  </si>
  <si>
    <t>Average</t>
  </si>
  <si>
    <t>Normalized</t>
  </si>
  <si>
    <t>and Margin</t>
  </si>
  <si>
    <t>Sales Volumes and Revenues</t>
  </si>
  <si>
    <t>(a)</t>
  </si>
  <si>
    <t>(b)</t>
  </si>
  <si>
    <t>(c)</t>
  </si>
  <si>
    <t xml:space="preserve">   Total Sales of Gas Revenues</t>
  </si>
  <si>
    <t xml:space="preserve">   Total Transportation</t>
  </si>
  <si>
    <t>Total Deliveries and Revenues</t>
  </si>
  <si>
    <t>Gas Costs</t>
  </si>
  <si>
    <t>Commodity Charges</t>
  </si>
  <si>
    <t xml:space="preserve">  Total Cost of Gas</t>
  </si>
  <si>
    <t>Transportation Volumes and Revenues</t>
  </si>
  <si>
    <t>Block 1</t>
  </si>
  <si>
    <t>Block 2</t>
  </si>
  <si>
    <t>Block 3</t>
  </si>
  <si>
    <t>Block 4</t>
  </si>
  <si>
    <t>Block 5</t>
  </si>
  <si>
    <t>Block 6</t>
  </si>
  <si>
    <t xml:space="preserve">Jan </t>
  </si>
  <si>
    <t>TOTAL</t>
  </si>
  <si>
    <t>Commerical</t>
  </si>
  <si>
    <t>UPC</t>
  </si>
  <si>
    <t>2R</t>
  </si>
  <si>
    <t>from PGA</t>
  </si>
  <si>
    <t>Deliveries</t>
  </si>
  <si>
    <t>Therm</t>
  </si>
  <si>
    <t>41 CFS Block 1</t>
  </si>
  <si>
    <t>41 CFS Block 2</t>
  </si>
  <si>
    <t>42 CFS Block 1</t>
  </si>
  <si>
    <t>42 CFS Block 2</t>
  </si>
  <si>
    <t>42 CFS Block 3</t>
  </si>
  <si>
    <t>42 CFS Block 4</t>
  </si>
  <si>
    <t>42 CFS Block 5</t>
  </si>
  <si>
    <t>42 CFS Block 6</t>
  </si>
  <si>
    <t>Commercial - 42</t>
  </si>
  <si>
    <t>41 IFS Block 1</t>
  </si>
  <si>
    <t>41 IFS Block 2</t>
  </si>
  <si>
    <t>Industrial - 41</t>
  </si>
  <si>
    <t>42 IFS Block 1</t>
  </si>
  <si>
    <t>42 IFS Block 2</t>
  </si>
  <si>
    <t>42 IFS Block 3</t>
  </si>
  <si>
    <t>42 IFS Block 4</t>
  </si>
  <si>
    <t>42 IFS Block 5</t>
  </si>
  <si>
    <t>42 IFS Block 6</t>
  </si>
  <si>
    <t>Industrial - 42</t>
  </si>
  <si>
    <t>41 IIS Block 1</t>
  </si>
  <si>
    <t>41 IIS Block 2</t>
  </si>
  <si>
    <t>Interruptible - 41</t>
  </si>
  <si>
    <t>42 IIS Block 1</t>
  </si>
  <si>
    <t>42 IIS Block 2</t>
  </si>
  <si>
    <t>42 IIS Block 3</t>
  </si>
  <si>
    <t>42 IIS Block 4</t>
  </si>
  <si>
    <t>42 IIS Block 5</t>
  </si>
  <si>
    <t>42 IIS Block 6</t>
  </si>
  <si>
    <t>Interruptible - 42</t>
  </si>
  <si>
    <t>41 CTF Block 1</t>
  </si>
  <si>
    <t>41 CTF Block 2</t>
  </si>
  <si>
    <t>Commercial - 41</t>
  </si>
  <si>
    <t>42 CFT Block 1</t>
  </si>
  <si>
    <t>42 CFT Block 2</t>
  </si>
  <si>
    <t>42 CFT Block 3</t>
  </si>
  <si>
    <t>42 CFT Block 4</t>
  </si>
  <si>
    <t>42 CFT Block 5</t>
  </si>
  <si>
    <t>42 CFT Block 6</t>
  </si>
  <si>
    <t>41 IFT Block 1</t>
  </si>
  <si>
    <t>41 IFT Block 2</t>
  </si>
  <si>
    <t>Industrial Firm - 41</t>
  </si>
  <si>
    <t>42 IFT Block 1</t>
  </si>
  <si>
    <t>42 IFT Block 2</t>
  </si>
  <si>
    <t>42 IFT Block 3</t>
  </si>
  <si>
    <t>42 IFT Block 4</t>
  </si>
  <si>
    <t>42 IFT Block 5</t>
  </si>
  <si>
    <t>42 IFT Block 6</t>
  </si>
  <si>
    <t>Industrial Firm - 42</t>
  </si>
  <si>
    <t>42 IIT Block 1</t>
  </si>
  <si>
    <t>42 IIT Block 2</t>
  </si>
  <si>
    <t>42 IIT Block 3</t>
  </si>
  <si>
    <t>42 IIT Block 4</t>
  </si>
  <si>
    <t>42 IIT Block 5</t>
  </si>
  <si>
    <t>42 IIT Block 6</t>
  </si>
  <si>
    <t>1R</t>
  </si>
  <si>
    <t>1C</t>
  </si>
  <si>
    <t>3 CFS</t>
  </si>
  <si>
    <t>3 IFS</t>
  </si>
  <si>
    <t>41 Firm Sales</t>
  </si>
  <si>
    <t>41C Interr Sales</t>
  </si>
  <si>
    <t>41 Firm Trans</t>
  </si>
  <si>
    <t>41I Firm Sales</t>
  </si>
  <si>
    <t>41 Interr Sales</t>
  </si>
  <si>
    <t>42C Firm Sales</t>
  </si>
  <si>
    <t>42I Firm Sales</t>
  </si>
  <si>
    <t>42 Firm Trans</t>
  </si>
  <si>
    <t>42C Interr Sales</t>
  </si>
  <si>
    <t>42I Interr Sales</t>
  </si>
  <si>
    <t>42 Inter Trans</t>
  </si>
  <si>
    <t>43 Firm Trans</t>
  </si>
  <si>
    <t>43 Interr Trans</t>
  </si>
  <si>
    <t>from 18-19 PGA</t>
  </si>
  <si>
    <t>Washington Jurisdictional Rate Case</t>
  </si>
  <si>
    <t>Rate</t>
  </si>
  <si>
    <t>Sales/Tpx</t>
  </si>
  <si>
    <t>SALES</t>
  </si>
  <si>
    <t>R01</t>
  </si>
  <si>
    <t>R02</t>
  </si>
  <si>
    <t>C01</t>
  </si>
  <si>
    <t>C03</t>
  </si>
  <si>
    <t>C27</t>
  </si>
  <si>
    <t>C41</t>
  </si>
  <si>
    <t>C42</t>
  </si>
  <si>
    <t>I03</t>
  </si>
  <si>
    <t>I41</t>
  </si>
  <si>
    <t>I42</t>
  </si>
  <si>
    <t>X42</t>
  </si>
  <si>
    <t>TRANS</t>
  </si>
  <si>
    <t>I61</t>
  </si>
  <si>
    <t>cust</t>
  </si>
  <si>
    <t>Demand</t>
  </si>
  <si>
    <t>Residential - 1</t>
  </si>
  <si>
    <t>Residential - 2</t>
  </si>
  <si>
    <t>Commercial - 1</t>
  </si>
  <si>
    <t>Header Basis Input</t>
  </si>
  <si>
    <t>41 CFT Block 1</t>
  </si>
  <si>
    <t>41 CFT Block 2</t>
  </si>
  <si>
    <t>TOTAL TRANSPORTATION</t>
  </si>
  <si>
    <t>Transport</t>
  </si>
  <si>
    <t>SUMMARY - BY CLASS</t>
  </si>
  <si>
    <t>41C Firm Sales</t>
  </si>
  <si>
    <t>Res 1</t>
  </si>
  <si>
    <t>Res 2</t>
  </si>
  <si>
    <t>Commerical 1</t>
  </si>
  <si>
    <t>Commerical 3</t>
  </si>
  <si>
    <t>Commerical 27</t>
  </si>
  <si>
    <t>Commerical 41</t>
  </si>
  <si>
    <t>Commerical 42</t>
  </si>
  <si>
    <t>BLK 1</t>
  </si>
  <si>
    <t>BLK 2</t>
  </si>
  <si>
    <t>BLK 3</t>
  </si>
  <si>
    <t>BLK 4</t>
  </si>
  <si>
    <t>Test Year Twelve Months Ended September 30, 2018</t>
  </si>
  <si>
    <t>Use Per Customer</t>
  </si>
  <si>
    <t>BLOCK 1 TR</t>
  </si>
  <si>
    <t>BLOCK 2 TR</t>
  </si>
  <si>
    <t>BLOCK 3 TR</t>
  </si>
  <si>
    <t>Cust. Charge</t>
  </si>
  <si>
    <t>Capacity Chg</t>
  </si>
  <si>
    <t>Total Fixed</t>
  </si>
  <si>
    <t>Special Contracts</t>
  </si>
  <si>
    <t>Special Contract</t>
  </si>
  <si>
    <t>Total UPC before Block spread</t>
  </si>
  <si>
    <t>Ties to Rev Req Model</t>
  </si>
  <si>
    <t>Average Class</t>
  </si>
  <si>
    <t>Price Per Therm</t>
  </si>
  <si>
    <t>Unbilled amounts</t>
  </si>
  <si>
    <t>Unaccounted For Gas</t>
  </si>
  <si>
    <t>reduced count by 3 to reflect dual bill for 3 customers</t>
  </si>
  <si>
    <t>reduced count by 1 to reflect dual bill for 1 customers</t>
  </si>
  <si>
    <t>Normalized Test Year Revenue and Gas Costs</t>
  </si>
  <si>
    <t>UPC information from 181053-NWN-KSM-xlsx-WP4-1-4-2019</t>
  </si>
  <si>
    <t>Industrial Volumes from 181053-NWN-KSM-xlsx-WP5-1-4-2019'</t>
  </si>
  <si>
    <t>181053-NWN-KSM-xlsx-WP6-1-4-2019</t>
  </si>
  <si>
    <t>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</si>
</sst>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&quot;$&quot;#,##0"/>
    <numFmt numFmtId="167" formatCode="&quot;$&quot;#,##0.00"/>
    <numFmt numFmtId="168" formatCode="0.0%"/>
    <numFmt numFmtId="169" formatCode="&quot;$&quot;#,##0.00000_);\(&quot;$&quot;#,##0.00000\)"/>
    <numFmt numFmtId="170" formatCode="0.000%"/>
    <numFmt numFmtId="171" formatCode="#,##0.000_);\(#,##0.000\)"/>
    <numFmt numFmtId="172" formatCode="&quot;$&quot;#,##0.0_);\(&quot;$&quot;#,##0.0\)"/>
    <numFmt numFmtId="173" formatCode="_(* #,##0.0_);_(* \(#,##0.0\);_(* &quot;-&quot;??_);_(@_)"/>
    <numFmt numFmtId="174" formatCode="0.0"/>
    <numFmt numFmtId="175" formatCode="mm/dd/yy"/>
    <numFmt numFmtId="176" formatCode="_-* #,##0.00\ _D_M_-;\-* #,##0.00\ _D_M_-;_-* &quot;-&quot;??\ _D_M_-;_-@_-"/>
    <numFmt numFmtId="177" formatCode="_-* #,##0.00\ &quot;DM&quot;_-;\-* #,##0.00\ &quot;DM&quot;_-;_-* &quot;-&quot;??\ &quot;DM&quot;_-;_-@_-"/>
    <numFmt numFmtId="178" formatCode="_-* #,##0\ _D_M_-;\-* #,##0\ _D_M_-;_-* &quot;-&quot;??\ _D_M_-;_-@_-"/>
    <numFmt numFmtId="179" formatCode="#,##0.0"/>
    <numFmt numFmtId="180" formatCode="#.00"/>
    <numFmt numFmtId="181" formatCode="#,##0_);\-#,##0_);\-_)"/>
    <numFmt numFmtId="182" formatCode="#,##0.00_);\-#,##0.00_);\-_)"/>
    <numFmt numFmtId="183" formatCode="#,##0.0_);\-#,##0.0_);\-_)"/>
    <numFmt numFmtId="184" formatCode="0.00000"/>
    <numFmt numFmtId="185" formatCode="&quot;$&quot;#,##0.0"/>
    <numFmt numFmtId="186" formatCode="&quot;$&quot;#,##0.000_);\(&quot;$&quot;#,##0.000\)"/>
    <numFmt numFmtId="187" formatCode="[$-409]mmm\-yy;@"/>
    <numFmt numFmtId="188" formatCode="[$-409]mmmm\ d\,\ yyyy;@"/>
    <numFmt numFmtId="189" formatCode="mmmm\ d\,\ yyyy"/>
    <numFmt numFmtId="190" formatCode="#,##0.00000"/>
    <numFmt numFmtId="191" formatCode="_-* #,##0.0\ _D_M_-;\-* #,##0.0\ _D_M_-;_-* &quot;-&quot;??\ _D_M_-;_-@_-"/>
    <numFmt numFmtId="192" formatCode="General_)"/>
  </numFmts>
  <fonts count="1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/>
      <sz val="10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i/>
      <sz val="10"/>
      <color indexed="8"/>
      <name val="Tahoma"/>
      <family val="2"/>
    </font>
    <font>
      <u/>
      <sz val="10"/>
      <name val="Arial"/>
      <family val="2"/>
    </font>
    <font>
      <b/>
      <sz val="12"/>
      <name val="Tahoma"/>
      <family val="2"/>
    </font>
    <font>
      <sz val="10"/>
      <color indexed="12"/>
      <name val="Tahoma"/>
      <family val="2"/>
    </font>
    <font>
      <b/>
      <sz val="10"/>
      <color indexed="10"/>
      <name val="Tahoma"/>
      <family val="2"/>
    </font>
    <font>
      <b/>
      <i/>
      <sz val="10"/>
      <name val="Tahoma"/>
      <family val="2"/>
    </font>
    <font>
      <sz val="11"/>
      <name val="Tahoma"/>
      <family val="2"/>
    </font>
    <font>
      <sz val="8"/>
      <name val="Tahoma"/>
      <family val="2"/>
    </font>
    <font>
      <sz val="12"/>
      <name val="Tahoma"/>
      <family val="2"/>
    </font>
    <font>
      <b/>
      <sz val="11"/>
      <color indexed="12"/>
      <name val="Tahoma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48"/>
      <name val="Tahoma"/>
      <family val="2"/>
    </font>
    <font>
      <b/>
      <sz val="9"/>
      <color indexed="18"/>
      <name val="Arial"/>
      <family val="2"/>
    </font>
    <font>
      <sz val="10"/>
      <name val="MS Sans Serif"/>
      <family val="2"/>
    </font>
    <font>
      <b/>
      <sz val="14"/>
      <color indexed="8"/>
      <name val="Arial"/>
      <family val="2"/>
    </font>
    <font>
      <sz val="1"/>
      <color indexed="8"/>
      <name val="Courier"/>
      <family val="3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b/>
      <sz val="8"/>
      <color indexed="18"/>
      <name val="Arial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u/>
      <sz val="11"/>
      <name val="Tahoma"/>
      <family val="2"/>
    </font>
    <font>
      <sz val="24"/>
      <color indexed="12"/>
      <name val="Tahoma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14"/>
      <name val="Calibri"/>
      <family val="2"/>
    </font>
    <font>
      <sz val="10"/>
      <color rgb="FFFF0000"/>
      <name val="Tahoma"/>
      <family val="2"/>
    </font>
    <font>
      <sz val="10"/>
      <name val="Arial"/>
      <family val="2"/>
    </font>
    <font>
      <sz val="10"/>
      <name val="Tahoma"/>
      <family val="2"/>
    </font>
    <font>
      <sz val="10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FF0000"/>
      <name val="Tahoma"/>
      <family val="2"/>
    </font>
    <font>
      <sz val="10"/>
      <name val="Arial"/>
      <family val="2"/>
    </font>
    <font>
      <b/>
      <sz val="10"/>
      <color rgb="FFFF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indexed="36"/>
      <name val="Calibri"/>
      <family val="2"/>
    </font>
    <font>
      <i/>
      <sz val="11"/>
      <color indexed="18"/>
      <name val="Calibri"/>
      <family val="2"/>
    </font>
    <font>
      <sz val="11"/>
      <color indexed="21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1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60"/>
      </patternFill>
    </fill>
    <fill>
      <patternFill patternType="solid">
        <fgColor indexed="12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3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24"/>
      </top>
      <bottom/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</borders>
  <cellStyleXfs count="27768">
    <xf numFmtId="0" fontId="0" fillId="0" borderId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9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0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22" borderId="0" applyNumberFormat="0" applyBorder="0" applyAlignment="0" applyProtection="0"/>
    <xf numFmtId="0" fontId="44" fillId="33" borderId="0" applyNumberFormat="0" applyBorder="0" applyAlignment="0" applyProtection="0"/>
    <xf numFmtId="0" fontId="46" fillId="22" borderId="0" applyNumberFormat="0" applyBorder="0" applyAlignment="0" applyProtection="0"/>
    <xf numFmtId="0" fontId="47" fillId="35" borderId="1" applyNumberFormat="0" applyAlignment="0" applyProtection="0"/>
    <xf numFmtId="0" fontId="48" fillId="23" borderId="2" applyNumberFormat="0" applyAlignment="0" applyProtection="0"/>
    <xf numFmtId="1" fontId="73" fillId="0" borderId="3">
      <alignment vertical="top"/>
    </xf>
    <xf numFmtId="176" fontId="19" fillId="0" borderId="0" applyFont="0" applyFill="0" applyBorder="0" applyAlignment="0" applyProtection="0"/>
    <xf numFmtId="175" fontId="21" fillId="0" borderId="0" applyFont="0" applyFill="0" applyBorder="0" applyAlignment="0" applyProtection="0"/>
    <xf numFmtId="43" fontId="74" fillId="0" borderId="0" applyFont="0" applyFill="0" applyBorder="0" applyAlignment="0" applyProtection="0"/>
    <xf numFmtId="3" fontId="21" fillId="0" borderId="0" applyFont="0" applyFill="0" applyBorder="0" applyAlignment="0" applyProtection="0">
      <alignment vertical="top"/>
    </xf>
    <xf numFmtId="179" fontId="75" fillId="0" borderId="0"/>
    <xf numFmtId="177" fontId="19" fillId="0" borderId="0" applyFont="0" applyFill="0" applyBorder="0" applyAlignment="0" applyProtection="0"/>
    <xf numFmtId="44" fontId="74" fillId="0" borderId="0" applyFont="0" applyFill="0" applyBorder="0" applyAlignment="0" applyProtection="0"/>
    <xf numFmtId="5" fontId="25" fillId="0" borderId="0" applyFont="0" applyFill="0" applyBorder="0" applyAlignment="0" applyProtection="0">
      <alignment vertical="top"/>
    </xf>
    <xf numFmtId="0" fontId="76" fillId="0" borderId="0">
      <protection locked="0"/>
    </xf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77" fillId="0" borderId="0" applyNumberFormat="0" applyFill="0" applyBorder="0" applyAlignment="0" applyProtection="0"/>
    <xf numFmtId="180" fontId="76" fillId="0" borderId="0">
      <protection locked="0"/>
    </xf>
    <xf numFmtId="179" fontId="78" fillId="0" borderId="0"/>
    <xf numFmtId="0" fontId="50" fillId="39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79" fillId="0" borderId="0">
      <protection locked="0"/>
    </xf>
    <xf numFmtId="0" fontId="79" fillId="0" borderId="0">
      <protection locked="0"/>
    </xf>
    <xf numFmtId="0" fontId="54" fillId="33" borderId="1" applyNumberFormat="0" applyAlignment="0" applyProtection="0"/>
    <xf numFmtId="0" fontId="55" fillId="0" borderId="7" applyNumberFormat="0" applyFill="0" applyAlignment="0" applyProtection="0"/>
    <xf numFmtId="0" fontId="56" fillId="33" borderId="0" applyNumberFormat="0" applyBorder="0" applyAlignment="0" applyProtection="0"/>
    <xf numFmtId="181" fontId="78" fillId="0" borderId="0"/>
    <xf numFmtId="182" fontId="78" fillId="0" borderId="0"/>
    <xf numFmtId="0" fontId="21" fillId="0" borderId="0"/>
    <xf numFmtId="0" fontId="74" fillId="0" borderId="0"/>
    <xf numFmtId="0" fontId="19" fillId="32" borderId="8" applyNumberFormat="0" applyFont="0" applyAlignment="0" applyProtection="0"/>
    <xf numFmtId="0" fontId="57" fillId="35" borderId="9" applyNumberFormat="0" applyAlignment="0" applyProtection="0"/>
    <xf numFmtId="9" fontId="19" fillId="0" borderId="0" applyFont="0" applyFill="0" applyBorder="0" applyAlignment="0" applyProtection="0"/>
    <xf numFmtId="9" fontId="74" fillId="0" borderId="0" applyFont="0" applyFill="0" applyBorder="0" applyAlignment="0" applyProtection="0"/>
    <xf numFmtId="183" fontId="80" fillId="0" borderId="0"/>
    <xf numFmtId="4" fontId="58" fillId="40" borderId="10" applyNumberFormat="0" applyProtection="0">
      <alignment vertical="center"/>
    </xf>
    <xf numFmtId="4" fontId="59" fillId="40" borderId="10" applyNumberFormat="0" applyProtection="0">
      <alignment vertical="center"/>
    </xf>
    <xf numFmtId="4" fontId="58" fillId="40" borderId="10" applyNumberFormat="0" applyProtection="0">
      <alignment horizontal="left" vertical="center" indent="1"/>
    </xf>
    <xf numFmtId="0" fontId="58" fillId="40" borderId="10" applyNumberFormat="0" applyProtection="0">
      <alignment horizontal="left" vertical="top" indent="1"/>
    </xf>
    <xf numFmtId="4" fontId="58" fillId="41" borderId="0" applyNumberFormat="0" applyProtection="0">
      <alignment horizontal="left" vertical="center" indent="1"/>
    </xf>
    <xf numFmtId="4" fontId="60" fillId="3" borderId="10" applyNumberFormat="0" applyProtection="0">
      <alignment horizontal="right" vertical="center"/>
    </xf>
    <xf numFmtId="4" fontId="60" fillId="9" borderId="10" applyNumberFormat="0" applyProtection="0">
      <alignment horizontal="right" vertical="center"/>
    </xf>
    <xf numFmtId="4" fontId="60" fillId="24" borderId="10" applyNumberFormat="0" applyProtection="0">
      <alignment horizontal="right" vertical="center"/>
    </xf>
    <xf numFmtId="4" fontId="60" fillId="11" borderId="10" applyNumberFormat="0" applyProtection="0">
      <alignment horizontal="right" vertical="center"/>
    </xf>
    <xf numFmtId="4" fontId="60" fillId="15" borderId="10" applyNumberFormat="0" applyProtection="0">
      <alignment horizontal="right" vertical="center"/>
    </xf>
    <xf numFmtId="4" fontId="60" fillId="34" borderId="10" applyNumberFormat="0" applyProtection="0">
      <alignment horizontal="right" vertical="center"/>
    </xf>
    <xf numFmtId="4" fontId="60" fillId="28" borderId="10" applyNumberFormat="0" applyProtection="0">
      <alignment horizontal="right" vertical="center"/>
    </xf>
    <xf numFmtId="4" fontId="60" fillId="42" borderId="10" applyNumberFormat="0" applyProtection="0">
      <alignment horizontal="right" vertical="center"/>
    </xf>
    <xf numFmtId="4" fontId="60" fillId="10" borderId="10" applyNumberFormat="0" applyProtection="0">
      <alignment horizontal="right" vertical="center"/>
    </xf>
    <xf numFmtId="4" fontId="58" fillId="43" borderId="11" applyNumberFormat="0" applyProtection="0">
      <alignment horizontal="left" vertical="center" indent="1"/>
    </xf>
    <xf numFmtId="4" fontId="60" fillId="44" borderId="0" applyNumberFormat="0" applyProtection="0">
      <alignment horizontal="left" vertical="center" indent="1"/>
    </xf>
    <xf numFmtId="4" fontId="61" fillId="45" borderId="0" applyNumberFormat="0" applyProtection="0">
      <alignment horizontal="left" vertical="center" indent="1"/>
    </xf>
    <xf numFmtId="4" fontId="60" fillId="41" borderId="10" applyNumberFormat="0" applyProtection="0">
      <alignment horizontal="right" vertical="center"/>
    </xf>
    <xf numFmtId="4" fontId="62" fillId="44" borderId="0" applyNumberFormat="0" applyProtection="0">
      <alignment horizontal="left" vertical="center" indent="1"/>
    </xf>
    <xf numFmtId="4" fontId="62" fillId="41" borderId="0" applyNumberFormat="0" applyProtection="0">
      <alignment horizontal="left" vertical="center" indent="1"/>
    </xf>
    <xf numFmtId="0" fontId="19" fillId="45" borderId="10" applyNumberFormat="0" applyProtection="0">
      <alignment horizontal="left" vertical="center" indent="1"/>
    </xf>
    <xf numFmtId="0" fontId="19" fillId="45" borderId="10" applyNumberFormat="0" applyProtection="0">
      <alignment horizontal="left" vertical="top" indent="1"/>
    </xf>
    <xf numFmtId="0" fontId="19" fillId="41" borderId="10" applyNumberFormat="0" applyProtection="0">
      <alignment horizontal="left" vertical="center" indent="1"/>
    </xf>
    <xf numFmtId="0" fontId="19" fillId="41" borderId="10" applyNumberFormat="0" applyProtection="0">
      <alignment horizontal="left" vertical="top" indent="1"/>
    </xf>
    <xf numFmtId="0" fontId="19" fillId="8" borderId="10" applyNumberFormat="0" applyProtection="0">
      <alignment horizontal="left" vertical="center" indent="1"/>
    </xf>
    <xf numFmtId="0" fontId="19" fillId="8" borderId="10" applyNumberFormat="0" applyProtection="0">
      <alignment horizontal="left" vertical="top" indent="1"/>
    </xf>
    <xf numFmtId="0" fontId="19" fillId="44" borderId="10" applyNumberFormat="0" applyProtection="0">
      <alignment horizontal="left" vertical="center" indent="1"/>
    </xf>
    <xf numFmtId="0" fontId="19" fillId="44" borderId="10" applyNumberFormat="0" applyProtection="0">
      <alignment horizontal="left" vertical="top" indent="1"/>
    </xf>
    <xf numFmtId="0" fontId="19" fillId="46" borderId="12" applyNumberFormat="0">
      <protection locked="0"/>
    </xf>
    <xf numFmtId="4" fontId="60" fillId="47" borderId="10" applyNumberFormat="0" applyProtection="0">
      <alignment vertical="center"/>
    </xf>
    <xf numFmtId="4" fontId="63" fillId="47" borderId="10" applyNumberFormat="0" applyProtection="0">
      <alignment vertical="center"/>
    </xf>
    <xf numFmtId="4" fontId="60" fillId="47" borderId="10" applyNumberFormat="0" applyProtection="0">
      <alignment horizontal="left" vertical="center" indent="1"/>
    </xf>
    <xf numFmtId="0" fontId="60" fillId="47" borderId="10" applyNumberFormat="0" applyProtection="0">
      <alignment horizontal="left" vertical="top" indent="1"/>
    </xf>
    <xf numFmtId="4" fontId="60" fillId="44" borderId="10" applyNumberFormat="0" applyProtection="0">
      <alignment horizontal="right" vertical="center"/>
    </xf>
    <xf numFmtId="4" fontId="63" fillId="44" borderId="10" applyNumberFormat="0" applyProtection="0">
      <alignment horizontal="right" vertical="center"/>
    </xf>
    <xf numFmtId="4" fontId="60" fillId="41" borderId="10" applyNumberFormat="0" applyProtection="0">
      <alignment horizontal="left" vertical="center" indent="1"/>
    </xf>
    <xf numFmtId="0" fontId="60" fillId="41" borderId="10" applyNumberFormat="0" applyProtection="0">
      <alignment horizontal="left" vertical="top" indent="1"/>
    </xf>
    <xf numFmtId="4" fontId="64" fillId="48" borderId="0" applyNumberFormat="0" applyProtection="0">
      <alignment horizontal="left" vertical="center" indent="1"/>
    </xf>
    <xf numFmtId="4" fontId="65" fillId="44" borderId="10" applyNumberFormat="0" applyProtection="0">
      <alignment horizontal="right" vertical="center"/>
    </xf>
    <xf numFmtId="0" fontId="66" fillId="0" borderId="0" applyNumberFormat="0" applyFill="0" applyBorder="0" applyAlignment="0" applyProtection="0"/>
    <xf numFmtId="183" fontId="81" fillId="0" borderId="0"/>
    <xf numFmtId="179" fontId="22" fillId="0" borderId="0"/>
    <xf numFmtId="183" fontId="82" fillId="49" borderId="0" applyFont="0" applyBorder="0" applyAlignment="0">
      <alignment vertical="top" wrapText="1"/>
    </xf>
    <xf numFmtId="183" fontId="83" fillId="49" borderId="13" applyBorder="0">
      <alignment horizontal="right" vertical="top" wrapText="1"/>
    </xf>
    <xf numFmtId="179" fontId="84" fillId="0" borderId="0"/>
    <xf numFmtId="0" fontId="49" fillId="0" borderId="14" applyNumberFormat="0" applyFill="0" applyAlignment="0" applyProtection="0"/>
    <xf numFmtId="183" fontId="73" fillId="0" borderId="15" applyAlignment="0">
      <alignment horizontal="right"/>
    </xf>
    <xf numFmtId="181" fontId="73" fillId="0" borderId="15" applyAlignment="0"/>
    <xf numFmtId="182" fontId="73" fillId="0" borderId="15" applyAlignment="0"/>
    <xf numFmtId="0" fontId="67" fillId="0" borderId="0" applyNumberFormat="0" applyFill="0" applyBorder="0" applyAlignment="0" applyProtection="0"/>
    <xf numFmtId="0" fontId="85" fillId="0" borderId="15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44" fillId="16" borderId="0" applyNumberFormat="0" applyBorder="0" applyAlignment="0" applyProtection="0"/>
    <xf numFmtId="0" fontId="19" fillId="0" borderId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17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18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16" borderId="0" applyNumberFormat="0" applyBorder="0" applyAlignment="0" applyProtection="0"/>
    <xf numFmtId="0" fontId="44" fillId="2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21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0" borderId="0" applyNumberFormat="0" applyBorder="0" applyAlignment="0" applyProtection="0"/>
    <xf numFmtId="0" fontId="44" fillId="23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25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26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29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26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7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30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1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4" fontId="68" fillId="41" borderId="40" applyNumberFormat="0" applyProtection="0">
      <alignment horizontal="left" vertical="center" indent="1"/>
    </xf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4" fontId="60" fillId="41" borderId="0" applyNumberFormat="0" applyProtection="0">
      <alignment horizontal="left" vertical="center" indent="1"/>
    </xf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31" borderId="0" applyNumberFormat="0" applyBorder="0" applyAlignment="0" applyProtection="0"/>
    <xf numFmtId="4" fontId="68" fillId="44" borderId="40" applyNumberFormat="0" applyProtection="0">
      <alignment horizontal="left" vertical="center" indent="1"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4" fontId="60" fillId="44" borderId="0" applyNumberFormat="0" applyProtection="0">
      <alignment horizontal="left" vertical="center" indent="1"/>
    </xf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2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6" fillId="2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47" fillId="35" borderId="1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48" fillId="23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43" fontId="19" fillId="0" borderId="0" applyFont="0" applyFill="0" applyBorder="0" applyAlignment="0" applyProtection="0"/>
    <xf numFmtId="3" fontId="19" fillId="0" borderId="0" applyFont="0" applyFill="0" applyBorder="0" applyAlignment="0" applyProtection="0">
      <alignment vertical="top"/>
    </xf>
    <xf numFmtId="5" fontId="19" fillId="0" borderId="0">
      <alignment vertical="top"/>
    </xf>
    <xf numFmtId="44" fontId="19" fillId="0" borderId="0" applyFont="0" applyFill="0" applyBorder="0" applyAlignment="0" applyProtection="0"/>
    <xf numFmtId="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50" fillId="39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4" fillId="16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3" fillId="0" borderId="6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3" borderId="1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5" fillId="0" borderId="7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6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19" fillId="32" borderId="8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57" fillId="35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>
      <alignment vertical="top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91" fillId="53" borderId="36" applyNumberFormat="0" applyProtection="0">
      <alignment vertical="center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0" fillId="44" borderId="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0" fillId="44" borderId="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0" fillId="41" borderId="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0" fillId="41" borderId="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19" fillId="46" borderId="12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88" fillId="45" borderId="42" applyBorder="0"/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0" fillId="47" borderId="10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1" fillId="75" borderId="12" applyNumberFormat="0" applyProtection="0">
      <alignment vertical="center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4" fontId="90" fillId="73" borderId="10" applyNumberFormat="0" applyProtection="0">
      <alignment horizontal="left" vertical="center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91" fillId="54" borderId="36" applyNumberFormat="0" applyProtection="0">
      <alignment horizontal="right" vertical="center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0" fontId="19" fillId="0" borderId="0"/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4" fontId="92" fillId="48" borderId="40" applyNumberFormat="0" applyProtection="0">
      <alignment horizontal="left" vertical="center" indent="1"/>
    </xf>
    <xf numFmtId="0" fontId="68" fillId="76" borderId="12"/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65" fillId="44" borderId="10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4" fontId="93" fillId="46" borderId="36" applyNumberFormat="0" applyProtection="0">
      <alignment horizontal="right" vertical="center"/>
    </xf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3" borderId="0" applyNumberFormat="0" applyBorder="0" applyAlignment="0" applyProtection="0"/>
    <xf numFmtId="0" fontId="44" fillId="64" borderId="0" applyNumberFormat="0" applyBorder="0" applyAlignment="0" applyProtection="0"/>
    <xf numFmtId="0" fontId="44" fillId="29" borderId="0" applyNumberFormat="0" applyBorder="0" applyAlignment="0" applyProtection="0"/>
    <xf numFmtId="0" fontId="44" fillId="65" borderId="0" applyNumberFormat="0" applyBorder="0" applyAlignment="0" applyProtection="0"/>
    <xf numFmtId="0" fontId="44" fillId="30" borderId="0" applyNumberFormat="0" applyBorder="0" applyAlignment="0" applyProtection="0"/>
    <xf numFmtId="0" fontId="44" fillId="59" borderId="0" applyNumberFormat="0" applyBorder="0" applyAlignment="0" applyProtection="0"/>
    <xf numFmtId="0" fontId="44" fillId="31" borderId="0" applyNumberFormat="0" applyBorder="0" applyAlignment="0" applyProtection="0"/>
    <xf numFmtId="0" fontId="44" fillId="67" borderId="0" applyNumberFormat="0" applyBorder="0" applyAlignment="0" applyProtection="0"/>
    <xf numFmtId="0" fontId="46" fillId="22" borderId="0" applyNumberFormat="0" applyBorder="0" applyAlignment="0" applyProtection="0"/>
    <xf numFmtId="0" fontId="94" fillId="32" borderId="0" applyNumberFormat="0" applyBorder="0" applyAlignment="0" applyProtection="0"/>
    <xf numFmtId="0" fontId="47" fillId="35" borderId="1" applyNumberFormat="0" applyAlignment="0" applyProtection="0"/>
    <xf numFmtId="0" fontId="95" fillId="68" borderId="36" applyNumberFormat="0" applyAlignment="0" applyProtection="0"/>
    <xf numFmtId="0" fontId="48" fillId="23" borderId="2" applyNumberFormat="0" applyAlignment="0" applyProtection="0"/>
    <xf numFmtId="0" fontId="48" fillId="65" borderId="2" applyNumberFormat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0" fillId="39" borderId="0" applyNumberFormat="0" applyBorder="0" applyAlignment="0" applyProtection="0"/>
    <xf numFmtId="0" fontId="45" fillId="62" borderId="0" applyNumberFormat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37" applyNumberFormat="0" applyFill="0" applyAlignment="0" applyProtection="0"/>
    <xf numFmtId="0" fontId="53" fillId="0" borderId="6" applyNumberFormat="0" applyFill="0" applyAlignment="0" applyProtection="0"/>
    <xf numFmtId="0" fontId="53" fillId="0" borderId="3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3" borderId="1" applyNumberFormat="0" applyAlignment="0" applyProtection="0"/>
    <xf numFmtId="0" fontId="54" fillId="33" borderId="36" applyNumberFormat="0" applyAlignment="0" applyProtection="0"/>
    <xf numFmtId="0" fontId="55" fillId="0" borderId="7" applyNumberFormat="0" applyFill="0" applyAlignment="0" applyProtection="0"/>
    <xf numFmtId="0" fontId="50" fillId="0" borderId="39" applyNumberFormat="0" applyFill="0" applyAlignment="0" applyProtection="0"/>
    <xf numFmtId="0" fontId="56" fillId="33" borderId="0" applyNumberFormat="0" applyBorder="0" applyAlignment="0" applyProtection="0"/>
    <xf numFmtId="0" fontId="50" fillId="33" borderId="0" applyNumberFormat="0" applyBorder="0" applyAlignment="0" applyProtection="0"/>
    <xf numFmtId="0" fontId="19" fillId="0" borderId="0"/>
    <xf numFmtId="0" fontId="68" fillId="71" borderId="0"/>
    <xf numFmtId="0" fontId="19" fillId="32" borderId="8" applyNumberFormat="0" applyFont="0" applyAlignment="0" applyProtection="0"/>
    <xf numFmtId="0" fontId="68" fillId="32" borderId="36" applyNumberFormat="0" applyFont="0" applyAlignment="0" applyProtection="0"/>
    <xf numFmtId="0" fontId="57" fillId="35" borderId="9" applyNumberFormat="0" applyAlignment="0" applyProtection="0"/>
    <xf numFmtId="0" fontId="57" fillId="68" borderId="9" applyNumberFormat="0" applyAlignment="0" applyProtection="0"/>
    <xf numFmtId="9" fontId="19" fillId="0" borderId="0" applyFont="0" applyFill="0" applyBorder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6" fillId="0" borderId="0">
      <protection locked="0"/>
    </xf>
    <xf numFmtId="179" fontId="68" fillId="0" borderId="0"/>
    <xf numFmtId="182" fontId="68" fillId="0" borderId="0"/>
    <xf numFmtId="181" fontId="68" fillId="0" borderId="0"/>
    <xf numFmtId="15" fontId="19" fillId="0" borderId="0" applyFont="0" applyFill="0" applyBorder="0" applyAlignment="0" applyProtection="0">
      <alignment vertical="top"/>
    </xf>
    <xf numFmtId="4" fontId="60" fillId="44" borderId="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0" fillId="41" borderId="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0" fontId="19" fillId="0" borderId="0"/>
    <xf numFmtId="179" fontId="68" fillId="0" borderId="0"/>
    <xf numFmtId="15" fontId="19" fillId="0" borderId="0" applyFont="0" applyFill="0" applyBorder="0" applyAlignment="0" applyProtection="0">
      <alignment vertical="top"/>
    </xf>
    <xf numFmtId="4" fontId="60" fillId="44" borderId="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0" fillId="41" borderId="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3" fontId="19" fillId="0" borderId="0" applyFont="0" applyFill="0" applyBorder="0" applyAlignment="0" applyProtection="0">
      <alignment vertical="top"/>
    </xf>
    <xf numFmtId="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4" fontId="68" fillId="41" borderId="40" applyNumberFormat="0" applyProtection="0">
      <alignment horizontal="left" vertical="center" indent="1"/>
    </xf>
    <xf numFmtId="4" fontId="60" fillId="41" borderId="0" applyNumberFormat="0" applyProtection="0">
      <alignment horizontal="left" vertical="center" indent="1"/>
    </xf>
    <xf numFmtId="3" fontId="19" fillId="0" borderId="0" applyFont="0" applyFill="0" applyBorder="0" applyAlignment="0" applyProtection="0">
      <alignment vertical="top"/>
    </xf>
    <xf numFmtId="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4" fontId="68" fillId="44" borderId="40" applyNumberFormat="0" applyProtection="0">
      <alignment horizontal="left" vertical="center" indent="1"/>
    </xf>
    <xf numFmtId="4" fontId="60" fillId="44" borderId="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0" fillId="41" borderId="0" applyNumberFormat="0" applyProtection="0">
      <alignment horizontal="left" vertical="center" indent="1"/>
    </xf>
    <xf numFmtId="3" fontId="19" fillId="0" borderId="0" applyFont="0" applyFill="0" applyBorder="0" applyAlignment="0" applyProtection="0">
      <alignment vertical="top"/>
    </xf>
    <xf numFmtId="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4" fontId="68" fillId="44" borderId="40" applyNumberFormat="0" applyProtection="0">
      <alignment horizontal="left" vertical="center" indent="1"/>
    </xf>
    <xf numFmtId="4" fontId="60" fillId="44" borderId="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0" fillId="41" borderId="0" applyNumberFormat="0" applyProtection="0">
      <alignment horizontal="left" vertical="center" indent="1"/>
    </xf>
    <xf numFmtId="4" fontId="60" fillId="44" borderId="0" applyNumberFormat="0" applyProtection="0">
      <alignment horizontal="left" vertical="center" indent="1"/>
    </xf>
    <xf numFmtId="4" fontId="60" fillId="44" borderId="0" applyNumberFormat="0" applyProtection="0">
      <alignment horizontal="left" vertical="center" indent="1"/>
    </xf>
    <xf numFmtId="15" fontId="19" fillId="0" borderId="0" applyFont="0" applyFill="0" applyBorder="0" applyAlignment="0" applyProtection="0">
      <alignment vertical="top"/>
    </xf>
    <xf numFmtId="5" fontId="19" fillId="0" borderId="0" applyFont="0" applyFill="0" applyBorder="0" applyAlignment="0" applyProtection="0">
      <alignment vertical="top"/>
    </xf>
    <xf numFmtId="3" fontId="19" fillId="0" borderId="0" applyFont="0" applyFill="0" applyBorder="0" applyAlignment="0" applyProtection="0">
      <alignment vertical="top"/>
    </xf>
    <xf numFmtId="4" fontId="60" fillId="41" borderId="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0" fillId="44" borderId="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15" fontId="19" fillId="0" borderId="0" applyFont="0" applyFill="0" applyBorder="0" applyAlignment="0" applyProtection="0">
      <alignment vertical="top"/>
    </xf>
    <xf numFmtId="5" fontId="19" fillId="0" borderId="0" applyFont="0" applyFill="0" applyBorder="0" applyAlignment="0" applyProtection="0">
      <alignment vertical="top"/>
    </xf>
    <xf numFmtId="3" fontId="19" fillId="0" borderId="0" applyFont="0" applyFill="0" applyBorder="0" applyAlignment="0" applyProtection="0">
      <alignment vertical="top"/>
    </xf>
    <xf numFmtId="4" fontId="60" fillId="41" borderId="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0" fillId="44" borderId="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15" fontId="19" fillId="0" borderId="0" applyFont="0" applyFill="0" applyBorder="0" applyAlignment="0" applyProtection="0">
      <alignment vertical="top"/>
    </xf>
    <xf numFmtId="5" fontId="19" fillId="0" borderId="0" applyFont="0" applyFill="0" applyBorder="0" applyAlignment="0" applyProtection="0">
      <alignment vertical="top"/>
    </xf>
    <xf numFmtId="3" fontId="19" fillId="0" borderId="0" applyFont="0" applyFill="0" applyBorder="0" applyAlignment="0" applyProtection="0">
      <alignment vertical="top"/>
    </xf>
    <xf numFmtId="4" fontId="60" fillId="41" borderId="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0" fontId="19" fillId="0" borderId="0"/>
    <xf numFmtId="4" fontId="68" fillId="41" borderId="40" applyNumberFormat="0" applyProtection="0">
      <alignment horizontal="left" vertical="center" indent="1"/>
    </xf>
    <xf numFmtId="4" fontId="60" fillId="41" borderId="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0" fillId="44" borderId="0" applyNumberFormat="0" applyProtection="0">
      <alignment horizontal="left" vertical="center" indent="1"/>
    </xf>
    <xf numFmtId="15" fontId="19" fillId="0" borderId="0" applyFont="0" applyFill="0" applyBorder="0" applyAlignment="0" applyProtection="0">
      <alignment vertical="top"/>
    </xf>
    <xf numFmtId="179" fontId="68" fillId="0" borderId="0"/>
    <xf numFmtId="0" fontId="19" fillId="0" borderId="0"/>
    <xf numFmtId="4" fontId="68" fillId="41" borderId="40" applyNumberFormat="0" applyProtection="0">
      <alignment horizontal="left" vertical="center" indent="1"/>
    </xf>
    <xf numFmtId="4" fontId="60" fillId="41" borderId="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0" fillId="44" borderId="0" applyNumberFormat="0" applyProtection="0">
      <alignment horizontal="left" vertical="center" indent="1"/>
    </xf>
    <xf numFmtId="0" fontId="76" fillId="0" borderId="0">
      <protection locked="0"/>
    </xf>
    <xf numFmtId="15" fontId="19" fillId="0" borderId="0" applyFont="0" applyFill="0" applyBorder="0" applyAlignment="0" applyProtection="0">
      <alignment vertical="top"/>
    </xf>
    <xf numFmtId="181" fontId="68" fillId="0" borderId="0"/>
    <xf numFmtId="182" fontId="68" fillId="0" borderId="0"/>
    <xf numFmtId="182" fontId="68" fillId="0" borderId="0"/>
    <xf numFmtId="181" fontId="68" fillId="0" borderId="0"/>
    <xf numFmtId="0" fontId="76" fillId="0" borderId="0">
      <protection locked="0"/>
    </xf>
    <xf numFmtId="0" fontId="19" fillId="0" borderId="0"/>
    <xf numFmtId="0" fontId="19" fillId="0" borderId="0"/>
    <xf numFmtId="4" fontId="68" fillId="41" borderId="40" applyNumberFormat="0" applyProtection="0">
      <alignment horizontal="left" vertical="center" indent="1"/>
    </xf>
    <xf numFmtId="4" fontId="60" fillId="41" borderId="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0" fillId="44" borderId="0" applyNumberFormat="0" applyProtection="0">
      <alignment horizontal="left" vertical="center" indent="1"/>
    </xf>
    <xf numFmtId="0" fontId="57" fillId="35" borderId="9" applyNumberFormat="0" applyAlignment="0" applyProtection="0"/>
    <xf numFmtId="0" fontId="19" fillId="32" borderId="8" applyNumberFormat="0" applyFont="0" applyAlignment="0" applyProtection="0"/>
    <xf numFmtId="0" fontId="56" fillId="33" borderId="0" applyNumberFormat="0" applyBorder="0" applyAlignment="0" applyProtection="0"/>
    <xf numFmtId="0" fontId="55" fillId="0" borderId="7" applyNumberFormat="0" applyFill="0" applyAlignment="0" applyProtection="0"/>
    <xf numFmtId="0" fontId="54" fillId="33" borderId="1" applyNumberFormat="0" applyAlignment="0" applyProtection="0"/>
    <xf numFmtId="0" fontId="53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2" fillId="0" borderId="5" applyNumberFormat="0" applyFill="0" applyAlignment="0" applyProtection="0"/>
    <xf numFmtId="0" fontId="51" fillId="0" borderId="4" applyNumberFormat="0" applyFill="0" applyAlignment="0" applyProtection="0"/>
    <xf numFmtId="0" fontId="44" fillId="16" borderId="0" applyNumberFormat="0" applyBorder="0" applyAlignment="0" applyProtection="0"/>
    <xf numFmtId="0" fontId="50" fillId="39" borderId="0" applyNumberFormat="0" applyBorder="0" applyAlignment="0" applyProtection="0"/>
    <xf numFmtId="15" fontId="19" fillId="0" borderId="0" applyFont="0" applyFill="0" applyBorder="0" applyAlignment="0" applyProtection="0">
      <alignment vertical="top"/>
    </xf>
    <xf numFmtId="0" fontId="48" fillId="23" borderId="2" applyNumberFormat="0" applyAlignment="0" applyProtection="0"/>
    <xf numFmtId="0" fontId="47" fillId="35" borderId="1" applyNumberFormat="0" applyAlignment="0" applyProtection="0"/>
    <xf numFmtId="0" fontId="46" fillId="22" borderId="0" applyNumberFormat="0" applyBorder="0" applyAlignment="0" applyProtection="0"/>
    <xf numFmtId="0" fontId="44" fillId="31" borderId="0" applyNumberFormat="0" applyBorder="0" applyAlignment="0" applyProtection="0"/>
    <xf numFmtId="0" fontId="44" fillId="30" borderId="0" applyNumberFormat="0" applyBorder="0" applyAlignment="0" applyProtection="0"/>
    <xf numFmtId="0" fontId="44" fillId="29" borderId="0" applyNumberFormat="0" applyBorder="0" applyAlignment="0" applyProtection="0"/>
    <xf numFmtId="0" fontId="44" fillId="23" borderId="0" applyNumberFormat="0" applyBorder="0" applyAlignment="0" applyProtection="0"/>
    <xf numFmtId="0" fontId="44" fillId="20" borderId="0" applyNumberFormat="0" applyBorder="0" applyAlignment="0" applyProtection="0"/>
    <xf numFmtId="0" fontId="44" fillId="16" borderId="0" applyNumberFormat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67" fillId="0" borderId="0" applyNumberFormat="0" applyFill="0" applyBorder="0" applyAlignment="0" applyProtection="0"/>
    <xf numFmtId="179" fontId="68" fillId="0" borderId="0"/>
    <xf numFmtId="0" fontId="49" fillId="0" borderId="14" applyNumberFormat="0" applyFill="0" applyAlignment="0" applyProtection="0"/>
    <xf numFmtId="179" fontId="84" fillId="0" borderId="0"/>
    <xf numFmtId="9" fontId="74" fillId="0" borderId="0" applyFont="0" applyFill="0" applyBorder="0" applyAlignment="0" applyProtection="0"/>
    <xf numFmtId="0" fontId="57" fillId="35" borderId="9" applyNumberFormat="0" applyAlignment="0" applyProtection="0"/>
    <xf numFmtId="0" fontId="19" fillId="32" borderId="8" applyNumberFormat="0" applyFont="0" applyAlignment="0" applyProtection="0"/>
    <xf numFmtId="0" fontId="74" fillId="0" borderId="0"/>
    <xf numFmtId="182" fontId="68" fillId="0" borderId="0"/>
    <xf numFmtId="181" fontId="68" fillId="0" borderId="0"/>
    <xf numFmtId="0" fontId="56" fillId="33" borderId="0" applyNumberFormat="0" applyBorder="0" applyAlignment="0" applyProtection="0"/>
    <xf numFmtId="0" fontId="55" fillId="0" borderId="7" applyNumberFormat="0" applyFill="0" applyAlignment="0" applyProtection="0"/>
    <xf numFmtId="0" fontId="54" fillId="33" borderId="1" applyNumberFormat="0" applyAlignment="0" applyProtection="0"/>
    <xf numFmtId="0" fontId="53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2" fillId="0" borderId="5" applyNumberFormat="0" applyFill="0" applyAlignment="0" applyProtection="0"/>
    <xf numFmtId="0" fontId="51" fillId="0" borderId="4" applyNumberFormat="0" applyFill="0" applyAlignment="0" applyProtection="0"/>
    <xf numFmtId="0" fontId="50" fillId="39" borderId="0" applyNumberFormat="0" applyBorder="0" applyAlignment="0" applyProtection="0"/>
    <xf numFmtId="179" fontId="68" fillId="0" borderId="0"/>
    <xf numFmtId="0" fontId="77" fillId="0" borderId="0" applyNumberFormat="0" applyFill="0" applyBorder="0" applyAlignment="0" applyProtection="0"/>
    <xf numFmtId="0" fontId="76" fillId="0" borderId="0">
      <protection locked="0"/>
    </xf>
    <xf numFmtId="44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48" fillId="23" borderId="2" applyNumberFormat="0" applyAlignment="0" applyProtection="0"/>
    <xf numFmtId="0" fontId="47" fillId="35" borderId="1" applyNumberFormat="0" applyAlignment="0" applyProtection="0"/>
    <xf numFmtId="0" fontId="46" fillId="22" borderId="0" applyNumberFormat="0" applyBorder="0" applyAlignment="0" applyProtection="0"/>
    <xf numFmtId="0" fontId="44" fillId="31" borderId="0" applyNumberFormat="0" applyBorder="0" applyAlignment="0" applyProtection="0"/>
    <xf numFmtId="0" fontId="44" fillId="30" borderId="0" applyNumberFormat="0" applyBorder="0" applyAlignment="0" applyProtection="0"/>
    <xf numFmtId="0" fontId="44" fillId="29" borderId="0" applyNumberFormat="0" applyBorder="0" applyAlignment="0" applyProtection="0"/>
    <xf numFmtId="0" fontId="44" fillId="23" borderId="0" applyNumberFormat="0" applyBorder="0" applyAlignment="0" applyProtection="0"/>
    <xf numFmtId="0" fontId="44" fillId="20" borderId="0" applyNumberFormat="0" applyBorder="0" applyAlignment="0" applyProtection="0"/>
    <xf numFmtId="0" fontId="44" fillId="16" borderId="0" applyNumberFormat="0" applyBorder="0" applyAlignment="0" applyProtection="0"/>
    <xf numFmtId="0" fontId="44" fillId="15" borderId="0" applyNumberFormat="0" applyBorder="0" applyAlignment="0" applyProtection="0"/>
    <xf numFmtId="0" fontId="44" fillId="14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45" fillId="11" borderId="0" applyNumberFormat="0" applyBorder="0" applyAlignment="0" applyProtection="0"/>
    <xf numFmtId="0" fontId="45" fillId="8" borderId="0" applyNumberFormat="0" applyBorder="0" applyAlignment="0" applyProtection="0"/>
    <xf numFmtId="0" fontId="45" fillId="5" borderId="0" applyNumberFormat="0" applyBorder="0" applyAlignment="0" applyProtection="0"/>
    <xf numFmtId="0" fontId="45" fillId="10" borderId="0" applyNumberFormat="0" applyBorder="0" applyAlignment="0" applyProtection="0"/>
    <xf numFmtId="0" fontId="45" fillId="9" borderId="0" applyNumberFormat="0" applyBorder="0" applyAlignment="0" applyProtection="0"/>
    <xf numFmtId="0" fontId="45" fillId="8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  <xf numFmtId="0" fontId="45" fillId="5" borderId="0" applyNumberFormat="0" applyBorder="0" applyAlignment="0" applyProtection="0"/>
    <xf numFmtId="0" fontId="45" fillId="4" borderId="0" applyNumberFormat="0" applyBorder="0" applyAlignment="0" applyProtection="0"/>
    <xf numFmtId="0" fontId="45" fillId="3" borderId="0" applyNumberFormat="0" applyBorder="0" applyAlignment="0" applyProtection="0"/>
    <xf numFmtId="0" fontId="45" fillId="2" borderId="0" applyNumberFormat="0" applyBorder="0" applyAlignment="0" applyProtection="0"/>
    <xf numFmtId="0" fontId="19" fillId="0" borderId="0"/>
    <xf numFmtId="0" fontId="49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3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6" fillId="22" borderId="0" applyNumberFormat="0" applyBorder="0" applyAlignment="0" applyProtection="0"/>
    <xf numFmtId="0" fontId="47" fillId="35" borderId="1" applyNumberFormat="0" applyAlignment="0" applyProtection="0"/>
    <xf numFmtId="0" fontId="48" fillId="23" borderId="2" applyNumberFormat="0" applyAlignment="0" applyProtection="0"/>
    <xf numFmtId="0" fontId="50" fillId="39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3" borderId="1" applyNumberFormat="0" applyAlignment="0" applyProtection="0"/>
    <xf numFmtId="0" fontId="55" fillId="0" borderId="7" applyNumberFormat="0" applyFill="0" applyAlignment="0" applyProtection="0"/>
    <xf numFmtId="0" fontId="56" fillId="33" borderId="0" applyNumberFormat="0" applyBorder="0" applyAlignment="0" applyProtection="0"/>
    <xf numFmtId="0" fontId="19" fillId="32" borderId="8" applyNumberFormat="0" applyFont="0" applyAlignment="0" applyProtection="0"/>
    <xf numFmtId="0" fontId="57" fillId="35" borderId="9" applyNumberFormat="0" applyAlignment="0" applyProtection="0"/>
    <xf numFmtId="0" fontId="49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76" fillId="0" borderId="0">
      <protection locked="0"/>
    </xf>
    <xf numFmtId="15" fontId="19" fillId="0" borderId="0" applyFont="0" applyFill="0" applyBorder="0" applyAlignment="0" applyProtection="0">
      <alignment vertical="top"/>
    </xf>
    <xf numFmtId="181" fontId="68" fillId="0" borderId="0"/>
    <xf numFmtId="182" fontId="68" fillId="0" borderId="0"/>
    <xf numFmtId="182" fontId="68" fillId="0" borderId="0"/>
    <xf numFmtId="181" fontId="68" fillId="0" borderId="0"/>
    <xf numFmtId="179" fontId="68" fillId="0" borderId="0"/>
    <xf numFmtId="0" fontId="76" fillId="0" borderId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3" fontId="74" fillId="0" borderId="0" applyFont="0" applyFill="0" applyBorder="0" applyAlignment="0" applyProtection="0"/>
    <xf numFmtId="0" fontId="74" fillId="0" borderId="0"/>
    <xf numFmtId="0" fontId="74" fillId="0" borderId="0"/>
    <xf numFmtId="0" fontId="18" fillId="0" borderId="0"/>
    <xf numFmtId="0" fontId="98" fillId="0" borderId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0" borderId="0" applyNumberFormat="0" applyBorder="0" applyAlignment="0" applyProtection="0"/>
    <xf numFmtId="0" fontId="44" fillId="23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6" fillId="22" borderId="0" applyNumberFormat="0" applyBorder="0" applyAlignment="0" applyProtection="0"/>
    <xf numFmtId="0" fontId="47" fillId="35" borderId="1" applyNumberFormat="0" applyAlignment="0" applyProtection="0"/>
    <xf numFmtId="0" fontId="48" fillId="23" borderId="2" applyNumberFormat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3" borderId="1" applyNumberFormat="0" applyAlignment="0" applyProtection="0"/>
    <xf numFmtId="0" fontId="55" fillId="0" borderId="7" applyNumberFormat="0" applyFill="0" applyAlignment="0" applyProtection="0"/>
    <xf numFmtId="0" fontId="56" fillId="33" borderId="0" applyNumberFormat="0" applyBorder="0" applyAlignment="0" applyProtection="0"/>
    <xf numFmtId="0" fontId="19" fillId="32" borderId="8" applyNumberFormat="0" applyFont="0" applyAlignment="0" applyProtection="0"/>
    <xf numFmtId="0" fontId="57" fillId="35" borderId="9" applyNumberFormat="0" applyAlignment="0" applyProtection="0"/>
    <xf numFmtId="9" fontId="19" fillId="0" borderId="0" applyFont="0" applyFill="0" applyBorder="0" applyAlignment="0" applyProtection="0"/>
    <xf numFmtId="179" fontId="84" fillId="0" borderId="0"/>
    <xf numFmtId="0" fontId="49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17" fillId="0" borderId="0"/>
    <xf numFmtId="0" fontId="99" fillId="0" borderId="0"/>
    <xf numFmtId="43" fontId="27" fillId="0" borderId="0" applyFont="0" applyFill="0" applyBorder="0" applyAlignment="0" applyProtection="0"/>
    <xf numFmtId="0" fontId="100" fillId="0" borderId="0"/>
    <xf numFmtId="9" fontId="100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04" fillId="0" borderId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0" borderId="0" applyNumberFormat="0" applyBorder="0" applyAlignment="0" applyProtection="0"/>
    <xf numFmtId="0" fontId="44" fillId="23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6" fillId="22" borderId="0" applyNumberFormat="0" applyBorder="0" applyAlignment="0" applyProtection="0"/>
    <xf numFmtId="0" fontId="47" fillId="35" borderId="1" applyNumberFormat="0" applyAlignment="0" applyProtection="0"/>
    <xf numFmtId="0" fontId="48" fillId="23" borderId="2" applyNumberFormat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3" borderId="1" applyNumberFormat="0" applyAlignment="0" applyProtection="0"/>
    <xf numFmtId="0" fontId="55" fillId="0" borderId="7" applyNumberFormat="0" applyFill="0" applyAlignment="0" applyProtection="0"/>
    <xf numFmtId="0" fontId="56" fillId="33" borderId="0" applyNumberFormat="0" applyBorder="0" applyAlignment="0" applyProtection="0"/>
    <xf numFmtId="0" fontId="19" fillId="32" borderId="8" applyNumberFormat="0" applyFont="0" applyAlignment="0" applyProtection="0"/>
    <xf numFmtId="0" fontId="57" fillId="35" borderId="9" applyNumberFormat="0" applyAlignment="0" applyProtection="0"/>
    <xf numFmtId="9" fontId="19" fillId="0" borderId="0" applyFont="0" applyFill="0" applyBorder="0" applyAlignment="0" applyProtection="0"/>
    <xf numFmtId="179" fontId="84" fillId="0" borderId="0"/>
    <xf numFmtId="0" fontId="49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04" fillId="0" borderId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44" fillId="20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177" fontId="19" fillId="0" borderId="0" applyFont="0" applyFill="0" applyBorder="0" applyAlignment="0" applyProtection="0"/>
    <xf numFmtId="0" fontId="44" fillId="16" borderId="0" applyNumberFormat="0" applyBorder="0" applyAlignment="0" applyProtection="0"/>
    <xf numFmtId="0" fontId="104" fillId="0" borderId="0"/>
    <xf numFmtId="0" fontId="44" fillId="29" borderId="0" applyNumberFormat="0" applyBorder="0" applyAlignment="0" applyProtection="0"/>
    <xf numFmtId="0" fontId="104" fillId="0" borderId="0"/>
    <xf numFmtId="0" fontId="44" fillId="16" borderId="0" applyNumberFormat="0" applyBorder="0" applyAlignment="0" applyProtection="0"/>
    <xf numFmtId="0" fontId="44" fillId="30" borderId="0" applyNumberFormat="0" applyBorder="0" applyAlignment="0" applyProtection="0"/>
    <xf numFmtId="0" fontId="44" fillId="20" borderId="0" applyNumberFormat="0" applyBorder="0" applyAlignment="0" applyProtection="0"/>
    <xf numFmtId="177" fontId="19" fillId="0" borderId="0" applyFont="0" applyFill="0" applyBorder="0" applyAlignment="0" applyProtection="0"/>
    <xf numFmtId="0" fontId="44" fillId="20" borderId="0" applyNumberFormat="0" applyBorder="0" applyAlignment="0" applyProtection="0"/>
    <xf numFmtId="0" fontId="104" fillId="0" borderId="0"/>
    <xf numFmtId="0" fontId="44" fillId="16" borderId="0" applyNumberFormat="0" applyBorder="0" applyAlignment="0" applyProtection="0"/>
    <xf numFmtId="0" fontId="44" fillId="20" borderId="0" applyNumberFormat="0" applyBorder="0" applyAlignment="0" applyProtection="0"/>
    <xf numFmtId="0" fontId="44" fillId="23" borderId="0" applyNumberFormat="0" applyBorder="0" applyAlignment="0" applyProtection="0"/>
    <xf numFmtId="0" fontId="44" fillId="31" borderId="0" applyNumberFormat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44" fillId="31" borderId="0" applyNumberFormat="0" applyBorder="0" applyAlignment="0" applyProtection="0"/>
    <xf numFmtId="177" fontId="19" fillId="0" borderId="0" applyFont="0" applyFill="0" applyBorder="0" applyAlignment="0" applyProtection="0"/>
    <xf numFmtId="0" fontId="44" fillId="30" borderId="0" applyNumberFormat="0" applyBorder="0" applyAlignment="0" applyProtection="0"/>
    <xf numFmtId="0" fontId="44" fillId="29" borderId="0" applyNumberFormat="0" applyBorder="0" applyAlignment="0" applyProtection="0"/>
    <xf numFmtId="0" fontId="44" fillId="31" borderId="0" applyNumberFormat="0" applyBorder="0" applyAlignment="0" applyProtection="0"/>
    <xf numFmtId="0" fontId="104" fillId="0" borderId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29" borderId="0" applyNumberFormat="0" applyBorder="0" applyAlignment="0" applyProtection="0"/>
    <xf numFmtId="0" fontId="44" fillId="20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177" fontId="19" fillId="0" borderId="0" applyFont="0" applyFill="0" applyBorder="0" applyAlignment="0" applyProtection="0"/>
    <xf numFmtId="0" fontId="44" fillId="20" borderId="0" applyNumberFormat="0" applyBorder="0" applyAlignment="0" applyProtection="0"/>
    <xf numFmtId="0" fontId="44" fillId="23" borderId="0" applyNumberFormat="0" applyBorder="0" applyAlignment="0" applyProtection="0"/>
    <xf numFmtId="0" fontId="104" fillId="0" borderId="0"/>
    <xf numFmtId="0" fontId="44" fillId="16" borderId="0" applyNumberFormat="0" applyBorder="0" applyAlignment="0" applyProtection="0"/>
    <xf numFmtId="177" fontId="19" fillId="0" borderId="0" applyFont="0" applyFill="0" applyBorder="0" applyAlignment="0" applyProtection="0"/>
    <xf numFmtId="0" fontId="44" fillId="29" borderId="0" applyNumberFormat="0" applyBorder="0" applyAlignment="0" applyProtection="0"/>
    <xf numFmtId="0" fontId="104" fillId="0" borderId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20" borderId="0" applyNumberFormat="0" applyBorder="0" applyAlignment="0" applyProtection="0"/>
    <xf numFmtId="0" fontId="44" fillId="23" borderId="0" applyNumberFormat="0" applyBorder="0" applyAlignment="0" applyProtection="0"/>
    <xf numFmtId="0" fontId="104" fillId="0" borderId="0"/>
    <xf numFmtId="177" fontId="19" fillId="0" borderId="0" applyFont="0" applyFill="0" applyBorder="0" applyAlignment="0" applyProtection="0"/>
    <xf numFmtId="0" fontId="44" fillId="29" borderId="0" applyNumberFormat="0" applyBorder="0" applyAlignment="0" applyProtection="0"/>
    <xf numFmtId="0" fontId="44" fillId="16" borderId="0" applyNumberFormat="0" applyBorder="0" applyAlignment="0" applyProtection="0"/>
    <xf numFmtId="0" fontId="44" fillId="31" borderId="0" applyNumberFormat="0" applyBorder="0" applyAlignment="0" applyProtection="0"/>
    <xf numFmtId="0" fontId="44" fillId="23" borderId="0" applyNumberFormat="0" applyBorder="0" applyAlignment="0" applyProtection="0"/>
    <xf numFmtId="0" fontId="44" fillId="16" borderId="0" applyNumberFormat="0" applyBorder="0" applyAlignment="0" applyProtection="0"/>
    <xf numFmtId="177" fontId="19" fillId="0" borderId="0" applyFont="0" applyFill="0" applyBorder="0" applyAlignment="0" applyProtection="0"/>
    <xf numFmtId="0" fontId="104" fillId="0" borderId="0"/>
    <xf numFmtId="0" fontId="104" fillId="0" borderId="0"/>
    <xf numFmtId="0" fontId="44" fillId="16" borderId="0" applyNumberFormat="0" applyBorder="0" applyAlignment="0" applyProtection="0"/>
    <xf numFmtId="177" fontId="19" fillId="0" borderId="0" applyFont="0" applyFill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0" borderId="0" applyNumberFormat="0" applyBorder="0" applyAlignment="0" applyProtection="0"/>
    <xf numFmtId="0" fontId="44" fillId="16" borderId="0" applyNumberFormat="0" applyBorder="0" applyAlignment="0" applyProtection="0"/>
    <xf numFmtId="0" fontId="104" fillId="0" borderId="0"/>
    <xf numFmtId="0" fontId="44" fillId="23" borderId="0" applyNumberFormat="0" applyBorder="0" applyAlignment="0" applyProtection="0"/>
    <xf numFmtId="0" fontId="44" fillId="31" borderId="0" applyNumberFormat="0" applyBorder="0" applyAlignment="0" applyProtection="0"/>
    <xf numFmtId="177" fontId="19" fillId="0" borderId="0" applyFont="0" applyFill="0" applyBorder="0" applyAlignment="0" applyProtection="0"/>
    <xf numFmtId="0" fontId="44" fillId="16" borderId="0" applyNumberFormat="0" applyBorder="0" applyAlignment="0" applyProtection="0"/>
    <xf numFmtId="0" fontId="104" fillId="0" borderId="0"/>
    <xf numFmtId="0" fontId="44" fillId="23" borderId="0" applyNumberFormat="0" applyBorder="0" applyAlignment="0" applyProtection="0"/>
    <xf numFmtId="0" fontId="44" fillId="20" borderId="0" applyNumberFormat="0" applyBorder="0" applyAlignment="0" applyProtection="0"/>
    <xf numFmtId="0" fontId="44" fillId="29" borderId="0" applyNumberFormat="0" applyBorder="0" applyAlignment="0" applyProtection="0"/>
    <xf numFmtId="0" fontId="44" fillId="31" borderId="0" applyNumberFormat="0" applyBorder="0" applyAlignment="0" applyProtection="0"/>
    <xf numFmtId="0" fontId="44" fillId="20" borderId="0" applyNumberFormat="0" applyBorder="0" applyAlignment="0" applyProtection="0"/>
    <xf numFmtId="0" fontId="44" fillId="30" borderId="0" applyNumberFormat="0" applyBorder="0" applyAlignment="0" applyProtection="0"/>
    <xf numFmtId="177" fontId="19" fillId="0" borderId="0" applyFont="0" applyFill="0" applyBorder="0" applyAlignment="0" applyProtection="0"/>
    <xf numFmtId="0" fontId="44" fillId="16" borderId="0" applyNumberFormat="0" applyBorder="0" applyAlignment="0" applyProtection="0"/>
    <xf numFmtId="0" fontId="104" fillId="0" borderId="0"/>
    <xf numFmtId="0" fontId="44" fillId="23" borderId="0" applyNumberFormat="0" applyBorder="0" applyAlignment="0" applyProtection="0"/>
    <xf numFmtId="0" fontId="44" fillId="20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177" fontId="19" fillId="0" borderId="0" applyFont="0" applyFill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177" fontId="19" fillId="0" borderId="0" applyFont="0" applyFill="0" applyBorder="0" applyAlignment="0" applyProtection="0"/>
    <xf numFmtId="0" fontId="44" fillId="20" borderId="0" applyNumberFormat="0" applyBorder="0" applyAlignment="0" applyProtection="0"/>
    <xf numFmtId="0" fontId="44" fillId="16" borderId="0" applyNumberFormat="0" applyBorder="0" applyAlignment="0" applyProtection="0"/>
    <xf numFmtId="0" fontId="104" fillId="0" borderId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20" borderId="0" applyNumberFormat="0" applyBorder="0" applyAlignment="0" applyProtection="0"/>
    <xf numFmtId="0" fontId="44" fillId="30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44" fillId="16" borderId="0" applyNumberFormat="0" applyBorder="0" applyAlignment="0" applyProtection="0"/>
    <xf numFmtId="177" fontId="19" fillId="0" borderId="0" applyFont="0" applyFill="0" applyBorder="0" applyAlignment="0" applyProtection="0"/>
    <xf numFmtId="0" fontId="44" fillId="16" borderId="0" applyNumberFormat="0" applyBorder="0" applyAlignment="0" applyProtection="0"/>
    <xf numFmtId="0" fontId="44" fillId="29" borderId="0" applyNumberFormat="0" applyBorder="0" applyAlignment="0" applyProtection="0"/>
    <xf numFmtId="0" fontId="44" fillId="23" borderId="0" applyNumberFormat="0" applyBorder="0" applyAlignment="0" applyProtection="0"/>
    <xf numFmtId="0" fontId="44" fillId="20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04" fillId="0" borderId="0"/>
    <xf numFmtId="0" fontId="44" fillId="20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29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20" borderId="0" applyNumberFormat="0" applyBorder="0" applyAlignment="0" applyProtection="0"/>
    <xf numFmtId="0" fontId="104" fillId="0" borderId="0"/>
    <xf numFmtId="177" fontId="19" fillId="0" borderId="0" applyFont="0" applyFill="0" applyBorder="0" applyAlignment="0" applyProtection="0"/>
    <xf numFmtId="0" fontId="15" fillId="0" borderId="0"/>
    <xf numFmtId="0" fontId="106" fillId="0" borderId="0" applyNumberFormat="0" applyFill="0" applyBorder="0" applyAlignment="0" applyProtection="0"/>
    <xf numFmtId="0" fontId="107" fillId="0" borderId="43" applyNumberFormat="0" applyFill="0" applyAlignment="0" applyProtection="0"/>
    <xf numFmtId="0" fontId="108" fillId="0" borderId="44" applyNumberFormat="0" applyFill="0" applyAlignment="0" applyProtection="0"/>
    <xf numFmtId="0" fontId="109" fillId="0" borderId="45" applyNumberFormat="0" applyFill="0" applyAlignment="0" applyProtection="0"/>
    <xf numFmtId="0" fontId="109" fillId="0" borderId="0" applyNumberFormat="0" applyFill="0" applyBorder="0" applyAlignment="0" applyProtection="0"/>
    <xf numFmtId="0" fontId="110" fillId="80" borderId="0" applyNumberFormat="0" applyBorder="0" applyAlignment="0" applyProtection="0"/>
    <xf numFmtId="0" fontId="111" fillId="81" borderId="0" applyNumberFormat="0" applyBorder="0" applyAlignment="0" applyProtection="0"/>
    <xf numFmtId="0" fontId="112" fillId="82" borderId="0" applyNumberFormat="0" applyBorder="0" applyAlignment="0" applyProtection="0"/>
    <xf numFmtId="0" fontId="113" fillId="83" borderId="46" applyNumberFormat="0" applyAlignment="0" applyProtection="0"/>
    <xf numFmtId="0" fontId="114" fillId="84" borderId="47" applyNumberFormat="0" applyAlignment="0" applyProtection="0"/>
    <xf numFmtId="0" fontId="115" fillId="84" borderId="46" applyNumberFormat="0" applyAlignment="0" applyProtection="0"/>
    <xf numFmtId="0" fontId="116" fillId="0" borderId="48" applyNumberFormat="0" applyFill="0" applyAlignment="0" applyProtection="0"/>
    <xf numFmtId="0" fontId="117" fillId="85" borderId="49" applyNumberFormat="0" applyAlignment="0" applyProtection="0"/>
    <xf numFmtId="0" fontId="118" fillId="0" borderId="0" applyNumberFormat="0" applyFill="0" applyBorder="0" applyAlignment="0" applyProtection="0"/>
    <xf numFmtId="0" fontId="15" fillId="86" borderId="50" applyNumberFormat="0" applyFont="0" applyAlignment="0" applyProtection="0"/>
    <xf numFmtId="0" fontId="119" fillId="0" borderId="0" applyNumberFormat="0" applyFill="0" applyBorder="0" applyAlignment="0" applyProtection="0"/>
    <xf numFmtId="0" fontId="120" fillId="0" borderId="51" applyNumberFormat="0" applyFill="0" applyAlignment="0" applyProtection="0"/>
    <xf numFmtId="0" fontId="121" fillId="87" borderId="0" applyNumberFormat="0" applyBorder="0" applyAlignment="0" applyProtection="0"/>
    <xf numFmtId="0" fontId="15" fillId="88" borderId="0" applyNumberFormat="0" applyBorder="0" applyAlignment="0" applyProtection="0"/>
    <xf numFmtId="0" fontId="15" fillId="89" borderId="0" applyNumberFormat="0" applyBorder="0" applyAlignment="0" applyProtection="0"/>
    <xf numFmtId="0" fontId="121" fillId="90" borderId="0" applyNumberFormat="0" applyBorder="0" applyAlignment="0" applyProtection="0"/>
    <xf numFmtId="0" fontId="121" fillId="91" borderId="0" applyNumberFormat="0" applyBorder="0" applyAlignment="0" applyProtection="0"/>
    <xf numFmtId="0" fontId="15" fillId="92" borderId="0" applyNumberFormat="0" applyBorder="0" applyAlignment="0" applyProtection="0"/>
    <xf numFmtId="0" fontId="15" fillId="93" borderId="0" applyNumberFormat="0" applyBorder="0" applyAlignment="0" applyProtection="0"/>
    <xf numFmtId="0" fontId="121" fillId="94" borderId="0" applyNumberFormat="0" applyBorder="0" applyAlignment="0" applyProtection="0"/>
    <xf numFmtId="0" fontId="121" fillId="95" borderId="0" applyNumberFormat="0" applyBorder="0" applyAlignment="0" applyProtection="0"/>
    <xf numFmtId="0" fontId="15" fillId="96" borderId="0" applyNumberFormat="0" applyBorder="0" applyAlignment="0" applyProtection="0"/>
    <xf numFmtId="0" fontId="15" fillId="97" borderId="0" applyNumberFormat="0" applyBorder="0" applyAlignment="0" applyProtection="0"/>
    <xf numFmtId="0" fontId="121" fillId="98" borderId="0" applyNumberFormat="0" applyBorder="0" applyAlignment="0" applyProtection="0"/>
    <xf numFmtId="0" fontId="121" fillId="99" borderId="0" applyNumberFormat="0" applyBorder="0" applyAlignment="0" applyProtection="0"/>
    <xf numFmtId="0" fontId="15" fillId="100" borderId="0" applyNumberFormat="0" applyBorder="0" applyAlignment="0" applyProtection="0"/>
    <xf numFmtId="0" fontId="15" fillId="101" borderId="0" applyNumberFormat="0" applyBorder="0" applyAlignment="0" applyProtection="0"/>
    <xf numFmtId="0" fontId="121" fillId="102" borderId="0" applyNumberFormat="0" applyBorder="0" applyAlignment="0" applyProtection="0"/>
    <xf numFmtId="0" fontId="121" fillId="103" borderId="0" applyNumberFormat="0" applyBorder="0" applyAlignment="0" applyProtection="0"/>
    <xf numFmtId="0" fontId="15" fillId="104" borderId="0" applyNumberFormat="0" applyBorder="0" applyAlignment="0" applyProtection="0"/>
    <xf numFmtId="0" fontId="15" fillId="105" borderId="0" applyNumberFormat="0" applyBorder="0" applyAlignment="0" applyProtection="0"/>
    <xf numFmtId="0" fontId="121" fillId="106" borderId="0" applyNumberFormat="0" applyBorder="0" applyAlignment="0" applyProtection="0"/>
    <xf numFmtId="0" fontId="121" fillId="107" borderId="0" applyNumberFormat="0" applyBorder="0" applyAlignment="0" applyProtection="0"/>
    <xf numFmtId="0" fontId="15" fillId="108" borderId="0" applyNumberFormat="0" applyBorder="0" applyAlignment="0" applyProtection="0"/>
    <xf numFmtId="0" fontId="15" fillId="109" borderId="0" applyNumberFormat="0" applyBorder="0" applyAlignment="0" applyProtection="0"/>
    <xf numFmtId="0" fontId="121" fillId="110" borderId="0" applyNumberFormat="0" applyBorder="0" applyAlignment="0" applyProtection="0"/>
    <xf numFmtId="0" fontId="14" fillId="0" borderId="0"/>
    <xf numFmtId="0" fontId="14" fillId="86" borderId="50" applyNumberFormat="0" applyFont="0" applyAlignment="0" applyProtection="0"/>
    <xf numFmtId="0" fontId="121" fillId="87" borderId="0" applyNumberFormat="0" applyBorder="0" applyAlignment="0" applyProtection="0"/>
    <xf numFmtId="0" fontId="14" fillId="88" borderId="0" applyNumberFormat="0" applyBorder="0" applyAlignment="0" applyProtection="0"/>
    <xf numFmtId="0" fontId="14" fillId="89" borderId="0" applyNumberFormat="0" applyBorder="0" applyAlignment="0" applyProtection="0"/>
    <xf numFmtId="0" fontId="121" fillId="91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0" fontId="121" fillId="95" borderId="0" applyNumberFormat="0" applyBorder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21" fillId="99" borderId="0" applyNumberFormat="0" applyBorder="0" applyAlignment="0" applyProtection="0"/>
    <xf numFmtId="0" fontId="14" fillId="100" borderId="0" applyNumberFormat="0" applyBorder="0" applyAlignment="0" applyProtection="0"/>
    <xf numFmtId="0" fontId="14" fillId="101" borderId="0" applyNumberFormat="0" applyBorder="0" applyAlignment="0" applyProtection="0"/>
    <xf numFmtId="0" fontId="121" fillId="103" borderId="0" applyNumberFormat="0" applyBorder="0" applyAlignment="0" applyProtection="0"/>
    <xf numFmtId="0" fontId="14" fillId="104" borderId="0" applyNumberFormat="0" applyBorder="0" applyAlignment="0" applyProtection="0"/>
    <xf numFmtId="0" fontId="14" fillId="105" borderId="0" applyNumberFormat="0" applyBorder="0" applyAlignment="0" applyProtection="0"/>
    <xf numFmtId="0" fontId="121" fillId="107" borderId="0" applyNumberFormat="0" applyBorder="0" applyAlignment="0" applyProtection="0"/>
    <xf numFmtId="0" fontId="14" fillId="108" borderId="0" applyNumberFormat="0" applyBorder="0" applyAlignment="0" applyProtection="0"/>
    <xf numFmtId="0" fontId="14" fillId="109" borderId="0" applyNumberFormat="0" applyBorder="0" applyAlignment="0" applyProtection="0"/>
    <xf numFmtId="0" fontId="13" fillId="0" borderId="0"/>
    <xf numFmtId="0" fontId="13" fillId="0" borderId="0"/>
    <xf numFmtId="0" fontId="13" fillId="86" borderId="50" applyNumberFormat="0" applyFont="0" applyAlignment="0" applyProtection="0"/>
    <xf numFmtId="0" fontId="121" fillId="87" borderId="0" applyNumberFormat="0" applyBorder="0" applyAlignment="0" applyProtection="0"/>
    <xf numFmtId="0" fontId="13" fillId="88" borderId="0" applyNumberFormat="0" applyBorder="0" applyAlignment="0" applyProtection="0"/>
    <xf numFmtId="0" fontId="13" fillId="89" borderId="0" applyNumberFormat="0" applyBorder="0" applyAlignment="0" applyProtection="0"/>
    <xf numFmtId="0" fontId="121" fillId="91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21" fillId="95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21" fillId="99" borderId="0" applyNumberFormat="0" applyBorder="0" applyAlignment="0" applyProtection="0"/>
    <xf numFmtId="0" fontId="13" fillId="100" borderId="0" applyNumberFormat="0" applyBorder="0" applyAlignment="0" applyProtection="0"/>
    <xf numFmtId="0" fontId="13" fillId="101" borderId="0" applyNumberFormat="0" applyBorder="0" applyAlignment="0" applyProtection="0"/>
    <xf numFmtId="0" fontId="121" fillId="87" borderId="0" applyNumberFormat="0" applyBorder="0" applyAlignment="0" applyProtection="0"/>
    <xf numFmtId="0" fontId="121" fillId="103" borderId="0" applyNumberFormat="0" applyBorder="0" applyAlignment="0" applyProtection="0"/>
    <xf numFmtId="0" fontId="13" fillId="104" borderId="0" applyNumberFormat="0" applyBorder="0" applyAlignment="0" applyProtection="0"/>
    <xf numFmtId="0" fontId="13" fillId="105" borderId="0" applyNumberFormat="0" applyBorder="0" applyAlignment="0" applyProtection="0"/>
    <xf numFmtId="0" fontId="121" fillId="107" borderId="0" applyNumberFormat="0" applyBorder="0" applyAlignment="0" applyProtection="0"/>
    <xf numFmtId="0" fontId="13" fillId="108" borderId="0" applyNumberFormat="0" applyBorder="0" applyAlignment="0" applyProtection="0"/>
    <xf numFmtId="0" fontId="13" fillId="109" borderId="0" applyNumberFormat="0" applyBorder="0" applyAlignment="0" applyProtection="0"/>
    <xf numFmtId="0" fontId="121" fillId="91" borderId="0" applyNumberFormat="0" applyBorder="0" applyAlignment="0" applyProtection="0"/>
    <xf numFmtId="0" fontId="121" fillId="95" borderId="0" applyNumberFormat="0" applyBorder="0" applyAlignment="0" applyProtection="0"/>
    <xf numFmtId="0" fontId="121" fillId="99" borderId="0" applyNumberFormat="0" applyBorder="0" applyAlignment="0" applyProtection="0"/>
    <xf numFmtId="0" fontId="121" fillId="103" borderId="0" applyNumberFormat="0" applyBorder="0" applyAlignment="0" applyProtection="0"/>
    <xf numFmtId="0" fontId="121" fillId="107" borderId="0" applyNumberFormat="0" applyBorder="0" applyAlignment="0" applyProtection="0"/>
    <xf numFmtId="0" fontId="19" fillId="0" borderId="0"/>
    <xf numFmtId="0" fontId="12" fillId="0" borderId="0"/>
    <xf numFmtId="0" fontId="12" fillId="86" borderId="50" applyNumberFormat="0" applyFont="0" applyAlignment="0" applyProtection="0"/>
    <xf numFmtId="0" fontId="121" fillId="87" borderId="0" applyNumberFormat="0" applyBorder="0" applyAlignment="0" applyProtection="0"/>
    <xf numFmtId="0" fontId="12" fillId="88" borderId="0" applyNumberFormat="0" applyBorder="0" applyAlignment="0" applyProtection="0"/>
    <xf numFmtId="0" fontId="12" fillId="89" borderId="0" applyNumberFormat="0" applyBorder="0" applyAlignment="0" applyProtection="0"/>
    <xf numFmtId="0" fontId="121" fillId="91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0" fontId="121" fillId="95" borderId="0" applyNumberFormat="0" applyBorder="0" applyAlignment="0" applyProtection="0"/>
    <xf numFmtId="0" fontId="12" fillId="96" borderId="0" applyNumberFormat="0" applyBorder="0" applyAlignment="0" applyProtection="0"/>
    <xf numFmtId="0" fontId="12" fillId="97" borderId="0" applyNumberFormat="0" applyBorder="0" applyAlignment="0" applyProtection="0"/>
    <xf numFmtId="0" fontId="121" fillId="99" borderId="0" applyNumberFormat="0" applyBorder="0" applyAlignment="0" applyProtection="0"/>
    <xf numFmtId="0" fontId="12" fillId="100" borderId="0" applyNumberFormat="0" applyBorder="0" applyAlignment="0" applyProtection="0"/>
    <xf numFmtId="0" fontId="12" fillId="101" borderId="0" applyNumberFormat="0" applyBorder="0" applyAlignment="0" applyProtection="0"/>
    <xf numFmtId="0" fontId="121" fillId="103" borderId="0" applyNumberFormat="0" applyBorder="0" applyAlignment="0" applyProtection="0"/>
    <xf numFmtId="0" fontId="12" fillId="104" borderId="0" applyNumberFormat="0" applyBorder="0" applyAlignment="0" applyProtection="0"/>
    <xf numFmtId="0" fontId="12" fillId="105" borderId="0" applyNumberFormat="0" applyBorder="0" applyAlignment="0" applyProtection="0"/>
    <xf numFmtId="0" fontId="121" fillId="107" borderId="0" applyNumberFormat="0" applyBorder="0" applyAlignment="0" applyProtection="0"/>
    <xf numFmtId="0" fontId="12" fillId="108" borderId="0" applyNumberFormat="0" applyBorder="0" applyAlignment="0" applyProtection="0"/>
    <xf numFmtId="0" fontId="12" fillId="109" borderId="0" applyNumberFormat="0" applyBorder="0" applyAlignment="0" applyProtection="0"/>
    <xf numFmtId="0" fontId="19" fillId="0" borderId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0" borderId="0" applyNumberFormat="0" applyBorder="0" applyAlignment="0" applyProtection="0"/>
    <xf numFmtId="0" fontId="44" fillId="23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6" fillId="22" borderId="0" applyNumberFormat="0" applyBorder="0" applyAlignment="0" applyProtection="0"/>
    <xf numFmtId="0" fontId="47" fillId="35" borderId="1" applyNumberFormat="0" applyAlignment="0" applyProtection="0"/>
    <xf numFmtId="0" fontId="48" fillId="23" borderId="2" applyNumberFormat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3" borderId="1" applyNumberFormat="0" applyAlignment="0" applyProtection="0"/>
    <xf numFmtId="0" fontId="55" fillId="0" borderId="7" applyNumberFormat="0" applyFill="0" applyAlignment="0" applyProtection="0"/>
    <xf numFmtId="0" fontId="56" fillId="33" borderId="0" applyNumberFormat="0" applyBorder="0" applyAlignment="0" applyProtection="0"/>
    <xf numFmtId="0" fontId="19" fillId="32" borderId="8" applyNumberFormat="0" applyFont="0" applyAlignment="0" applyProtection="0"/>
    <xf numFmtId="0" fontId="57" fillId="35" borderId="9" applyNumberFormat="0" applyAlignment="0" applyProtection="0"/>
    <xf numFmtId="9" fontId="19" fillId="0" borderId="0" applyFont="0" applyFill="0" applyBorder="0" applyAlignment="0" applyProtection="0"/>
    <xf numFmtId="179" fontId="84" fillId="0" borderId="0"/>
    <xf numFmtId="0" fontId="49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2" fillId="86" borderId="50" applyNumberFormat="0" applyFont="0" applyAlignment="0" applyProtection="0"/>
    <xf numFmtId="0" fontId="12" fillId="88" borderId="0" applyNumberFormat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0" fontId="12" fillId="96" borderId="0" applyNumberFormat="0" applyBorder="0" applyAlignment="0" applyProtection="0"/>
    <xf numFmtId="0" fontId="12" fillId="97" borderId="0" applyNumberFormat="0" applyBorder="0" applyAlignment="0" applyProtection="0"/>
    <xf numFmtId="0" fontId="12" fillId="100" borderId="0" applyNumberFormat="0" applyBorder="0" applyAlignment="0" applyProtection="0"/>
    <xf numFmtId="0" fontId="12" fillId="101" borderId="0" applyNumberFormat="0" applyBorder="0" applyAlignment="0" applyProtection="0"/>
    <xf numFmtId="0" fontId="12" fillId="104" borderId="0" applyNumberFormat="0" applyBorder="0" applyAlignment="0" applyProtection="0"/>
    <xf numFmtId="0" fontId="12" fillId="105" borderId="0" applyNumberFormat="0" applyBorder="0" applyAlignment="0" applyProtection="0"/>
    <xf numFmtId="0" fontId="12" fillId="108" borderId="0" applyNumberFormat="0" applyBorder="0" applyAlignment="0" applyProtection="0"/>
    <xf numFmtId="0" fontId="12" fillId="109" borderId="0" applyNumberFormat="0" applyBorder="0" applyAlignment="0" applyProtection="0"/>
    <xf numFmtId="0" fontId="12" fillId="0" borderId="0"/>
    <xf numFmtId="0" fontId="12" fillId="86" borderId="50" applyNumberFormat="0" applyFont="0" applyAlignment="0" applyProtection="0"/>
    <xf numFmtId="0" fontId="12" fillId="88" borderId="0" applyNumberFormat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0" fontId="12" fillId="96" borderId="0" applyNumberFormat="0" applyBorder="0" applyAlignment="0" applyProtection="0"/>
    <xf numFmtId="0" fontId="12" fillId="97" borderId="0" applyNumberFormat="0" applyBorder="0" applyAlignment="0" applyProtection="0"/>
    <xf numFmtId="0" fontId="12" fillId="100" borderId="0" applyNumberFormat="0" applyBorder="0" applyAlignment="0" applyProtection="0"/>
    <xf numFmtId="0" fontId="12" fillId="101" borderId="0" applyNumberFormat="0" applyBorder="0" applyAlignment="0" applyProtection="0"/>
    <xf numFmtId="0" fontId="12" fillId="104" borderId="0" applyNumberFormat="0" applyBorder="0" applyAlignment="0" applyProtection="0"/>
    <xf numFmtId="0" fontId="12" fillId="105" borderId="0" applyNumberFormat="0" applyBorder="0" applyAlignment="0" applyProtection="0"/>
    <xf numFmtId="0" fontId="12" fillId="108" borderId="0" applyNumberFormat="0" applyBorder="0" applyAlignment="0" applyProtection="0"/>
    <xf numFmtId="0" fontId="12" fillId="109" borderId="0" applyNumberFormat="0" applyBorder="0" applyAlignment="0" applyProtection="0"/>
    <xf numFmtId="0" fontId="12" fillId="0" borderId="0"/>
    <xf numFmtId="0" fontId="12" fillId="0" borderId="0"/>
    <xf numFmtId="0" fontId="12" fillId="86" borderId="50" applyNumberFormat="0" applyFont="0" applyAlignment="0" applyProtection="0"/>
    <xf numFmtId="0" fontId="12" fillId="88" borderId="0" applyNumberFormat="0" applyBorder="0" applyAlignment="0" applyProtection="0"/>
    <xf numFmtId="0" fontId="12" fillId="89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0" fontId="12" fillId="96" borderId="0" applyNumberFormat="0" applyBorder="0" applyAlignment="0" applyProtection="0"/>
    <xf numFmtId="0" fontId="12" fillId="97" borderId="0" applyNumberFormat="0" applyBorder="0" applyAlignment="0" applyProtection="0"/>
    <xf numFmtId="0" fontId="12" fillId="100" borderId="0" applyNumberFormat="0" applyBorder="0" applyAlignment="0" applyProtection="0"/>
    <xf numFmtId="0" fontId="12" fillId="101" borderId="0" applyNumberFormat="0" applyBorder="0" applyAlignment="0" applyProtection="0"/>
    <xf numFmtId="0" fontId="12" fillId="104" borderId="0" applyNumberFormat="0" applyBorder="0" applyAlignment="0" applyProtection="0"/>
    <xf numFmtId="0" fontId="12" fillId="105" borderId="0" applyNumberFormat="0" applyBorder="0" applyAlignment="0" applyProtection="0"/>
    <xf numFmtId="0" fontId="12" fillId="108" borderId="0" applyNumberFormat="0" applyBorder="0" applyAlignment="0" applyProtection="0"/>
    <xf numFmtId="0" fontId="12" fillId="109" borderId="0" applyNumberFormat="0" applyBorder="0" applyAlignment="0" applyProtection="0"/>
    <xf numFmtId="0" fontId="11" fillId="0" borderId="0"/>
    <xf numFmtId="0" fontId="11" fillId="86" borderId="50" applyNumberFormat="0" applyFont="0" applyAlignment="0" applyProtection="0"/>
    <xf numFmtId="0" fontId="121" fillId="87" borderId="0" applyNumberFormat="0" applyBorder="0" applyAlignment="0" applyProtection="0"/>
    <xf numFmtId="0" fontId="11" fillId="88" borderId="0" applyNumberFormat="0" applyBorder="0" applyAlignment="0" applyProtection="0"/>
    <xf numFmtId="0" fontId="11" fillId="89" borderId="0" applyNumberFormat="0" applyBorder="0" applyAlignment="0" applyProtection="0"/>
    <xf numFmtId="0" fontId="121" fillId="91" borderId="0" applyNumberFormat="0" applyBorder="0" applyAlignment="0" applyProtection="0"/>
    <xf numFmtId="0" fontId="11" fillId="92" borderId="0" applyNumberFormat="0" applyBorder="0" applyAlignment="0" applyProtection="0"/>
    <xf numFmtId="0" fontId="11" fillId="93" borderId="0" applyNumberFormat="0" applyBorder="0" applyAlignment="0" applyProtection="0"/>
    <xf numFmtId="0" fontId="121" fillId="95" borderId="0" applyNumberFormat="0" applyBorder="0" applyAlignment="0" applyProtection="0"/>
    <xf numFmtId="0" fontId="11" fillId="96" borderId="0" applyNumberFormat="0" applyBorder="0" applyAlignment="0" applyProtection="0"/>
    <xf numFmtId="0" fontId="11" fillId="97" borderId="0" applyNumberFormat="0" applyBorder="0" applyAlignment="0" applyProtection="0"/>
    <xf numFmtId="0" fontId="121" fillId="99" borderId="0" applyNumberFormat="0" applyBorder="0" applyAlignment="0" applyProtection="0"/>
    <xf numFmtId="0" fontId="11" fillId="100" borderId="0" applyNumberFormat="0" applyBorder="0" applyAlignment="0" applyProtection="0"/>
    <xf numFmtId="0" fontId="11" fillId="101" borderId="0" applyNumberFormat="0" applyBorder="0" applyAlignment="0" applyProtection="0"/>
    <xf numFmtId="0" fontId="121" fillId="103" borderId="0" applyNumberFormat="0" applyBorder="0" applyAlignment="0" applyProtection="0"/>
    <xf numFmtId="0" fontId="11" fillId="104" borderId="0" applyNumberFormat="0" applyBorder="0" applyAlignment="0" applyProtection="0"/>
    <xf numFmtId="0" fontId="11" fillId="105" borderId="0" applyNumberFormat="0" applyBorder="0" applyAlignment="0" applyProtection="0"/>
    <xf numFmtId="0" fontId="121" fillId="107" borderId="0" applyNumberFormat="0" applyBorder="0" applyAlignment="0" applyProtection="0"/>
    <xf numFmtId="0" fontId="11" fillId="108" borderId="0" applyNumberFormat="0" applyBorder="0" applyAlignment="0" applyProtection="0"/>
    <xf numFmtId="0" fontId="11" fillId="10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86" borderId="50" applyNumberFormat="0" applyFont="0" applyAlignment="0" applyProtection="0"/>
    <xf numFmtId="0" fontId="121" fillId="87" borderId="0" applyNumberFormat="0" applyBorder="0" applyAlignment="0" applyProtection="0"/>
    <xf numFmtId="0" fontId="10" fillId="88" borderId="0" applyNumberFormat="0" applyBorder="0" applyAlignment="0" applyProtection="0"/>
    <xf numFmtId="0" fontId="10" fillId="89" borderId="0" applyNumberFormat="0" applyBorder="0" applyAlignment="0" applyProtection="0"/>
    <xf numFmtId="0" fontId="121" fillId="91" borderId="0" applyNumberFormat="0" applyBorder="0" applyAlignment="0" applyProtection="0"/>
    <xf numFmtId="0" fontId="121" fillId="91" borderId="0" applyNumberFormat="0" applyBorder="0" applyAlignment="0" applyProtection="0"/>
    <xf numFmtId="0" fontId="10" fillId="92" borderId="0" applyNumberFormat="0" applyBorder="0" applyAlignment="0" applyProtection="0"/>
    <xf numFmtId="0" fontId="10" fillId="93" borderId="0" applyNumberFormat="0" applyBorder="0" applyAlignment="0" applyProtection="0"/>
    <xf numFmtId="0" fontId="121" fillId="95" borderId="0" applyNumberFormat="0" applyBorder="0" applyAlignment="0" applyProtection="0"/>
    <xf numFmtId="0" fontId="10" fillId="96" borderId="0" applyNumberFormat="0" applyBorder="0" applyAlignment="0" applyProtection="0"/>
    <xf numFmtId="0" fontId="10" fillId="97" borderId="0" applyNumberFormat="0" applyBorder="0" applyAlignment="0" applyProtection="0"/>
    <xf numFmtId="0" fontId="121" fillId="103" borderId="0" applyNumberFormat="0" applyBorder="0" applyAlignment="0" applyProtection="0"/>
    <xf numFmtId="0" fontId="121" fillId="99" borderId="0" applyNumberFormat="0" applyBorder="0" applyAlignment="0" applyProtection="0"/>
    <xf numFmtId="0" fontId="10" fillId="100" borderId="0" applyNumberFormat="0" applyBorder="0" applyAlignment="0" applyProtection="0"/>
    <xf numFmtId="0" fontId="10" fillId="101" borderId="0" applyNumberFormat="0" applyBorder="0" applyAlignment="0" applyProtection="0"/>
    <xf numFmtId="0" fontId="121" fillId="87" borderId="0" applyNumberFormat="0" applyBorder="0" applyAlignment="0" applyProtection="0"/>
    <xf numFmtId="0" fontId="121" fillId="103" borderId="0" applyNumberFormat="0" applyBorder="0" applyAlignment="0" applyProtection="0"/>
    <xf numFmtId="0" fontId="10" fillId="104" borderId="0" applyNumberFormat="0" applyBorder="0" applyAlignment="0" applyProtection="0"/>
    <xf numFmtId="0" fontId="10" fillId="105" borderId="0" applyNumberFormat="0" applyBorder="0" applyAlignment="0" applyProtection="0"/>
    <xf numFmtId="0" fontId="121" fillId="107" borderId="0" applyNumberFormat="0" applyBorder="0" applyAlignment="0" applyProtection="0"/>
    <xf numFmtId="0" fontId="10" fillId="108" borderId="0" applyNumberFormat="0" applyBorder="0" applyAlignment="0" applyProtection="0"/>
    <xf numFmtId="0" fontId="10" fillId="109" borderId="0" applyNumberFormat="0" applyBorder="0" applyAlignment="0" applyProtection="0"/>
    <xf numFmtId="0" fontId="121" fillId="91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9" borderId="0" applyNumberFormat="0" applyBorder="0" applyAlignment="0" applyProtection="0"/>
    <xf numFmtId="0" fontId="121" fillId="103" borderId="0" applyNumberFormat="0" applyBorder="0" applyAlignment="0" applyProtection="0"/>
    <xf numFmtId="0" fontId="121" fillId="99" borderId="0" applyNumberFormat="0" applyBorder="0" applyAlignment="0" applyProtection="0"/>
    <xf numFmtId="0" fontId="121" fillId="8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6" borderId="50" applyNumberFormat="0" applyFont="0" applyAlignment="0" applyProtection="0"/>
    <xf numFmtId="0" fontId="9" fillId="88" borderId="0" applyNumberFormat="0" applyBorder="0" applyAlignment="0" applyProtection="0"/>
    <xf numFmtId="0" fontId="9" fillId="89" borderId="0" applyNumberFormat="0" applyBorder="0" applyAlignment="0" applyProtection="0"/>
    <xf numFmtId="0" fontId="9" fillId="92" borderId="0" applyNumberFormat="0" applyBorder="0" applyAlignment="0" applyProtection="0"/>
    <xf numFmtId="0" fontId="9" fillId="93" borderId="0" applyNumberFormat="0" applyBorder="0" applyAlignment="0" applyProtection="0"/>
    <xf numFmtId="0" fontId="9" fillId="96" borderId="0" applyNumberFormat="0" applyBorder="0" applyAlignment="0" applyProtection="0"/>
    <xf numFmtId="0" fontId="9" fillId="97" borderId="0" applyNumberFormat="0" applyBorder="0" applyAlignment="0" applyProtection="0"/>
    <xf numFmtId="0" fontId="9" fillId="100" borderId="0" applyNumberFormat="0" applyBorder="0" applyAlignment="0" applyProtection="0"/>
    <xf numFmtId="0" fontId="9" fillId="101" borderId="0" applyNumberFormat="0" applyBorder="0" applyAlignment="0" applyProtection="0"/>
    <xf numFmtId="0" fontId="9" fillId="104" borderId="0" applyNumberFormat="0" applyBorder="0" applyAlignment="0" applyProtection="0"/>
    <xf numFmtId="0" fontId="9" fillId="105" borderId="0" applyNumberFormat="0" applyBorder="0" applyAlignment="0" applyProtection="0"/>
    <xf numFmtId="0" fontId="9" fillId="108" borderId="0" applyNumberFormat="0" applyBorder="0" applyAlignment="0" applyProtection="0"/>
    <xf numFmtId="0" fontId="9" fillId="109" borderId="0" applyNumberFormat="0" applyBorder="0" applyAlignment="0" applyProtection="0"/>
    <xf numFmtId="0" fontId="9" fillId="0" borderId="0"/>
    <xf numFmtId="0" fontId="9" fillId="86" borderId="50" applyNumberFormat="0" applyFont="0" applyAlignment="0" applyProtection="0"/>
    <xf numFmtId="0" fontId="9" fillId="88" borderId="0" applyNumberFormat="0" applyBorder="0" applyAlignment="0" applyProtection="0"/>
    <xf numFmtId="0" fontId="9" fillId="89" borderId="0" applyNumberFormat="0" applyBorder="0" applyAlignment="0" applyProtection="0"/>
    <xf numFmtId="0" fontId="9" fillId="92" borderId="0" applyNumberFormat="0" applyBorder="0" applyAlignment="0" applyProtection="0"/>
    <xf numFmtId="0" fontId="9" fillId="93" borderId="0" applyNumberFormat="0" applyBorder="0" applyAlignment="0" applyProtection="0"/>
    <xf numFmtId="0" fontId="9" fillId="96" borderId="0" applyNumberFormat="0" applyBorder="0" applyAlignment="0" applyProtection="0"/>
    <xf numFmtId="0" fontId="9" fillId="97" borderId="0" applyNumberFormat="0" applyBorder="0" applyAlignment="0" applyProtection="0"/>
    <xf numFmtId="0" fontId="9" fillId="100" borderId="0" applyNumberFormat="0" applyBorder="0" applyAlignment="0" applyProtection="0"/>
    <xf numFmtId="0" fontId="9" fillId="101" borderId="0" applyNumberFormat="0" applyBorder="0" applyAlignment="0" applyProtection="0"/>
    <xf numFmtId="0" fontId="9" fillId="104" borderId="0" applyNumberFormat="0" applyBorder="0" applyAlignment="0" applyProtection="0"/>
    <xf numFmtId="0" fontId="9" fillId="105" borderId="0" applyNumberFormat="0" applyBorder="0" applyAlignment="0" applyProtection="0"/>
    <xf numFmtId="0" fontId="9" fillId="108" borderId="0" applyNumberFormat="0" applyBorder="0" applyAlignment="0" applyProtection="0"/>
    <xf numFmtId="0" fontId="9" fillId="109" borderId="0" applyNumberFormat="0" applyBorder="0" applyAlignment="0" applyProtection="0"/>
    <xf numFmtId="0" fontId="9" fillId="0" borderId="0"/>
    <xf numFmtId="0" fontId="9" fillId="0" borderId="0"/>
    <xf numFmtId="0" fontId="9" fillId="86" borderId="50" applyNumberFormat="0" applyFont="0" applyAlignment="0" applyProtection="0"/>
    <xf numFmtId="0" fontId="9" fillId="88" borderId="0" applyNumberFormat="0" applyBorder="0" applyAlignment="0" applyProtection="0"/>
    <xf numFmtId="0" fontId="9" fillId="89" borderId="0" applyNumberFormat="0" applyBorder="0" applyAlignment="0" applyProtection="0"/>
    <xf numFmtId="0" fontId="9" fillId="92" borderId="0" applyNumberFormat="0" applyBorder="0" applyAlignment="0" applyProtection="0"/>
    <xf numFmtId="0" fontId="9" fillId="93" borderId="0" applyNumberFormat="0" applyBorder="0" applyAlignment="0" applyProtection="0"/>
    <xf numFmtId="0" fontId="9" fillId="96" borderId="0" applyNumberFormat="0" applyBorder="0" applyAlignment="0" applyProtection="0"/>
    <xf numFmtId="0" fontId="9" fillId="97" borderId="0" applyNumberFormat="0" applyBorder="0" applyAlignment="0" applyProtection="0"/>
    <xf numFmtId="0" fontId="9" fillId="100" borderId="0" applyNumberFormat="0" applyBorder="0" applyAlignment="0" applyProtection="0"/>
    <xf numFmtId="0" fontId="9" fillId="101" borderId="0" applyNumberFormat="0" applyBorder="0" applyAlignment="0" applyProtection="0"/>
    <xf numFmtId="0" fontId="9" fillId="104" borderId="0" applyNumberFormat="0" applyBorder="0" applyAlignment="0" applyProtection="0"/>
    <xf numFmtId="0" fontId="9" fillId="105" borderId="0" applyNumberFormat="0" applyBorder="0" applyAlignment="0" applyProtection="0"/>
    <xf numFmtId="0" fontId="9" fillId="108" borderId="0" applyNumberFormat="0" applyBorder="0" applyAlignment="0" applyProtection="0"/>
    <xf numFmtId="0" fontId="9" fillId="10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6" borderId="50" applyNumberFormat="0" applyFont="0" applyAlignment="0" applyProtection="0"/>
    <xf numFmtId="0" fontId="8" fillId="88" borderId="0" applyNumberFormat="0" applyBorder="0" applyAlignment="0" applyProtection="0"/>
    <xf numFmtId="0" fontId="8" fillId="89" borderId="0" applyNumberFormat="0" applyBorder="0" applyAlignment="0" applyProtection="0"/>
    <xf numFmtId="0" fontId="8" fillId="92" borderId="0" applyNumberFormat="0" applyBorder="0" applyAlignment="0" applyProtection="0"/>
    <xf numFmtId="0" fontId="8" fillId="93" borderId="0" applyNumberFormat="0" applyBorder="0" applyAlignment="0" applyProtection="0"/>
    <xf numFmtId="0" fontId="8" fillId="96" borderId="0" applyNumberFormat="0" applyBorder="0" applyAlignment="0" applyProtection="0"/>
    <xf numFmtId="0" fontId="8" fillId="97" borderId="0" applyNumberFormat="0" applyBorder="0" applyAlignment="0" applyProtection="0"/>
    <xf numFmtId="0" fontId="8" fillId="100" borderId="0" applyNumberFormat="0" applyBorder="0" applyAlignment="0" applyProtection="0"/>
    <xf numFmtId="0" fontId="8" fillId="101" borderId="0" applyNumberFormat="0" applyBorder="0" applyAlignment="0" applyProtection="0"/>
    <xf numFmtId="0" fontId="8" fillId="104" borderId="0" applyNumberFormat="0" applyBorder="0" applyAlignment="0" applyProtection="0"/>
    <xf numFmtId="0" fontId="8" fillId="105" borderId="0" applyNumberFormat="0" applyBorder="0" applyAlignment="0" applyProtection="0"/>
    <xf numFmtId="0" fontId="8" fillId="108" borderId="0" applyNumberFormat="0" applyBorder="0" applyAlignment="0" applyProtection="0"/>
    <xf numFmtId="0" fontId="8" fillId="109" borderId="0" applyNumberFormat="0" applyBorder="0" applyAlignment="0" applyProtection="0"/>
    <xf numFmtId="0" fontId="8" fillId="0" borderId="0"/>
    <xf numFmtId="0" fontId="8" fillId="86" borderId="50" applyNumberFormat="0" applyFont="0" applyAlignment="0" applyProtection="0"/>
    <xf numFmtId="0" fontId="8" fillId="88" borderId="0" applyNumberFormat="0" applyBorder="0" applyAlignment="0" applyProtection="0"/>
    <xf numFmtId="0" fontId="8" fillId="89" borderId="0" applyNumberFormat="0" applyBorder="0" applyAlignment="0" applyProtection="0"/>
    <xf numFmtId="0" fontId="8" fillId="92" borderId="0" applyNumberFormat="0" applyBorder="0" applyAlignment="0" applyProtection="0"/>
    <xf numFmtId="0" fontId="8" fillId="93" borderId="0" applyNumberFormat="0" applyBorder="0" applyAlignment="0" applyProtection="0"/>
    <xf numFmtId="0" fontId="8" fillId="96" borderId="0" applyNumberFormat="0" applyBorder="0" applyAlignment="0" applyProtection="0"/>
    <xf numFmtId="0" fontId="8" fillId="97" borderId="0" applyNumberFormat="0" applyBorder="0" applyAlignment="0" applyProtection="0"/>
    <xf numFmtId="0" fontId="8" fillId="100" borderId="0" applyNumberFormat="0" applyBorder="0" applyAlignment="0" applyProtection="0"/>
    <xf numFmtId="0" fontId="8" fillId="101" borderId="0" applyNumberFormat="0" applyBorder="0" applyAlignment="0" applyProtection="0"/>
    <xf numFmtId="0" fontId="8" fillId="104" borderId="0" applyNumberFormat="0" applyBorder="0" applyAlignment="0" applyProtection="0"/>
    <xf numFmtId="0" fontId="8" fillId="105" borderId="0" applyNumberFormat="0" applyBorder="0" applyAlignment="0" applyProtection="0"/>
    <xf numFmtId="0" fontId="8" fillId="108" borderId="0" applyNumberFormat="0" applyBorder="0" applyAlignment="0" applyProtection="0"/>
    <xf numFmtId="0" fontId="8" fillId="109" borderId="0" applyNumberFormat="0" applyBorder="0" applyAlignment="0" applyProtection="0"/>
    <xf numFmtId="0" fontId="8" fillId="0" borderId="0"/>
    <xf numFmtId="0" fontId="8" fillId="0" borderId="0"/>
    <xf numFmtId="0" fontId="8" fillId="86" borderId="50" applyNumberFormat="0" applyFont="0" applyAlignment="0" applyProtection="0"/>
    <xf numFmtId="0" fontId="8" fillId="88" borderId="0" applyNumberFormat="0" applyBorder="0" applyAlignment="0" applyProtection="0"/>
    <xf numFmtId="0" fontId="8" fillId="89" borderId="0" applyNumberFormat="0" applyBorder="0" applyAlignment="0" applyProtection="0"/>
    <xf numFmtId="0" fontId="8" fillId="92" borderId="0" applyNumberFormat="0" applyBorder="0" applyAlignment="0" applyProtection="0"/>
    <xf numFmtId="0" fontId="8" fillId="93" borderId="0" applyNumberFormat="0" applyBorder="0" applyAlignment="0" applyProtection="0"/>
    <xf numFmtId="0" fontId="8" fillId="96" borderId="0" applyNumberFormat="0" applyBorder="0" applyAlignment="0" applyProtection="0"/>
    <xf numFmtId="0" fontId="8" fillId="97" borderId="0" applyNumberFormat="0" applyBorder="0" applyAlignment="0" applyProtection="0"/>
    <xf numFmtId="0" fontId="8" fillId="100" borderId="0" applyNumberFormat="0" applyBorder="0" applyAlignment="0" applyProtection="0"/>
    <xf numFmtId="0" fontId="8" fillId="101" borderId="0" applyNumberFormat="0" applyBorder="0" applyAlignment="0" applyProtection="0"/>
    <xf numFmtId="0" fontId="8" fillId="104" borderId="0" applyNumberFormat="0" applyBorder="0" applyAlignment="0" applyProtection="0"/>
    <xf numFmtId="0" fontId="8" fillId="105" borderId="0" applyNumberFormat="0" applyBorder="0" applyAlignment="0" applyProtection="0"/>
    <xf numFmtId="0" fontId="8" fillId="108" borderId="0" applyNumberFormat="0" applyBorder="0" applyAlignment="0" applyProtection="0"/>
    <xf numFmtId="0" fontId="8" fillId="109" borderId="0" applyNumberFormat="0" applyBorder="0" applyAlignment="0" applyProtection="0"/>
    <xf numFmtId="0" fontId="8" fillId="0" borderId="0"/>
    <xf numFmtId="0" fontId="8" fillId="86" borderId="50" applyNumberFormat="0" applyFont="0" applyAlignment="0" applyProtection="0"/>
    <xf numFmtId="0" fontId="8" fillId="88" borderId="0" applyNumberFormat="0" applyBorder="0" applyAlignment="0" applyProtection="0"/>
    <xf numFmtId="0" fontId="8" fillId="89" borderId="0" applyNumberFormat="0" applyBorder="0" applyAlignment="0" applyProtection="0"/>
    <xf numFmtId="0" fontId="8" fillId="92" borderId="0" applyNumberFormat="0" applyBorder="0" applyAlignment="0" applyProtection="0"/>
    <xf numFmtId="0" fontId="8" fillId="93" borderId="0" applyNumberFormat="0" applyBorder="0" applyAlignment="0" applyProtection="0"/>
    <xf numFmtId="0" fontId="8" fillId="96" borderId="0" applyNumberFormat="0" applyBorder="0" applyAlignment="0" applyProtection="0"/>
    <xf numFmtId="0" fontId="8" fillId="97" borderId="0" applyNumberFormat="0" applyBorder="0" applyAlignment="0" applyProtection="0"/>
    <xf numFmtId="0" fontId="8" fillId="100" borderId="0" applyNumberFormat="0" applyBorder="0" applyAlignment="0" applyProtection="0"/>
    <xf numFmtId="0" fontId="8" fillId="101" borderId="0" applyNumberFormat="0" applyBorder="0" applyAlignment="0" applyProtection="0"/>
    <xf numFmtId="0" fontId="8" fillId="104" borderId="0" applyNumberFormat="0" applyBorder="0" applyAlignment="0" applyProtection="0"/>
    <xf numFmtId="0" fontId="8" fillId="105" borderId="0" applyNumberFormat="0" applyBorder="0" applyAlignment="0" applyProtection="0"/>
    <xf numFmtId="0" fontId="8" fillId="108" borderId="0" applyNumberFormat="0" applyBorder="0" applyAlignment="0" applyProtection="0"/>
    <xf numFmtId="0" fontId="8" fillId="10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6" borderId="50" applyNumberFormat="0" applyFont="0" applyAlignment="0" applyProtection="0"/>
    <xf numFmtId="0" fontId="8" fillId="88" borderId="0" applyNumberFormat="0" applyBorder="0" applyAlignment="0" applyProtection="0"/>
    <xf numFmtId="0" fontId="8" fillId="89" borderId="0" applyNumberFormat="0" applyBorder="0" applyAlignment="0" applyProtection="0"/>
    <xf numFmtId="0" fontId="8" fillId="92" borderId="0" applyNumberFormat="0" applyBorder="0" applyAlignment="0" applyProtection="0"/>
    <xf numFmtId="0" fontId="8" fillId="93" borderId="0" applyNumberFormat="0" applyBorder="0" applyAlignment="0" applyProtection="0"/>
    <xf numFmtId="0" fontId="8" fillId="96" borderId="0" applyNumberFormat="0" applyBorder="0" applyAlignment="0" applyProtection="0"/>
    <xf numFmtId="0" fontId="8" fillId="97" borderId="0" applyNumberFormat="0" applyBorder="0" applyAlignment="0" applyProtection="0"/>
    <xf numFmtId="0" fontId="8" fillId="100" borderId="0" applyNumberFormat="0" applyBorder="0" applyAlignment="0" applyProtection="0"/>
    <xf numFmtId="0" fontId="8" fillId="101" borderId="0" applyNumberFormat="0" applyBorder="0" applyAlignment="0" applyProtection="0"/>
    <xf numFmtId="0" fontId="8" fillId="104" borderId="0" applyNumberFormat="0" applyBorder="0" applyAlignment="0" applyProtection="0"/>
    <xf numFmtId="0" fontId="8" fillId="105" borderId="0" applyNumberFormat="0" applyBorder="0" applyAlignment="0" applyProtection="0"/>
    <xf numFmtId="0" fontId="8" fillId="108" borderId="0" applyNumberFormat="0" applyBorder="0" applyAlignment="0" applyProtection="0"/>
    <xf numFmtId="0" fontId="8" fillId="109" borderId="0" applyNumberFormat="0" applyBorder="0" applyAlignment="0" applyProtection="0"/>
    <xf numFmtId="0" fontId="8" fillId="0" borderId="0"/>
    <xf numFmtId="0" fontId="8" fillId="86" borderId="50" applyNumberFormat="0" applyFont="0" applyAlignment="0" applyProtection="0"/>
    <xf numFmtId="0" fontId="8" fillId="88" borderId="0" applyNumberFormat="0" applyBorder="0" applyAlignment="0" applyProtection="0"/>
    <xf numFmtId="0" fontId="8" fillId="89" borderId="0" applyNumberFormat="0" applyBorder="0" applyAlignment="0" applyProtection="0"/>
    <xf numFmtId="0" fontId="8" fillId="92" borderId="0" applyNumberFormat="0" applyBorder="0" applyAlignment="0" applyProtection="0"/>
    <xf numFmtId="0" fontId="8" fillId="93" borderId="0" applyNumberFormat="0" applyBorder="0" applyAlignment="0" applyProtection="0"/>
    <xf numFmtId="0" fontId="8" fillId="96" borderId="0" applyNumberFormat="0" applyBorder="0" applyAlignment="0" applyProtection="0"/>
    <xf numFmtId="0" fontId="8" fillId="97" borderId="0" applyNumberFormat="0" applyBorder="0" applyAlignment="0" applyProtection="0"/>
    <xf numFmtId="0" fontId="8" fillId="100" borderId="0" applyNumberFormat="0" applyBorder="0" applyAlignment="0" applyProtection="0"/>
    <xf numFmtId="0" fontId="8" fillId="101" borderId="0" applyNumberFormat="0" applyBorder="0" applyAlignment="0" applyProtection="0"/>
    <xf numFmtId="0" fontId="8" fillId="104" borderId="0" applyNumberFormat="0" applyBorder="0" applyAlignment="0" applyProtection="0"/>
    <xf numFmtId="0" fontId="8" fillId="105" borderId="0" applyNumberFormat="0" applyBorder="0" applyAlignment="0" applyProtection="0"/>
    <xf numFmtId="0" fontId="8" fillId="108" borderId="0" applyNumberFormat="0" applyBorder="0" applyAlignment="0" applyProtection="0"/>
    <xf numFmtId="0" fontId="8" fillId="109" borderId="0" applyNumberFormat="0" applyBorder="0" applyAlignment="0" applyProtection="0"/>
    <xf numFmtId="0" fontId="8" fillId="0" borderId="0"/>
    <xf numFmtId="0" fontId="8" fillId="0" borderId="0"/>
    <xf numFmtId="0" fontId="8" fillId="86" borderId="50" applyNumberFormat="0" applyFont="0" applyAlignment="0" applyProtection="0"/>
    <xf numFmtId="0" fontId="8" fillId="88" borderId="0" applyNumberFormat="0" applyBorder="0" applyAlignment="0" applyProtection="0"/>
    <xf numFmtId="0" fontId="8" fillId="89" borderId="0" applyNumberFormat="0" applyBorder="0" applyAlignment="0" applyProtection="0"/>
    <xf numFmtId="0" fontId="8" fillId="92" borderId="0" applyNumberFormat="0" applyBorder="0" applyAlignment="0" applyProtection="0"/>
    <xf numFmtId="0" fontId="8" fillId="93" borderId="0" applyNumberFormat="0" applyBorder="0" applyAlignment="0" applyProtection="0"/>
    <xf numFmtId="0" fontId="8" fillId="96" borderId="0" applyNumberFormat="0" applyBorder="0" applyAlignment="0" applyProtection="0"/>
    <xf numFmtId="0" fontId="8" fillId="97" borderId="0" applyNumberFormat="0" applyBorder="0" applyAlignment="0" applyProtection="0"/>
    <xf numFmtId="0" fontId="8" fillId="100" borderId="0" applyNumberFormat="0" applyBorder="0" applyAlignment="0" applyProtection="0"/>
    <xf numFmtId="0" fontId="8" fillId="101" borderId="0" applyNumberFormat="0" applyBorder="0" applyAlignment="0" applyProtection="0"/>
    <xf numFmtId="0" fontId="8" fillId="104" borderId="0" applyNumberFormat="0" applyBorder="0" applyAlignment="0" applyProtection="0"/>
    <xf numFmtId="0" fontId="8" fillId="105" borderId="0" applyNumberFormat="0" applyBorder="0" applyAlignment="0" applyProtection="0"/>
    <xf numFmtId="0" fontId="8" fillId="108" borderId="0" applyNumberFormat="0" applyBorder="0" applyAlignment="0" applyProtection="0"/>
    <xf numFmtId="0" fontId="8" fillId="109" borderId="0" applyNumberFormat="0" applyBorder="0" applyAlignment="0" applyProtection="0"/>
    <xf numFmtId="0" fontId="8" fillId="0" borderId="0"/>
    <xf numFmtId="0" fontId="8" fillId="86" borderId="50" applyNumberFormat="0" applyFont="0" applyAlignment="0" applyProtection="0"/>
    <xf numFmtId="0" fontId="8" fillId="88" borderId="0" applyNumberFormat="0" applyBorder="0" applyAlignment="0" applyProtection="0"/>
    <xf numFmtId="0" fontId="8" fillId="89" borderId="0" applyNumberFormat="0" applyBorder="0" applyAlignment="0" applyProtection="0"/>
    <xf numFmtId="0" fontId="8" fillId="92" borderId="0" applyNumberFormat="0" applyBorder="0" applyAlignment="0" applyProtection="0"/>
    <xf numFmtId="0" fontId="8" fillId="93" borderId="0" applyNumberFormat="0" applyBorder="0" applyAlignment="0" applyProtection="0"/>
    <xf numFmtId="0" fontId="8" fillId="96" borderId="0" applyNumberFormat="0" applyBorder="0" applyAlignment="0" applyProtection="0"/>
    <xf numFmtId="0" fontId="8" fillId="97" borderId="0" applyNumberFormat="0" applyBorder="0" applyAlignment="0" applyProtection="0"/>
    <xf numFmtId="0" fontId="8" fillId="100" borderId="0" applyNumberFormat="0" applyBorder="0" applyAlignment="0" applyProtection="0"/>
    <xf numFmtId="0" fontId="8" fillId="101" borderId="0" applyNumberFormat="0" applyBorder="0" applyAlignment="0" applyProtection="0"/>
    <xf numFmtId="0" fontId="8" fillId="104" borderId="0" applyNumberFormat="0" applyBorder="0" applyAlignment="0" applyProtection="0"/>
    <xf numFmtId="0" fontId="8" fillId="105" borderId="0" applyNumberFormat="0" applyBorder="0" applyAlignment="0" applyProtection="0"/>
    <xf numFmtId="0" fontId="8" fillId="108" borderId="0" applyNumberFormat="0" applyBorder="0" applyAlignment="0" applyProtection="0"/>
    <xf numFmtId="0" fontId="8" fillId="10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6" borderId="50" applyNumberFormat="0" applyFont="0" applyAlignment="0" applyProtection="0"/>
    <xf numFmtId="0" fontId="8" fillId="88" borderId="0" applyNumberFormat="0" applyBorder="0" applyAlignment="0" applyProtection="0"/>
    <xf numFmtId="0" fontId="8" fillId="89" borderId="0" applyNumberFormat="0" applyBorder="0" applyAlignment="0" applyProtection="0"/>
    <xf numFmtId="0" fontId="8" fillId="92" borderId="0" applyNumberFormat="0" applyBorder="0" applyAlignment="0" applyProtection="0"/>
    <xf numFmtId="0" fontId="8" fillId="93" borderId="0" applyNumberFormat="0" applyBorder="0" applyAlignment="0" applyProtection="0"/>
    <xf numFmtId="0" fontId="8" fillId="96" borderId="0" applyNumberFormat="0" applyBorder="0" applyAlignment="0" applyProtection="0"/>
    <xf numFmtId="0" fontId="8" fillId="97" borderId="0" applyNumberFormat="0" applyBorder="0" applyAlignment="0" applyProtection="0"/>
    <xf numFmtId="0" fontId="8" fillId="100" borderId="0" applyNumberFormat="0" applyBorder="0" applyAlignment="0" applyProtection="0"/>
    <xf numFmtId="0" fontId="8" fillId="101" borderId="0" applyNumberFormat="0" applyBorder="0" applyAlignment="0" applyProtection="0"/>
    <xf numFmtId="0" fontId="8" fillId="104" borderId="0" applyNumberFormat="0" applyBorder="0" applyAlignment="0" applyProtection="0"/>
    <xf numFmtId="0" fontId="8" fillId="105" borderId="0" applyNumberFormat="0" applyBorder="0" applyAlignment="0" applyProtection="0"/>
    <xf numFmtId="0" fontId="8" fillId="108" borderId="0" applyNumberFormat="0" applyBorder="0" applyAlignment="0" applyProtection="0"/>
    <xf numFmtId="0" fontId="8" fillId="10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6" borderId="50" applyNumberFormat="0" applyFont="0" applyAlignment="0" applyProtection="0"/>
    <xf numFmtId="0" fontId="8" fillId="88" borderId="0" applyNumberFormat="0" applyBorder="0" applyAlignment="0" applyProtection="0"/>
    <xf numFmtId="0" fontId="8" fillId="89" borderId="0" applyNumberFormat="0" applyBorder="0" applyAlignment="0" applyProtection="0"/>
    <xf numFmtId="0" fontId="8" fillId="92" borderId="0" applyNumberFormat="0" applyBorder="0" applyAlignment="0" applyProtection="0"/>
    <xf numFmtId="0" fontId="8" fillId="93" borderId="0" applyNumberFormat="0" applyBorder="0" applyAlignment="0" applyProtection="0"/>
    <xf numFmtId="0" fontId="8" fillId="96" borderId="0" applyNumberFormat="0" applyBorder="0" applyAlignment="0" applyProtection="0"/>
    <xf numFmtId="0" fontId="8" fillId="97" borderId="0" applyNumberFormat="0" applyBorder="0" applyAlignment="0" applyProtection="0"/>
    <xf numFmtId="0" fontId="8" fillId="100" borderId="0" applyNumberFormat="0" applyBorder="0" applyAlignment="0" applyProtection="0"/>
    <xf numFmtId="0" fontId="8" fillId="101" borderId="0" applyNumberFormat="0" applyBorder="0" applyAlignment="0" applyProtection="0"/>
    <xf numFmtId="0" fontId="8" fillId="104" borderId="0" applyNumberFormat="0" applyBorder="0" applyAlignment="0" applyProtection="0"/>
    <xf numFmtId="0" fontId="8" fillId="105" borderId="0" applyNumberFormat="0" applyBorder="0" applyAlignment="0" applyProtection="0"/>
    <xf numFmtId="0" fontId="8" fillId="108" borderId="0" applyNumberFormat="0" applyBorder="0" applyAlignment="0" applyProtection="0"/>
    <xf numFmtId="0" fontId="8" fillId="109" borderId="0" applyNumberFormat="0" applyBorder="0" applyAlignment="0" applyProtection="0"/>
    <xf numFmtId="0" fontId="8" fillId="0" borderId="0"/>
    <xf numFmtId="0" fontId="8" fillId="86" borderId="50" applyNumberFormat="0" applyFont="0" applyAlignment="0" applyProtection="0"/>
    <xf numFmtId="0" fontId="8" fillId="88" borderId="0" applyNumberFormat="0" applyBorder="0" applyAlignment="0" applyProtection="0"/>
    <xf numFmtId="0" fontId="8" fillId="89" borderId="0" applyNumberFormat="0" applyBorder="0" applyAlignment="0" applyProtection="0"/>
    <xf numFmtId="0" fontId="8" fillId="92" borderId="0" applyNumberFormat="0" applyBorder="0" applyAlignment="0" applyProtection="0"/>
    <xf numFmtId="0" fontId="8" fillId="93" borderId="0" applyNumberFormat="0" applyBorder="0" applyAlignment="0" applyProtection="0"/>
    <xf numFmtId="0" fontId="8" fillId="96" borderId="0" applyNumberFormat="0" applyBorder="0" applyAlignment="0" applyProtection="0"/>
    <xf numFmtId="0" fontId="8" fillId="97" borderId="0" applyNumberFormat="0" applyBorder="0" applyAlignment="0" applyProtection="0"/>
    <xf numFmtId="0" fontId="8" fillId="100" borderId="0" applyNumberFormat="0" applyBorder="0" applyAlignment="0" applyProtection="0"/>
    <xf numFmtId="0" fontId="8" fillId="101" borderId="0" applyNumberFormat="0" applyBorder="0" applyAlignment="0" applyProtection="0"/>
    <xf numFmtId="0" fontId="8" fillId="104" borderId="0" applyNumberFormat="0" applyBorder="0" applyAlignment="0" applyProtection="0"/>
    <xf numFmtId="0" fontId="8" fillId="105" borderId="0" applyNumberFormat="0" applyBorder="0" applyAlignment="0" applyProtection="0"/>
    <xf numFmtId="0" fontId="8" fillId="108" borderId="0" applyNumberFormat="0" applyBorder="0" applyAlignment="0" applyProtection="0"/>
    <xf numFmtId="0" fontId="8" fillId="109" borderId="0" applyNumberFormat="0" applyBorder="0" applyAlignment="0" applyProtection="0"/>
    <xf numFmtId="0" fontId="8" fillId="0" borderId="0"/>
    <xf numFmtId="0" fontId="8" fillId="0" borderId="0"/>
    <xf numFmtId="0" fontId="8" fillId="86" borderId="50" applyNumberFormat="0" applyFont="0" applyAlignment="0" applyProtection="0"/>
    <xf numFmtId="0" fontId="8" fillId="88" borderId="0" applyNumberFormat="0" applyBorder="0" applyAlignment="0" applyProtection="0"/>
    <xf numFmtId="0" fontId="8" fillId="89" borderId="0" applyNumberFormat="0" applyBorder="0" applyAlignment="0" applyProtection="0"/>
    <xf numFmtId="0" fontId="8" fillId="92" borderId="0" applyNumberFormat="0" applyBorder="0" applyAlignment="0" applyProtection="0"/>
    <xf numFmtId="0" fontId="8" fillId="93" borderId="0" applyNumberFormat="0" applyBorder="0" applyAlignment="0" applyProtection="0"/>
    <xf numFmtId="0" fontId="8" fillId="96" borderId="0" applyNumberFormat="0" applyBorder="0" applyAlignment="0" applyProtection="0"/>
    <xf numFmtId="0" fontId="8" fillId="97" borderId="0" applyNumberFormat="0" applyBorder="0" applyAlignment="0" applyProtection="0"/>
    <xf numFmtId="0" fontId="8" fillId="100" borderId="0" applyNumberFormat="0" applyBorder="0" applyAlignment="0" applyProtection="0"/>
    <xf numFmtId="0" fontId="8" fillId="101" borderId="0" applyNumberFormat="0" applyBorder="0" applyAlignment="0" applyProtection="0"/>
    <xf numFmtId="0" fontId="8" fillId="104" borderId="0" applyNumberFormat="0" applyBorder="0" applyAlignment="0" applyProtection="0"/>
    <xf numFmtId="0" fontId="8" fillId="105" borderId="0" applyNumberFormat="0" applyBorder="0" applyAlignment="0" applyProtection="0"/>
    <xf numFmtId="0" fontId="8" fillId="108" borderId="0" applyNumberFormat="0" applyBorder="0" applyAlignment="0" applyProtection="0"/>
    <xf numFmtId="0" fontId="8" fillId="10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6" borderId="50" applyNumberFormat="0" applyFont="0" applyAlignment="0" applyProtection="0"/>
    <xf numFmtId="0" fontId="7" fillId="88" borderId="0" applyNumberFormat="0" applyBorder="0" applyAlignment="0" applyProtection="0"/>
    <xf numFmtId="0" fontId="7" fillId="89" borderId="0" applyNumberFormat="0" applyBorder="0" applyAlignment="0" applyProtection="0"/>
    <xf numFmtId="0" fontId="7" fillId="92" borderId="0" applyNumberFormat="0" applyBorder="0" applyAlignment="0" applyProtection="0"/>
    <xf numFmtId="0" fontId="7" fillId="93" borderId="0" applyNumberFormat="0" applyBorder="0" applyAlignment="0" applyProtection="0"/>
    <xf numFmtId="0" fontId="7" fillId="96" borderId="0" applyNumberFormat="0" applyBorder="0" applyAlignment="0" applyProtection="0"/>
    <xf numFmtId="0" fontId="7" fillId="97" borderId="0" applyNumberFormat="0" applyBorder="0" applyAlignment="0" applyProtection="0"/>
    <xf numFmtId="0" fontId="7" fillId="100" borderId="0" applyNumberFormat="0" applyBorder="0" applyAlignment="0" applyProtection="0"/>
    <xf numFmtId="0" fontId="7" fillId="101" borderId="0" applyNumberFormat="0" applyBorder="0" applyAlignment="0" applyProtection="0"/>
    <xf numFmtId="0" fontId="7" fillId="104" borderId="0" applyNumberFormat="0" applyBorder="0" applyAlignment="0" applyProtection="0"/>
    <xf numFmtId="0" fontId="7" fillId="105" borderId="0" applyNumberFormat="0" applyBorder="0" applyAlignment="0" applyProtection="0"/>
    <xf numFmtId="0" fontId="7" fillId="108" borderId="0" applyNumberFormat="0" applyBorder="0" applyAlignment="0" applyProtection="0"/>
    <xf numFmtId="0" fontId="7" fillId="109" borderId="0" applyNumberFormat="0" applyBorder="0" applyAlignment="0" applyProtection="0"/>
    <xf numFmtId="0" fontId="7" fillId="0" borderId="0"/>
    <xf numFmtId="0" fontId="7" fillId="86" borderId="50" applyNumberFormat="0" applyFont="0" applyAlignment="0" applyProtection="0"/>
    <xf numFmtId="0" fontId="7" fillId="88" borderId="0" applyNumberFormat="0" applyBorder="0" applyAlignment="0" applyProtection="0"/>
    <xf numFmtId="0" fontId="7" fillId="89" borderId="0" applyNumberFormat="0" applyBorder="0" applyAlignment="0" applyProtection="0"/>
    <xf numFmtId="0" fontId="7" fillId="92" borderId="0" applyNumberFormat="0" applyBorder="0" applyAlignment="0" applyProtection="0"/>
    <xf numFmtId="0" fontId="7" fillId="93" borderId="0" applyNumberFormat="0" applyBorder="0" applyAlignment="0" applyProtection="0"/>
    <xf numFmtId="0" fontId="7" fillId="96" borderId="0" applyNumberFormat="0" applyBorder="0" applyAlignment="0" applyProtection="0"/>
    <xf numFmtId="0" fontId="7" fillId="97" borderId="0" applyNumberFormat="0" applyBorder="0" applyAlignment="0" applyProtection="0"/>
    <xf numFmtId="0" fontId="7" fillId="100" borderId="0" applyNumberFormat="0" applyBorder="0" applyAlignment="0" applyProtection="0"/>
    <xf numFmtId="0" fontId="7" fillId="101" borderId="0" applyNumberFormat="0" applyBorder="0" applyAlignment="0" applyProtection="0"/>
    <xf numFmtId="0" fontId="7" fillId="104" borderId="0" applyNumberFormat="0" applyBorder="0" applyAlignment="0" applyProtection="0"/>
    <xf numFmtId="0" fontId="7" fillId="105" borderId="0" applyNumberFormat="0" applyBorder="0" applyAlignment="0" applyProtection="0"/>
    <xf numFmtId="0" fontId="7" fillId="108" borderId="0" applyNumberFormat="0" applyBorder="0" applyAlignment="0" applyProtection="0"/>
    <xf numFmtId="0" fontId="7" fillId="109" borderId="0" applyNumberFormat="0" applyBorder="0" applyAlignment="0" applyProtection="0"/>
    <xf numFmtId="0" fontId="7" fillId="0" borderId="0"/>
    <xf numFmtId="0" fontId="7" fillId="0" borderId="0"/>
    <xf numFmtId="0" fontId="7" fillId="86" borderId="50" applyNumberFormat="0" applyFont="0" applyAlignment="0" applyProtection="0"/>
    <xf numFmtId="0" fontId="7" fillId="88" borderId="0" applyNumberFormat="0" applyBorder="0" applyAlignment="0" applyProtection="0"/>
    <xf numFmtId="0" fontId="7" fillId="89" borderId="0" applyNumberFormat="0" applyBorder="0" applyAlignment="0" applyProtection="0"/>
    <xf numFmtId="0" fontId="7" fillId="92" borderId="0" applyNumberFormat="0" applyBorder="0" applyAlignment="0" applyProtection="0"/>
    <xf numFmtId="0" fontId="7" fillId="93" borderId="0" applyNumberFormat="0" applyBorder="0" applyAlignment="0" applyProtection="0"/>
    <xf numFmtId="0" fontId="7" fillId="96" borderId="0" applyNumberFormat="0" applyBorder="0" applyAlignment="0" applyProtection="0"/>
    <xf numFmtId="0" fontId="7" fillId="97" borderId="0" applyNumberFormat="0" applyBorder="0" applyAlignment="0" applyProtection="0"/>
    <xf numFmtId="0" fontId="7" fillId="100" borderId="0" applyNumberFormat="0" applyBorder="0" applyAlignment="0" applyProtection="0"/>
    <xf numFmtId="0" fontId="7" fillId="101" borderId="0" applyNumberFormat="0" applyBorder="0" applyAlignment="0" applyProtection="0"/>
    <xf numFmtId="0" fontId="7" fillId="104" borderId="0" applyNumberFormat="0" applyBorder="0" applyAlignment="0" applyProtection="0"/>
    <xf numFmtId="0" fontId="7" fillId="105" borderId="0" applyNumberFormat="0" applyBorder="0" applyAlignment="0" applyProtection="0"/>
    <xf numFmtId="0" fontId="7" fillId="108" borderId="0" applyNumberFormat="0" applyBorder="0" applyAlignment="0" applyProtection="0"/>
    <xf numFmtId="0" fontId="7" fillId="109" borderId="0" applyNumberFormat="0" applyBorder="0" applyAlignment="0" applyProtection="0"/>
    <xf numFmtId="0" fontId="7" fillId="0" borderId="0"/>
    <xf numFmtId="0" fontId="7" fillId="86" borderId="50" applyNumberFormat="0" applyFont="0" applyAlignment="0" applyProtection="0"/>
    <xf numFmtId="0" fontId="7" fillId="88" borderId="0" applyNumberFormat="0" applyBorder="0" applyAlignment="0" applyProtection="0"/>
    <xf numFmtId="0" fontId="7" fillId="89" borderId="0" applyNumberFormat="0" applyBorder="0" applyAlignment="0" applyProtection="0"/>
    <xf numFmtId="0" fontId="7" fillId="92" borderId="0" applyNumberFormat="0" applyBorder="0" applyAlignment="0" applyProtection="0"/>
    <xf numFmtId="0" fontId="7" fillId="93" borderId="0" applyNumberFormat="0" applyBorder="0" applyAlignment="0" applyProtection="0"/>
    <xf numFmtId="0" fontId="7" fillId="96" borderId="0" applyNumberFormat="0" applyBorder="0" applyAlignment="0" applyProtection="0"/>
    <xf numFmtId="0" fontId="7" fillId="97" borderId="0" applyNumberFormat="0" applyBorder="0" applyAlignment="0" applyProtection="0"/>
    <xf numFmtId="0" fontId="7" fillId="100" borderId="0" applyNumberFormat="0" applyBorder="0" applyAlignment="0" applyProtection="0"/>
    <xf numFmtId="0" fontId="7" fillId="101" borderId="0" applyNumberFormat="0" applyBorder="0" applyAlignment="0" applyProtection="0"/>
    <xf numFmtId="0" fontId="7" fillId="104" borderId="0" applyNumberFormat="0" applyBorder="0" applyAlignment="0" applyProtection="0"/>
    <xf numFmtId="0" fontId="7" fillId="105" borderId="0" applyNumberFormat="0" applyBorder="0" applyAlignment="0" applyProtection="0"/>
    <xf numFmtId="0" fontId="7" fillId="108" borderId="0" applyNumberFormat="0" applyBorder="0" applyAlignment="0" applyProtection="0"/>
    <xf numFmtId="0" fontId="7" fillId="10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6" borderId="50" applyNumberFormat="0" applyFont="0" applyAlignment="0" applyProtection="0"/>
    <xf numFmtId="0" fontId="7" fillId="88" borderId="0" applyNumberFormat="0" applyBorder="0" applyAlignment="0" applyProtection="0"/>
    <xf numFmtId="0" fontId="7" fillId="89" borderId="0" applyNumberFormat="0" applyBorder="0" applyAlignment="0" applyProtection="0"/>
    <xf numFmtId="0" fontId="7" fillId="92" borderId="0" applyNumberFormat="0" applyBorder="0" applyAlignment="0" applyProtection="0"/>
    <xf numFmtId="0" fontId="7" fillId="93" borderId="0" applyNumberFormat="0" applyBorder="0" applyAlignment="0" applyProtection="0"/>
    <xf numFmtId="0" fontId="7" fillId="96" borderId="0" applyNumberFormat="0" applyBorder="0" applyAlignment="0" applyProtection="0"/>
    <xf numFmtId="0" fontId="7" fillId="97" borderId="0" applyNumberFormat="0" applyBorder="0" applyAlignment="0" applyProtection="0"/>
    <xf numFmtId="0" fontId="7" fillId="100" borderId="0" applyNumberFormat="0" applyBorder="0" applyAlignment="0" applyProtection="0"/>
    <xf numFmtId="0" fontId="7" fillId="101" borderId="0" applyNumberFormat="0" applyBorder="0" applyAlignment="0" applyProtection="0"/>
    <xf numFmtId="0" fontId="7" fillId="104" borderId="0" applyNumberFormat="0" applyBorder="0" applyAlignment="0" applyProtection="0"/>
    <xf numFmtId="0" fontId="7" fillId="105" borderId="0" applyNumberFormat="0" applyBorder="0" applyAlignment="0" applyProtection="0"/>
    <xf numFmtId="0" fontId="7" fillId="108" borderId="0" applyNumberFormat="0" applyBorder="0" applyAlignment="0" applyProtection="0"/>
    <xf numFmtId="0" fontId="7" fillId="109" borderId="0" applyNumberFormat="0" applyBorder="0" applyAlignment="0" applyProtection="0"/>
    <xf numFmtId="0" fontId="7" fillId="0" borderId="0"/>
    <xf numFmtId="0" fontId="7" fillId="86" borderId="50" applyNumberFormat="0" applyFont="0" applyAlignment="0" applyProtection="0"/>
    <xf numFmtId="0" fontId="7" fillId="88" borderId="0" applyNumberFormat="0" applyBorder="0" applyAlignment="0" applyProtection="0"/>
    <xf numFmtId="0" fontId="7" fillId="89" borderId="0" applyNumberFormat="0" applyBorder="0" applyAlignment="0" applyProtection="0"/>
    <xf numFmtId="0" fontId="7" fillId="92" borderId="0" applyNumberFormat="0" applyBorder="0" applyAlignment="0" applyProtection="0"/>
    <xf numFmtId="0" fontId="7" fillId="93" borderId="0" applyNumberFormat="0" applyBorder="0" applyAlignment="0" applyProtection="0"/>
    <xf numFmtId="0" fontId="7" fillId="96" borderId="0" applyNumberFormat="0" applyBorder="0" applyAlignment="0" applyProtection="0"/>
    <xf numFmtId="0" fontId="7" fillId="97" borderId="0" applyNumberFormat="0" applyBorder="0" applyAlignment="0" applyProtection="0"/>
    <xf numFmtId="0" fontId="7" fillId="100" borderId="0" applyNumberFormat="0" applyBorder="0" applyAlignment="0" applyProtection="0"/>
    <xf numFmtId="0" fontId="7" fillId="101" borderId="0" applyNumberFormat="0" applyBorder="0" applyAlignment="0" applyProtection="0"/>
    <xf numFmtId="0" fontId="7" fillId="104" borderId="0" applyNumberFormat="0" applyBorder="0" applyAlignment="0" applyProtection="0"/>
    <xf numFmtId="0" fontId="7" fillId="105" borderId="0" applyNumberFormat="0" applyBorder="0" applyAlignment="0" applyProtection="0"/>
    <xf numFmtId="0" fontId="7" fillId="108" borderId="0" applyNumberFormat="0" applyBorder="0" applyAlignment="0" applyProtection="0"/>
    <xf numFmtId="0" fontId="7" fillId="109" borderId="0" applyNumberFormat="0" applyBorder="0" applyAlignment="0" applyProtection="0"/>
    <xf numFmtId="0" fontId="7" fillId="0" borderId="0"/>
    <xf numFmtId="0" fontId="7" fillId="0" borderId="0"/>
    <xf numFmtId="0" fontId="7" fillId="86" borderId="50" applyNumberFormat="0" applyFont="0" applyAlignment="0" applyProtection="0"/>
    <xf numFmtId="0" fontId="7" fillId="88" borderId="0" applyNumberFormat="0" applyBorder="0" applyAlignment="0" applyProtection="0"/>
    <xf numFmtId="0" fontId="7" fillId="89" borderId="0" applyNumberFormat="0" applyBorder="0" applyAlignment="0" applyProtection="0"/>
    <xf numFmtId="0" fontId="7" fillId="92" borderId="0" applyNumberFormat="0" applyBorder="0" applyAlignment="0" applyProtection="0"/>
    <xf numFmtId="0" fontId="7" fillId="93" borderId="0" applyNumberFormat="0" applyBorder="0" applyAlignment="0" applyProtection="0"/>
    <xf numFmtId="0" fontId="7" fillId="96" borderId="0" applyNumberFormat="0" applyBorder="0" applyAlignment="0" applyProtection="0"/>
    <xf numFmtId="0" fontId="7" fillId="97" borderId="0" applyNumberFormat="0" applyBorder="0" applyAlignment="0" applyProtection="0"/>
    <xf numFmtId="0" fontId="7" fillId="100" borderId="0" applyNumberFormat="0" applyBorder="0" applyAlignment="0" applyProtection="0"/>
    <xf numFmtId="0" fontId="7" fillId="101" borderId="0" applyNumberFormat="0" applyBorder="0" applyAlignment="0" applyProtection="0"/>
    <xf numFmtId="0" fontId="7" fillId="104" borderId="0" applyNumberFormat="0" applyBorder="0" applyAlignment="0" applyProtection="0"/>
    <xf numFmtId="0" fontId="7" fillId="105" borderId="0" applyNumberFormat="0" applyBorder="0" applyAlignment="0" applyProtection="0"/>
    <xf numFmtId="0" fontId="7" fillId="108" borderId="0" applyNumberFormat="0" applyBorder="0" applyAlignment="0" applyProtection="0"/>
    <xf numFmtId="0" fontId="7" fillId="109" borderId="0" applyNumberFormat="0" applyBorder="0" applyAlignment="0" applyProtection="0"/>
    <xf numFmtId="0" fontId="7" fillId="0" borderId="0"/>
    <xf numFmtId="0" fontId="7" fillId="86" borderId="50" applyNumberFormat="0" applyFont="0" applyAlignment="0" applyProtection="0"/>
    <xf numFmtId="0" fontId="7" fillId="88" borderId="0" applyNumberFormat="0" applyBorder="0" applyAlignment="0" applyProtection="0"/>
    <xf numFmtId="0" fontId="7" fillId="89" borderId="0" applyNumberFormat="0" applyBorder="0" applyAlignment="0" applyProtection="0"/>
    <xf numFmtId="0" fontId="7" fillId="92" borderId="0" applyNumberFormat="0" applyBorder="0" applyAlignment="0" applyProtection="0"/>
    <xf numFmtId="0" fontId="7" fillId="93" borderId="0" applyNumberFormat="0" applyBorder="0" applyAlignment="0" applyProtection="0"/>
    <xf numFmtId="0" fontId="7" fillId="96" borderId="0" applyNumberFormat="0" applyBorder="0" applyAlignment="0" applyProtection="0"/>
    <xf numFmtId="0" fontId="7" fillId="97" borderId="0" applyNumberFormat="0" applyBorder="0" applyAlignment="0" applyProtection="0"/>
    <xf numFmtId="0" fontId="7" fillId="100" borderId="0" applyNumberFormat="0" applyBorder="0" applyAlignment="0" applyProtection="0"/>
    <xf numFmtId="0" fontId="7" fillId="101" borderId="0" applyNumberFormat="0" applyBorder="0" applyAlignment="0" applyProtection="0"/>
    <xf numFmtId="0" fontId="7" fillId="104" borderId="0" applyNumberFormat="0" applyBorder="0" applyAlignment="0" applyProtection="0"/>
    <xf numFmtId="0" fontId="7" fillId="105" borderId="0" applyNumberFormat="0" applyBorder="0" applyAlignment="0" applyProtection="0"/>
    <xf numFmtId="0" fontId="7" fillId="108" borderId="0" applyNumberFormat="0" applyBorder="0" applyAlignment="0" applyProtection="0"/>
    <xf numFmtId="0" fontId="7" fillId="10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6" borderId="50" applyNumberFormat="0" applyFont="0" applyAlignment="0" applyProtection="0"/>
    <xf numFmtId="0" fontId="7" fillId="88" borderId="0" applyNumberFormat="0" applyBorder="0" applyAlignment="0" applyProtection="0"/>
    <xf numFmtId="0" fontId="7" fillId="89" borderId="0" applyNumberFormat="0" applyBorder="0" applyAlignment="0" applyProtection="0"/>
    <xf numFmtId="0" fontId="7" fillId="92" borderId="0" applyNumberFormat="0" applyBorder="0" applyAlignment="0" applyProtection="0"/>
    <xf numFmtId="0" fontId="7" fillId="93" borderId="0" applyNumberFormat="0" applyBorder="0" applyAlignment="0" applyProtection="0"/>
    <xf numFmtId="0" fontId="7" fillId="96" borderId="0" applyNumberFormat="0" applyBorder="0" applyAlignment="0" applyProtection="0"/>
    <xf numFmtId="0" fontId="7" fillId="97" borderId="0" applyNumberFormat="0" applyBorder="0" applyAlignment="0" applyProtection="0"/>
    <xf numFmtId="0" fontId="7" fillId="100" borderId="0" applyNumberFormat="0" applyBorder="0" applyAlignment="0" applyProtection="0"/>
    <xf numFmtId="0" fontId="7" fillId="101" borderId="0" applyNumberFormat="0" applyBorder="0" applyAlignment="0" applyProtection="0"/>
    <xf numFmtId="0" fontId="7" fillId="104" borderId="0" applyNumberFormat="0" applyBorder="0" applyAlignment="0" applyProtection="0"/>
    <xf numFmtId="0" fontId="7" fillId="105" borderId="0" applyNumberFormat="0" applyBorder="0" applyAlignment="0" applyProtection="0"/>
    <xf numFmtId="0" fontId="7" fillId="108" borderId="0" applyNumberFormat="0" applyBorder="0" applyAlignment="0" applyProtection="0"/>
    <xf numFmtId="0" fontId="7" fillId="10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6" borderId="50" applyNumberFormat="0" applyFont="0" applyAlignment="0" applyProtection="0"/>
    <xf numFmtId="0" fontId="7" fillId="88" borderId="0" applyNumberFormat="0" applyBorder="0" applyAlignment="0" applyProtection="0"/>
    <xf numFmtId="0" fontId="7" fillId="89" borderId="0" applyNumberFormat="0" applyBorder="0" applyAlignment="0" applyProtection="0"/>
    <xf numFmtId="0" fontId="7" fillId="92" borderId="0" applyNumberFormat="0" applyBorder="0" applyAlignment="0" applyProtection="0"/>
    <xf numFmtId="0" fontId="7" fillId="93" borderId="0" applyNumberFormat="0" applyBorder="0" applyAlignment="0" applyProtection="0"/>
    <xf numFmtId="0" fontId="7" fillId="96" borderId="0" applyNumberFormat="0" applyBorder="0" applyAlignment="0" applyProtection="0"/>
    <xf numFmtId="0" fontId="7" fillId="97" borderId="0" applyNumberFormat="0" applyBorder="0" applyAlignment="0" applyProtection="0"/>
    <xf numFmtId="0" fontId="7" fillId="100" borderId="0" applyNumberFormat="0" applyBorder="0" applyAlignment="0" applyProtection="0"/>
    <xf numFmtId="0" fontId="7" fillId="101" borderId="0" applyNumberFormat="0" applyBorder="0" applyAlignment="0" applyProtection="0"/>
    <xf numFmtId="0" fontId="7" fillId="104" borderId="0" applyNumberFormat="0" applyBorder="0" applyAlignment="0" applyProtection="0"/>
    <xf numFmtId="0" fontId="7" fillId="105" borderId="0" applyNumberFormat="0" applyBorder="0" applyAlignment="0" applyProtection="0"/>
    <xf numFmtId="0" fontId="7" fillId="108" borderId="0" applyNumberFormat="0" applyBorder="0" applyAlignment="0" applyProtection="0"/>
    <xf numFmtId="0" fontId="7" fillId="109" borderId="0" applyNumberFormat="0" applyBorder="0" applyAlignment="0" applyProtection="0"/>
    <xf numFmtId="0" fontId="7" fillId="0" borderId="0"/>
    <xf numFmtId="0" fontId="7" fillId="86" borderId="50" applyNumberFormat="0" applyFont="0" applyAlignment="0" applyProtection="0"/>
    <xf numFmtId="0" fontId="7" fillId="88" borderId="0" applyNumberFormat="0" applyBorder="0" applyAlignment="0" applyProtection="0"/>
    <xf numFmtId="0" fontId="7" fillId="89" borderId="0" applyNumberFormat="0" applyBorder="0" applyAlignment="0" applyProtection="0"/>
    <xf numFmtId="0" fontId="7" fillId="92" borderId="0" applyNumberFormat="0" applyBorder="0" applyAlignment="0" applyProtection="0"/>
    <xf numFmtId="0" fontId="7" fillId="93" borderId="0" applyNumberFormat="0" applyBorder="0" applyAlignment="0" applyProtection="0"/>
    <xf numFmtId="0" fontId="7" fillId="96" borderId="0" applyNumberFormat="0" applyBorder="0" applyAlignment="0" applyProtection="0"/>
    <xf numFmtId="0" fontId="7" fillId="97" borderId="0" applyNumberFormat="0" applyBorder="0" applyAlignment="0" applyProtection="0"/>
    <xf numFmtId="0" fontId="7" fillId="100" borderId="0" applyNumberFormat="0" applyBorder="0" applyAlignment="0" applyProtection="0"/>
    <xf numFmtId="0" fontId="7" fillId="101" borderId="0" applyNumberFormat="0" applyBorder="0" applyAlignment="0" applyProtection="0"/>
    <xf numFmtId="0" fontId="7" fillId="104" borderId="0" applyNumberFormat="0" applyBorder="0" applyAlignment="0" applyProtection="0"/>
    <xf numFmtId="0" fontId="7" fillId="105" borderId="0" applyNumberFormat="0" applyBorder="0" applyAlignment="0" applyProtection="0"/>
    <xf numFmtId="0" fontId="7" fillId="108" borderId="0" applyNumberFormat="0" applyBorder="0" applyAlignment="0" applyProtection="0"/>
    <xf numFmtId="0" fontId="7" fillId="109" borderId="0" applyNumberFormat="0" applyBorder="0" applyAlignment="0" applyProtection="0"/>
    <xf numFmtId="0" fontId="7" fillId="0" borderId="0"/>
    <xf numFmtId="0" fontId="7" fillId="0" borderId="0"/>
    <xf numFmtId="0" fontId="7" fillId="86" borderId="50" applyNumberFormat="0" applyFont="0" applyAlignment="0" applyProtection="0"/>
    <xf numFmtId="0" fontId="7" fillId="88" borderId="0" applyNumberFormat="0" applyBorder="0" applyAlignment="0" applyProtection="0"/>
    <xf numFmtId="0" fontId="7" fillId="89" borderId="0" applyNumberFormat="0" applyBorder="0" applyAlignment="0" applyProtection="0"/>
    <xf numFmtId="0" fontId="7" fillId="92" borderId="0" applyNumberFormat="0" applyBorder="0" applyAlignment="0" applyProtection="0"/>
    <xf numFmtId="0" fontId="7" fillId="93" borderId="0" applyNumberFormat="0" applyBorder="0" applyAlignment="0" applyProtection="0"/>
    <xf numFmtId="0" fontId="7" fillId="96" borderId="0" applyNumberFormat="0" applyBorder="0" applyAlignment="0" applyProtection="0"/>
    <xf numFmtId="0" fontId="7" fillId="97" borderId="0" applyNumberFormat="0" applyBorder="0" applyAlignment="0" applyProtection="0"/>
    <xf numFmtId="0" fontId="7" fillId="100" borderId="0" applyNumberFormat="0" applyBorder="0" applyAlignment="0" applyProtection="0"/>
    <xf numFmtId="0" fontId="7" fillId="101" borderId="0" applyNumberFormat="0" applyBorder="0" applyAlignment="0" applyProtection="0"/>
    <xf numFmtId="0" fontId="7" fillId="104" borderId="0" applyNumberFormat="0" applyBorder="0" applyAlignment="0" applyProtection="0"/>
    <xf numFmtId="0" fontId="7" fillId="105" borderId="0" applyNumberFormat="0" applyBorder="0" applyAlignment="0" applyProtection="0"/>
    <xf numFmtId="0" fontId="7" fillId="108" borderId="0" applyNumberFormat="0" applyBorder="0" applyAlignment="0" applyProtection="0"/>
    <xf numFmtId="0" fontId="7" fillId="109" borderId="0" applyNumberFormat="0" applyBorder="0" applyAlignment="0" applyProtection="0"/>
    <xf numFmtId="187" fontId="19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 applyFont="0" applyFill="0" applyBorder="0" applyAlignment="0" applyProtection="0">
      <alignment vertical="top"/>
    </xf>
    <xf numFmtId="2" fontId="19" fillId="0" borderId="0" applyFont="0" applyFill="0" applyBorder="0" applyAlignment="0" applyProtection="0">
      <alignment vertical="top"/>
    </xf>
    <xf numFmtId="0" fontId="123" fillId="0" borderId="0" applyNumberFormat="0" applyFill="0" applyBorder="0" applyAlignment="0" applyProtection="0">
      <alignment vertical="top"/>
    </xf>
    <xf numFmtId="0" fontId="24" fillId="0" borderId="0" applyNumberFormat="0" applyFill="0" applyBorder="0" applyAlignment="0" applyProtection="0">
      <alignment vertical="top"/>
    </xf>
    <xf numFmtId="9" fontId="19" fillId="0" borderId="0" applyFont="0" applyFill="0" applyBorder="0" applyAlignment="0" applyProtection="0"/>
    <xf numFmtId="0" fontId="19" fillId="0" borderId="52" applyNumberFormat="0" applyFont="0" applyFill="0" applyAlignment="0" applyProtection="0">
      <alignment vertical="top"/>
    </xf>
    <xf numFmtId="0" fontId="19" fillId="0" borderId="0"/>
    <xf numFmtId="0" fontId="125" fillId="0" borderId="45" applyNumberFormat="0" applyFill="0" applyAlignment="0" applyProtection="0"/>
    <xf numFmtId="0" fontId="125" fillId="0" borderId="0" applyNumberFormat="0" applyFill="0" applyBorder="0" applyAlignment="0" applyProtection="0"/>
    <xf numFmtId="0" fontId="126" fillId="80" borderId="0" applyNumberFormat="0" applyBorder="0" applyAlignment="0" applyProtection="0"/>
    <xf numFmtId="0" fontId="127" fillId="81" borderId="0" applyNumberFormat="0" applyBorder="0" applyAlignment="0" applyProtection="0"/>
    <xf numFmtId="0" fontId="128" fillId="82" borderId="0" applyNumberFormat="0" applyBorder="0" applyAlignment="0" applyProtection="0"/>
    <xf numFmtId="0" fontId="129" fillId="83" borderId="46" applyNumberFormat="0" applyAlignment="0" applyProtection="0"/>
    <xf numFmtId="0" fontId="130" fillId="84" borderId="47" applyNumberFormat="0" applyAlignment="0" applyProtection="0"/>
    <xf numFmtId="0" fontId="131" fillId="84" borderId="46" applyNumberFormat="0" applyAlignment="0" applyProtection="0"/>
    <xf numFmtId="0" fontId="132" fillId="0" borderId="48" applyNumberFormat="0" applyFill="0" applyAlignment="0" applyProtection="0"/>
    <xf numFmtId="0" fontId="133" fillId="85" borderId="49" applyNumberFormat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87" borderId="0" applyNumberFormat="0" applyBorder="0" applyAlignment="0" applyProtection="0"/>
    <xf numFmtId="0" fontId="122" fillId="88" borderId="0" applyNumberFormat="0" applyBorder="0" applyAlignment="0" applyProtection="0"/>
    <xf numFmtId="0" fontId="122" fillId="89" borderId="0" applyNumberFormat="0" applyBorder="0" applyAlignment="0" applyProtection="0"/>
    <xf numFmtId="0" fontId="136" fillId="90" borderId="0" applyNumberFormat="0" applyBorder="0" applyAlignment="0" applyProtection="0"/>
    <xf numFmtId="0" fontId="136" fillId="91" borderId="0" applyNumberFormat="0" applyBorder="0" applyAlignment="0" applyProtection="0"/>
    <xf numFmtId="0" fontId="122" fillId="92" borderId="0" applyNumberFormat="0" applyBorder="0" applyAlignment="0" applyProtection="0"/>
    <xf numFmtId="0" fontId="122" fillId="93" borderId="0" applyNumberFormat="0" applyBorder="0" applyAlignment="0" applyProtection="0"/>
    <xf numFmtId="0" fontId="136" fillId="94" borderId="0" applyNumberFormat="0" applyBorder="0" applyAlignment="0" applyProtection="0"/>
    <xf numFmtId="0" fontId="136" fillId="95" borderId="0" applyNumberFormat="0" applyBorder="0" applyAlignment="0" applyProtection="0"/>
    <xf numFmtId="0" fontId="122" fillId="96" borderId="0" applyNumberFormat="0" applyBorder="0" applyAlignment="0" applyProtection="0"/>
    <xf numFmtId="0" fontId="122" fillId="97" borderId="0" applyNumberFormat="0" applyBorder="0" applyAlignment="0" applyProtection="0"/>
    <xf numFmtId="0" fontId="136" fillId="98" borderId="0" applyNumberFormat="0" applyBorder="0" applyAlignment="0" applyProtection="0"/>
    <xf numFmtId="0" fontId="136" fillId="99" borderId="0" applyNumberFormat="0" applyBorder="0" applyAlignment="0" applyProtection="0"/>
    <xf numFmtId="0" fontId="122" fillId="100" borderId="0" applyNumberFormat="0" applyBorder="0" applyAlignment="0" applyProtection="0"/>
    <xf numFmtId="0" fontId="122" fillId="101" borderId="0" applyNumberFormat="0" applyBorder="0" applyAlignment="0" applyProtection="0"/>
    <xf numFmtId="0" fontId="136" fillId="102" borderId="0" applyNumberFormat="0" applyBorder="0" applyAlignment="0" applyProtection="0"/>
    <xf numFmtId="0" fontId="136" fillId="103" borderId="0" applyNumberFormat="0" applyBorder="0" applyAlignment="0" applyProtection="0"/>
    <xf numFmtId="0" fontId="122" fillId="104" borderId="0" applyNumberFormat="0" applyBorder="0" applyAlignment="0" applyProtection="0"/>
    <xf numFmtId="0" fontId="122" fillId="105" borderId="0" applyNumberFormat="0" applyBorder="0" applyAlignment="0" applyProtection="0"/>
    <xf numFmtId="0" fontId="136" fillId="106" borderId="0" applyNumberFormat="0" applyBorder="0" applyAlignment="0" applyProtection="0"/>
    <xf numFmtId="0" fontId="136" fillId="107" borderId="0" applyNumberFormat="0" applyBorder="0" applyAlignment="0" applyProtection="0"/>
    <xf numFmtId="0" fontId="122" fillId="108" borderId="0" applyNumberFormat="0" applyBorder="0" applyAlignment="0" applyProtection="0"/>
    <xf numFmtId="0" fontId="122" fillId="109" borderId="0" applyNumberFormat="0" applyBorder="0" applyAlignment="0" applyProtection="0"/>
    <xf numFmtId="0" fontId="136" fillId="110" borderId="0" applyNumberFormat="0" applyBorder="0" applyAlignment="0" applyProtection="0"/>
    <xf numFmtId="0" fontId="122" fillId="0" borderId="0"/>
    <xf numFmtId="44" fontId="122" fillId="0" borderId="0" applyFont="0" applyFill="0" applyBorder="0" applyAlignment="0" applyProtection="0"/>
    <xf numFmtId="0" fontId="137" fillId="0" borderId="43" applyNumberFormat="0" applyFill="0" applyAlignment="0" applyProtection="0"/>
    <xf numFmtId="0" fontId="138" fillId="0" borderId="44" applyNumberFormat="0" applyFill="0" applyAlignment="0" applyProtection="0"/>
    <xf numFmtId="0" fontId="122" fillId="86" borderId="50" applyNumberFormat="0" applyFont="0" applyAlignment="0" applyProtection="0"/>
    <xf numFmtId="0" fontId="139" fillId="0" borderId="51" applyNumberFormat="0" applyFill="0" applyAlignment="0" applyProtection="0"/>
    <xf numFmtId="187" fontId="124" fillId="0" borderId="0"/>
    <xf numFmtId="9" fontId="124" fillId="0" borderId="0" applyFont="0" applyFill="0" applyBorder="0" applyAlignment="0" applyProtection="0"/>
    <xf numFmtId="187" fontId="45" fillId="17" borderId="0" applyNumberFormat="0" applyBorder="0" applyAlignment="0" applyProtection="0"/>
    <xf numFmtId="187" fontId="45" fillId="18" borderId="0" applyNumberFormat="0" applyBorder="0" applyAlignment="0" applyProtection="0"/>
    <xf numFmtId="187" fontId="44" fillId="19" borderId="0" applyNumberFormat="0" applyBorder="0" applyAlignment="0" applyProtection="0"/>
    <xf numFmtId="187" fontId="45" fillId="21" borderId="0" applyNumberFormat="0" applyBorder="0" applyAlignment="0" applyProtection="0"/>
    <xf numFmtId="187" fontId="45" fillId="22" borderId="0" applyNumberFormat="0" applyBorder="0" applyAlignment="0" applyProtection="0"/>
    <xf numFmtId="187" fontId="44" fillId="23" borderId="0" applyNumberFormat="0" applyBorder="0" applyAlignment="0" applyProtection="0"/>
    <xf numFmtId="187" fontId="45" fillId="25" borderId="0" applyNumberFormat="0" applyBorder="0" applyAlignment="0" applyProtection="0"/>
    <xf numFmtId="187" fontId="45" fillId="26" borderId="0" applyNumberFormat="0" applyBorder="0" applyAlignment="0" applyProtection="0"/>
    <xf numFmtId="187" fontId="44" fillId="27" borderId="0" applyNumberFormat="0" applyBorder="0" applyAlignment="0" applyProtection="0"/>
    <xf numFmtId="187" fontId="45" fillId="26" borderId="0" applyNumberFormat="0" applyBorder="0" applyAlignment="0" applyProtection="0"/>
    <xf numFmtId="187" fontId="45" fillId="27" borderId="0" applyNumberFormat="0" applyBorder="0" applyAlignment="0" applyProtection="0"/>
    <xf numFmtId="187" fontId="44" fillId="27" borderId="0" applyNumberFormat="0" applyBorder="0" applyAlignment="0" applyProtection="0"/>
    <xf numFmtId="187" fontId="45" fillId="17" borderId="0" applyNumberFormat="0" applyBorder="0" applyAlignment="0" applyProtection="0"/>
    <xf numFmtId="187" fontId="45" fillId="18" borderId="0" applyNumberFormat="0" applyBorder="0" applyAlignment="0" applyProtection="0"/>
    <xf numFmtId="187" fontId="44" fillId="18" borderId="0" applyNumberFormat="0" applyBorder="0" applyAlignment="0" applyProtection="0"/>
    <xf numFmtId="187" fontId="45" fillId="32" borderId="0" applyNumberFormat="0" applyBorder="0" applyAlignment="0" applyProtection="0"/>
    <xf numFmtId="187" fontId="45" fillId="22" borderId="0" applyNumberFormat="0" applyBorder="0" applyAlignment="0" applyProtection="0"/>
    <xf numFmtId="187" fontId="44" fillId="33" borderId="0" applyNumberFormat="0" applyBorder="0" applyAlignment="0" applyProtection="0"/>
    <xf numFmtId="176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87" fontId="19" fillId="0" borderId="0" applyFont="0" applyFill="0" applyBorder="0" applyAlignment="0" applyProtection="0">
      <alignment vertical="top"/>
    </xf>
    <xf numFmtId="44" fontId="74" fillId="0" borderId="0" applyFont="0" applyFill="0" applyBorder="0" applyAlignment="0" applyProtection="0"/>
    <xf numFmtId="187" fontId="19" fillId="0" borderId="0">
      <alignment vertical="top"/>
    </xf>
    <xf numFmtId="187" fontId="49" fillId="36" borderId="0" applyNumberFormat="0" applyBorder="0" applyAlignment="0" applyProtection="0"/>
    <xf numFmtId="187" fontId="49" fillId="37" borderId="0" applyNumberFormat="0" applyBorder="0" applyAlignment="0" applyProtection="0"/>
    <xf numFmtId="187" fontId="49" fillId="38" borderId="0" applyNumberFormat="0" applyBorder="0" applyAlignment="0" applyProtection="0"/>
    <xf numFmtId="180" fontId="76" fillId="0" borderId="0">
      <protection locked="0"/>
    </xf>
    <xf numFmtId="187" fontId="79" fillId="0" borderId="0">
      <protection locked="0"/>
    </xf>
    <xf numFmtId="187" fontId="79" fillId="0" borderId="0">
      <protection locked="0"/>
    </xf>
    <xf numFmtId="187" fontId="74" fillId="0" borderId="0"/>
    <xf numFmtId="187" fontId="124" fillId="0" borderId="0"/>
    <xf numFmtId="187" fontId="27" fillId="0" borderId="0"/>
    <xf numFmtId="187" fontId="58" fillId="40" borderId="10" applyNumberFormat="0" applyProtection="0">
      <alignment horizontal="left" vertical="top" indent="1"/>
    </xf>
    <xf numFmtId="187" fontId="19" fillId="45" borderId="10" applyNumberFormat="0" applyProtection="0">
      <alignment horizontal="left" vertical="center" indent="1"/>
    </xf>
    <xf numFmtId="187" fontId="19" fillId="45" borderId="10" applyNumberFormat="0" applyProtection="0">
      <alignment horizontal="left" vertical="top" indent="1"/>
    </xf>
    <xf numFmtId="187" fontId="19" fillId="41" borderId="10" applyNumberFormat="0" applyProtection="0">
      <alignment horizontal="left" vertical="center" indent="1"/>
    </xf>
    <xf numFmtId="187" fontId="19" fillId="41" borderId="10" applyNumberFormat="0" applyProtection="0">
      <alignment horizontal="left" vertical="top" indent="1"/>
    </xf>
    <xf numFmtId="187" fontId="19" fillId="8" borderId="10" applyNumberFormat="0" applyProtection="0">
      <alignment horizontal="left" vertical="center" indent="1"/>
    </xf>
    <xf numFmtId="187" fontId="19" fillId="8" borderId="10" applyNumberFormat="0" applyProtection="0">
      <alignment horizontal="left" vertical="top" indent="1"/>
    </xf>
    <xf numFmtId="187" fontId="19" fillId="44" borderId="10" applyNumberFormat="0" applyProtection="0">
      <alignment horizontal="left" vertical="center" indent="1"/>
    </xf>
    <xf numFmtId="187" fontId="19" fillId="44" borderId="10" applyNumberFormat="0" applyProtection="0">
      <alignment horizontal="left" vertical="top" indent="1"/>
    </xf>
    <xf numFmtId="187" fontId="19" fillId="46" borderId="12" applyNumberFormat="0">
      <protection locked="0"/>
    </xf>
    <xf numFmtId="187" fontId="60" fillId="47" borderId="10" applyNumberFormat="0" applyProtection="0">
      <alignment horizontal="left" vertical="top" indent="1"/>
    </xf>
    <xf numFmtId="187" fontId="60" fillId="41" borderId="10" applyNumberFormat="0" applyProtection="0">
      <alignment horizontal="left" vertical="top" indent="1"/>
    </xf>
    <xf numFmtId="187" fontId="66" fillId="0" borderId="0" applyNumberFormat="0" applyFill="0" applyBorder="0" applyAlignment="0" applyProtection="0"/>
    <xf numFmtId="187" fontId="85" fillId="0" borderId="15" applyFont="0" applyFill="0" applyBorder="0" applyAlignment="0" applyProtection="0"/>
    <xf numFmtId="0" fontId="124" fillId="0" borderId="0"/>
    <xf numFmtId="44" fontId="6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7" fillId="0" borderId="43" applyNumberFormat="0" applyFill="0" applyAlignment="0" applyProtection="0"/>
    <xf numFmtId="0" fontId="108" fillId="0" borderId="44" applyNumberFormat="0" applyFill="0" applyAlignment="0" applyProtection="0"/>
    <xf numFmtId="0" fontId="5" fillId="0" borderId="0"/>
    <xf numFmtId="187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6" borderId="50" applyNumberFormat="0" applyFont="0" applyAlignment="0" applyProtection="0"/>
    <xf numFmtId="0" fontId="120" fillId="0" borderId="51" applyNumberFormat="0" applyFill="0" applyAlignment="0" applyProtection="0"/>
    <xf numFmtId="0" fontId="5" fillId="0" borderId="0"/>
    <xf numFmtId="188" fontId="124" fillId="0" borderId="0"/>
    <xf numFmtId="0" fontId="19" fillId="0" borderId="0"/>
    <xf numFmtId="0" fontId="19" fillId="0" borderId="52" applyNumberFormat="0" applyFont="0" applyFill="0" applyAlignment="0" applyProtection="0">
      <alignment vertical="top"/>
    </xf>
    <xf numFmtId="2" fontId="19" fillId="0" borderId="0" applyFont="0" applyFill="0" applyBorder="0" applyAlignment="0" applyProtection="0">
      <alignment vertical="top"/>
    </xf>
    <xf numFmtId="0" fontId="19" fillId="0" borderId="0" applyFon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6" borderId="5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6" borderId="50" applyNumberFormat="0" applyFont="0" applyAlignment="0" applyProtection="0"/>
    <xf numFmtId="188" fontId="124" fillId="0" borderId="0"/>
    <xf numFmtId="0" fontId="123" fillId="0" borderId="0" applyNumberFormat="0" applyFill="0" applyBorder="0" applyAlignment="0" applyProtection="0">
      <alignment vertical="top"/>
    </xf>
    <xf numFmtId="0" fontId="24" fillId="0" borderId="0" applyNumberFormat="0" applyFill="0" applyBorder="0" applyAlignment="0" applyProtection="0">
      <alignment vertical="top"/>
    </xf>
    <xf numFmtId="9" fontId="19" fillId="0" borderId="0" applyFont="0" applyFill="0" applyBorder="0" applyAlignment="0" applyProtection="0"/>
    <xf numFmtId="0" fontId="125" fillId="0" borderId="45" applyNumberFormat="0" applyFill="0" applyAlignment="0" applyProtection="0"/>
    <xf numFmtId="0" fontId="125" fillId="0" borderId="0" applyNumberFormat="0" applyFill="0" applyBorder="0" applyAlignment="0" applyProtection="0"/>
    <xf numFmtId="0" fontId="126" fillId="80" borderId="0" applyNumberFormat="0" applyBorder="0" applyAlignment="0" applyProtection="0"/>
    <xf numFmtId="0" fontId="127" fillId="81" borderId="0" applyNumberFormat="0" applyBorder="0" applyAlignment="0" applyProtection="0"/>
    <xf numFmtId="0" fontId="128" fillId="82" borderId="0" applyNumberFormat="0" applyBorder="0" applyAlignment="0" applyProtection="0"/>
    <xf numFmtId="0" fontId="129" fillId="83" borderId="46" applyNumberFormat="0" applyAlignment="0" applyProtection="0"/>
    <xf numFmtId="0" fontId="130" fillId="84" borderId="47" applyNumberFormat="0" applyAlignment="0" applyProtection="0"/>
    <xf numFmtId="0" fontId="131" fillId="84" borderId="46" applyNumberFormat="0" applyAlignment="0" applyProtection="0"/>
    <xf numFmtId="0" fontId="132" fillId="0" borderId="48" applyNumberFormat="0" applyFill="0" applyAlignment="0" applyProtection="0"/>
    <xf numFmtId="0" fontId="133" fillId="85" borderId="49" applyNumberFormat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87" borderId="0" applyNumberFormat="0" applyBorder="0" applyAlignment="0" applyProtection="0"/>
    <xf numFmtId="0" fontId="122" fillId="88" borderId="0" applyNumberFormat="0" applyBorder="0" applyAlignment="0" applyProtection="0"/>
    <xf numFmtId="0" fontId="122" fillId="89" borderId="0" applyNumberFormat="0" applyBorder="0" applyAlignment="0" applyProtection="0"/>
    <xf numFmtId="0" fontId="136" fillId="90" borderId="0" applyNumberFormat="0" applyBorder="0" applyAlignment="0" applyProtection="0"/>
    <xf numFmtId="0" fontId="136" fillId="91" borderId="0" applyNumberFormat="0" applyBorder="0" applyAlignment="0" applyProtection="0"/>
    <xf numFmtId="0" fontId="122" fillId="92" borderId="0" applyNumberFormat="0" applyBorder="0" applyAlignment="0" applyProtection="0"/>
    <xf numFmtId="0" fontId="122" fillId="93" borderId="0" applyNumberFormat="0" applyBorder="0" applyAlignment="0" applyProtection="0"/>
    <xf numFmtId="0" fontId="136" fillId="94" borderId="0" applyNumberFormat="0" applyBorder="0" applyAlignment="0" applyProtection="0"/>
    <xf numFmtId="0" fontId="136" fillId="95" borderId="0" applyNumberFormat="0" applyBorder="0" applyAlignment="0" applyProtection="0"/>
    <xf numFmtId="0" fontId="122" fillId="96" borderId="0" applyNumberFormat="0" applyBorder="0" applyAlignment="0" applyProtection="0"/>
    <xf numFmtId="0" fontId="122" fillId="97" borderId="0" applyNumberFormat="0" applyBorder="0" applyAlignment="0" applyProtection="0"/>
    <xf numFmtId="0" fontId="136" fillId="98" borderId="0" applyNumberFormat="0" applyBorder="0" applyAlignment="0" applyProtection="0"/>
    <xf numFmtId="0" fontId="136" fillId="99" borderId="0" applyNumberFormat="0" applyBorder="0" applyAlignment="0" applyProtection="0"/>
    <xf numFmtId="0" fontId="122" fillId="100" borderId="0" applyNumberFormat="0" applyBorder="0" applyAlignment="0" applyProtection="0"/>
    <xf numFmtId="0" fontId="122" fillId="101" borderId="0" applyNumberFormat="0" applyBorder="0" applyAlignment="0" applyProtection="0"/>
    <xf numFmtId="0" fontId="136" fillId="102" borderId="0" applyNumberFormat="0" applyBorder="0" applyAlignment="0" applyProtection="0"/>
    <xf numFmtId="0" fontId="136" fillId="103" borderId="0" applyNumberFormat="0" applyBorder="0" applyAlignment="0" applyProtection="0"/>
    <xf numFmtId="0" fontId="122" fillId="104" borderId="0" applyNumberFormat="0" applyBorder="0" applyAlignment="0" applyProtection="0"/>
    <xf numFmtId="0" fontId="122" fillId="105" borderId="0" applyNumberFormat="0" applyBorder="0" applyAlignment="0" applyProtection="0"/>
    <xf numFmtId="0" fontId="136" fillId="106" borderId="0" applyNumberFormat="0" applyBorder="0" applyAlignment="0" applyProtection="0"/>
    <xf numFmtId="0" fontId="136" fillId="107" borderId="0" applyNumberFormat="0" applyBorder="0" applyAlignment="0" applyProtection="0"/>
    <xf numFmtId="0" fontId="122" fillId="108" borderId="0" applyNumberFormat="0" applyBorder="0" applyAlignment="0" applyProtection="0"/>
    <xf numFmtId="0" fontId="122" fillId="109" borderId="0" applyNumberFormat="0" applyBorder="0" applyAlignment="0" applyProtection="0"/>
    <xf numFmtId="0" fontId="136" fillId="110" borderId="0" applyNumberFormat="0" applyBorder="0" applyAlignment="0" applyProtection="0"/>
    <xf numFmtId="0" fontId="122" fillId="0" borderId="0"/>
    <xf numFmtId="44" fontId="12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6" borderId="50" applyNumberFormat="0" applyFont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6" borderId="50" applyNumberFormat="0" applyFont="0" applyAlignment="0" applyProtection="0"/>
    <xf numFmtId="9" fontId="1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86" borderId="50" applyNumberFormat="0" applyFont="0" applyAlignment="0" applyProtection="0"/>
    <xf numFmtId="0" fontId="5" fillId="86" borderId="50" applyNumberFormat="0" applyFont="0" applyAlignment="0" applyProtection="0"/>
    <xf numFmtId="0" fontId="45" fillId="86" borderId="50" applyNumberFormat="0" applyFont="0" applyAlignment="0" applyProtection="0"/>
    <xf numFmtId="0" fontId="45" fillId="86" borderId="50" applyNumberFormat="0" applyFont="0" applyAlignment="0" applyProtection="0"/>
    <xf numFmtId="0" fontId="45" fillId="86" borderId="50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45" fillId="86" borderId="50" applyNumberFormat="0" applyFon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124" fillId="0" borderId="0" applyFont="0" applyFill="0" applyBorder="0" applyAlignment="0" applyProtection="0"/>
    <xf numFmtId="0" fontId="122" fillId="88" borderId="0" applyNumberFormat="0" applyBorder="0" applyAlignment="0" applyProtection="0"/>
    <xf numFmtId="0" fontId="122" fillId="92" borderId="0" applyNumberFormat="0" applyBorder="0" applyAlignment="0" applyProtection="0"/>
    <xf numFmtId="0" fontId="122" fillId="96" borderId="0" applyNumberFormat="0" applyBorder="0" applyAlignment="0" applyProtection="0"/>
    <xf numFmtId="0" fontId="122" fillId="100" borderId="0" applyNumberFormat="0" applyBorder="0" applyAlignment="0" applyProtection="0"/>
    <xf numFmtId="0" fontId="122" fillId="104" borderId="0" applyNumberFormat="0" applyBorder="0" applyAlignment="0" applyProtection="0"/>
    <xf numFmtId="0" fontId="122" fillId="108" borderId="0" applyNumberFormat="0" applyBorder="0" applyAlignment="0" applyProtection="0"/>
    <xf numFmtId="0" fontId="122" fillId="89" borderId="0" applyNumberFormat="0" applyBorder="0" applyAlignment="0" applyProtection="0"/>
    <xf numFmtId="0" fontId="122" fillId="93" borderId="0" applyNumberFormat="0" applyBorder="0" applyAlignment="0" applyProtection="0"/>
    <xf numFmtId="0" fontId="122" fillId="97" borderId="0" applyNumberFormat="0" applyBorder="0" applyAlignment="0" applyProtection="0"/>
    <xf numFmtId="0" fontId="122" fillId="101" borderId="0" applyNumberFormat="0" applyBorder="0" applyAlignment="0" applyProtection="0"/>
    <xf numFmtId="0" fontId="122" fillId="105" borderId="0" applyNumberFormat="0" applyBorder="0" applyAlignment="0" applyProtection="0"/>
    <xf numFmtId="0" fontId="122" fillId="109" borderId="0" applyNumberFormat="0" applyBorder="0" applyAlignment="0" applyProtection="0"/>
    <xf numFmtId="0" fontId="136" fillId="90" borderId="0" applyNumberFormat="0" applyBorder="0" applyAlignment="0" applyProtection="0"/>
    <xf numFmtId="0" fontId="136" fillId="94" borderId="0" applyNumberFormat="0" applyBorder="0" applyAlignment="0" applyProtection="0"/>
    <xf numFmtId="0" fontId="136" fillId="98" borderId="0" applyNumberFormat="0" applyBorder="0" applyAlignment="0" applyProtection="0"/>
    <xf numFmtId="0" fontId="136" fillId="102" borderId="0" applyNumberFormat="0" applyBorder="0" applyAlignment="0" applyProtection="0"/>
    <xf numFmtId="0" fontId="136" fillId="106" borderId="0" applyNumberFormat="0" applyBorder="0" applyAlignment="0" applyProtection="0"/>
    <xf numFmtId="0" fontId="136" fillId="110" borderId="0" applyNumberFormat="0" applyBorder="0" applyAlignment="0" applyProtection="0"/>
    <xf numFmtId="187" fontId="45" fillId="17" borderId="0" applyNumberFormat="0" applyBorder="0" applyAlignment="0" applyProtection="0"/>
    <xf numFmtId="187" fontId="45" fillId="18" borderId="0" applyNumberFormat="0" applyBorder="0" applyAlignment="0" applyProtection="0"/>
    <xf numFmtId="187" fontId="44" fillId="19" borderId="0" applyNumberFormat="0" applyBorder="0" applyAlignment="0" applyProtection="0"/>
    <xf numFmtId="0" fontId="136" fillId="87" borderId="0" applyNumberFormat="0" applyBorder="0" applyAlignment="0" applyProtection="0"/>
    <xf numFmtId="0" fontId="136" fillId="87" borderId="0" applyNumberFormat="0" applyBorder="0" applyAlignment="0" applyProtection="0"/>
    <xf numFmtId="0" fontId="136" fillId="87" borderId="0" applyNumberFormat="0" applyBorder="0" applyAlignment="0" applyProtection="0"/>
    <xf numFmtId="0" fontId="136" fillId="87" borderId="0" applyNumberFormat="0" applyBorder="0" applyAlignment="0" applyProtection="0"/>
    <xf numFmtId="0" fontId="136" fillId="87" borderId="0" applyNumberFormat="0" applyBorder="0" applyAlignment="0" applyProtection="0"/>
    <xf numFmtId="0" fontId="136" fillId="87" borderId="0" applyNumberFormat="0" applyBorder="0" applyAlignment="0" applyProtection="0"/>
    <xf numFmtId="0" fontId="136" fillId="87" borderId="0" applyNumberFormat="0" applyBorder="0" applyAlignment="0" applyProtection="0"/>
    <xf numFmtId="0" fontId="136" fillId="87" borderId="0" applyNumberFormat="0" applyBorder="0" applyAlignment="0" applyProtection="0"/>
    <xf numFmtId="0" fontId="136" fillId="87" borderId="0" applyNumberFormat="0" applyBorder="0" applyAlignment="0" applyProtection="0"/>
    <xf numFmtId="0" fontId="136" fillId="87" borderId="0" applyNumberFormat="0" applyBorder="0" applyAlignment="0" applyProtection="0"/>
    <xf numFmtId="0" fontId="136" fillId="87" borderId="0" applyNumberFormat="0" applyBorder="0" applyAlignment="0" applyProtection="0"/>
    <xf numFmtId="0" fontId="136" fillId="87" borderId="0" applyNumberFormat="0" applyBorder="0" applyAlignment="0" applyProtection="0"/>
    <xf numFmtId="187" fontId="45" fillId="21" borderId="0" applyNumberFormat="0" applyBorder="0" applyAlignment="0" applyProtection="0"/>
    <xf numFmtId="187" fontId="45" fillId="22" borderId="0" applyNumberFormat="0" applyBorder="0" applyAlignment="0" applyProtection="0"/>
    <xf numFmtId="187" fontId="44" fillId="23" borderId="0" applyNumberFormat="0" applyBorder="0" applyAlignment="0" applyProtection="0"/>
    <xf numFmtId="0" fontId="136" fillId="91" borderId="0" applyNumberFormat="0" applyBorder="0" applyAlignment="0" applyProtection="0"/>
    <xf numFmtId="0" fontId="136" fillId="91" borderId="0" applyNumberFormat="0" applyBorder="0" applyAlignment="0" applyProtection="0"/>
    <xf numFmtId="0" fontId="136" fillId="91" borderId="0" applyNumberFormat="0" applyBorder="0" applyAlignment="0" applyProtection="0"/>
    <xf numFmtId="0" fontId="136" fillId="91" borderId="0" applyNumberFormat="0" applyBorder="0" applyAlignment="0" applyProtection="0"/>
    <xf numFmtId="0" fontId="136" fillId="91" borderId="0" applyNumberFormat="0" applyBorder="0" applyAlignment="0" applyProtection="0"/>
    <xf numFmtId="0" fontId="136" fillId="91" borderId="0" applyNumberFormat="0" applyBorder="0" applyAlignment="0" applyProtection="0"/>
    <xf numFmtId="0" fontId="136" fillId="91" borderId="0" applyNumberFormat="0" applyBorder="0" applyAlignment="0" applyProtection="0"/>
    <xf numFmtId="0" fontId="136" fillId="91" borderId="0" applyNumberFormat="0" applyBorder="0" applyAlignment="0" applyProtection="0"/>
    <xf numFmtId="0" fontId="136" fillId="91" borderId="0" applyNumberFormat="0" applyBorder="0" applyAlignment="0" applyProtection="0"/>
    <xf numFmtId="0" fontId="136" fillId="91" borderId="0" applyNumberFormat="0" applyBorder="0" applyAlignment="0" applyProtection="0"/>
    <xf numFmtId="0" fontId="136" fillId="91" borderId="0" applyNumberFormat="0" applyBorder="0" applyAlignment="0" applyProtection="0"/>
    <xf numFmtId="0" fontId="136" fillId="91" borderId="0" applyNumberFormat="0" applyBorder="0" applyAlignment="0" applyProtection="0"/>
    <xf numFmtId="187" fontId="45" fillId="25" borderId="0" applyNumberFormat="0" applyBorder="0" applyAlignment="0" applyProtection="0"/>
    <xf numFmtId="187" fontId="45" fillId="26" borderId="0" applyNumberFormat="0" applyBorder="0" applyAlignment="0" applyProtection="0"/>
    <xf numFmtId="187" fontId="44" fillId="27" borderId="0" applyNumberFormat="0" applyBorder="0" applyAlignment="0" applyProtection="0"/>
    <xf numFmtId="0" fontId="136" fillId="95" borderId="0" applyNumberFormat="0" applyBorder="0" applyAlignment="0" applyProtection="0"/>
    <xf numFmtId="0" fontId="136" fillId="95" borderId="0" applyNumberFormat="0" applyBorder="0" applyAlignment="0" applyProtection="0"/>
    <xf numFmtId="0" fontId="136" fillId="95" borderId="0" applyNumberFormat="0" applyBorder="0" applyAlignment="0" applyProtection="0"/>
    <xf numFmtId="0" fontId="136" fillId="95" borderId="0" applyNumberFormat="0" applyBorder="0" applyAlignment="0" applyProtection="0"/>
    <xf numFmtId="0" fontId="136" fillId="95" borderId="0" applyNumberFormat="0" applyBorder="0" applyAlignment="0" applyProtection="0"/>
    <xf numFmtId="0" fontId="136" fillId="95" borderId="0" applyNumberFormat="0" applyBorder="0" applyAlignment="0" applyProtection="0"/>
    <xf numFmtId="0" fontId="136" fillId="95" borderId="0" applyNumberFormat="0" applyBorder="0" applyAlignment="0" applyProtection="0"/>
    <xf numFmtId="0" fontId="136" fillId="95" borderId="0" applyNumberFormat="0" applyBorder="0" applyAlignment="0" applyProtection="0"/>
    <xf numFmtId="0" fontId="136" fillId="95" borderId="0" applyNumberFormat="0" applyBorder="0" applyAlignment="0" applyProtection="0"/>
    <xf numFmtId="0" fontId="136" fillId="95" borderId="0" applyNumberFormat="0" applyBorder="0" applyAlignment="0" applyProtection="0"/>
    <xf numFmtId="0" fontId="136" fillId="95" borderId="0" applyNumberFormat="0" applyBorder="0" applyAlignment="0" applyProtection="0"/>
    <xf numFmtId="0" fontId="136" fillId="95" borderId="0" applyNumberFormat="0" applyBorder="0" applyAlignment="0" applyProtection="0"/>
    <xf numFmtId="187" fontId="45" fillId="26" borderId="0" applyNumberFormat="0" applyBorder="0" applyAlignment="0" applyProtection="0"/>
    <xf numFmtId="187" fontId="45" fillId="27" borderId="0" applyNumberFormat="0" applyBorder="0" applyAlignment="0" applyProtection="0"/>
    <xf numFmtId="187" fontId="44" fillId="27" borderId="0" applyNumberFormat="0" applyBorder="0" applyAlignment="0" applyProtection="0"/>
    <xf numFmtId="0" fontId="136" fillId="99" borderId="0" applyNumberFormat="0" applyBorder="0" applyAlignment="0" applyProtection="0"/>
    <xf numFmtId="0" fontId="136" fillId="99" borderId="0" applyNumberFormat="0" applyBorder="0" applyAlignment="0" applyProtection="0"/>
    <xf numFmtId="0" fontId="136" fillId="99" borderId="0" applyNumberFormat="0" applyBorder="0" applyAlignment="0" applyProtection="0"/>
    <xf numFmtId="0" fontId="136" fillId="99" borderId="0" applyNumberFormat="0" applyBorder="0" applyAlignment="0" applyProtection="0"/>
    <xf numFmtId="0" fontId="136" fillId="99" borderId="0" applyNumberFormat="0" applyBorder="0" applyAlignment="0" applyProtection="0"/>
    <xf numFmtId="0" fontId="136" fillId="99" borderId="0" applyNumberFormat="0" applyBorder="0" applyAlignment="0" applyProtection="0"/>
    <xf numFmtId="0" fontId="136" fillId="99" borderId="0" applyNumberFormat="0" applyBorder="0" applyAlignment="0" applyProtection="0"/>
    <xf numFmtId="0" fontId="136" fillId="99" borderId="0" applyNumberFormat="0" applyBorder="0" applyAlignment="0" applyProtection="0"/>
    <xf numFmtId="0" fontId="136" fillId="99" borderId="0" applyNumberFormat="0" applyBorder="0" applyAlignment="0" applyProtection="0"/>
    <xf numFmtId="0" fontId="136" fillId="99" borderId="0" applyNumberFormat="0" applyBorder="0" applyAlignment="0" applyProtection="0"/>
    <xf numFmtId="0" fontId="136" fillId="99" borderId="0" applyNumberFormat="0" applyBorder="0" applyAlignment="0" applyProtection="0"/>
    <xf numFmtId="0" fontId="136" fillId="99" borderId="0" applyNumberFormat="0" applyBorder="0" applyAlignment="0" applyProtection="0"/>
    <xf numFmtId="187" fontId="45" fillId="17" borderId="0" applyNumberFormat="0" applyBorder="0" applyAlignment="0" applyProtection="0"/>
    <xf numFmtId="187" fontId="45" fillId="18" borderId="0" applyNumberFormat="0" applyBorder="0" applyAlignment="0" applyProtection="0"/>
    <xf numFmtId="187" fontId="44" fillId="18" borderId="0" applyNumberFormat="0" applyBorder="0" applyAlignment="0" applyProtection="0"/>
    <xf numFmtId="0" fontId="136" fillId="103" borderId="0" applyNumberFormat="0" applyBorder="0" applyAlignment="0" applyProtection="0"/>
    <xf numFmtId="0" fontId="136" fillId="103" borderId="0" applyNumberFormat="0" applyBorder="0" applyAlignment="0" applyProtection="0"/>
    <xf numFmtId="0" fontId="136" fillId="103" borderId="0" applyNumberFormat="0" applyBorder="0" applyAlignment="0" applyProtection="0"/>
    <xf numFmtId="0" fontId="136" fillId="103" borderId="0" applyNumberFormat="0" applyBorder="0" applyAlignment="0" applyProtection="0"/>
    <xf numFmtId="0" fontId="136" fillId="103" borderId="0" applyNumberFormat="0" applyBorder="0" applyAlignment="0" applyProtection="0"/>
    <xf numFmtId="0" fontId="136" fillId="103" borderId="0" applyNumberFormat="0" applyBorder="0" applyAlignment="0" applyProtection="0"/>
    <xf numFmtId="0" fontId="136" fillId="103" borderId="0" applyNumberFormat="0" applyBorder="0" applyAlignment="0" applyProtection="0"/>
    <xf numFmtId="0" fontId="136" fillId="103" borderId="0" applyNumberFormat="0" applyBorder="0" applyAlignment="0" applyProtection="0"/>
    <xf numFmtId="0" fontId="136" fillId="103" borderId="0" applyNumberFormat="0" applyBorder="0" applyAlignment="0" applyProtection="0"/>
    <xf numFmtId="0" fontId="136" fillId="103" borderId="0" applyNumberFormat="0" applyBorder="0" applyAlignment="0" applyProtection="0"/>
    <xf numFmtId="0" fontId="136" fillId="103" borderId="0" applyNumberFormat="0" applyBorder="0" applyAlignment="0" applyProtection="0"/>
    <xf numFmtId="0" fontId="136" fillId="103" borderId="0" applyNumberFormat="0" applyBorder="0" applyAlignment="0" applyProtection="0"/>
    <xf numFmtId="187" fontId="45" fillId="32" borderId="0" applyNumberFormat="0" applyBorder="0" applyAlignment="0" applyProtection="0"/>
    <xf numFmtId="187" fontId="45" fillId="22" borderId="0" applyNumberFormat="0" applyBorder="0" applyAlignment="0" applyProtection="0"/>
    <xf numFmtId="187" fontId="44" fillId="33" borderId="0" applyNumberFormat="0" applyBorder="0" applyAlignment="0" applyProtection="0"/>
    <xf numFmtId="0" fontId="136" fillId="107" borderId="0" applyNumberFormat="0" applyBorder="0" applyAlignment="0" applyProtection="0"/>
    <xf numFmtId="0" fontId="136" fillId="107" borderId="0" applyNumberFormat="0" applyBorder="0" applyAlignment="0" applyProtection="0"/>
    <xf numFmtId="0" fontId="136" fillId="107" borderId="0" applyNumberFormat="0" applyBorder="0" applyAlignment="0" applyProtection="0"/>
    <xf numFmtId="0" fontId="136" fillId="107" borderId="0" applyNumberFormat="0" applyBorder="0" applyAlignment="0" applyProtection="0"/>
    <xf numFmtId="0" fontId="136" fillId="107" borderId="0" applyNumberFormat="0" applyBorder="0" applyAlignment="0" applyProtection="0"/>
    <xf numFmtId="0" fontId="136" fillId="107" borderId="0" applyNumberFormat="0" applyBorder="0" applyAlignment="0" applyProtection="0"/>
    <xf numFmtId="0" fontId="136" fillId="107" borderId="0" applyNumberFormat="0" applyBorder="0" applyAlignment="0" applyProtection="0"/>
    <xf numFmtId="0" fontId="136" fillId="107" borderId="0" applyNumberFormat="0" applyBorder="0" applyAlignment="0" applyProtection="0"/>
    <xf numFmtId="0" fontId="136" fillId="107" borderId="0" applyNumberFormat="0" applyBorder="0" applyAlignment="0" applyProtection="0"/>
    <xf numFmtId="0" fontId="136" fillId="107" borderId="0" applyNumberFormat="0" applyBorder="0" applyAlignment="0" applyProtection="0"/>
    <xf numFmtId="0" fontId="136" fillId="107" borderId="0" applyNumberFormat="0" applyBorder="0" applyAlignment="0" applyProtection="0"/>
    <xf numFmtId="0" fontId="136" fillId="107" borderId="0" applyNumberFormat="0" applyBorder="0" applyAlignment="0" applyProtection="0"/>
    <xf numFmtId="0" fontId="127" fillId="81" borderId="0" applyNumberFormat="0" applyBorder="0" applyAlignment="0" applyProtection="0"/>
    <xf numFmtId="0" fontId="131" fillId="84" borderId="46" applyNumberFormat="0" applyAlignment="0" applyProtection="0"/>
    <xf numFmtId="0" fontId="133" fillId="85" borderId="49" applyNumberFormat="0" applyAlignment="0" applyProtection="0"/>
    <xf numFmtId="43" fontId="27" fillId="0" borderId="0" applyFont="0" applyFill="0" applyBorder="0" applyAlignment="0" applyProtection="0"/>
    <xf numFmtId="176" fontId="1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19" fillId="0" borderId="0" applyFont="0" applyFill="0" applyBorder="0" applyAlignment="0" applyProtection="0">
      <alignment vertical="top"/>
    </xf>
    <xf numFmtId="187" fontId="49" fillId="36" borderId="0" applyNumberFormat="0" applyBorder="0" applyAlignment="0" applyProtection="0"/>
    <xf numFmtId="187" fontId="49" fillId="37" borderId="0" applyNumberFormat="0" applyBorder="0" applyAlignment="0" applyProtection="0"/>
    <xf numFmtId="187" fontId="49" fillId="38" borderId="0" applyNumberFormat="0" applyBorder="0" applyAlignment="0" applyProtection="0"/>
    <xf numFmtId="0" fontId="135" fillId="0" borderId="0" applyNumberFormat="0" applyFill="0" applyBorder="0" applyAlignment="0" applyProtection="0"/>
    <xf numFmtId="2" fontId="19" fillId="0" borderId="0" applyFont="0" applyFill="0" applyBorder="0" applyAlignment="0" applyProtection="0">
      <alignment vertical="top"/>
    </xf>
    <xf numFmtId="0" fontId="126" fillId="80" borderId="0" applyNumberFormat="0" applyBorder="0" applyAlignment="0" applyProtection="0"/>
    <xf numFmtId="0" fontId="137" fillId="0" borderId="43" applyNumberFormat="0" applyFill="0" applyAlignment="0" applyProtection="0"/>
    <xf numFmtId="0" fontId="123" fillId="0" borderId="0" applyNumberFormat="0" applyFill="0" applyBorder="0" applyAlignment="0" applyProtection="0">
      <alignment vertical="top"/>
    </xf>
    <xf numFmtId="0" fontId="138" fillId="0" borderId="44" applyNumberFormat="0" applyFill="0" applyAlignment="0" applyProtection="0"/>
    <xf numFmtId="0" fontId="24" fillId="0" borderId="0" applyNumberFormat="0" applyFill="0" applyBorder="0" applyAlignment="0" applyProtection="0">
      <alignment vertical="top"/>
    </xf>
    <xf numFmtId="0" fontId="125" fillId="0" borderId="45" applyNumberFormat="0" applyFill="0" applyAlignment="0" applyProtection="0"/>
    <xf numFmtId="0" fontId="125" fillId="0" borderId="0" applyNumberFormat="0" applyFill="0" applyBorder="0" applyAlignment="0" applyProtection="0"/>
    <xf numFmtId="187" fontId="79" fillId="0" borderId="0">
      <protection locked="0"/>
    </xf>
    <xf numFmtId="187" fontId="79" fillId="0" borderId="0">
      <protection locked="0"/>
    </xf>
    <xf numFmtId="0" fontId="129" fillId="83" borderId="46" applyNumberFormat="0" applyAlignment="0" applyProtection="0"/>
    <xf numFmtId="0" fontId="132" fillId="0" borderId="48" applyNumberFormat="0" applyFill="0" applyAlignment="0" applyProtection="0"/>
    <xf numFmtId="0" fontId="128" fillId="82" borderId="0" applyNumberFormat="0" applyBorder="0" applyAlignment="0" applyProtection="0"/>
    <xf numFmtId="187" fontId="124" fillId="0" borderId="0"/>
    <xf numFmtId="0" fontId="122" fillId="0" borderId="0"/>
    <xf numFmtId="0" fontId="74" fillId="0" borderId="0"/>
    <xf numFmtId="187" fontId="7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0" borderId="0"/>
    <xf numFmtId="0" fontId="74" fillId="0" borderId="0"/>
    <xf numFmtId="0" fontId="19" fillId="0" borderId="0"/>
    <xf numFmtId="0" fontId="74" fillId="0" borderId="0"/>
    <xf numFmtId="0" fontId="7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2" fillId="86" borderId="50" applyNumberFormat="0" applyFont="0" applyAlignment="0" applyProtection="0"/>
    <xf numFmtId="0" fontId="130" fillId="84" borderId="47" applyNumberFormat="0" applyAlignment="0" applyProtection="0"/>
    <xf numFmtId="9" fontId="124" fillId="0" borderId="0" applyFont="0" applyFill="0" applyBorder="0" applyAlignment="0" applyProtection="0"/>
    <xf numFmtId="187" fontId="58" fillId="40" borderId="10" applyNumberFormat="0" applyProtection="0">
      <alignment horizontal="left" vertical="top" indent="1"/>
    </xf>
    <xf numFmtId="187" fontId="19" fillId="45" borderId="10" applyNumberFormat="0" applyProtection="0">
      <alignment horizontal="left" vertical="center" indent="1"/>
    </xf>
    <xf numFmtId="187" fontId="19" fillId="45" borderId="10" applyNumberFormat="0" applyProtection="0">
      <alignment horizontal="left" vertical="top" indent="1"/>
    </xf>
    <xf numFmtId="187" fontId="19" fillId="41" borderId="10" applyNumberFormat="0" applyProtection="0">
      <alignment horizontal="left" vertical="center" indent="1"/>
    </xf>
    <xf numFmtId="187" fontId="19" fillId="41" borderId="10" applyNumberFormat="0" applyProtection="0">
      <alignment horizontal="left" vertical="top" indent="1"/>
    </xf>
    <xf numFmtId="187" fontId="19" fillId="8" borderId="10" applyNumberFormat="0" applyProtection="0">
      <alignment horizontal="left" vertical="center" indent="1"/>
    </xf>
    <xf numFmtId="187" fontId="19" fillId="8" borderId="10" applyNumberFormat="0" applyProtection="0">
      <alignment horizontal="left" vertical="top" indent="1"/>
    </xf>
    <xf numFmtId="187" fontId="19" fillId="44" borderId="10" applyNumberFormat="0" applyProtection="0">
      <alignment horizontal="left" vertical="center" indent="1"/>
    </xf>
    <xf numFmtId="187" fontId="19" fillId="44" borderId="10" applyNumberFormat="0" applyProtection="0">
      <alignment horizontal="left" vertical="top" indent="1"/>
    </xf>
    <xf numFmtId="187" fontId="19" fillId="46" borderId="12" applyNumberFormat="0">
      <protection locked="0"/>
    </xf>
    <xf numFmtId="187" fontId="60" fillId="47" borderId="10" applyNumberFormat="0" applyProtection="0">
      <alignment horizontal="left" vertical="top" indent="1"/>
    </xf>
    <xf numFmtId="187" fontId="60" fillId="41" borderId="10" applyNumberFormat="0" applyProtection="0">
      <alignment horizontal="left" vertical="top" indent="1"/>
    </xf>
    <xf numFmtId="187" fontId="66" fillId="0" borderId="0" applyNumberFormat="0" applyFill="0" applyBorder="0" applyAlignment="0" applyProtection="0"/>
    <xf numFmtId="0" fontId="139" fillId="0" borderId="51" applyNumberFormat="0" applyFill="0" applyAlignment="0" applyProtection="0"/>
    <xf numFmtId="0" fontId="19" fillId="0" borderId="52" applyNumberFormat="0" applyFont="0" applyFill="0" applyAlignment="0" applyProtection="0">
      <alignment vertical="top"/>
    </xf>
    <xf numFmtId="0" fontId="134" fillId="0" borderId="0" applyNumberFormat="0" applyFill="0" applyBorder="0" applyAlignment="0" applyProtection="0"/>
    <xf numFmtId="187" fontId="85" fillId="0" borderId="15" applyFont="0" applyFill="0" applyBorder="0" applyAlignment="0" applyProtection="0"/>
    <xf numFmtId="0" fontId="5" fillId="0" borderId="0"/>
    <xf numFmtId="0" fontId="5" fillId="86" borderId="50" applyNumberFormat="0" applyFont="0" applyAlignment="0" applyProtection="0"/>
    <xf numFmtId="0" fontId="5" fillId="0" borderId="0"/>
    <xf numFmtId="0" fontId="121" fillId="87" borderId="0" applyNumberFormat="0" applyBorder="0" applyAlignment="0" applyProtection="0"/>
    <xf numFmtId="0" fontId="5" fillId="88" borderId="0" applyNumberFormat="0" applyBorder="0" applyAlignment="0" applyProtection="0"/>
    <xf numFmtId="0" fontId="5" fillId="89" borderId="0" applyNumberFormat="0" applyBorder="0" applyAlignment="0" applyProtection="0"/>
    <xf numFmtId="0" fontId="121" fillId="91" borderId="0" applyNumberFormat="0" applyBorder="0" applyAlignment="0" applyProtection="0"/>
    <xf numFmtId="0" fontId="5" fillId="92" borderId="0" applyNumberFormat="0" applyBorder="0" applyAlignment="0" applyProtection="0"/>
    <xf numFmtId="0" fontId="5" fillId="93" borderId="0" applyNumberFormat="0" applyBorder="0" applyAlignment="0" applyProtection="0"/>
    <xf numFmtId="0" fontId="121" fillId="95" borderId="0" applyNumberFormat="0" applyBorder="0" applyAlignment="0" applyProtection="0"/>
    <xf numFmtId="0" fontId="5" fillId="96" borderId="0" applyNumberFormat="0" applyBorder="0" applyAlignment="0" applyProtection="0"/>
    <xf numFmtId="0" fontId="5" fillId="97" borderId="0" applyNumberFormat="0" applyBorder="0" applyAlignment="0" applyProtection="0"/>
    <xf numFmtId="0" fontId="121" fillId="99" borderId="0" applyNumberFormat="0" applyBorder="0" applyAlignment="0" applyProtection="0"/>
    <xf numFmtId="0" fontId="5" fillId="100" borderId="0" applyNumberFormat="0" applyBorder="0" applyAlignment="0" applyProtection="0"/>
    <xf numFmtId="0" fontId="5" fillId="101" borderId="0" applyNumberFormat="0" applyBorder="0" applyAlignment="0" applyProtection="0"/>
    <xf numFmtId="0" fontId="121" fillId="103" borderId="0" applyNumberFormat="0" applyBorder="0" applyAlignment="0" applyProtection="0"/>
    <xf numFmtId="0" fontId="5" fillId="104" borderId="0" applyNumberFormat="0" applyBorder="0" applyAlignment="0" applyProtection="0"/>
    <xf numFmtId="0" fontId="5" fillId="105" borderId="0" applyNumberFormat="0" applyBorder="0" applyAlignment="0" applyProtection="0"/>
    <xf numFmtId="0" fontId="121" fillId="107" borderId="0" applyNumberFormat="0" applyBorder="0" applyAlignment="0" applyProtection="0"/>
    <xf numFmtId="0" fontId="5" fillId="108" borderId="0" applyNumberFormat="0" applyBorder="0" applyAlignment="0" applyProtection="0"/>
    <xf numFmtId="0" fontId="5" fillId="109" borderId="0" applyNumberFormat="0" applyBorder="0" applyAlignment="0" applyProtection="0"/>
    <xf numFmtId="0" fontId="121" fillId="87" borderId="0" applyNumberFormat="0" applyBorder="0" applyAlignment="0" applyProtection="0"/>
    <xf numFmtId="0" fontId="121" fillId="91" borderId="0" applyNumberFormat="0" applyBorder="0" applyAlignment="0" applyProtection="0"/>
    <xf numFmtId="0" fontId="121" fillId="95" borderId="0" applyNumberFormat="0" applyBorder="0" applyAlignment="0" applyProtection="0"/>
    <xf numFmtId="0" fontId="121" fillId="99" borderId="0" applyNumberFormat="0" applyBorder="0" applyAlignment="0" applyProtection="0"/>
    <xf numFmtId="0" fontId="121" fillId="103" borderId="0" applyNumberFormat="0" applyBorder="0" applyAlignment="0" applyProtection="0"/>
    <xf numFmtId="0" fontId="121" fillId="107" borderId="0" applyNumberFormat="0" applyBorder="0" applyAlignment="0" applyProtection="0"/>
    <xf numFmtId="0" fontId="100" fillId="0" borderId="0"/>
    <xf numFmtId="187" fontId="19" fillId="0" borderId="0"/>
    <xf numFmtId="0" fontId="19" fillId="0" borderId="0" applyFont="0" applyFill="0" applyBorder="0" applyAlignment="0" applyProtection="0">
      <alignment vertical="top"/>
    </xf>
    <xf numFmtId="0" fontId="19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44" fillId="19" borderId="0" applyNumberFormat="0" applyBorder="0" applyAlignment="0" applyProtection="0"/>
    <xf numFmtId="0" fontId="44" fillId="2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18" borderId="0" applyNumberFormat="0" applyBorder="0" applyAlignment="0" applyProtection="0"/>
    <xf numFmtId="0" fontId="44" fillId="3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24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79" fillId="0" borderId="0">
      <protection locked="0"/>
    </xf>
    <xf numFmtId="0" fontId="79" fillId="0" borderId="0">
      <protection locked="0"/>
    </xf>
    <xf numFmtId="0" fontId="19" fillId="0" borderId="0"/>
    <xf numFmtId="9" fontId="19" fillId="0" borderId="0" applyFont="0" applyFill="0" applyBorder="0" applyAlignment="0" applyProtection="0"/>
    <xf numFmtId="0" fontId="58" fillId="40" borderId="10" applyNumberFormat="0" applyProtection="0">
      <alignment horizontal="left" vertical="top" indent="1"/>
    </xf>
    <xf numFmtId="0" fontId="19" fillId="45" borderId="10" applyNumberFormat="0" applyProtection="0">
      <alignment horizontal="left" vertical="center" indent="1"/>
    </xf>
    <xf numFmtId="0" fontId="19" fillId="45" borderId="10" applyNumberFormat="0" applyProtection="0">
      <alignment horizontal="left" vertical="top" indent="1"/>
    </xf>
    <xf numFmtId="0" fontId="19" fillId="41" borderId="10" applyNumberFormat="0" applyProtection="0">
      <alignment horizontal="left" vertical="center" indent="1"/>
    </xf>
    <xf numFmtId="0" fontId="19" fillId="41" borderId="10" applyNumberFormat="0" applyProtection="0">
      <alignment horizontal="left" vertical="top" indent="1"/>
    </xf>
    <xf numFmtId="0" fontId="19" fillId="8" borderId="10" applyNumberFormat="0" applyProtection="0">
      <alignment horizontal="left" vertical="center" indent="1"/>
    </xf>
    <xf numFmtId="0" fontId="19" fillId="8" borderId="10" applyNumberFormat="0" applyProtection="0">
      <alignment horizontal="left" vertical="top" indent="1"/>
    </xf>
    <xf numFmtId="0" fontId="19" fillId="44" borderId="10" applyNumberFormat="0" applyProtection="0">
      <alignment horizontal="left" vertical="center" indent="1"/>
    </xf>
    <xf numFmtId="0" fontId="19" fillId="44" borderId="10" applyNumberFormat="0" applyProtection="0">
      <alignment horizontal="left" vertical="top" indent="1"/>
    </xf>
    <xf numFmtId="0" fontId="60" fillId="47" borderId="10" applyNumberFormat="0" applyProtection="0">
      <alignment horizontal="left" vertical="top" indent="1"/>
    </xf>
    <xf numFmtId="0" fontId="60" fillId="41" borderId="10" applyNumberFormat="0" applyProtection="0">
      <alignment horizontal="left" vertical="top" indent="1"/>
    </xf>
    <xf numFmtId="0" fontId="100" fillId="0" borderId="0"/>
    <xf numFmtId="0" fontId="100" fillId="0" borderId="0"/>
    <xf numFmtId="0" fontId="66" fillId="0" borderId="0" applyNumberFormat="0" applyFill="0" applyBorder="0" applyAlignment="0" applyProtection="0"/>
    <xf numFmtId="0" fontId="100" fillId="0" borderId="0"/>
    <xf numFmtId="0" fontId="100" fillId="0" borderId="0"/>
    <xf numFmtId="0" fontId="85" fillId="0" borderId="15" applyFont="0" applyFill="0" applyBorder="0" applyAlignment="0" applyProtection="0"/>
    <xf numFmtId="43" fontId="19" fillId="0" borderId="0" applyFont="0" applyFill="0" applyBorder="0" applyAlignment="0" applyProtection="0"/>
    <xf numFmtId="187" fontId="124" fillId="0" borderId="0"/>
    <xf numFmtId="187" fontId="140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100" fillId="0" borderId="0"/>
    <xf numFmtId="0" fontId="5" fillId="44" borderId="0" applyNumberFormat="0" applyBorder="0" applyAlignment="0" applyProtection="0"/>
    <xf numFmtId="0" fontId="5" fillId="88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45" fillId="111" borderId="0" applyNumberFormat="0" applyBorder="0" applyAlignment="0" applyProtection="0"/>
    <xf numFmtId="0" fontId="45" fillId="111" borderId="0" applyNumberFormat="0" applyBorder="0" applyAlignment="0" applyProtection="0"/>
    <xf numFmtId="0" fontId="45" fillId="2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1" borderId="0" applyNumberFormat="0" applyBorder="0" applyAlignment="0" applyProtection="0"/>
    <xf numFmtId="0" fontId="5" fillId="92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45" fillId="114" borderId="0" applyNumberFormat="0" applyBorder="0" applyAlignment="0" applyProtection="0"/>
    <xf numFmtId="0" fontId="45" fillId="114" borderId="0" applyNumberFormat="0" applyBorder="0" applyAlignment="0" applyProtection="0"/>
    <xf numFmtId="0" fontId="4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92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96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45" fillId="115" borderId="0" applyNumberFormat="0" applyBorder="0" applyAlignment="0" applyProtection="0"/>
    <xf numFmtId="0" fontId="45" fillId="115" borderId="0" applyNumberFormat="0" applyBorder="0" applyAlignment="0" applyProtection="0"/>
    <xf numFmtId="0" fontId="45" fillId="4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96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16" borderId="0" applyNumberFormat="0" applyBorder="0" applyAlignment="0" applyProtection="0"/>
    <xf numFmtId="0" fontId="5" fillId="100" borderId="0" applyNumberFormat="0" applyBorder="0" applyAlignment="0" applyProtection="0"/>
    <xf numFmtId="0" fontId="5" fillId="116" borderId="0" applyNumberFormat="0" applyBorder="0" applyAlignment="0" applyProtection="0"/>
    <xf numFmtId="0" fontId="5" fillId="116" borderId="0" applyNumberFormat="0" applyBorder="0" applyAlignment="0" applyProtection="0"/>
    <xf numFmtId="0" fontId="5" fillId="116" borderId="0" applyNumberFormat="0" applyBorder="0" applyAlignment="0" applyProtection="0"/>
    <xf numFmtId="0" fontId="5" fillId="116" borderId="0" applyNumberFormat="0" applyBorder="0" applyAlignment="0" applyProtection="0"/>
    <xf numFmtId="0" fontId="5" fillId="116" borderId="0" applyNumberFormat="0" applyBorder="0" applyAlignment="0" applyProtection="0"/>
    <xf numFmtId="0" fontId="5" fillId="116" borderId="0" applyNumberFormat="0" applyBorder="0" applyAlignment="0" applyProtection="0"/>
    <xf numFmtId="0" fontId="45" fillId="117" borderId="0" applyNumberFormat="0" applyBorder="0" applyAlignment="0" applyProtection="0"/>
    <xf numFmtId="0" fontId="45" fillId="117" borderId="0" applyNumberFormat="0" applyBorder="0" applyAlignment="0" applyProtection="0"/>
    <xf numFmtId="0" fontId="45" fillId="5" borderId="0" applyNumberFormat="0" applyBorder="0" applyAlignment="0" applyProtection="0"/>
    <xf numFmtId="0" fontId="5" fillId="116" borderId="0" applyNumberFormat="0" applyBorder="0" applyAlignment="0" applyProtection="0"/>
    <xf numFmtId="0" fontId="5" fillId="116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16" borderId="0" applyNumberFormat="0" applyBorder="0" applyAlignment="0" applyProtection="0"/>
    <xf numFmtId="0" fontId="5" fillId="116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16" borderId="0" applyNumberFormat="0" applyBorder="0" applyAlignment="0" applyProtection="0"/>
    <xf numFmtId="0" fontId="5" fillId="116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00" borderId="0" applyNumberFormat="0" applyBorder="0" applyAlignment="0" applyProtection="0"/>
    <xf numFmtId="0" fontId="5" fillId="116" borderId="0" applyNumberFormat="0" applyBorder="0" applyAlignment="0" applyProtection="0"/>
    <xf numFmtId="0" fontId="5" fillId="116" borderId="0" applyNumberFormat="0" applyBorder="0" applyAlignment="0" applyProtection="0"/>
    <xf numFmtId="0" fontId="5" fillId="116" borderId="0" applyNumberFormat="0" applyBorder="0" applyAlignment="0" applyProtection="0"/>
    <xf numFmtId="0" fontId="5" fillId="116" borderId="0" applyNumberFormat="0" applyBorder="0" applyAlignment="0" applyProtection="0"/>
    <xf numFmtId="0" fontId="5" fillId="44" borderId="0" applyNumberFormat="0" applyBorder="0" applyAlignment="0" applyProtection="0"/>
    <xf numFmtId="0" fontId="5" fillId="10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45" fillId="111" borderId="0" applyNumberFormat="0" applyBorder="0" applyAlignment="0" applyProtection="0"/>
    <xf numFmtId="0" fontId="45" fillId="111" borderId="0" applyNumberFormat="0" applyBorder="0" applyAlignment="0" applyProtection="0"/>
    <xf numFmtId="0" fontId="45" fillId="6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104" borderId="0" applyNumberFormat="0" applyBorder="0" applyAlignment="0" applyProtection="0"/>
    <xf numFmtId="0" fontId="5" fillId="104" borderId="0" applyNumberFormat="0" applyBorder="0" applyAlignment="0" applyProtection="0"/>
    <xf numFmtId="0" fontId="5" fillId="104" borderId="0" applyNumberFormat="0" applyBorder="0" applyAlignment="0" applyProtection="0"/>
    <xf numFmtId="0" fontId="5" fillId="104" borderId="0" applyNumberFormat="0" applyBorder="0" applyAlignment="0" applyProtection="0"/>
    <xf numFmtId="0" fontId="5" fillId="10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104" borderId="0" applyNumberFormat="0" applyBorder="0" applyAlignment="0" applyProtection="0"/>
    <xf numFmtId="0" fontId="5" fillId="104" borderId="0" applyNumberFormat="0" applyBorder="0" applyAlignment="0" applyProtection="0"/>
    <xf numFmtId="0" fontId="5" fillId="104" borderId="0" applyNumberFormat="0" applyBorder="0" applyAlignment="0" applyProtection="0"/>
    <xf numFmtId="0" fontId="5" fillId="104" borderId="0" applyNumberFormat="0" applyBorder="0" applyAlignment="0" applyProtection="0"/>
    <xf numFmtId="0" fontId="5" fillId="10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104" borderId="0" applyNumberFormat="0" applyBorder="0" applyAlignment="0" applyProtection="0"/>
    <xf numFmtId="0" fontId="5" fillId="104" borderId="0" applyNumberFormat="0" applyBorder="0" applyAlignment="0" applyProtection="0"/>
    <xf numFmtId="0" fontId="5" fillId="104" borderId="0" applyNumberFormat="0" applyBorder="0" applyAlignment="0" applyProtection="0"/>
    <xf numFmtId="0" fontId="5" fillId="104" borderId="0" applyNumberFormat="0" applyBorder="0" applyAlignment="0" applyProtection="0"/>
    <xf numFmtId="0" fontId="5" fillId="10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108" borderId="0" applyNumberFormat="0" applyBorder="0" applyAlignment="0" applyProtection="0"/>
    <xf numFmtId="0" fontId="5" fillId="108" borderId="0" applyNumberFormat="0" applyBorder="0" applyAlignment="0" applyProtection="0"/>
    <xf numFmtId="0" fontId="5" fillId="108" borderId="0" applyNumberFormat="0" applyBorder="0" applyAlignment="0" applyProtection="0"/>
    <xf numFmtId="0" fontId="5" fillId="108" borderId="0" applyNumberFormat="0" applyBorder="0" applyAlignment="0" applyProtection="0"/>
    <xf numFmtId="0" fontId="5" fillId="108" borderId="0" applyNumberFormat="0" applyBorder="0" applyAlignment="0" applyProtection="0"/>
    <xf numFmtId="0" fontId="5" fillId="108" borderId="0" applyNumberFormat="0" applyBorder="0" applyAlignment="0" applyProtection="0"/>
    <xf numFmtId="0" fontId="45" fillId="113" borderId="0" applyNumberFormat="0" applyBorder="0" applyAlignment="0" applyProtection="0"/>
    <xf numFmtId="0" fontId="45" fillId="113" borderId="0" applyNumberFormat="0" applyBorder="0" applyAlignment="0" applyProtection="0"/>
    <xf numFmtId="0" fontId="45" fillId="7" borderId="0" applyNumberFormat="0" applyBorder="0" applyAlignment="0" applyProtection="0"/>
    <xf numFmtId="0" fontId="5" fillId="108" borderId="0" applyNumberFormat="0" applyBorder="0" applyAlignment="0" applyProtection="0"/>
    <xf numFmtId="0" fontId="5" fillId="108" borderId="0" applyNumberFormat="0" applyBorder="0" applyAlignment="0" applyProtection="0"/>
    <xf numFmtId="0" fontId="5" fillId="108" borderId="0" applyNumberFormat="0" applyBorder="0" applyAlignment="0" applyProtection="0"/>
    <xf numFmtId="0" fontId="5" fillId="73" borderId="0" applyNumberFormat="0" applyBorder="0" applyAlignment="0" applyProtection="0"/>
    <xf numFmtId="0" fontId="5" fillId="89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8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89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73" borderId="0" applyNumberFormat="0" applyBorder="0" applyAlignment="0" applyProtection="0"/>
    <xf numFmtId="0" fontId="5" fillId="41" borderId="0" applyNumberFormat="0" applyBorder="0" applyAlignment="0" applyProtection="0"/>
    <xf numFmtId="0" fontId="5" fillId="9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45" fillId="114" borderId="0" applyNumberFormat="0" applyBorder="0" applyAlignment="0" applyProtection="0"/>
    <xf numFmtId="0" fontId="45" fillId="114" borderId="0" applyNumberFormat="0" applyBorder="0" applyAlignment="0" applyProtection="0"/>
    <xf numFmtId="0" fontId="45" fillId="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93" borderId="0" applyNumberFormat="0" applyBorder="0" applyAlignment="0" applyProtection="0"/>
    <xf numFmtId="0" fontId="5" fillId="93" borderId="0" applyNumberFormat="0" applyBorder="0" applyAlignment="0" applyProtection="0"/>
    <xf numFmtId="0" fontId="5" fillId="93" borderId="0" applyNumberFormat="0" applyBorder="0" applyAlignment="0" applyProtection="0"/>
    <xf numFmtId="0" fontId="5" fillId="93" borderId="0" applyNumberFormat="0" applyBorder="0" applyAlignment="0" applyProtection="0"/>
    <xf numFmtId="0" fontId="5" fillId="9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93" borderId="0" applyNumberFormat="0" applyBorder="0" applyAlignment="0" applyProtection="0"/>
    <xf numFmtId="0" fontId="5" fillId="93" borderId="0" applyNumberFormat="0" applyBorder="0" applyAlignment="0" applyProtection="0"/>
    <xf numFmtId="0" fontId="5" fillId="93" borderId="0" applyNumberFormat="0" applyBorder="0" applyAlignment="0" applyProtection="0"/>
    <xf numFmtId="0" fontId="5" fillId="93" borderId="0" applyNumberFormat="0" applyBorder="0" applyAlignment="0" applyProtection="0"/>
    <xf numFmtId="0" fontId="5" fillId="9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93" borderId="0" applyNumberFormat="0" applyBorder="0" applyAlignment="0" applyProtection="0"/>
    <xf numFmtId="0" fontId="5" fillId="93" borderId="0" applyNumberFormat="0" applyBorder="0" applyAlignment="0" applyProtection="0"/>
    <xf numFmtId="0" fontId="5" fillId="93" borderId="0" applyNumberFormat="0" applyBorder="0" applyAlignment="0" applyProtection="0"/>
    <xf numFmtId="0" fontId="5" fillId="93" borderId="0" applyNumberFormat="0" applyBorder="0" applyAlignment="0" applyProtection="0"/>
    <xf numFmtId="0" fontId="5" fillId="9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28" borderId="0" applyNumberFormat="0" applyBorder="0" applyAlignment="0" applyProtection="0"/>
    <xf numFmtId="0" fontId="5" fillId="9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45" fillId="118" borderId="0" applyNumberFormat="0" applyBorder="0" applyAlignment="0" applyProtection="0"/>
    <xf numFmtId="0" fontId="45" fillId="118" borderId="0" applyNumberFormat="0" applyBorder="0" applyAlignment="0" applyProtection="0"/>
    <xf numFmtId="0" fontId="45" fillId="1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97" borderId="0" applyNumberFormat="0" applyBorder="0" applyAlignment="0" applyProtection="0"/>
    <xf numFmtId="0" fontId="5" fillId="97" borderId="0" applyNumberFormat="0" applyBorder="0" applyAlignment="0" applyProtection="0"/>
    <xf numFmtId="0" fontId="5" fillId="97" borderId="0" applyNumberFormat="0" applyBorder="0" applyAlignment="0" applyProtection="0"/>
    <xf numFmtId="0" fontId="5" fillId="97" borderId="0" applyNumberFormat="0" applyBorder="0" applyAlignment="0" applyProtection="0"/>
    <xf numFmtId="0" fontId="5" fillId="9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97" borderId="0" applyNumberFormat="0" applyBorder="0" applyAlignment="0" applyProtection="0"/>
    <xf numFmtId="0" fontId="5" fillId="97" borderId="0" applyNumberFormat="0" applyBorder="0" applyAlignment="0" applyProtection="0"/>
    <xf numFmtId="0" fontId="5" fillId="97" borderId="0" applyNumberFormat="0" applyBorder="0" applyAlignment="0" applyProtection="0"/>
    <xf numFmtId="0" fontId="5" fillId="97" borderId="0" applyNumberFormat="0" applyBorder="0" applyAlignment="0" applyProtection="0"/>
    <xf numFmtId="0" fontId="5" fillId="9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97" borderId="0" applyNumberFormat="0" applyBorder="0" applyAlignment="0" applyProtection="0"/>
    <xf numFmtId="0" fontId="5" fillId="97" borderId="0" applyNumberFormat="0" applyBorder="0" applyAlignment="0" applyProtection="0"/>
    <xf numFmtId="0" fontId="5" fillId="97" borderId="0" applyNumberFormat="0" applyBorder="0" applyAlignment="0" applyProtection="0"/>
    <xf numFmtId="0" fontId="5" fillId="97" borderId="0" applyNumberFormat="0" applyBorder="0" applyAlignment="0" applyProtection="0"/>
    <xf numFmtId="0" fontId="5" fillId="9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119" borderId="0" applyNumberFormat="0" applyBorder="0" applyAlignment="0" applyProtection="0"/>
    <xf numFmtId="0" fontId="5" fillId="101" borderId="0" applyNumberFormat="0" applyBorder="0" applyAlignment="0" applyProtection="0"/>
    <xf numFmtId="0" fontId="5" fillId="119" borderId="0" applyNumberFormat="0" applyBorder="0" applyAlignment="0" applyProtection="0"/>
    <xf numFmtId="0" fontId="5" fillId="119" borderId="0" applyNumberFormat="0" applyBorder="0" applyAlignment="0" applyProtection="0"/>
    <xf numFmtId="0" fontId="5" fillId="119" borderId="0" applyNumberFormat="0" applyBorder="0" applyAlignment="0" applyProtection="0"/>
    <xf numFmtId="0" fontId="5" fillId="119" borderId="0" applyNumberFormat="0" applyBorder="0" applyAlignment="0" applyProtection="0"/>
    <xf numFmtId="0" fontId="5" fillId="119" borderId="0" applyNumberFormat="0" applyBorder="0" applyAlignment="0" applyProtection="0"/>
    <xf numFmtId="0" fontId="5" fillId="119" borderId="0" applyNumberFormat="0" applyBorder="0" applyAlignment="0" applyProtection="0"/>
    <xf numFmtId="0" fontId="45" fillId="120" borderId="0" applyNumberFormat="0" applyBorder="0" applyAlignment="0" applyProtection="0"/>
    <xf numFmtId="0" fontId="45" fillId="120" borderId="0" applyNumberFormat="0" applyBorder="0" applyAlignment="0" applyProtection="0"/>
    <xf numFmtId="0" fontId="45" fillId="5" borderId="0" applyNumberFormat="0" applyBorder="0" applyAlignment="0" applyProtection="0"/>
    <xf numFmtId="0" fontId="5" fillId="119" borderId="0" applyNumberFormat="0" applyBorder="0" applyAlignment="0" applyProtection="0"/>
    <xf numFmtId="0" fontId="5" fillId="119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19" borderId="0" applyNumberFormat="0" applyBorder="0" applyAlignment="0" applyProtection="0"/>
    <xf numFmtId="0" fontId="5" fillId="119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19" borderId="0" applyNumberFormat="0" applyBorder="0" applyAlignment="0" applyProtection="0"/>
    <xf numFmtId="0" fontId="5" fillId="119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01" borderId="0" applyNumberFormat="0" applyBorder="0" applyAlignment="0" applyProtection="0"/>
    <xf numFmtId="0" fontId="5" fillId="119" borderId="0" applyNumberFormat="0" applyBorder="0" applyAlignment="0" applyProtection="0"/>
    <xf numFmtId="0" fontId="5" fillId="119" borderId="0" applyNumberFormat="0" applyBorder="0" applyAlignment="0" applyProtection="0"/>
    <xf numFmtId="0" fontId="5" fillId="119" borderId="0" applyNumberFormat="0" applyBorder="0" applyAlignment="0" applyProtection="0"/>
    <xf numFmtId="0" fontId="5" fillId="119" borderId="0" applyNumberFormat="0" applyBorder="0" applyAlignment="0" applyProtection="0"/>
    <xf numFmtId="0" fontId="5" fillId="45" borderId="0" applyNumberFormat="0" applyBorder="0" applyAlignment="0" applyProtection="0"/>
    <xf numFmtId="0" fontId="5" fillId="10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45" fillId="121" borderId="0" applyNumberFormat="0" applyBorder="0" applyAlignment="0" applyProtection="0"/>
    <xf numFmtId="0" fontId="45" fillId="121" borderId="0" applyNumberFormat="0" applyBorder="0" applyAlignment="0" applyProtection="0"/>
    <xf numFmtId="0" fontId="45" fillId="8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05" borderId="0" applyNumberFormat="0" applyBorder="0" applyAlignment="0" applyProtection="0"/>
    <xf numFmtId="0" fontId="5" fillId="105" borderId="0" applyNumberFormat="0" applyBorder="0" applyAlignment="0" applyProtection="0"/>
    <xf numFmtId="0" fontId="5" fillId="105" borderId="0" applyNumberFormat="0" applyBorder="0" applyAlignment="0" applyProtection="0"/>
    <xf numFmtId="0" fontId="5" fillId="105" borderId="0" applyNumberFormat="0" applyBorder="0" applyAlignment="0" applyProtection="0"/>
    <xf numFmtId="0" fontId="5" fillId="10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05" borderId="0" applyNumberFormat="0" applyBorder="0" applyAlignment="0" applyProtection="0"/>
    <xf numFmtId="0" fontId="5" fillId="105" borderId="0" applyNumberFormat="0" applyBorder="0" applyAlignment="0" applyProtection="0"/>
    <xf numFmtId="0" fontId="5" fillId="105" borderId="0" applyNumberFormat="0" applyBorder="0" applyAlignment="0" applyProtection="0"/>
    <xf numFmtId="0" fontId="5" fillId="105" borderId="0" applyNumberFormat="0" applyBorder="0" applyAlignment="0" applyProtection="0"/>
    <xf numFmtId="0" fontId="5" fillId="10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105" borderId="0" applyNumberFormat="0" applyBorder="0" applyAlignment="0" applyProtection="0"/>
    <xf numFmtId="0" fontId="5" fillId="105" borderId="0" applyNumberFormat="0" applyBorder="0" applyAlignment="0" applyProtection="0"/>
    <xf numFmtId="0" fontId="5" fillId="105" borderId="0" applyNumberFormat="0" applyBorder="0" applyAlignment="0" applyProtection="0"/>
    <xf numFmtId="0" fontId="5" fillId="105" borderId="0" applyNumberFormat="0" applyBorder="0" applyAlignment="0" applyProtection="0"/>
    <xf numFmtId="0" fontId="5" fillId="10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7" borderId="0" applyNumberFormat="0" applyBorder="0" applyAlignment="0" applyProtection="0"/>
    <xf numFmtId="0" fontId="5" fillId="10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10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21" fillId="122" borderId="0" applyNumberFormat="0" applyBorder="0" applyAlignment="0" applyProtection="0"/>
    <xf numFmtId="0" fontId="44" fillId="123" borderId="0" applyNumberFormat="0" applyBorder="0" applyAlignment="0" applyProtection="0"/>
    <xf numFmtId="0" fontId="44" fillId="123" borderId="0" applyNumberFormat="0" applyBorder="0" applyAlignment="0" applyProtection="0"/>
    <xf numFmtId="0" fontId="44" fillId="1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90" borderId="0" applyNumberFormat="0" applyBorder="0" applyAlignment="0" applyProtection="0"/>
    <xf numFmtId="0" fontId="121" fillId="90" borderId="0" applyNumberFormat="0" applyBorder="0" applyAlignment="0" applyProtection="0"/>
    <xf numFmtId="0" fontId="121" fillId="90" borderId="0" applyNumberFormat="0" applyBorder="0" applyAlignment="0" applyProtection="0"/>
    <xf numFmtId="0" fontId="121" fillId="90" borderId="0" applyNumberFormat="0" applyBorder="0" applyAlignment="0" applyProtection="0"/>
    <xf numFmtId="0" fontId="121" fillId="90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90" borderId="0" applyNumberFormat="0" applyBorder="0" applyAlignment="0" applyProtection="0"/>
    <xf numFmtId="0" fontId="121" fillId="90" borderId="0" applyNumberFormat="0" applyBorder="0" applyAlignment="0" applyProtection="0"/>
    <xf numFmtId="0" fontId="121" fillId="90" borderId="0" applyNumberFormat="0" applyBorder="0" applyAlignment="0" applyProtection="0"/>
    <xf numFmtId="0" fontId="121" fillId="90" borderId="0" applyNumberFormat="0" applyBorder="0" applyAlignment="0" applyProtection="0"/>
    <xf numFmtId="0" fontId="121" fillId="90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90" borderId="0" applyNumberFormat="0" applyBorder="0" applyAlignment="0" applyProtection="0"/>
    <xf numFmtId="0" fontId="121" fillId="90" borderId="0" applyNumberFormat="0" applyBorder="0" applyAlignment="0" applyProtection="0"/>
    <xf numFmtId="0" fontId="121" fillId="90" borderId="0" applyNumberFormat="0" applyBorder="0" applyAlignment="0" applyProtection="0"/>
    <xf numFmtId="0" fontId="121" fillId="90" borderId="0" applyNumberFormat="0" applyBorder="0" applyAlignment="0" applyProtection="0"/>
    <xf numFmtId="0" fontId="121" fillId="90" borderId="0" applyNumberFormat="0" applyBorder="0" applyAlignment="0" applyProtection="0"/>
    <xf numFmtId="0" fontId="121" fillId="90" borderId="0" applyNumberFormat="0" applyBorder="0" applyAlignment="0" applyProtection="0"/>
    <xf numFmtId="0" fontId="121" fillId="41" borderId="0" applyNumberFormat="0" applyBorder="0" applyAlignment="0" applyProtection="0"/>
    <xf numFmtId="0" fontId="44" fillId="114" borderId="0" applyNumberFormat="0" applyBorder="0" applyAlignment="0" applyProtection="0"/>
    <xf numFmtId="0" fontId="44" fillId="114" borderId="0" applyNumberFormat="0" applyBorder="0" applyAlignment="0" applyProtection="0"/>
    <xf numFmtId="0" fontId="44" fillId="9" borderId="0" applyNumberFormat="0" applyBorder="0" applyAlignment="0" applyProtection="0"/>
    <xf numFmtId="0" fontId="121" fillId="41" borderId="0" applyNumberFormat="0" applyBorder="0" applyAlignment="0" applyProtection="0"/>
    <xf numFmtId="0" fontId="121" fillId="41" borderId="0" applyNumberFormat="0" applyBorder="0" applyAlignment="0" applyProtection="0"/>
    <xf numFmtId="0" fontId="121" fillId="94" borderId="0" applyNumberFormat="0" applyBorder="0" applyAlignment="0" applyProtection="0"/>
    <xf numFmtId="0" fontId="121" fillId="94" borderId="0" applyNumberFormat="0" applyBorder="0" applyAlignment="0" applyProtection="0"/>
    <xf numFmtId="0" fontId="121" fillId="94" borderId="0" applyNumberFormat="0" applyBorder="0" applyAlignment="0" applyProtection="0"/>
    <xf numFmtId="0" fontId="121" fillId="94" borderId="0" applyNumberFormat="0" applyBorder="0" applyAlignment="0" applyProtection="0"/>
    <xf numFmtId="0" fontId="121" fillId="94" borderId="0" applyNumberFormat="0" applyBorder="0" applyAlignment="0" applyProtection="0"/>
    <xf numFmtId="0" fontId="121" fillId="41" borderId="0" applyNumberFormat="0" applyBorder="0" applyAlignment="0" applyProtection="0"/>
    <xf numFmtId="0" fontId="121" fillId="41" borderId="0" applyNumberFormat="0" applyBorder="0" applyAlignment="0" applyProtection="0"/>
    <xf numFmtId="0" fontId="121" fillId="94" borderId="0" applyNumberFormat="0" applyBorder="0" applyAlignment="0" applyProtection="0"/>
    <xf numFmtId="0" fontId="121" fillId="94" borderId="0" applyNumberFormat="0" applyBorder="0" applyAlignment="0" applyProtection="0"/>
    <xf numFmtId="0" fontId="121" fillId="94" borderId="0" applyNumberFormat="0" applyBorder="0" applyAlignment="0" applyProtection="0"/>
    <xf numFmtId="0" fontId="121" fillId="94" borderId="0" applyNumberFormat="0" applyBorder="0" applyAlignment="0" applyProtection="0"/>
    <xf numFmtId="0" fontId="121" fillId="94" borderId="0" applyNumberFormat="0" applyBorder="0" applyAlignment="0" applyProtection="0"/>
    <xf numFmtId="0" fontId="121" fillId="41" borderId="0" applyNumberFormat="0" applyBorder="0" applyAlignment="0" applyProtection="0"/>
    <xf numFmtId="0" fontId="121" fillId="41" borderId="0" applyNumberFormat="0" applyBorder="0" applyAlignment="0" applyProtection="0"/>
    <xf numFmtId="0" fontId="121" fillId="94" borderId="0" applyNumberFormat="0" applyBorder="0" applyAlignment="0" applyProtection="0"/>
    <xf numFmtId="0" fontId="121" fillId="94" borderId="0" applyNumberFormat="0" applyBorder="0" applyAlignment="0" applyProtection="0"/>
    <xf numFmtId="0" fontId="121" fillId="94" borderId="0" applyNumberFormat="0" applyBorder="0" applyAlignment="0" applyProtection="0"/>
    <xf numFmtId="0" fontId="121" fillId="94" borderId="0" applyNumberFormat="0" applyBorder="0" applyAlignment="0" applyProtection="0"/>
    <xf numFmtId="0" fontId="121" fillId="94" borderId="0" applyNumberFormat="0" applyBorder="0" applyAlignment="0" applyProtection="0"/>
    <xf numFmtId="0" fontId="121" fillId="94" borderId="0" applyNumberFormat="0" applyBorder="0" applyAlignment="0" applyProtection="0"/>
    <xf numFmtId="0" fontId="121" fillId="28" borderId="0" applyNumberFormat="0" applyBorder="0" applyAlignment="0" applyProtection="0"/>
    <xf numFmtId="0" fontId="44" fillId="118" borderId="0" applyNumberFormat="0" applyBorder="0" applyAlignment="0" applyProtection="0"/>
    <xf numFmtId="0" fontId="44" fillId="118" borderId="0" applyNumberFormat="0" applyBorder="0" applyAlignment="0" applyProtection="0"/>
    <xf numFmtId="0" fontId="44" fillId="10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98" borderId="0" applyNumberFormat="0" applyBorder="0" applyAlignment="0" applyProtection="0"/>
    <xf numFmtId="0" fontId="121" fillId="98" borderId="0" applyNumberFormat="0" applyBorder="0" applyAlignment="0" applyProtection="0"/>
    <xf numFmtId="0" fontId="121" fillId="98" borderId="0" applyNumberFormat="0" applyBorder="0" applyAlignment="0" applyProtection="0"/>
    <xf numFmtId="0" fontId="121" fillId="98" borderId="0" applyNumberFormat="0" applyBorder="0" applyAlignment="0" applyProtection="0"/>
    <xf numFmtId="0" fontId="121" fillId="9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98" borderId="0" applyNumberFormat="0" applyBorder="0" applyAlignment="0" applyProtection="0"/>
    <xf numFmtId="0" fontId="121" fillId="98" borderId="0" applyNumberFormat="0" applyBorder="0" applyAlignment="0" applyProtection="0"/>
    <xf numFmtId="0" fontId="121" fillId="98" borderId="0" applyNumberFormat="0" applyBorder="0" applyAlignment="0" applyProtection="0"/>
    <xf numFmtId="0" fontId="121" fillId="98" borderId="0" applyNumberFormat="0" applyBorder="0" applyAlignment="0" applyProtection="0"/>
    <xf numFmtId="0" fontId="121" fillId="9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98" borderId="0" applyNumberFormat="0" applyBorder="0" applyAlignment="0" applyProtection="0"/>
    <xf numFmtId="0" fontId="121" fillId="98" borderId="0" applyNumberFormat="0" applyBorder="0" applyAlignment="0" applyProtection="0"/>
    <xf numFmtId="0" fontId="121" fillId="98" borderId="0" applyNumberFormat="0" applyBorder="0" applyAlignment="0" applyProtection="0"/>
    <xf numFmtId="0" fontId="121" fillId="98" borderId="0" applyNumberFormat="0" applyBorder="0" applyAlignment="0" applyProtection="0"/>
    <xf numFmtId="0" fontId="121" fillId="98" borderId="0" applyNumberFormat="0" applyBorder="0" applyAlignment="0" applyProtection="0"/>
    <xf numFmtId="0" fontId="121" fillId="98" borderId="0" applyNumberFormat="0" applyBorder="0" applyAlignment="0" applyProtection="0"/>
    <xf numFmtId="0" fontId="121" fillId="119" borderId="0" applyNumberFormat="0" applyBorder="0" applyAlignment="0" applyProtection="0"/>
    <xf numFmtId="0" fontId="44" fillId="120" borderId="0" applyNumberFormat="0" applyBorder="0" applyAlignment="0" applyProtection="0"/>
    <xf numFmtId="0" fontId="44" fillId="120" borderId="0" applyNumberFormat="0" applyBorder="0" applyAlignment="0" applyProtection="0"/>
    <xf numFmtId="0" fontId="44" fillId="13" borderId="0" applyNumberFormat="0" applyBorder="0" applyAlignment="0" applyProtection="0"/>
    <xf numFmtId="0" fontId="121" fillId="119" borderId="0" applyNumberFormat="0" applyBorder="0" applyAlignment="0" applyProtection="0"/>
    <xf numFmtId="0" fontId="121" fillId="119" borderId="0" applyNumberFormat="0" applyBorder="0" applyAlignment="0" applyProtection="0"/>
    <xf numFmtId="0" fontId="121" fillId="102" borderId="0" applyNumberFormat="0" applyBorder="0" applyAlignment="0" applyProtection="0"/>
    <xf numFmtId="0" fontId="121" fillId="102" borderId="0" applyNumberFormat="0" applyBorder="0" applyAlignment="0" applyProtection="0"/>
    <xf numFmtId="0" fontId="121" fillId="102" borderId="0" applyNumberFormat="0" applyBorder="0" applyAlignment="0" applyProtection="0"/>
    <xf numFmtId="0" fontId="121" fillId="102" borderId="0" applyNumberFormat="0" applyBorder="0" applyAlignment="0" applyProtection="0"/>
    <xf numFmtId="0" fontId="121" fillId="102" borderId="0" applyNumberFormat="0" applyBorder="0" applyAlignment="0" applyProtection="0"/>
    <xf numFmtId="0" fontId="121" fillId="119" borderId="0" applyNumberFormat="0" applyBorder="0" applyAlignment="0" applyProtection="0"/>
    <xf numFmtId="0" fontId="121" fillId="119" borderId="0" applyNumberFormat="0" applyBorder="0" applyAlignment="0" applyProtection="0"/>
    <xf numFmtId="0" fontId="121" fillId="102" borderId="0" applyNumberFormat="0" applyBorder="0" applyAlignment="0" applyProtection="0"/>
    <xf numFmtId="0" fontId="121" fillId="102" borderId="0" applyNumberFormat="0" applyBorder="0" applyAlignment="0" applyProtection="0"/>
    <xf numFmtId="0" fontId="121" fillId="102" borderId="0" applyNumberFormat="0" applyBorder="0" applyAlignment="0" applyProtection="0"/>
    <xf numFmtId="0" fontId="121" fillId="102" borderId="0" applyNumberFormat="0" applyBorder="0" applyAlignment="0" applyProtection="0"/>
    <xf numFmtId="0" fontId="121" fillId="102" borderId="0" applyNumberFormat="0" applyBorder="0" applyAlignment="0" applyProtection="0"/>
    <xf numFmtId="0" fontId="121" fillId="119" borderId="0" applyNumberFormat="0" applyBorder="0" applyAlignment="0" applyProtection="0"/>
    <xf numFmtId="0" fontId="121" fillId="119" borderId="0" applyNumberFormat="0" applyBorder="0" applyAlignment="0" applyProtection="0"/>
    <xf numFmtId="0" fontId="121" fillId="102" borderId="0" applyNumberFormat="0" applyBorder="0" applyAlignment="0" applyProtection="0"/>
    <xf numFmtId="0" fontId="121" fillId="102" borderId="0" applyNumberFormat="0" applyBorder="0" applyAlignment="0" applyProtection="0"/>
    <xf numFmtId="0" fontId="121" fillId="102" borderId="0" applyNumberFormat="0" applyBorder="0" applyAlignment="0" applyProtection="0"/>
    <xf numFmtId="0" fontId="121" fillId="102" borderId="0" applyNumberFormat="0" applyBorder="0" applyAlignment="0" applyProtection="0"/>
    <xf numFmtId="0" fontId="121" fillId="102" borderId="0" applyNumberFormat="0" applyBorder="0" applyAlignment="0" applyProtection="0"/>
    <xf numFmtId="0" fontId="121" fillId="102" borderId="0" applyNumberFormat="0" applyBorder="0" applyAlignment="0" applyProtection="0"/>
    <xf numFmtId="0" fontId="121" fillId="122" borderId="0" applyNumberFormat="0" applyBorder="0" applyAlignment="0" applyProtection="0"/>
    <xf numFmtId="0" fontId="44" fillId="123" borderId="0" applyNumberFormat="0" applyBorder="0" applyAlignment="0" applyProtection="0"/>
    <xf numFmtId="0" fontId="44" fillId="123" borderId="0" applyNumberFormat="0" applyBorder="0" applyAlignment="0" applyProtection="0"/>
    <xf numFmtId="0" fontId="44" fillId="14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06" borderId="0" applyNumberFormat="0" applyBorder="0" applyAlignment="0" applyProtection="0"/>
    <xf numFmtId="0" fontId="121" fillId="106" borderId="0" applyNumberFormat="0" applyBorder="0" applyAlignment="0" applyProtection="0"/>
    <xf numFmtId="0" fontId="121" fillId="106" borderId="0" applyNumberFormat="0" applyBorder="0" applyAlignment="0" applyProtection="0"/>
    <xf numFmtId="0" fontId="121" fillId="106" borderId="0" applyNumberFormat="0" applyBorder="0" applyAlignment="0" applyProtection="0"/>
    <xf numFmtId="0" fontId="121" fillId="106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06" borderId="0" applyNumberFormat="0" applyBorder="0" applyAlignment="0" applyProtection="0"/>
    <xf numFmtId="0" fontId="121" fillId="106" borderId="0" applyNumberFormat="0" applyBorder="0" applyAlignment="0" applyProtection="0"/>
    <xf numFmtId="0" fontId="121" fillId="106" borderId="0" applyNumberFormat="0" applyBorder="0" applyAlignment="0" applyProtection="0"/>
    <xf numFmtId="0" fontId="121" fillId="106" borderId="0" applyNumberFormat="0" applyBorder="0" applyAlignment="0" applyProtection="0"/>
    <xf numFmtId="0" fontId="121" fillId="106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06" borderId="0" applyNumberFormat="0" applyBorder="0" applyAlignment="0" applyProtection="0"/>
    <xf numFmtId="0" fontId="121" fillId="106" borderId="0" applyNumberFormat="0" applyBorder="0" applyAlignment="0" applyProtection="0"/>
    <xf numFmtId="0" fontId="121" fillId="106" borderId="0" applyNumberFormat="0" applyBorder="0" applyAlignment="0" applyProtection="0"/>
    <xf numFmtId="0" fontId="121" fillId="106" borderId="0" applyNumberFormat="0" applyBorder="0" applyAlignment="0" applyProtection="0"/>
    <xf numFmtId="0" fontId="121" fillId="106" borderId="0" applyNumberFormat="0" applyBorder="0" applyAlignment="0" applyProtection="0"/>
    <xf numFmtId="0" fontId="121" fillId="106" borderId="0" applyNumberFormat="0" applyBorder="0" applyAlignment="0" applyProtection="0"/>
    <xf numFmtId="0" fontId="121" fillId="11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4" fillId="15" borderId="0" applyNumberFormat="0" applyBorder="0" applyAlignment="0" applyProtection="0"/>
    <xf numFmtId="0" fontId="121" fillId="11" borderId="0" applyNumberFormat="0" applyBorder="0" applyAlignment="0" applyProtection="0"/>
    <xf numFmtId="0" fontId="121" fillId="11" borderId="0" applyNumberFormat="0" applyBorder="0" applyAlignment="0" applyProtection="0"/>
    <xf numFmtId="0" fontId="121" fillId="110" borderId="0" applyNumberFormat="0" applyBorder="0" applyAlignment="0" applyProtection="0"/>
    <xf numFmtId="0" fontId="121" fillId="110" borderId="0" applyNumberFormat="0" applyBorder="0" applyAlignment="0" applyProtection="0"/>
    <xf numFmtId="0" fontId="121" fillId="110" borderId="0" applyNumberFormat="0" applyBorder="0" applyAlignment="0" applyProtection="0"/>
    <xf numFmtId="0" fontId="121" fillId="110" borderId="0" applyNumberFormat="0" applyBorder="0" applyAlignment="0" applyProtection="0"/>
    <xf numFmtId="0" fontId="121" fillId="110" borderId="0" applyNumberFormat="0" applyBorder="0" applyAlignment="0" applyProtection="0"/>
    <xf numFmtId="0" fontId="121" fillId="11" borderId="0" applyNumberFormat="0" applyBorder="0" applyAlignment="0" applyProtection="0"/>
    <xf numFmtId="0" fontId="121" fillId="11" borderId="0" applyNumberFormat="0" applyBorder="0" applyAlignment="0" applyProtection="0"/>
    <xf numFmtId="0" fontId="121" fillId="110" borderId="0" applyNumberFormat="0" applyBorder="0" applyAlignment="0" applyProtection="0"/>
    <xf numFmtId="0" fontId="121" fillId="110" borderId="0" applyNumberFormat="0" applyBorder="0" applyAlignment="0" applyProtection="0"/>
    <xf numFmtId="0" fontId="121" fillId="110" borderId="0" applyNumberFormat="0" applyBorder="0" applyAlignment="0" applyProtection="0"/>
    <xf numFmtId="0" fontId="121" fillId="110" borderId="0" applyNumberFormat="0" applyBorder="0" applyAlignment="0" applyProtection="0"/>
    <xf numFmtId="0" fontId="121" fillId="110" borderId="0" applyNumberFormat="0" applyBorder="0" applyAlignment="0" applyProtection="0"/>
    <xf numFmtId="0" fontId="121" fillId="11" borderId="0" applyNumberFormat="0" applyBorder="0" applyAlignment="0" applyProtection="0"/>
    <xf numFmtId="0" fontId="121" fillId="11" borderId="0" applyNumberFormat="0" applyBorder="0" applyAlignment="0" applyProtection="0"/>
    <xf numFmtId="0" fontId="121" fillId="110" borderId="0" applyNumberFormat="0" applyBorder="0" applyAlignment="0" applyProtection="0"/>
    <xf numFmtId="0" fontId="121" fillId="110" borderId="0" applyNumberFormat="0" applyBorder="0" applyAlignment="0" applyProtection="0"/>
    <xf numFmtId="0" fontId="121" fillId="110" borderId="0" applyNumberFormat="0" applyBorder="0" applyAlignment="0" applyProtection="0"/>
    <xf numFmtId="0" fontId="121" fillId="110" borderId="0" applyNumberFormat="0" applyBorder="0" applyAlignment="0" applyProtection="0"/>
    <xf numFmtId="0" fontId="121" fillId="110" borderId="0" applyNumberFormat="0" applyBorder="0" applyAlignment="0" applyProtection="0"/>
    <xf numFmtId="0" fontId="121" fillId="110" borderId="0" applyNumberFormat="0" applyBorder="0" applyAlignment="0" applyProtection="0"/>
    <xf numFmtId="0" fontId="45" fillId="58" borderId="0" applyNumberFormat="0" applyBorder="0" applyAlignment="0" applyProtection="0"/>
    <xf numFmtId="0" fontId="45" fillId="27" borderId="0" applyNumberFormat="0" applyBorder="0" applyAlignment="0" applyProtection="0"/>
    <xf numFmtId="0" fontId="44" fillId="59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44" fillId="16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44" fillId="16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44" fillId="124" borderId="0" applyNumberFormat="0" applyBorder="0" applyAlignment="0" applyProtection="0"/>
    <xf numFmtId="0" fontId="44" fillId="124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45" fillId="60" borderId="0" applyNumberFormat="0" applyBorder="0" applyAlignment="0" applyProtection="0"/>
    <xf numFmtId="0" fontId="45" fillId="26" borderId="0" applyNumberFormat="0" applyBorder="0" applyAlignment="0" applyProtection="0"/>
    <xf numFmtId="0" fontId="44" fillId="22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91" borderId="0" applyNumberFormat="0" applyBorder="0" applyAlignment="0" applyProtection="0"/>
    <xf numFmtId="0" fontId="121" fillId="91" borderId="0" applyNumberFormat="0" applyBorder="0" applyAlignment="0" applyProtection="0"/>
    <xf numFmtId="0" fontId="121" fillId="91" borderId="0" applyNumberFormat="0" applyBorder="0" applyAlignment="0" applyProtection="0"/>
    <xf numFmtId="0" fontId="121" fillId="91" borderId="0" applyNumberFormat="0" applyBorder="0" applyAlignment="0" applyProtection="0"/>
    <xf numFmtId="0" fontId="121" fillId="91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91" borderId="0" applyNumberFormat="0" applyBorder="0" applyAlignment="0" applyProtection="0"/>
    <xf numFmtId="0" fontId="121" fillId="91" borderId="0" applyNumberFormat="0" applyBorder="0" applyAlignment="0" applyProtection="0"/>
    <xf numFmtId="0" fontId="121" fillId="91" borderId="0" applyNumberFormat="0" applyBorder="0" applyAlignment="0" applyProtection="0"/>
    <xf numFmtId="0" fontId="121" fillId="91" borderId="0" applyNumberFormat="0" applyBorder="0" applyAlignment="0" applyProtection="0"/>
    <xf numFmtId="0" fontId="121" fillId="91" borderId="0" applyNumberFormat="0" applyBorder="0" applyAlignment="0" applyProtection="0"/>
    <xf numFmtId="0" fontId="121" fillId="125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44" fillId="20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44" fillId="20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91" borderId="0" applyNumberFormat="0" applyBorder="0" applyAlignment="0" applyProtection="0"/>
    <xf numFmtId="0" fontId="121" fillId="91" borderId="0" applyNumberFormat="0" applyBorder="0" applyAlignment="0" applyProtection="0"/>
    <xf numFmtId="0" fontId="121" fillId="91" borderId="0" applyNumberFormat="0" applyBorder="0" applyAlignment="0" applyProtection="0"/>
    <xf numFmtId="0" fontId="121" fillId="91" borderId="0" applyNumberFormat="0" applyBorder="0" applyAlignment="0" applyProtection="0"/>
    <xf numFmtId="0" fontId="121" fillId="91" borderId="0" applyNumberFormat="0" applyBorder="0" applyAlignment="0" applyProtection="0"/>
    <xf numFmtId="0" fontId="45" fillId="61" borderId="0" applyNumberFormat="0" applyBorder="0" applyAlignment="0" applyProtection="0"/>
    <xf numFmtId="0" fontId="45" fillId="62" borderId="0" applyNumberFormat="0" applyBorder="0" applyAlignment="0" applyProtection="0"/>
    <xf numFmtId="0" fontId="44" fillId="63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44" fillId="64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121" fillId="95" borderId="0" applyNumberFormat="0" applyBorder="0" applyAlignment="0" applyProtection="0"/>
    <xf numFmtId="0" fontId="44" fillId="64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44" fillId="64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44" fillId="64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44" fillId="64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44" fillId="64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44" fillId="64" borderId="0" applyNumberFormat="0" applyBorder="0" applyAlignment="0" applyProtection="0"/>
    <xf numFmtId="0" fontId="44" fillId="118" borderId="0" applyNumberFormat="0" applyBorder="0" applyAlignment="0" applyProtection="0"/>
    <xf numFmtId="0" fontId="44" fillId="118" borderId="0" applyNumberFormat="0" applyBorder="0" applyAlignment="0" applyProtection="0"/>
    <xf numFmtId="0" fontId="44" fillId="64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44" fillId="64" borderId="0" applyNumberFormat="0" applyBorder="0" applyAlignment="0" applyProtection="0"/>
    <xf numFmtId="0" fontId="45" fillId="60" borderId="0" applyNumberFormat="0" applyBorder="0" applyAlignment="0" applyProtection="0"/>
    <xf numFmtId="0" fontId="45" fillId="23" borderId="0" applyNumberFormat="0" applyBorder="0" applyAlignment="0" applyProtection="0"/>
    <xf numFmtId="0" fontId="44" fillId="26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99" borderId="0" applyNumberFormat="0" applyBorder="0" applyAlignment="0" applyProtection="0"/>
    <xf numFmtId="0" fontId="121" fillId="99" borderId="0" applyNumberFormat="0" applyBorder="0" applyAlignment="0" applyProtection="0"/>
    <xf numFmtId="0" fontId="121" fillId="99" borderId="0" applyNumberFormat="0" applyBorder="0" applyAlignment="0" applyProtection="0"/>
    <xf numFmtId="0" fontId="121" fillId="99" borderId="0" applyNumberFormat="0" applyBorder="0" applyAlignment="0" applyProtection="0"/>
    <xf numFmtId="0" fontId="121" fillId="99" borderId="0" applyNumberFormat="0" applyBorder="0" applyAlignment="0" applyProtection="0"/>
    <xf numFmtId="0" fontId="44" fillId="65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99" borderId="0" applyNumberFormat="0" applyBorder="0" applyAlignment="0" applyProtection="0"/>
    <xf numFmtId="0" fontId="121" fillId="99" borderId="0" applyNumberFormat="0" applyBorder="0" applyAlignment="0" applyProtection="0"/>
    <xf numFmtId="0" fontId="121" fillId="99" borderId="0" applyNumberFormat="0" applyBorder="0" applyAlignment="0" applyProtection="0"/>
    <xf numFmtId="0" fontId="121" fillId="99" borderId="0" applyNumberFormat="0" applyBorder="0" applyAlignment="0" applyProtection="0"/>
    <xf numFmtId="0" fontId="121" fillId="99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121" fillId="126" borderId="0" applyNumberFormat="0" applyBorder="0" applyAlignment="0" applyProtection="0"/>
    <xf numFmtId="0" fontId="44" fillId="65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44" fillId="65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44" fillId="65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44" fillId="65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44" fillId="65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44" fillId="65" borderId="0" applyNumberFormat="0" applyBorder="0" applyAlignment="0" applyProtection="0"/>
    <xf numFmtId="0" fontId="44" fillId="127" borderId="0" applyNumberFormat="0" applyBorder="0" applyAlignment="0" applyProtection="0"/>
    <xf numFmtId="0" fontId="44" fillId="127" borderId="0" applyNumberFormat="0" applyBorder="0" applyAlignment="0" applyProtection="0"/>
    <xf numFmtId="0" fontId="44" fillId="65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99" borderId="0" applyNumberFormat="0" applyBorder="0" applyAlignment="0" applyProtection="0"/>
    <xf numFmtId="0" fontId="121" fillId="99" borderId="0" applyNumberFormat="0" applyBorder="0" applyAlignment="0" applyProtection="0"/>
    <xf numFmtId="0" fontId="121" fillId="99" borderId="0" applyNumberFormat="0" applyBorder="0" applyAlignment="0" applyProtection="0"/>
    <xf numFmtId="0" fontId="121" fillId="99" borderId="0" applyNumberFormat="0" applyBorder="0" applyAlignment="0" applyProtection="0"/>
    <xf numFmtId="0" fontId="121" fillId="99" borderId="0" applyNumberFormat="0" applyBorder="0" applyAlignment="0" applyProtection="0"/>
    <xf numFmtId="0" fontId="44" fillId="65" borderId="0" applyNumberFormat="0" applyBorder="0" applyAlignment="0" applyProtection="0"/>
    <xf numFmtId="0" fontId="45" fillId="25" borderId="0" applyNumberFormat="0" applyBorder="0" applyAlignment="0" applyProtection="0"/>
    <xf numFmtId="0" fontId="45" fillId="18" borderId="0" applyNumberFormat="0" applyBorder="0" applyAlignment="0" applyProtection="0"/>
    <xf numFmtId="0" fontId="44" fillId="59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03" borderId="0" applyNumberFormat="0" applyBorder="0" applyAlignment="0" applyProtection="0"/>
    <xf numFmtId="0" fontId="121" fillId="103" borderId="0" applyNumberFormat="0" applyBorder="0" applyAlignment="0" applyProtection="0"/>
    <xf numFmtId="0" fontId="121" fillId="103" borderId="0" applyNumberFormat="0" applyBorder="0" applyAlignment="0" applyProtection="0"/>
    <xf numFmtId="0" fontId="121" fillId="103" borderId="0" applyNumberFormat="0" applyBorder="0" applyAlignment="0" applyProtection="0"/>
    <xf numFmtId="0" fontId="121" fillId="103" borderId="0" applyNumberFormat="0" applyBorder="0" applyAlignment="0" applyProtection="0"/>
    <xf numFmtId="0" fontId="44" fillId="59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03" borderId="0" applyNumberFormat="0" applyBorder="0" applyAlignment="0" applyProtection="0"/>
    <xf numFmtId="0" fontId="121" fillId="103" borderId="0" applyNumberFormat="0" applyBorder="0" applyAlignment="0" applyProtection="0"/>
    <xf numFmtId="0" fontId="121" fillId="103" borderId="0" applyNumberFormat="0" applyBorder="0" applyAlignment="0" applyProtection="0"/>
    <xf numFmtId="0" fontId="121" fillId="103" borderId="0" applyNumberFormat="0" applyBorder="0" applyAlignment="0" applyProtection="0"/>
    <xf numFmtId="0" fontId="121" fillId="103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121" fillId="122" borderId="0" applyNumberFormat="0" applyBorder="0" applyAlignment="0" applyProtection="0"/>
    <xf numFmtId="0" fontId="44" fillId="59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44" fillId="59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44" fillId="59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44" fillId="59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44" fillId="59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44" fillId="59" borderId="0" applyNumberFormat="0" applyBorder="0" applyAlignment="0" applyProtection="0"/>
    <xf numFmtId="0" fontId="44" fillId="123" borderId="0" applyNumberFormat="0" applyBorder="0" applyAlignment="0" applyProtection="0"/>
    <xf numFmtId="0" fontId="44" fillId="123" borderId="0" applyNumberFormat="0" applyBorder="0" applyAlignment="0" applyProtection="0"/>
    <xf numFmtId="0" fontId="44" fillId="59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03" borderId="0" applyNumberFormat="0" applyBorder="0" applyAlignment="0" applyProtection="0"/>
    <xf numFmtId="0" fontId="121" fillId="103" borderId="0" applyNumberFormat="0" applyBorder="0" applyAlignment="0" applyProtection="0"/>
    <xf numFmtId="0" fontId="121" fillId="103" borderId="0" applyNumberFormat="0" applyBorder="0" applyAlignment="0" applyProtection="0"/>
    <xf numFmtId="0" fontId="121" fillId="103" borderId="0" applyNumberFormat="0" applyBorder="0" applyAlignment="0" applyProtection="0"/>
    <xf numFmtId="0" fontId="121" fillId="103" borderId="0" applyNumberFormat="0" applyBorder="0" applyAlignment="0" applyProtection="0"/>
    <xf numFmtId="0" fontId="44" fillId="59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4" fillId="66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44" fillId="6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121" fillId="107" borderId="0" applyNumberFormat="0" applyBorder="0" applyAlignment="0" applyProtection="0"/>
    <xf numFmtId="0" fontId="44" fillId="67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44" fillId="6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44" fillId="6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44" fillId="6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44" fillId="6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44" fillId="67" borderId="0" applyNumberFormat="0" applyBorder="0" applyAlignment="0" applyProtection="0"/>
    <xf numFmtId="0" fontId="44" fillId="128" borderId="0" applyNumberFormat="0" applyBorder="0" applyAlignment="0" applyProtection="0"/>
    <xf numFmtId="0" fontId="44" fillId="128" borderId="0" applyNumberFormat="0" applyBorder="0" applyAlignment="0" applyProtection="0"/>
    <xf numFmtId="0" fontId="44" fillId="6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44" fillId="67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11" fillId="81" borderId="0" applyNumberFormat="0" applyBorder="0" applyAlignment="0" applyProtection="0"/>
    <xf numFmtId="0" fontId="111" fillId="81" borderId="0" applyNumberFormat="0" applyBorder="0" applyAlignment="0" applyProtection="0"/>
    <xf numFmtId="0" fontId="111" fillId="81" borderId="0" applyNumberFormat="0" applyBorder="0" applyAlignment="0" applyProtection="0"/>
    <xf numFmtId="0" fontId="111" fillId="81" borderId="0" applyNumberFormat="0" applyBorder="0" applyAlignment="0" applyProtection="0"/>
    <xf numFmtId="0" fontId="111" fillId="81" borderId="0" applyNumberFormat="0" applyBorder="0" applyAlignment="0" applyProtection="0"/>
    <xf numFmtId="0" fontId="94" fillId="32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11" fillId="81" borderId="0" applyNumberFormat="0" applyBorder="0" applyAlignment="0" applyProtection="0"/>
    <xf numFmtId="0" fontId="111" fillId="81" borderId="0" applyNumberFormat="0" applyBorder="0" applyAlignment="0" applyProtection="0"/>
    <xf numFmtId="0" fontId="111" fillId="81" borderId="0" applyNumberFormat="0" applyBorder="0" applyAlignment="0" applyProtection="0"/>
    <xf numFmtId="0" fontId="111" fillId="81" borderId="0" applyNumberFormat="0" applyBorder="0" applyAlignment="0" applyProtection="0"/>
    <xf numFmtId="0" fontId="111" fillId="81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141" fillId="129" borderId="0" applyNumberFormat="0" applyBorder="0" applyAlignment="0" applyProtection="0"/>
    <xf numFmtId="0" fontId="94" fillId="3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94" fillId="32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94" fillId="32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94" fillId="32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94" fillId="32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94" fillId="32" borderId="0" applyNumberFormat="0" applyBorder="0" applyAlignment="0" applyProtection="0"/>
    <xf numFmtId="0" fontId="94" fillId="75" borderId="0" applyNumberFormat="0" applyBorder="0" applyAlignment="0" applyProtection="0"/>
    <xf numFmtId="0" fontId="94" fillId="75" borderId="0" applyNumberFormat="0" applyBorder="0" applyAlignment="0" applyProtection="0"/>
    <xf numFmtId="0" fontId="94" fillId="32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11" fillId="81" borderId="0" applyNumberFormat="0" applyBorder="0" applyAlignment="0" applyProtection="0"/>
    <xf numFmtId="0" fontId="111" fillId="81" borderId="0" applyNumberFormat="0" applyBorder="0" applyAlignment="0" applyProtection="0"/>
    <xf numFmtId="0" fontId="111" fillId="81" borderId="0" applyNumberFormat="0" applyBorder="0" applyAlignment="0" applyProtection="0"/>
    <xf numFmtId="0" fontId="111" fillId="81" borderId="0" applyNumberFormat="0" applyBorder="0" applyAlignment="0" applyProtection="0"/>
    <xf numFmtId="0" fontId="111" fillId="81" borderId="0" applyNumberFormat="0" applyBorder="0" applyAlignment="0" applyProtection="0"/>
    <xf numFmtId="0" fontId="94" fillId="32" borderId="0" applyNumberFormat="0" applyBorder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115" fillId="84" borderId="46" applyNumberFormat="0" applyAlignment="0" applyProtection="0"/>
    <xf numFmtId="0" fontId="115" fillId="84" borderId="46" applyNumberFormat="0" applyAlignment="0" applyProtection="0"/>
    <xf numFmtId="0" fontId="115" fillId="84" borderId="46" applyNumberFormat="0" applyAlignment="0" applyProtection="0"/>
    <xf numFmtId="0" fontId="115" fillId="84" borderId="46" applyNumberFormat="0" applyAlignment="0" applyProtection="0"/>
    <xf numFmtId="0" fontId="115" fillId="84" borderId="46" applyNumberFormat="0" applyAlignment="0" applyProtection="0"/>
    <xf numFmtId="0" fontId="95" fillId="68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115" fillId="84" borderId="46" applyNumberFormat="0" applyAlignment="0" applyProtection="0"/>
    <xf numFmtId="0" fontId="115" fillId="84" borderId="46" applyNumberFormat="0" applyAlignment="0" applyProtection="0"/>
    <xf numFmtId="0" fontId="115" fillId="84" borderId="46" applyNumberFormat="0" applyAlignment="0" applyProtection="0"/>
    <xf numFmtId="0" fontId="115" fillId="84" borderId="46" applyNumberFormat="0" applyAlignment="0" applyProtection="0"/>
    <xf numFmtId="0" fontId="115" fillId="84" borderId="4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47" fillId="35" borderId="1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68" borderId="36" applyNumberFormat="0" applyAlignment="0" applyProtection="0"/>
    <xf numFmtId="0" fontId="47" fillId="35" borderId="1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68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68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68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68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68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7" borderId="36" applyNumberFormat="0" applyAlignment="0" applyProtection="0"/>
    <xf numFmtId="0" fontId="95" fillId="117" borderId="36" applyNumberFormat="0" applyAlignment="0" applyProtection="0"/>
    <xf numFmtId="0" fontId="95" fillId="68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115" fillId="84" borderId="46" applyNumberFormat="0" applyAlignment="0" applyProtection="0"/>
    <xf numFmtId="0" fontId="115" fillId="84" borderId="46" applyNumberFormat="0" applyAlignment="0" applyProtection="0"/>
    <xf numFmtId="0" fontId="115" fillId="84" borderId="46" applyNumberFormat="0" applyAlignment="0" applyProtection="0"/>
    <xf numFmtId="0" fontId="115" fillId="84" borderId="46" applyNumberFormat="0" applyAlignment="0" applyProtection="0"/>
    <xf numFmtId="0" fontId="115" fillId="84" borderId="46" applyNumberFormat="0" applyAlignment="0" applyProtection="0"/>
    <xf numFmtId="0" fontId="95" fillId="68" borderId="36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85" borderId="49" applyNumberFormat="0" applyAlignment="0" applyProtection="0"/>
    <xf numFmtId="0" fontId="117" fillId="85" borderId="49" applyNumberFormat="0" applyAlignment="0" applyProtection="0"/>
    <xf numFmtId="0" fontId="117" fillId="85" borderId="49" applyNumberFormat="0" applyAlignment="0" applyProtection="0"/>
    <xf numFmtId="0" fontId="117" fillId="85" borderId="49" applyNumberFormat="0" applyAlignment="0" applyProtection="0"/>
    <xf numFmtId="0" fontId="117" fillId="85" borderId="49" applyNumberFormat="0" applyAlignment="0" applyProtection="0"/>
    <xf numFmtId="0" fontId="48" fillId="65" borderId="2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85" borderId="49" applyNumberFormat="0" applyAlignment="0" applyProtection="0"/>
    <xf numFmtId="0" fontId="117" fillId="85" borderId="49" applyNumberFormat="0" applyAlignment="0" applyProtection="0"/>
    <xf numFmtId="0" fontId="117" fillId="85" borderId="49" applyNumberFormat="0" applyAlignment="0" applyProtection="0"/>
    <xf numFmtId="0" fontId="117" fillId="85" borderId="49" applyNumberFormat="0" applyAlignment="0" applyProtection="0"/>
    <xf numFmtId="0" fontId="117" fillId="85" borderId="49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117" fillId="41" borderId="49" applyNumberFormat="0" applyAlignment="0" applyProtection="0"/>
    <xf numFmtId="0" fontId="48" fillId="65" borderId="2" applyNumberFormat="0" applyAlignment="0" applyProtection="0"/>
    <xf numFmtId="0" fontId="48" fillId="23" borderId="2" applyNumberFormat="0" applyAlignment="0" applyProtection="0"/>
    <xf numFmtId="0" fontId="48" fillId="23" borderId="2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48" fillId="65" borderId="2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48" fillId="65" borderId="2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48" fillId="65" borderId="2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48" fillId="65" borderId="2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48" fillId="65" borderId="2" applyNumberFormat="0" applyAlignment="0" applyProtection="0"/>
    <xf numFmtId="0" fontId="48" fillId="127" borderId="2" applyNumberFormat="0" applyAlignment="0" applyProtection="0"/>
    <xf numFmtId="0" fontId="48" fillId="127" borderId="2" applyNumberFormat="0" applyAlignment="0" applyProtection="0"/>
    <xf numFmtId="0" fontId="48" fillId="65" borderId="2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85" borderId="49" applyNumberFormat="0" applyAlignment="0" applyProtection="0"/>
    <xf numFmtId="0" fontId="117" fillId="85" borderId="49" applyNumberFormat="0" applyAlignment="0" applyProtection="0"/>
    <xf numFmtId="0" fontId="117" fillId="85" borderId="49" applyNumberFormat="0" applyAlignment="0" applyProtection="0"/>
    <xf numFmtId="0" fontId="117" fillId="85" borderId="49" applyNumberFormat="0" applyAlignment="0" applyProtection="0"/>
    <xf numFmtId="0" fontId="117" fillId="85" borderId="49" applyNumberFormat="0" applyAlignment="0" applyProtection="0"/>
    <xf numFmtId="0" fontId="48" fillId="65" borderId="2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24" fillId="0" borderId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24" fillId="0" borderId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0" fontId="45" fillId="6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143" fillId="42" borderId="0" applyNumberFormat="0" applyBorder="0" applyAlignment="0" applyProtection="0"/>
    <xf numFmtId="0" fontId="50" fillId="39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45" fillId="6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45" fillId="6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45" fillId="6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45" fillId="6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45" fillId="62" borderId="0" applyNumberFormat="0" applyBorder="0" applyAlignment="0" applyProtection="0"/>
    <xf numFmtId="0" fontId="45" fillId="130" borderId="0" applyNumberFormat="0" applyBorder="0" applyAlignment="0" applyProtection="0"/>
    <xf numFmtId="0" fontId="45" fillId="130" borderId="0" applyNumberFormat="0" applyBorder="0" applyAlignment="0" applyProtection="0"/>
    <xf numFmtId="0" fontId="45" fillId="6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0" fontId="45" fillId="62" borderId="0" applyNumberFormat="0" applyBorder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07" fillId="0" borderId="43" applyNumberFormat="0" applyFill="0" applyAlignment="0" applyProtection="0"/>
    <xf numFmtId="0" fontId="107" fillId="0" borderId="43" applyNumberFormat="0" applyFill="0" applyAlignment="0" applyProtection="0"/>
    <xf numFmtId="0" fontId="107" fillId="0" borderId="43" applyNumberFormat="0" applyFill="0" applyAlignment="0" applyProtection="0"/>
    <xf numFmtId="0" fontId="107" fillId="0" borderId="43" applyNumberFormat="0" applyFill="0" applyAlignment="0" applyProtection="0"/>
    <xf numFmtId="0" fontId="107" fillId="0" borderId="43" applyNumberFormat="0" applyFill="0" applyAlignment="0" applyProtection="0"/>
    <xf numFmtId="0" fontId="107" fillId="0" borderId="43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51" fillId="0" borderId="4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51" fillId="0" borderId="4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07" fillId="0" borderId="43" applyNumberFormat="0" applyFill="0" applyAlignment="0" applyProtection="0"/>
    <xf numFmtId="0" fontId="107" fillId="0" borderId="43" applyNumberFormat="0" applyFill="0" applyAlignment="0" applyProtection="0"/>
    <xf numFmtId="0" fontId="107" fillId="0" borderId="43" applyNumberFormat="0" applyFill="0" applyAlignment="0" applyProtection="0"/>
    <xf numFmtId="0" fontId="107" fillId="0" borderId="43" applyNumberFormat="0" applyFill="0" applyAlignment="0" applyProtection="0"/>
    <xf numFmtId="0" fontId="107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07" fillId="0" borderId="43" applyNumberFormat="0" applyFill="0" applyAlignment="0" applyProtection="0"/>
    <xf numFmtId="0" fontId="107" fillId="0" borderId="43" applyNumberFormat="0" applyFill="0" applyAlignment="0" applyProtection="0"/>
    <xf numFmtId="0" fontId="107" fillId="0" borderId="43" applyNumberFormat="0" applyFill="0" applyAlignment="0" applyProtection="0"/>
    <xf numFmtId="0" fontId="107" fillId="0" borderId="43" applyNumberFormat="0" applyFill="0" applyAlignment="0" applyProtection="0"/>
    <xf numFmtId="0" fontId="107" fillId="0" borderId="43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08" fillId="0" borderId="44" applyNumberFormat="0" applyFill="0" applyAlignment="0" applyProtection="0"/>
    <xf numFmtId="0" fontId="108" fillId="0" borderId="44" applyNumberFormat="0" applyFill="0" applyAlignment="0" applyProtection="0"/>
    <xf numFmtId="0" fontId="108" fillId="0" borderId="44" applyNumberFormat="0" applyFill="0" applyAlignment="0" applyProtection="0"/>
    <xf numFmtId="0" fontId="108" fillId="0" borderId="44" applyNumberFormat="0" applyFill="0" applyAlignment="0" applyProtection="0"/>
    <xf numFmtId="0" fontId="108" fillId="0" borderId="44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5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52" fillId="0" borderId="37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52" fillId="0" borderId="37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52" fillId="0" borderId="37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52" fillId="0" borderId="37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52" fillId="0" borderId="37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08" fillId="0" borderId="44" applyNumberFormat="0" applyFill="0" applyAlignment="0" applyProtection="0"/>
    <xf numFmtId="0" fontId="108" fillId="0" borderId="44" applyNumberFormat="0" applyFill="0" applyAlignment="0" applyProtection="0"/>
    <xf numFmtId="0" fontId="108" fillId="0" borderId="44" applyNumberFormat="0" applyFill="0" applyAlignment="0" applyProtection="0"/>
    <xf numFmtId="0" fontId="108" fillId="0" borderId="44" applyNumberFormat="0" applyFill="0" applyAlignment="0" applyProtection="0"/>
    <xf numFmtId="0" fontId="108" fillId="0" borderId="44" applyNumberFormat="0" applyFill="0" applyAlignment="0" applyProtection="0"/>
    <xf numFmtId="0" fontId="52" fillId="0" borderId="37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08" fillId="0" borderId="44" applyNumberFormat="0" applyFill="0" applyAlignment="0" applyProtection="0"/>
    <xf numFmtId="0" fontId="108" fillId="0" borderId="44" applyNumberFormat="0" applyFill="0" applyAlignment="0" applyProtection="0"/>
    <xf numFmtId="0" fontId="108" fillId="0" borderId="44" applyNumberFormat="0" applyFill="0" applyAlignment="0" applyProtection="0"/>
    <xf numFmtId="0" fontId="108" fillId="0" borderId="44" applyNumberFormat="0" applyFill="0" applyAlignment="0" applyProtection="0"/>
    <xf numFmtId="0" fontId="108" fillId="0" borderId="44" applyNumberFormat="0" applyFill="0" applyAlignment="0" applyProtection="0"/>
    <xf numFmtId="0" fontId="52" fillId="0" borderId="37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53" fillId="0" borderId="38" applyNumberFormat="0" applyFill="0" applyAlignment="0" applyProtection="0"/>
    <xf numFmtId="0" fontId="53" fillId="0" borderId="6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6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46" applyNumberFormat="0" applyAlignment="0" applyProtection="0"/>
    <xf numFmtId="0" fontId="113" fillId="83" borderId="46" applyNumberFormat="0" applyAlignment="0" applyProtection="0"/>
    <xf numFmtId="0" fontId="113" fillId="83" borderId="46" applyNumberFormat="0" applyAlignment="0" applyProtection="0"/>
    <xf numFmtId="0" fontId="113" fillId="83" borderId="46" applyNumberFormat="0" applyAlignment="0" applyProtection="0"/>
    <xf numFmtId="0" fontId="113" fillId="83" borderId="46" applyNumberFormat="0" applyAlignment="0" applyProtection="0"/>
    <xf numFmtId="0" fontId="54" fillId="3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46" applyNumberFormat="0" applyAlignment="0" applyProtection="0"/>
    <xf numFmtId="0" fontId="113" fillId="83" borderId="46" applyNumberFormat="0" applyAlignment="0" applyProtection="0"/>
    <xf numFmtId="0" fontId="113" fillId="83" borderId="46" applyNumberFormat="0" applyAlignment="0" applyProtection="0"/>
    <xf numFmtId="0" fontId="113" fillId="83" borderId="46" applyNumberFormat="0" applyAlignment="0" applyProtection="0"/>
    <xf numFmtId="0" fontId="113" fillId="83" borderId="4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113" fillId="83" borderId="36" applyNumberFormat="0" applyAlignment="0" applyProtection="0"/>
    <xf numFmtId="0" fontId="54" fillId="33" borderId="36" applyNumberFormat="0" applyAlignment="0" applyProtection="0"/>
    <xf numFmtId="0" fontId="54" fillId="33" borderId="1" applyNumberFormat="0" applyAlignment="0" applyProtection="0"/>
    <xf numFmtId="0" fontId="54" fillId="33" borderId="1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54" fillId="3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54" fillId="3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54" fillId="3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54" fillId="3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54" fillId="33" borderId="36" applyNumberFormat="0" applyAlignment="0" applyProtection="0"/>
    <xf numFmtId="0" fontId="54" fillId="52" borderId="36" applyNumberFormat="0" applyAlignment="0" applyProtection="0"/>
    <xf numFmtId="0" fontId="54" fillId="52" borderId="36" applyNumberFormat="0" applyAlignment="0" applyProtection="0"/>
    <xf numFmtId="0" fontId="54" fillId="3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46" applyNumberFormat="0" applyAlignment="0" applyProtection="0"/>
    <xf numFmtId="0" fontId="113" fillId="83" borderId="46" applyNumberFormat="0" applyAlignment="0" applyProtection="0"/>
    <xf numFmtId="0" fontId="113" fillId="83" borderId="46" applyNumberFormat="0" applyAlignment="0" applyProtection="0"/>
    <xf numFmtId="0" fontId="113" fillId="83" borderId="46" applyNumberFormat="0" applyAlignment="0" applyProtection="0"/>
    <xf numFmtId="0" fontId="113" fillId="83" borderId="46" applyNumberFormat="0" applyAlignment="0" applyProtection="0"/>
    <xf numFmtId="0" fontId="54" fillId="33" borderId="36" applyNumberFormat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50" fillId="0" borderId="39" applyNumberFormat="0" applyFill="0" applyAlignment="0" applyProtection="0"/>
    <xf numFmtId="0" fontId="55" fillId="0" borderId="7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5" fillId="0" borderId="7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112" fillId="82" borderId="0" applyNumberFormat="0" applyBorder="0" applyAlignment="0" applyProtection="0"/>
    <xf numFmtId="0" fontId="112" fillId="82" borderId="0" applyNumberFormat="0" applyBorder="0" applyAlignment="0" applyProtection="0"/>
    <xf numFmtId="0" fontId="112" fillId="82" borderId="0" applyNumberFormat="0" applyBorder="0" applyAlignment="0" applyProtection="0"/>
    <xf numFmtId="0" fontId="112" fillId="82" borderId="0" applyNumberFormat="0" applyBorder="0" applyAlignment="0" applyProtection="0"/>
    <xf numFmtId="0" fontId="112" fillId="82" borderId="0" applyNumberFormat="0" applyBorder="0" applyAlignment="0" applyProtection="0"/>
    <xf numFmtId="0" fontId="50" fillId="33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112" fillId="82" borderId="0" applyNumberFormat="0" applyBorder="0" applyAlignment="0" applyProtection="0"/>
    <xf numFmtId="0" fontId="112" fillId="82" borderId="0" applyNumberFormat="0" applyBorder="0" applyAlignment="0" applyProtection="0"/>
    <xf numFmtId="0" fontId="112" fillId="82" borderId="0" applyNumberFormat="0" applyBorder="0" applyAlignment="0" applyProtection="0"/>
    <xf numFmtId="0" fontId="112" fillId="82" borderId="0" applyNumberFormat="0" applyBorder="0" applyAlignment="0" applyProtection="0"/>
    <xf numFmtId="0" fontId="112" fillId="82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6" fillId="33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50" fillId="33" borderId="0" applyNumberFormat="0" applyBorder="0" applyAlignment="0" applyProtection="0"/>
    <xf numFmtId="0" fontId="56" fillId="33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50" fillId="33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50" fillId="33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50" fillId="33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50" fillId="33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50" fillId="33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33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112" fillId="82" borderId="0" applyNumberFormat="0" applyBorder="0" applyAlignment="0" applyProtection="0"/>
    <xf numFmtId="0" fontId="112" fillId="82" borderId="0" applyNumberFormat="0" applyBorder="0" applyAlignment="0" applyProtection="0"/>
    <xf numFmtId="0" fontId="112" fillId="82" borderId="0" applyNumberFormat="0" applyBorder="0" applyAlignment="0" applyProtection="0"/>
    <xf numFmtId="0" fontId="112" fillId="82" borderId="0" applyNumberFormat="0" applyBorder="0" applyAlignment="0" applyProtection="0"/>
    <xf numFmtId="0" fontId="112" fillId="82" borderId="0" applyNumberFormat="0" applyBorder="0" applyAlignment="0" applyProtection="0"/>
    <xf numFmtId="0" fontId="50" fillId="33" borderId="0" applyNumberFormat="0" applyBorder="0" applyAlignment="0" applyProtection="0"/>
    <xf numFmtId="0" fontId="68" fillId="71" borderId="0"/>
    <xf numFmtId="0" fontId="19" fillId="0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74" fillId="0" borderId="0"/>
    <xf numFmtId="0" fontId="19" fillId="0" borderId="0"/>
    <xf numFmtId="0" fontId="68" fillId="71" borderId="0"/>
    <xf numFmtId="0" fontId="19" fillId="0" borderId="0"/>
    <xf numFmtId="0" fontId="19" fillId="0" borderId="0"/>
    <xf numFmtId="0" fontId="19" fillId="0" borderId="0"/>
    <xf numFmtId="0" fontId="68" fillId="71" borderId="0"/>
    <xf numFmtId="0" fontId="68" fillId="71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71" borderId="0"/>
    <xf numFmtId="0" fontId="19" fillId="0" borderId="0"/>
    <xf numFmtId="0" fontId="68" fillId="71" borderId="0"/>
    <xf numFmtId="0" fontId="19" fillId="0" borderId="0"/>
    <xf numFmtId="0" fontId="68" fillId="71" borderId="0"/>
    <xf numFmtId="0" fontId="19" fillId="0" borderId="0"/>
    <xf numFmtId="0" fontId="68" fillId="71" borderId="0"/>
    <xf numFmtId="0" fontId="19" fillId="0" borderId="0"/>
    <xf numFmtId="0" fontId="68" fillId="71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0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68" fillId="32" borderId="36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75" borderId="36" applyNumberFormat="0" applyFont="0" applyAlignment="0" applyProtection="0"/>
    <xf numFmtId="0" fontId="68" fillId="75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0" applyNumberFormat="0" applyFont="0" applyAlignment="0" applyProtection="0"/>
    <xf numFmtId="0" fontId="45" fillId="86" borderId="50" applyNumberFormat="0" applyFont="0" applyAlignment="0" applyProtection="0"/>
    <xf numFmtId="0" fontId="45" fillId="86" borderId="50" applyNumberFormat="0" applyFont="0" applyAlignment="0" applyProtection="0"/>
    <xf numFmtId="0" fontId="45" fillId="86" borderId="50" applyNumberFormat="0" applyFont="0" applyAlignment="0" applyProtection="0"/>
    <xf numFmtId="0" fontId="45" fillId="86" borderId="50" applyNumberFormat="0" applyFont="0" applyAlignment="0" applyProtection="0"/>
    <xf numFmtId="0" fontId="68" fillId="32" borderId="36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0" applyNumberFormat="0" applyFont="0" applyAlignment="0" applyProtection="0"/>
    <xf numFmtId="0" fontId="45" fillId="86" borderId="50" applyNumberFormat="0" applyFont="0" applyAlignment="0" applyProtection="0"/>
    <xf numFmtId="0" fontId="45" fillId="86" borderId="50" applyNumberFormat="0" applyFont="0" applyAlignment="0" applyProtection="0"/>
    <xf numFmtId="0" fontId="45" fillId="86" borderId="50" applyNumberFormat="0" applyFont="0" applyAlignment="0" applyProtection="0"/>
    <xf numFmtId="0" fontId="45" fillId="86" borderId="50" applyNumberFormat="0" applyFont="0" applyAlignment="0" applyProtection="0"/>
    <xf numFmtId="0" fontId="68" fillId="32" borderId="36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0" applyNumberFormat="0" applyFont="0" applyAlignment="0" applyProtection="0"/>
    <xf numFmtId="0" fontId="45" fillId="86" borderId="50" applyNumberFormat="0" applyFont="0" applyAlignment="0" applyProtection="0"/>
    <xf numFmtId="0" fontId="45" fillId="86" borderId="50" applyNumberFormat="0" applyFont="0" applyAlignment="0" applyProtection="0"/>
    <xf numFmtId="0" fontId="45" fillId="86" borderId="50" applyNumberFormat="0" applyFont="0" applyAlignment="0" applyProtection="0"/>
    <xf numFmtId="0" fontId="45" fillId="86" borderId="50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19" fillId="32" borderId="8" applyNumberFormat="0" applyFont="0" applyAlignment="0" applyProtection="0"/>
    <xf numFmtId="0" fontId="19" fillId="32" borderId="8" applyNumberFormat="0" applyFont="0" applyAlignment="0" applyProtection="0"/>
    <xf numFmtId="0" fontId="68" fillId="32" borderId="36" applyNumberFormat="0" applyFont="0" applyAlignment="0" applyProtection="0"/>
    <xf numFmtId="0" fontId="19" fillId="32" borderId="8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68" fillId="32" borderId="36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68" fillId="32" borderId="36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68" fillId="32" borderId="36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84" borderId="47" applyNumberFormat="0" applyAlignment="0" applyProtection="0"/>
    <xf numFmtId="0" fontId="114" fillId="84" borderId="47" applyNumberFormat="0" applyAlignment="0" applyProtection="0"/>
    <xf numFmtId="0" fontId="114" fillId="84" borderId="47" applyNumberFormat="0" applyAlignment="0" applyProtection="0"/>
    <xf numFmtId="0" fontId="114" fillId="84" borderId="47" applyNumberFormat="0" applyAlignment="0" applyProtection="0"/>
    <xf numFmtId="0" fontId="114" fillId="84" borderId="47" applyNumberFormat="0" applyAlignment="0" applyProtection="0"/>
    <xf numFmtId="0" fontId="57" fillId="68" borderId="9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84" borderId="47" applyNumberFormat="0" applyAlignment="0" applyProtection="0"/>
    <xf numFmtId="0" fontId="114" fillId="84" borderId="47" applyNumberFormat="0" applyAlignment="0" applyProtection="0"/>
    <xf numFmtId="0" fontId="114" fillId="84" borderId="47" applyNumberFormat="0" applyAlignment="0" applyProtection="0"/>
    <xf numFmtId="0" fontId="114" fillId="84" borderId="47" applyNumberFormat="0" applyAlignment="0" applyProtection="0"/>
    <xf numFmtId="0" fontId="114" fillId="84" borderId="47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114" fillId="116" borderId="47" applyNumberFormat="0" applyAlignment="0" applyProtection="0"/>
    <xf numFmtId="0" fontId="57" fillId="68" borderId="9" applyNumberFormat="0" applyAlignment="0" applyProtection="0"/>
    <xf numFmtId="0" fontId="57" fillId="35" borderId="9" applyNumberFormat="0" applyAlignment="0" applyProtection="0"/>
    <xf numFmtId="0" fontId="57" fillId="35" borderId="9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57" fillId="68" borderId="9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57" fillId="68" borderId="9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57" fillId="68" borderId="9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57" fillId="68" borderId="9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57" fillId="68" borderId="9" applyNumberFormat="0" applyAlignment="0" applyProtection="0"/>
    <xf numFmtId="0" fontId="57" fillId="117" borderId="9" applyNumberFormat="0" applyAlignment="0" applyProtection="0"/>
    <xf numFmtId="0" fontId="57" fillId="117" borderId="9" applyNumberFormat="0" applyAlignment="0" applyProtection="0"/>
    <xf numFmtId="0" fontId="57" fillId="68" borderId="9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84" borderId="47" applyNumberFormat="0" applyAlignment="0" applyProtection="0"/>
    <xf numFmtId="0" fontId="114" fillId="84" borderId="47" applyNumberFormat="0" applyAlignment="0" applyProtection="0"/>
    <xf numFmtId="0" fontId="114" fillId="84" borderId="47" applyNumberFormat="0" applyAlignment="0" applyProtection="0"/>
    <xf numFmtId="0" fontId="114" fillId="84" borderId="47" applyNumberFormat="0" applyAlignment="0" applyProtection="0"/>
    <xf numFmtId="0" fontId="114" fillId="84" borderId="47" applyNumberFormat="0" applyAlignment="0" applyProtection="0"/>
    <xf numFmtId="0" fontId="57" fillId="68" borderId="9" applyNumberFormat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58" fillId="40" borderId="10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53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68" fillId="40" borderId="36" applyNumberFormat="0" applyProtection="0">
      <alignment vertical="center"/>
    </xf>
    <xf numFmtId="4" fontId="59" fillId="40" borderId="10" applyNumberFormat="0" applyProtection="0">
      <alignment vertical="center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58" fillId="40" borderId="10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4" fontId="68" fillId="53" borderId="36" applyNumberFormat="0" applyProtection="0">
      <alignment horizontal="left" vertical="center" indent="1"/>
    </xf>
    <xf numFmtId="0" fontId="89" fillId="40" borderId="10" applyNumberFormat="0" applyProtection="0">
      <alignment horizontal="left" vertical="top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58" fillId="41" borderId="0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31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0" fillId="3" borderId="10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55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3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0" fillId="9" borderId="10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13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72" borderId="36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0" fillId="24" borderId="1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133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24" borderId="40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0" fillId="11" borderId="10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2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1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0" fillId="15" borderId="10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34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15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0" fillId="34" borderId="10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128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34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0" fillId="28" borderId="10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11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28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0" fillId="42" borderId="10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115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42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0" fillId="10" borderId="10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3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10" borderId="36" applyNumberFormat="0" applyProtection="0">
      <alignment horizontal="right" vertical="center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58" fillId="43" borderId="11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68" fillId="43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121" borderId="40" applyNumberFormat="0" applyProtection="0">
      <alignment horizontal="left" vertical="center" indent="1"/>
    </xf>
    <xf numFmtId="4" fontId="60" fillId="44" borderId="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121" borderId="40" applyNumberFormat="0" applyProtection="0">
      <alignment horizontal="left" vertical="center" indent="1"/>
    </xf>
    <xf numFmtId="4" fontId="61" fillId="45" borderId="0" applyNumberFormat="0" applyProtection="0">
      <alignment horizontal="left" vertical="center" indent="1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0" fillId="41" borderId="10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114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1" borderId="36" applyNumberFormat="0" applyProtection="0">
      <alignment horizontal="right" vertical="center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0" fillId="44" borderId="0" applyNumberFormat="0" applyProtection="0">
      <alignment horizontal="left" vertical="center" indent="1"/>
    </xf>
    <xf numFmtId="4" fontId="60" fillId="44" borderId="0" applyNumberFormat="0" applyProtection="0">
      <alignment horizontal="left" vertical="center" indent="1"/>
    </xf>
    <xf numFmtId="4" fontId="60" fillId="44" borderId="0" applyNumberFormat="0" applyProtection="0">
      <alignment horizontal="left" vertical="center" indent="1"/>
    </xf>
    <xf numFmtId="4" fontId="60" fillId="44" borderId="0" applyNumberFormat="0" applyProtection="0">
      <alignment horizontal="left" vertical="center" indent="1"/>
    </xf>
    <xf numFmtId="4" fontId="60" fillId="44" borderId="0" applyNumberFormat="0" applyProtection="0">
      <alignment horizontal="left" vertical="center" indent="1"/>
    </xf>
    <xf numFmtId="4" fontId="60" fillId="44" borderId="0" applyNumberFormat="0" applyProtection="0">
      <alignment horizontal="left" vertical="center" indent="1"/>
    </xf>
    <xf numFmtId="4" fontId="60" fillId="44" borderId="0" applyNumberFormat="0" applyProtection="0">
      <alignment horizontal="left" vertical="center" indent="1"/>
    </xf>
    <xf numFmtId="4" fontId="60" fillId="44" borderId="0" applyNumberFormat="0" applyProtection="0">
      <alignment horizontal="left" vertical="center" indent="1"/>
    </xf>
    <xf numFmtId="4" fontId="60" fillId="44" borderId="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111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0" fillId="41" borderId="0" applyNumberFormat="0" applyProtection="0">
      <alignment horizontal="left" vertical="center" indent="1"/>
    </xf>
    <xf numFmtId="4" fontId="60" fillId="41" borderId="0" applyNumberFormat="0" applyProtection="0">
      <alignment horizontal="left" vertical="center" indent="1"/>
    </xf>
    <xf numFmtId="4" fontId="60" fillId="41" borderId="0" applyNumberFormat="0" applyProtection="0">
      <alignment horizontal="left" vertical="center" indent="1"/>
    </xf>
    <xf numFmtId="4" fontId="60" fillId="41" borderId="0" applyNumberFormat="0" applyProtection="0">
      <alignment horizontal="left" vertical="center" indent="1"/>
    </xf>
    <xf numFmtId="4" fontId="60" fillId="41" borderId="0" applyNumberFormat="0" applyProtection="0">
      <alignment horizontal="left" vertical="center" indent="1"/>
    </xf>
    <xf numFmtId="4" fontId="60" fillId="41" borderId="0" applyNumberFormat="0" applyProtection="0">
      <alignment horizontal="left" vertical="center" indent="1"/>
    </xf>
    <xf numFmtId="4" fontId="60" fillId="41" borderId="0" applyNumberFormat="0" applyProtection="0">
      <alignment horizontal="left" vertical="center" indent="1"/>
    </xf>
    <xf numFmtId="4" fontId="60" fillId="41" borderId="0" applyNumberFormat="0" applyProtection="0">
      <alignment horizontal="left" vertical="center" indent="1"/>
    </xf>
    <xf numFmtId="4" fontId="60" fillId="41" borderId="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114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19" fillId="45" borderId="10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56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19" fillId="41" borderId="10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135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19" fillId="8" borderId="10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50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19" fillId="44" borderId="10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111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19" fillId="46" borderId="12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88" fillId="121" borderId="42" applyBorder="0"/>
    <xf numFmtId="0" fontId="88" fillId="45" borderId="42" applyBorder="0"/>
    <xf numFmtId="4" fontId="90" fillId="47" borderId="10" applyNumberFormat="0" applyProtection="0">
      <alignment vertical="center"/>
    </xf>
    <xf numFmtId="4" fontId="60" fillId="47" borderId="10" applyNumberFormat="0" applyProtection="0">
      <alignment vertical="center"/>
    </xf>
    <xf numFmtId="4" fontId="63" fillId="47" borderId="10" applyNumberFormat="0" applyProtection="0">
      <alignment vertical="center"/>
    </xf>
    <xf numFmtId="4" fontId="90" fillId="73" borderId="10" applyNumberFormat="0" applyProtection="0">
      <alignment horizontal="left" vertical="center" indent="1"/>
    </xf>
    <xf numFmtId="4" fontId="60" fillId="47" borderId="10" applyNumberFormat="0" applyProtection="0">
      <alignment horizontal="left" vertical="center" indent="1"/>
    </xf>
    <xf numFmtId="0" fontId="90" fillId="47" borderId="10" applyNumberFormat="0" applyProtection="0">
      <alignment horizontal="left" vertical="top" indent="1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0" fillId="44" borderId="10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8" fillId="0" borderId="36" applyNumberFormat="0" applyProtection="0">
      <alignment horizontal="right" vertical="center"/>
    </xf>
    <xf numFmtId="4" fontId="63" fillId="44" borderId="10" applyNumberFormat="0" applyProtection="0">
      <alignment horizontal="right" vertical="center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0" fillId="41" borderId="10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31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4" fontId="68" fillId="14" borderId="36" applyNumberFormat="0" applyProtection="0">
      <alignment horizontal="left" vertical="center" indent="1"/>
    </xf>
    <xf numFmtId="0" fontId="90" fillId="41" borderId="10" applyNumberFormat="0" applyProtection="0">
      <alignment horizontal="left" vertical="top" indent="1"/>
    </xf>
    <xf numFmtId="4" fontId="92" fillId="48" borderId="40" applyNumberFormat="0" applyProtection="0">
      <alignment horizontal="left" vertical="center" indent="1"/>
    </xf>
    <xf numFmtId="4" fontId="64" fillId="48" borderId="0" applyNumberFormat="0" applyProtection="0">
      <alignment horizontal="left" vertical="center" indent="1"/>
    </xf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136" borderId="12"/>
    <xf numFmtId="0" fontId="68" fillId="136" borderId="12"/>
    <xf numFmtId="0" fontId="68" fillId="136" borderId="12"/>
    <xf numFmtId="0" fontId="68" fillId="136" borderId="12"/>
    <xf numFmtId="0" fontId="68" fillId="136" borderId="12"/>
    <xf numFmtId="0" fontId="68" fillId="13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4" fontId="93" fillId="46" borderId="36" applyNumberFormat="0" applyProtection="0">
      <alignment horizontal="right" vertical="center"/>
    </xf>
    <xf numFmtId="4" fontId="65" fillId="44" borderId="10" applyNumberFormat="0" applyProtection="0">
      <alignment horizontal="right" vertical="center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9" fontId="84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49" fillId="0" borderId="14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49" fillId="0" borderId="14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6" borderId="50" applyNumberFormat="0" applyFont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6" borderId="50" applyNumberFormat="0" applyFont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6" borderId="50" applyNumberFormat="0" applyFont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6" borderId="50" applyNumberFormat="0" applyFont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6" borderId="50" applyNumberFormat="0" applyFon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86" borderId="50" applyNumberFormat="0" applyFont="0" applyAlignment="0" applyProtection="0"/>
    <xf numFmtId="0" fontId="5" fillId="86" borderId="50" applyNumberFormat="0" applyFont="0" applyAlignment="0" applyProtection="0"/>
    <xf numFmtId="0" fontId="5" fillId="0" borderId="0"/>
    <xf numFmtId="0" fontId="5" fillId="86" borderId="50" applyNumberFormat="0" applyFont="0" applyAlignment="0" applyProtection="0"/>
    <xf numFmtId="0" fontId="5" fillId="0" borderId="0"/>
    <xf numFmtId="0" fontId="5" fillId="88" borderId="0" applyNumberFormat="0" applyBorder="0" applyAlignment="0" applyProtection="0"/>
    <xf numFmtId="0" fontId="5" fillId="89" borderId="0" applyNumberFormat="0" applyBorder="0" applyAlignment="0" applyProtection="0"/>
    <xf numFmtId="0" fontId="5" fillId="92" borderId="0" applyNumberFormat="0" applyBorder="0" applyAlignment="0" applyProtection="0"/>
    <xf numFmtId="0" fontId="5" fillId="93" borderId="0" applyNumberFormat="0" applyBorder="0" applyAlignment="0" applyProtection="0"/>
    <xf numFmtId="0" fontId="5" fillId="96" borderId="0" applyNumberFormat="0" applyBorder="0" applyAlignment="0" applyProtection="0"/>
    <xf numFmtId="0" fontId="5" fillId="97" borderId="0" applyNumberFormat="0" applyBorder="0" applyAlignment="0" applyProtection="0"/>
    <xf numFmtId="0" fontId="5" fillId="100" borderId="0" applyNumberFormat="0" applyBorder="0" applyAlignment="0" applyProtection="0"/>
    <xf numFmtId="0" fontId="5" fillId="101" borderId="0" applyNumberFormat="0" applyBorder="0" applyAlignment="0" applyProtection="0"/>
    <xf numFmtId="0" fontId="5" fillId="104" borderId="0" applyNumberFormat="0" applyBorder="0" applyAlignment="0" applyProtection="0"/>
    <xf numFmtId="0" fontId="5" fillId="105" borderId="0" applyNumberFormat="0" applyBorder="0" applyAlignment="0" applyProtection="0"/>
    <xf numFmtId="0" fontId="5" fillId="108" borderId="0" applyNumberFormat="0" applyBorder="0" applyAlignment="0" applyProtection="0"/>
    <xf numFmtId="0" fontId="5" fillId="109" borderId="0" applyNumberFormat="0" applyBorder="0" applyAlignment="0" applyProtection="0"/>
    <xf numFmtId="44" fontId="5" fillId="0" borderId="0" applyFont="0" applyFill="0" applyBorder="0" applyAlignment="0" applyProtection="0"/>
    <xf numFmtId="0" fontId="122" fillId="0" borderId="0"/>
    <xf numFmtId="44" fontId="122" fillId="0" borderId="0" applyFont="0" applyFill="0" applyBorder="0" applyAlignment="0" applyProtection="0"/>
    <xf numFmtId="0" fontId="122" fillId="0" borderId="0"/>
    <xf numFmtId="0" fontId="122" fillId="86" borderId="50" applyNumberFormat="0" applyFont="0" applyAlignment="0" applyProtection="0"/>
    <xf numFmtId="44" fontId="122" fillId="0" borderId="0" applyFont="0" applyFill="0" applyBorder="0" applyAlignment="0" applyProtection="0"/>
    <xf numFmtId="0" fontId="122" fillId="88" borderId="0" applyNumberFormat="0" applyBorder="0" applyAlignment="0" applyProtection="0"/>
    <xf numFmtId="0" fontId="122" fillId="89" borderId="0" applyNumberFormat="0" applyBorder="0" applyAlignment="0" applyProtection="0"/>
    <xf numFmtId="0" fontId="122" fillId="92" borderId="0" applyNumberFormat="0" applyBorder="0" applyAlignment="0" applyProtection="0"/>
    <xf numFmtId="0" fontId="122" fillId="93" borderId="0" applyNumberFormat="0" applyBorder="0" applyAlignment="0" applyProtection="0"/>
    <xf numFmtId="0" fontId="122" fillId="96" borderId="0" applyNumberFormat="0" applyBorder="0" applyAlignment="0" applyProtection="0"/>
    <xf numFmtId="0" fontId="122" fillId="97" borderId="0" applyNumberFormat="0" applyBorder="0" applyAlignment="0" applyProtection="0"/>
    <xf numFmtId="0" fontId="122" fillId="100" borderId="0" applyNumberFormat="0" applyBorder="0" applyAlignment="0" applyProtection="0"/>
    <xf numFmtId="0" fontId="122" fillId="101" borderId="0" applyNumberFormat="0" applyBorder="0" applyAlignment="0" applyProtection="0"/>
    <xf numFmtId="0" fontId="122" fillId="104" borderId="0" applyNumberFormat="0" applyBorder="0" applyAlignment="0" applyProtection="0"/>
    <xf numFmtId="0" fontId="122" fillId="105" borderId="0" applyNumberFormat="0" applyBorder="0" applyAlignment="0" applyProtection="0"/>
    <xf numFmtId="0" fontId="122" fillId="108" borderId="0" applyNumberFormat="0" applyBorder="0" applyAlignment="0" applyProtection="0"/>
    <xf numFmtId="0" fontId="122" fillId="109" borderId="0" applyNumberFormat="0" applyBorder="0" applyAlignment="0" applyProtection="0"/>
    <xf numFmtId="43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0" fontId="136" fillId="99" borderId="0" applyNumberFormat="0" applyBorder="0" applyAlignment="0" applyProtection="0"/>
    <xf numFmtId="0" fontId="136" fillId="87" borderId="0" applyNumberFormat="0" applyBorder="0" applyAlignment="0" applyProtection="0"/>
    <xf numFmtId="0" fontId="136" fillId="91" borderId="0" applyNumberFormat="0" applyBorder="0" applyAlignment="0" applyProtection="0"/>
    <xf numFmtId="0" fontId="136" fillId="95" borderId="0" applyNumberFormat="0" applyBorder="0" applyAlignment="0" applyProtection="0"/>
    <xf numFmtId="0" fontId="136" fillId="99" borderId="0" applyNumberFormat="0" applyBorder="0" applyAlignment="0" applyProtection="0"/>
    <xf numFmtId="0" fontId="136" fillId="103" borderId="0" applyNumberFormat="0" applyBorder="0" applyAlignment="0" applyProtection="0"/>
    <xf numFmtId="0" fontId="136" fillId="91" borderId="0" applyNumberFormat="0" applyBorder="0" applyAlignment="0" applyProtection="0"/>
    <xf numFmtId="0" fontId="136" fillId="107" borderId="0" applyNumberFormat="0" applyBorder="0" applyAlignment="0" applyProtection="0"/>
    <xf numFmtId="0" fontId="19" fillId="0" borderId="0"/>
    <xf numFmtId="0" fontId="136" fillId="99" borderId="0" applyNumberFormat="0" applyBorder="0" applyAlignment="0" applyProtection="0"/>
    <xf numFmtId="0" fontId="136" fillId="95" borderId="0" applyNumberFormat="0" applyBorder="0" applyAlignment="0" applyProtection="0"/>
    <xf numFmtId="0" fontId="19" fillId="0" borderId="0"/>
    <xf numFmtId="0" fontId="136" fillId="87" borderId="0" applyNumberFormat="0" applyBorder="0" applyAlignment="0" applyProtection="0"/>
    <xf numFmtId="0" fontId="136" fillId="95" borderId="0" applyNumberFormat="0" applyBorder="0" applyAlignment="0" applyProtection="0"/>
    <xf numFmtId="0" fontId="136" fillId="87" borderId="0" applyNumberFormat="0" applyBorder="0" applyAlignment="0" applyProtection="0"/>
    <xf numFmtId="0" fontId="136" fillId="95" borderId="0" applyNumberFormat="0" applyBorder="0" applyAlignment="0" applyProtection="0"/>
    <xf numFmtId="0" fontId="136" fillId="87" borderId="0" applyNumberFormat="0" applyBorder="0" applyAlignment="0" applyProtection="0"/>
    <xf numFmtId="0" fontId="136" fillId="107" borderId="0" applyNumberFormat="0" applyBorder="0" applyAlignment="0" applyProtection="0"/>
    <xf numFmtId="0" fontId="19" fillId="0" borderId="0"/>
    <xf numFmtId="0" fontId="136" fillId="103" borderId="0" applyNumberFormat="0" applyBorder="0" applyAlignment="0" applyProtection="0"/>
    <xf numFmtId="0" fontId="19" fillId="0" borderId="0"/>
    <xf numFmtId="0" fontId="136" fillId="95" borderId="0" applyNumberFormat="0" applyBorder="0" applyAlignment="0" applyProtection="0"/>
    <xf numFmtId="0" fontId="136" fillId="107" borderId="0" applyNumberFormat="0" applyBorder="0" applyAlignment="0" applyProtection="0"/>
    <xf numFmtId="0" fontId="136" fillId="87" borderId="0" applyNumberFormat="0" applyBorder="0" applyAlignment="0" applyProtection="0"/>
    <xf numFmtId="0" fontId="136" fillId="95" borderId="0" applyNumberFormat="0" applyBorder="0" applyAlignment="0" applyProtection="0"/>
    <xf numFmtId="0" fontId="136" fillId="107" borderId="0" applyNumberFormat="0" applyBorder="0" applyAlignment="0" applyProtection="0"/>
    <xf numFmtId="0" fontId="19" fillId="0" borderId="0"/>
    <xf numFmtId="0" fontId="136" fillId="91" borderId="0" applyNumberFormat="0" applyBorder="0" applyAlignment="0" applyProtection="0"/>
    <xf numFmtId="0" fontId="136" fillId="87" borderId="0" applyNumberFormat="0" applyBorder="0" applyAlignment="0" applyProtection="0"/>
    <xf numFmtId="0" fontId="136" fillId="95" borderId="0" applyNumberFormat="0" applyBorder="0" applyAlignment="0" applyProtection="0"/>
    <xf numFmtId="0" fontId="136" fillId="91" borderId="0" applyNumberFormat="0" applyBorder="0" applyAlignment="0" applyProtection="0"/>
    <xf numFmtId="0" fontId="136" fillId="91" borderId="0" applyNumberFormat="0" applyBorder="0" applyAlignment="0" applyProtection="0"/>
    <xf numFmtId="0" fontId="136" fillId="87" borderId="0" applyNumberFormat="0" applyBorder="0" applyAlignment="0" applyProtection="0"/>
    <xf numFmtId="0" fontId="136" fillId="95" borderId="0" applyNumberFormat="0" applyBorder="0" applyAlignment="0" applyProtection="0"/>
    <xf numFmtId="0" fontId="136" fillId="107" borderId="0" applyNumberFormat="0" applyBorder="0" applyAlignment="0" applyProtection="0"/>
    <xf numFmtId="0" fontId="136" fillId="103" borderId="0" applyNumberFormat="0" applyBorder="0" applyAlignment="0" applyProtection="0"/>
    <xf numFmtId="0" fontId="136" fillId="91" borderId="0" applyNumberFormat="0" applyBorder="0" applyAlignment="0" applyProtection="0"/>
    <xf numFmtId="0" fontId="136" fillId="87" borderId="0" applyNumberFormat="0" applyBorder="0" applyAlignment="0" applyProtection="0"/>
    <xf numFmtId="0" fontId="136" fillId="91" borderId="0" applyNumberFormat="0" applyBorder="0" applyAlignment="0" applyProtection="0"/>
    <xf numFmtId="0" fontId="136" fillId="99" borderId="0" applyNumberFormat="0" applyBorder="0" applyAlignment="0" applyProtection="0"/>
    <xf numFmtId="0" fontId="19" fillId="0" borderId="0"/>
    <xf numFmtId="0" fontId="136" fillId="87" borderId="0" applyNumberFormat="0" applyBorder="0" applyAlignment="0" applyProtection="0"/>
    <xf numFmtId="0" fontId="136" fillId="107" borderId="0" applyNumberFormat="0" applyBorder="0" applyAlignment="0" applyProtection="0"/>
    <xf numFmtId="0" fontId="136" fillId="103" borderId="0" applyNumberFormat="0" applyBorder="0" applyAlignment="0" applyProtection="0"/>
    <xf numFmtId="0" fontId="136" fillId="103" borderId="0" applyNumberFormat="0" applyBorder="0" applyAlignment="0" applyProtection="0"/>
    <xf numFmtId="0" fontId="136" fillId="87" borderId="0" applyNumberFormat="0" applyBorder="0" applyAlignment="0" applyProtection="0"/>
    <xf numFmtId="0" fontId="136" fillId="103" borderId="0" applyNumberFormat="0" applyBorder="0" applyAlignment="0" applyProtection="0"/>
    <xf numFmtId="0" fontId="136" fillId="91" borderId="0" applyNumberFormat="0" applyBorder="0" applyAlignment="0" applyProtection="0"/>
    <xf numFmtId="0" fontId="19" fillId="0" borderId="0"/>
    <xf numFmtId="0" fontId="136" fillId="103" borderId="0" applyNumberFormat="0" applyBorder="0" applyAlignment="0" applyProtection="0"/>
    <xf numFmtId="0" fontId="136" fillId="91" borderId="0" applyNumberFormat="0" applyBorder="0" applyAlignment="0" applyProtection="0"/>
    <xf numFmtId="0" fontId="136" fillId="99" borderId="0" applyNumberFormat="0" applyBorder="0" applyAlignment="0" applyProtection="0"/>
    <xf numFmtId="0" fontId="136" fillId="91" borderId="0" applyNumberFormat="0" applyBorder="0" applyAlignment="0" applyProtection="0"/>
    <xf numFmtId="0" fontId="136" fillId="87" borderId="0" applyNumberFormat="0" applyBorder="0" applyAlignment="0" applyProtection="0"/>
    <xf numFmtId="0" fontId="136" fillId="95" borderId="0" applyNumberFormat="0" applyBorder="0" applyAlignment="0" applyProtection="0"/>
    <xf numFmtId="0" fontId="136" fillId="87" borderId="0" applyNumberFormat="0" applyBorder="0" applyAlignment="0" applyProtection="0"/>
    <xf numFmtId="0" fontId="136" fillId="103" borderId="0" applyNumberFormat="0" applyBorder="0" applyAlignment="0" applyProtection="0"/>
    <xf numFmtId="0" fontId="136" fillId="91" borderId="0" applyNumberFormat="0" applyBorder="0" applyAlignment="0" applyProtection="0"/>
    <xf numFmtId="0" fontId="136" fillId="95" borderId="0" applyNumberFormat="0" applyBorder="0" applyAlignment="0" applyProtection="0"/>
    <xf numFmtId="0" fontId="136" fillId="107" borderId="0" applyNumberFormat="0" applyBorder="0" applyAlignment="0" applyProtection="0"/>
    <xf numFmtId="0" fontId="136" fillId="91" borderId="0" applyNumberFormat="0" applyBorder="0" applyAlignment="0" applyProtection="0"/>
    <xf numFmtId="0" fontId="136" fillId="99" borderId="0" applyNumberFormat="0" applyBorder="0" applyAlignment="0" applyProtection="0"/>
    <xf numFmtId="0" fontId="136" fillId="103" borderId="0" applyNumberFormat="0" applyBorder="0" applyAlignment="0" applyProtection="0"/>
    <xf numFmtId="0" fontId="136" fillId="103" borderId="0" applyNumberFormat="0" applyBorder="0" applyAlignment="0" applyProtection="0"/>
    <xf numFmtId="0" fontId="136" fillId="99" borderId="0" applyNumberFormat="0" applyBorder="0" applyAlignment="0" applyProtection="0"/>
    <xf numFmtId="0" fontId="136" fillId="99" borderId="0" applyNumberFormat="0" applyBorder="0" applyAlignment="0" applyProtection="0"/>
    <xf numFmtId="0" fontId="136" fillId="107" borderId="0" applyNumberFormat="0" applyBorder="0" applyAlignment="0" applyProtection="0"/>
    <xf numFmtId="0" fontId="136" fillId="87" borderId="0" applyNumberFormat="0" applyBorder="0" applyAlignment="0" applyProtection="0"/>
    <xf numFmtId="0" fontId="19" fillId="0" borderId="0"/>
    <xf numFmtId="0" fontId="136" fillId="107" borderId="0" applyNumberFormat="0" applyBorder="0" applyAlignment="0" applyProtection="0"/>
    <xf numFmtId="0" fontId="136" fillId="107" borderId="0" applyNumberFormat="0" applyBorder="0" applyAlignment="0" applyProtection="0"/>
    <xf numFmtId="0" fontId="136" fillId="87" borderId="0" applyNumberFormat="0" applyBorder="0" applyAlignment="0" applyProtection="0"/>
    <xf numFmtId="0" fontId="136" fillId="87" borderId="0" applyNumberFormat="0" applyBorder="0" applyAlignment="0" applyProtection="0"/>
    <xf numFmtId="0" fontId="136" fillId="99" borderId="0" applyNumberFormat="0" applyBorder="0" applyAlignment="0" applyProtection="0"/>
    <xf numFmtId="0" fontId="136" fillId="99" borderId="0" applyNumberFormat="0" applyBorder="0" applyAlignment="0" applyProtection="0"/>
    <xf numFmtId="0" fontId="136" fillId="103" borderId="0" applyNumberFormat="0" applyBorder="0" applyAlignment="0" applyProtection="0"/>
    <xf numFmtId="0" fontId="19" fillId="0" borderId="0"/>
    <xf numFmtId="0" fontId="136" fillId="87" borderId="0" applyNumberFormat="0" applyBorder="0" applyAlignment="0" applyProtection="0"/>
    <xf numFmtId="0" fontId="136" fillId="95" borderId="0" applyNumberFormat="0" applyBorder="0" applyAlignment="0" applyProtection="0"/>
    <xf numFmtId="0" fontId="136" fillId="95" borderId="0" applyNumberFormat="0" applyBorder="0" applyAlignment="0" applyProtection="0"/>
    <xf numFmtId="0" fontId="136" fillId="103" borderId="0" applyNumberFormat="0" applyBorder="0" applyAlignment="0" applyProtection="0"/>
    <xf numFmtId="0" fontId="136" fillId="99" borderId="0" applyNumberFormat="0" applyBorder="0" applyAlignment="0" applyProtection="0"/>
    <xf numFmtId="0" fontId="19" fillId="0" borderId="0"/>
    <xf numFmtId="0" fontId="136" fillId="91" borderId="0" applyNumberFormat="0" applyBorder="0" applyAlignment="0" applyProtection="0"/>
    <xf numFmtId="0" fontId="136" fillId="91" borderId="0" applyNumberFormat="0" applyBorder="0" applyAlignment="0" applyProtection="0"/>
    <xf numFmtId="0" fontId="136" fillId="107" borderId="0" applyNumberFormat="0" applyBorder="0" applyAlignment="0" applyProtection="0"/>
    <xf numFmtId="0" fontId="136" fillId="103" borderId="0" applyNumberFormat="0" applyBorder="0" applyAlignment="0" applyProtection="0"/>
    <xf numFmtId="0" fontId="136" fillId="87" borderId="0" applyNumberFormat="0" applyBorder="0" applyAlignment="0" applyProtection="0"/>
    <xf numFmtId="0" fontId="136" fillId="91" borderId="0" applyNumberFormat="0" applyBorder="0" applyAlignment="0" applyProtection="0"/>
    <xf numFmtId="0" fontId="136" fillId="95" borderId="0" applyNumberFormat="0" applyBorder="0" applyAlignment="0" applyProtection="0"/>
    <xf numFmtId="0" fontId="136" fillId="99" borderId="0" applyNumberFormat="0" applyBorder="0" applyAlignment="0" applyProtection="0"/>
    <xf numFmtId="0" fontId="136" fillId="107" borderId="0" applyNumberFormat="0" applyBorder="0" applyAlignment="0" applyProtection="0"/>
    <xf numFmtId="0" fontId="136" fillId="95" borderId="0" applyNumberFormat="0" applyBorder="0" applyAlignment="0" applyProtection="0"/>
    <xf numFmtId="0" fontId="136" fillId="107" borderId="0" applyNumberFormat="0" applyBorder="0" applyAlignment="0" applyProtection="0"/>
    <xf numFmtId="0" fontId="19" fillId="0" borderId="0"/>
    <xf numFmtId="0" fontId="136" fillId="99" borderId="0" applyNumberFormat="0" applyBorder="0" applyAlignment="0" applyProtection="0"/>
    <xf numFmtId="0" fontId="136" fillId="95" borderId="0" applyNumberFormat="0" applyBorder="0" applyAlignment="0" applyProtection="0"/>
    <xf numFmtId="0" fontId="136" fillId="91" borderId="0" applyNumberFormat="0" applyBorder="0" applyAlignment="0" applyProtection="0"/>
    <xf numFmtId="0" fontId="136" fillId="99" borderId="0" applyNumberFormat="0" applyBorder="0" applyAlignment="0" applyProtection="0"/>
    <xf numFmtId="0" fontId="136" fillId="87" borderId="0" applyNumberFormat="0" applyBorder="0" applyAlignment="0" applyProtection="0"/>
    <xf numFmtId="0" fontId="136" fillId="87" borderId="0" applyNumberFormat="0" applyBorder="0" applyAlignment="0" applyProtection="0"/>
    <xf numFmtId="0" fontId="19" fillId="0" borderId="0"/>
    <xf numFmtId="0" fontId="136" fillId="103" borderId="0" applyNumberFormat="0" applyBorder="0" applyAlignment="0" applyProtection="0"/>
    <xf numFmtId="0" fontId="136" fillId="91" borderId="0" applyNumberFormat="0" applyBorder="0" applyAlignment="0" applyProtection="0"/>
    <xf numFmtId="0" fontId="136" fillId="91" borderId="0" applyNumberFormat="0" applyBorder="0" applyAlignment="0" applyProtection="0"/>
    <xf numFmtId="0" fontId="19" fillId="0" borderId="0"/>
    <xf numFmtId="0" fontId="136" fillId="107" borderId="0" applyNumberFormat="0" applyBorder="0" applyAlignment="0" applyProtection="0"/>
    <xf numFmtId="0" fontId="136" fillId="99" borderId="0" applyNumberFormat="0" applyBorder="0" applyAlignment="0" applyProtection="0"/>
    <xf numFmtId="0" fontId="136" fillId="107" borderId="0" applyNumberFormat="0" applyBorder="0" applyAlignment="0" applyProtection="0"/>
    <xf numFmtId="0" fontId="136" fillId="95" borderId="0" applyNumberFormat="0" applyBorder="0" applyAlignment="0" applyProtection="0"/>
    <xf numFmtId="0" fontId="19" fillId="0" borderId="0"/>
    <xf numFmtId="0" fontId="136" fillId="103" borderId="0" applyNumberFormat="0" applyBorder="0" applyAlignment="0" applyProtection="0"/>
    <xf numFmtId="0" fontId="136" fillId="103" borderId="0" applyNumberFormat="0" applyBorder="0" applyAlignment="0" applyProtection="0"/>
    <xf numFmtId="0" fontId="136" fillId="99" borderId="0" applyNumberFormat="0" applyBorder="0" applyAlignment="0" applyProtection="0"/>
    <xf numFmtId="0" fontId="136" fillId="87" borderId="0" applyNumberFormat="0" applyBorder="0" applyAlignment="0" applyProtection="0"/>
    <xf numFmtId="0" fontId="136" fillId="99" borderId="0" applyNumberFormat="0" applyBorder="0" applyAlignment="0" applyProtection="0"/>
    <xf numFmtId="0" fontId="136" fillId="91" borderId="0" applyNumberFormat="0" applyBorder="0" applyAlignment="0" applyProtection="0"/>
    <xf numFmtId="0" fontId="136" fillId="99" borderId="0" applyNumberFormat="0" applyBorder="0" applyAlignment="0" applyProtection="0"/>
    <xf numFmtId="0" fontId="136" fillId="91" borderId="0" applyNumberFormat="0" applyBorder="0" applyAlignment="0" applyProtection="0"/>
    <xf numFmtId="0" fontId="136" fillId="87" borderId="0" applyNumberFormat="0" applyBorder="0" applyAlignment="0" applyProtection="0"/>
    <xf numFmtId="0" fontId="136" fillId="107" borderId="0" applyNumberFormat="0" applyBorder="0" applyAlignment="0" applyProtection="0"/>
    <xf numFmtId="0" fontId="136" fillId="107" borderId="0" applyNumberFormat="0" applyBorder="0" applyAlignment="0" applyProtection="0"/>
    <xf numFmtId="0" fontId="19" fillId="0" borderId="0"/>
    <xf numFmtId="0" fontId="136" fillId="103" borderId="0" applyNumberFormat="0" applyBorder="0" applyAlignment="0" applyProtection="0"/>
    <xf numFmtId="0" fontId="136" fillId="95" borderId="0" applyNumberFormat="0" applyBorder="0" applyAlignment="0" applyProtection="0"/>
    <xf numFmtId="0" fontId="136" fillId="107" borderId="0" applyNumberFormat="0" applyBorder="0" applyAlignment="0" applyProtection="0"/>
    <xf numFmtId="0" fontId="136" fillId="99" borderId="0" applyNumberFormat="0" applyBorder="0" applyAlignment="0" applyProtection="0"/>
    <xf numFmtId="0" fontId="136" fillId="107" borderId="0" applyNumberFormat="0" applyBorder="0" applyAlignment="0" applyProtection="0"/>
    <xf numFmtId="0" fontId="136" fillId="107" borderId="0" applyNumberFormat="0" applyBorder="0" applyAlignment="0" applyProtection="0"/>
    <xf numFmtId="0" fontId="136" fillId="95" borderId="0" applyNumberFormat="0" applyBorder="0" applyAlignment="0" applyProtection="0"/>
    <xf numFmtId="0" fontId="136" fillId="103" borderId="0" applyNumberFormat="0" applyBorder="0" applyAlignment="0" applyProtection="0"/>
    <xf numFmtId="0" fontId="136" fillId="99" borderId="0" applyNumberFormat="0" applyBorder="0" applyAlignment="0" applyProtection="0"/>
    <xf numFmtId="0" fontId="19" fillId="0" borderId="0"/>
    <xf numFmtId="0" fontId="136" fillId="107" borderId="0" applyNumberFormat="0" applyBorder="0" applyAlignment="0" applyProtection="0"/>
    <xf numFmtId="0" fontId="136" fillId="91" borderId="0" applyNumberFormat="0" applyBorder="0" applyAlignment="0" applyProtection="0"/>
    <xf numFmtId="0" fontId="136" fillId="95" borderId="0" applyNumberFormat="0" applyBorder="0" applyAlignment="0" applyProtection="0"/>
    <xf numFmtId="0" fontId="136" fillId="99" borderId="0" applyNumberFormat="0" applyBorder="0" applyAlignment="0" applyProtection="0"/>
    <xf numFmtId="0" fontId="136" fillId="91" borderId="0" applyNumberFormat="0" applyBorder="0" applyAlignment="0" applyProtection="0"/>
    <xf numFmtId="0" fontId="136" fillId="87" borderId="0" applyNumberFormat="0" applyBorder="0" applyAlignment="0" applyProtection="0"/>
    <xf numFmtId="0" fontId="136" fillId="95" borderId="0" applyNumberFormat="0" applyBorder="0" applyAlignment="0" applyProtection="0"/>
    <xf numFmtId="0" fontId="136" fillId="99" borderId="0" applyNumberFormat="0" applyBorder="0" applyAlignment="0" applyProtection="0"/>
    <xf numFmtId="0" fontId="19" fillId="0" borderId="0"/>
    <xf numFmtId="0" fontId="136" fillId="103" borderId="0" applyNumberFormat="0" applyBorder="0" applyAlignment="0" applyProtection="0"/>
    <xf numFmtId="0" fontId="136" fillId="87" borderId="0" applyNumberFormat="0" applyBorder="0" applyAlignment="0" applyProtection="0"/>
    <xf numFmtId="0" fontId="136" fillId="95" borderId="0" applyNumberFormat="0" applyBorder="0" applyAlignment="0" applyProtection="0"/>
    <xf numFmtId="0" fontId="136" fillId="99" borderId="0" applyNumberFormat="0" applyBorder="0" applyAlignment="0" applyProtection="0"/>
    <xf numFmtId="0" fontId="136" fillId="91" borderId="0" applyNumberFormat="0" applyBorder="0" applyAlignment="0" applyProtection="0"/>
    <xf numFmtId="0" fontId="136" fillId="87" borderId="0" applyNumberFormat="0" applyBorder="0" applyAlignment="0" applyProtection="0"/>
    <xf numFmtId="0" fontId="136" fillId="107" borderId="0" applyNumberFormat="0" applyBorder="0" applyAlignment="0" applyProtection="0"/>
    <xf numFmtId="0" fontId="136" fillId="99" borderId="0" applyNumberFormat="0" applyBorder="0" applyAlignment="0" applyProtection="0"/>
    <xf numFmtId="0" fontId="136" fillId="95" borderId="0" applyNumberFormat="0" applyBorder="0" applyAlignment="0" applyProtection="0"/>
    <xf numFmtId="0" fontId="136" fillId="91" borderId="0" applyNumberFormat="0" applyBorder="0" applyAlignment="0" applyProtection="0"/>
    <xf numFmtId="0" fontId="136" fillId="87" borderId="0" applyNumberFormat="0" applyBorder="0" applyAlignment="0" applyProtection="0"/>
    <xf numFmtId="0" fontId="19" fillId="0" borderId="0"/>
    <xf numFmtId="0" fontId="19" fillId="0" borderId="0"/>
    <xf numFmtId="0" fontId="136" fillId="95" borderId="0" applyNumberFormat="0" applyBorder="0" applyAlignment="0" applyProtection="0"/>
    <xf numFmtId="0" fontId="136" fillId="99" borderId="0" applyNumberFormat="0" applyBorder="0" applyAlignment="0" applyProtection="0"/>
    <xf numFmtId="0" fontId="136" fillId="103" borderId="0" applyNumberFormat="0" applyBorder="0" applyAlignment="0" applyProtection="0"/>
    <xf numFmtId="0" fontId="136" fillId="91" borderId="0" applyNumberFormat="0" applyBorder="0" applyAlignment="0" applyProtection="0"/>
    <xf numFmtId="0" fontId="136" fillId="99" borderId="0" applyNumberFormat="0" applyBorder="0" applyAlignment="0" applyProtection="0"/>
    <xf numFmtId="0" fontId="136" fillId="107" borderId="0" applyNumberFormat="0" applyBorder="0" applyAlignment="0" applyProtection="0"/>
    <xf numFmtId="0" fontId="136" fillId="95" borderId="0" applyNumberFormat="0" applyBorder="0" applyAlignment="0" applyProtection="0"/>
    <xf numFmtId="0" fontId="136" fillId="95" borderId="0" applyNumberFormat="0" applyBorder="0" applyAlignment="0" applyProtection="0"/>
    <xf numFmtId="0" fontId="136" fillId="95" borderId="0" applyNumberFormat="0" applyBorder="0" applyAlignment="0" applyProtection="0"/>
    <xf numFmtId="0" fontId="19" fillId="0" borderId="0"/>
    <xf numFmtId="0" fontId="136" fillId="87" borderId="0" applyNumberFormat="0" applyBorder="0" applyAlignment="0" applyProtection="0"/>
    <xf numFmtId="0" fontId="136" fillId="91" borderId="0" applyNumberFormat="0" applyBorder="0" applyAlignment="0" applyProtection="0"/>
    <xf numFmtId="0" fontId="19" fillId="0" borderId="0"/>
    <xf numFmtId="0" fontId="136" fillId="91" borderId="0" applyNumberFormat="0" applyBorder="0" applyAlignment="0" applyProtection="0"/>
    <xf numFmtId="0" fontId="136" fillId="107" borderId="0" applyNumberFormat="0" applyBorder="0" applyAlignment="0" applyProtection="0"/>
    <xf numFmtId="0" fontId="136" fillId="95" borderId="0" applyNumberFormat="0" applyBorder="0" applyAlignment="0" applyProtection="0"/>
    <xf numFmtId="0" fontId="19" fillId="0" borderId="0"/>
    <xf numFmtId="0" fontId="136" fillId="103" borderId="0" applyNumberFormat="0" applyBorder="0" applyAlignment="0" applyProtection="0"/>
    <xf numFmtId="0" fontId="136" fillId="95" borderId="0" applyNumberFormat="0" applyBorder="0" applyAlignment="0" applyProtection="0"/>
    <xf numFmtId="0" fontId="136" fillId="107" borderId="0" applyNumberFormat="0" applyBorder="0" applyAlignment="0" applyProtection="0"/>
    <xf numFmtId="0" fontId="136" fillId="87" borderId="0" applyNumberFormat="0" applyBorder="0" applyAlignment="0" applyProtection="0"/>
    <xf numFmtId="0" fontId="136" fillId="103" borderId="0" applyNumberFormat="0" applyBorder="0" applyAlignment="0" applyProtection="0"/>
    <xf numFmtId="0" fontId="136" fillId="103" borderId="0" applyNumberFormat="0" applyBorder="0" applyAlignment="0" applyProtection="0"/>
    <xf numFmtId="0" fontId="136" fillId="103" borderId="0" applyNumberFormat="0" applyBorder="0" applyAlignment="0" applyProtection="0"/>
    <xf numFmtId="0" fontId="136" fillId="99" borderId="0" applyNumberFormat="0" applyBorder="0" applyAlignment="0" applyProtection="0"/>
    <xf numFmtId="0" fontId="136" fillId="95" borderId="0" applyNumberFormat="0" applyBorder="0" applyAlignment="0" applyProtection="0"/>
    <xf numFmtId="0" fontId="136" fillId="103" borderId="0" applyNumberFormat="0" applyBorder="0" applyAlignment="0" applyProtection="0"/>
    <xf numFmtId="0" fontId="19" fillId="0" borderId="0"/>
    <xf numFmtId="0" fontId="136" fillId="87" borderId="0" applyNumberFormat="0" applyBorder="0" applyAlignment="0" applyProtection="0"/>
    <xf numFmtId="0" fontId="136" fillId="91" borderId="0" applyNumberFormat="0" applyBorder="0" applyAlignment="0" applyProtection="0"/>
    <xf numFmtId="0" fontId="136" fillId="95" borderId="0" applyNumberFormat="0" applyBorder="0" applyAlignment="0" applyProtection="0"/>
    <xf numFmtId="0" fontId="136" fillId="87" borderId="0" applyNumberFormat="0" applyBorder="0" applyAlignment="0" applyProtection="0"/>
    <xf numFmtId="0" fontId="136" fillId="99" borderId="0" applyNumberFormat="0" applyBorder="0" applyAlignment="0" applyProtection="0"/>
    <xf numFmtId="0" fontId="136" fillId="91" borderId="0" applyNumberFormat="0" applyBorder="0" applyAlignment="0" applyProtection="0"/>
    <xf numFmtId="0" fontId="136" fillId="107" borderId="0" applyNumberFormat="0" applyBorder="0" applyAlignment="0" applyProtection="0"/>
    <xf numFmtId="0" fontId="136" fillId="107" borderId="0" applyNumberFormat="0" applyBorder="0" applyAlignment="0" applyProtection="0"/>
    <xf numFmtId="0" fontId="136" fillId="87" borderId="0" applyNumberFormat="0" applyBorder="0" applyAlignment="0" applyProtection="0"/>
    <xf numFmtId="0" fontId="136" fillId="103" borderId="0" applyNumberFormat="0" applyBorder="0" applyAlignment="0" applyProtection="0"/>
    <xf numFmtId="0" fontId="136" fillId="95" borderId="0" applyNumberFormat="0" applyBorder="0" applyAlignment="0" applyProtection="0"/>
    <xf numFmtId="0" fontId="136" fillId="107" borderId="0" applyNumberFormat="0" applyBorder="0" applyAlignment="0" applyProtection="0"/>
    <xf numFmtId="0" fontId="19" fillId="0" borderId="0"/>
    <xf numFmtId="0" fontId="136" fillId="99" borderId="0" applyNumberFormat="0" applyBorder="0" applyAlignment="0" applyProtection="0"/>
    <xf numFmtId="0" fontId="136" fillId="91" borderId="0" applyNumberFormat="0" applyBorder="0" applyAlignment="0" applyProtection="0"/>
    <xf numFmtId="0" fontId="136" fillId="99" borderId="0" applyNumberFormat="0" applyBorder="0" applyAlignment="0" applyProtection="0"/>
    <xf numFmtId="0" fontId="136" fillId="107" borderId="0" applyNumberFormat="0" applyBorder="0" applyAlignment="0" applyProtection="0"/>
    <xf numFmtId="0" fontId="136" fillId="103" borderId="0" applyNumberFormat="0" applyBorder="0" applyAlignment="0" applyProtection="0"/>
    <xf numFmtId="0" fontId="136" fillId="99" borderId="0" applyNumberFormat="0" applyBorder="0" applyAlignment="0" applyProtection="0"/>
    <xf numFmtId="0" fontId="136" fillId="95" borderId="0" applyNumberFormat="0" applyBorder="0" applyAlignment="0" applyProtection="0"/>
    <xf numFmtId="0" fontId="136" fillId="91" borderId="0" applyNumberFormat="0" applyBorder="0" applyAlignment="0" applyProtection="0"/>
    <xf numFmtId="0" fontId="136" fillId="87" borderId="0" applyNumberFormat="0" applyBorder="0" applyAlignment="0" applyProtection="0"/>
    <xf numFmtId="0" fontId="136" fillId="103" borderId="0" applyNumberFormat="0" applyBorder="0" applyAlignment="0" applyProtection="0"/>
    <xf numFmtId="0" fontId="19" fillId="0" borderId="0"/>
    <xf numFmtId="0" fontId="136" fillId="107" borderId="0" applyNumberFormat="0" applyBorder="0" applyAlignment="0" applyProtection="0"/>
    <xf numFmtId="0" fontId="19" fillId="0" borderId="0"/>
    <xf numFmtId="0" fontId="136" fillId="103" borderId="0" applyNumberFormat="0" applyBorder="0" applyAlignment="0" applyProtection="0"/>
    <xf numFmtId="0" fontId="136" fillId="103" borderId="0" applyNumberFormat="0" applyBorder="0" applyAlignment="0" applyProtection="0"/>
    <xf numFmtId="0" fontId="19" fillId="0" borderId="0"/>
    <xf numFmtId="0" fontId="136" fillId="87" borderId="0" applyNumberFormat="0" applyBorder="0" applyAlignment="0" applyProtection="0"/>
    <xf numFmtId="0" fontId="19" fillId="0" borderId="0"/>
    <xf numFmtId="0" fontId="136" fillId="103" borderId="0" applyNumberFormat="0" applyBorder="0" applyAlignment="0" applyProtection="0"/>
    <xf numFmtId="0" fontId="136" fillId="91" borderId="0" applyNumberFormat="0" applyBorder="0" applyAlignment="0" applyProtection="0"/>
    <xf numFmtId="0" fontId="136" fillId="103" borderId="0" applyNumberFormat="0" applyBorder="0" applyAlignment="0" applyProtection="0"/>
    <xf numFmtId="0" fontId="136" fillId="99" borderId="0" applyNumberFormat="0" applyBorder="0" applyAlignment="0" applyProtection="0"/>
    <xf numFmtId="0" fontId="136" fillId="107" borderId="0" applyNumberFormat="0" applyBorder="0" applyAlignment="0" applyProtection="0"/>
    <xf numFmtId="0" fontId="19" fillId="0" borderId="0"/>
    <xf numFmtId="0" fontId="136" fillId="10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36" fillId="107" borderId="0" applyNumberFormat="0" applyBorder="0" applyAlignment="0" applyProtection="0"/>
    <xf numFmtId="0" fontId="136" fillId="103" borderId="0" applyNumberFormat="0" applyBorder="0" applyAlignment="0" applyProtection="0"/>
    <xf numFmtId="0" fontId="136" fillId="99" borderId="0" applyNumberFormat="0" applyBorder="0" applyAlignment="0" applyProtection="0"/>
    <xf numFmtId="0" fontId="136" fillId="95" borderId="0" applyNumberFormat="0" applyBorder="0" applyAlignment="0" applyProtection="0"/>
    <xf numFmtId="0" fontId="136" fillId="91" borderId="0" applyNumberFormat="0" applyBorder="0" applyAlignment="0" applyProtection="0"/>
    <xf numFmtId="0" fontId="136" fillId="87" borderId="0" applyNumberFormat="0" applyBorder="0" applyAlignment="0" applyProtection="0"/>
    <xf numFmtId="0" fontId="5" fillId="0" borderId="0"/>
    <xf numFmtId="0" fontId="5" fillId="0" borderId="0"/>
    <xf numFmtId="187" fontId="124" fillId="0" borderId="0"/>
    <xf numFmtId="44" fontId="124" fillId="0" borderId="0" applyFont="0" applyFill="0" applyBorder="0" applyAlignment="0" applyProtection="0"/>
    <xf numFmtId="44" fontId="124" fillId="0" borderId="0" applyFont="0" applyFill="0" applyBorder="0" applyAlignment="0" applyProtection="0"/>
    <xf numFmtId="44" fontId="124" fillId="0" borderId="0" applyFont="0" applyFill="0" applyBorder="0" applyAlignment="0" applyProtection="0"/>
    <xf numFmtId="187" fontId="124" fillId="0" borderId="0"/>
    <xf numFmtId="187" fontId="124" fillId="0" borderId="0"/>
    <xf numFmtId="44" fontId="124" fillId="0" borderId="0" applyFont="0" applyFill="0" applyBorder="0" applyAlignment="0" applyProtection="0"/>
    <xf numFmtId="187" fontId="124" fillId="0" borderId="0"/>
    <xf numFmtId="187" fontId="124" fillId="0" borderId="0"/>
    <xf numFmtId="44" fontId="124" fillId="0" borderId="0" applyFont="0" applyFill="0" applyBorder="0" applyAlignment="0" applyProtection="0"/>
    <xf numFmtId="44" fontId="124" fillId="0" borderId="0" applyFont="0" applyFill="0" applyBorder="0" applyAlignment="0" applyProtection="0"/>
    <xf numFmtId="44" fontId="124" fillId="0" borderId="0" applyFont="0" applyFill="0" applyBorder="0" applyAlignment="0" applyProtection="0"/>
    <xf numFmtId="187" fontId="124" fillId="0" borderId="0"/>
    <xf numFmtId="187" fontId="124" fillId="0" borderId="0"/>
    <xf numFmtId="44" fontId="124" fillId="0" borderId="0" applyFont="0" applyFill="0" applyBorder="0" applyAlignment="0" applyProtection="0"/>
    <xf numFmtId="187" fontId="124" fillId="0" borderId="0"/>
    <xf numFmtId="187" fontId="124" fillId="0" borderId="0"/>
    <xf numFmtId="44" fontId="124" fillId="0" borderId="0" applyFont="0" applyFill="0" applyBorder="0" applyAlignment="0" applyProtection="0"/>
    <xf numFmtId="44" fontId="124" fillId="0" borderId="0" applyFont="0" applyFill="0" applyBorder="0" applyAlignment="0" applyProtection="0"/>
    <xf numFmtId="187" fontId="12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24" fillId="0" borderId="0" applyFont="0" applyFill="0" applyBorder="0" applyAlignment="0" applyProtection="0"/>
    <xf numFmtId="187" fontId="124" fillId="0" borderId="0"/>
    <xf numFmtId="0" fontId="3" fillId="0" borderId="0"/>
    <xf numFmtId="0" fontId="3" fillId="86" borderId="50" applyNumberFormat="0" applyFont="0" applyAlignment="0" applyProtection="0"/>
    <xf numFmtId="0" fontId="121" fillId="87" borderId="0" applyNumberFormat="0" applyBorder="0" applyAlignment="0" applyProtection="0"/>
    <xf numFmtId="0" fontId="3" fillId="88" borderId="0" applyNumberFormat="0" applyBorder="0" applyAlignment="0" applyProtection="0"/>
    <xf numFmtId="0" fontId="3" fillId="89" borderId="0" applyNumberFormat="0" applyBorder="0" applyAlignment="0" applyProtection="0"/>
    <xf numFmtId="0" fontId="121" fillId="91" borderId="0" applyNumberFormat="0" applyBorder="0" applyAlignment="0" applyProtection="0"/>
    <xf numFmtId="0" fontId="3" fillId="92" borderId="0" applyNumberFormat="0" applyBorder="0" applyAlignment="0" applyProtection="0"/>
    <xf numFmtId="0" fontId="3" fillId="93" borderId="0" applyNumberFormat="0" applyBorder="0" applyAlignment="0" applyProtection="0"/>
    <xf numFmtId="0" fontId="121" fillId="95" borderId="0" applyNumberFormat="0" applyBorder="0" applyAlignment="0" applyProtection="0"/>
    <xf numFmtId="0" fontId="3" fillId="96" borderId="0" applyNumberFormat="0" applyBorder="0" applyAlignment="0" applyProtection="0"/>
    <xf numFmtId="0" fontId="3" fillId="97" borderId="0" applyNumberFormat="0" applyBorder="0" applyAlignment="0" applyProtection="0"/>
    <xf numFmtId="0" fontId="121" fillId="99" borderId="0" applyNumberFormat="0" applyBorder="0" applyAlignment="0" applyProtection="0"/>
    <xf numFmtId="0" fontId="3" fillId="100" borderId="0" applyNumberFormat="0" applyBorder="0" applyAlignment="0" applyProtection="0"/>
    <xf numFmtId="0" fontId="3" fillId="101" borderId="0" applyNumberFormat="0" applyBorder="0" applyAlignment="0" applyProtection="0"/>
    <xf numFmtId="0" fontId="121" fillId="103" borderId="0" applyNumberFormat="0" applyBorder="0" applyAlignment="0" applyProtection="0"/>
    <xf numFmtId="0" fontId="3" fillId="104" borderId="0" applyNumberFormat="0" applyBorder="0" applyAlignment="0" applyProtection="0"/>
    <xf numFmtId="0" fontId="3" fillId="105" borderId="0" applyNumberFormat="0" applyBorder="0" applyAlignment="0" applyProtection="0"/>
    <xf numFmtId="0" fontId="121" fillId="107" borderId="0" applyNumberFormat="0" applyBorder="0" applyAlignment="0" applyProtection="0"/>
    <xf numFmtId="0" fontId="3" fillId="108" borderId="0" applyNumberFormat="0" applyBorder="0" applyAlignment="0" applyProtection="0"/>
    <xf numFmtId="0" fontId="3" fillId="109" borderId="0" applyNumberFormat="0" applyBorder="0" applyAlignment="0" applyProtection="0"/>
    <xf numFmtId="187" fontId="3" fillId="0" borderId="0"/>
    <xf numFmtId="43" fontId="45" fillId="0" borderId="0" applyFont="0" applyFill="0" applyBorder="0" applyAlignment="0" applyProtection="0"/>
    <xf numFmtId="187" fontId="3" fillId="44" borderId="0" applyNumberFormat="0" applyBorder="0" applyAlignment="0" applyProtection="0"/>
    <xf numFmtId="187" fontId="3" fillId="88" borderId="0" applyNumberFormat="0" applyBorder="0" applyAlignment="0" applyProtection="0"/>
    <xf numFmtId="187" fontId="45" fillId="111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45" fillId="111" borderId="0" applyNumberFormat="0" applyBorder="0" applyAlignment="0" applyProtection="0"/>
    <xf numFmtId="187" fontId="45" fillId="111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1" borderId="0" applyNumberFormat="0" applyBorder="0" applyAlignment="0" applyProtection="0"/>
    <xf numFmtId="187" fontId="3" fillId="92" borderId="0" applyNumberFormat="0" applyBorder="0" applyAlignment="0" applyProtection="0"/>
    <xf numFmtId="187" fontId="45" fillId="114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45" fillId="114" borderId="0" applyNumberFormat="0" applyBorder="0" applyAlignment="0" applyProtection="0"/>
    <xf numFmtId="187" fontId="45" fillId="114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2" borderId="0" applyNumberFormat="0" applyBorder="0" applyAlignment="0" applyProtection="0"/>
    <xf numFmtId="187" fontId="3" fillId="96" borderId="0" applyNumberFormat="0" applyBorder="0" applyAlignment="0" applyProtection="0"/>
    <xf numFmtId="187" fontId="45" fillId="115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45" fillId="115" borderId="0" applyNumberFormat="0" applyBorder="0" applyAlignment="0" applyProtection="0"/>
    <xf numFmtId="187" fontId="45" fillId="115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116" borderId="0" applyNumberFormat="0" applyBorder="0" applyAlignment="0" applyProtection="0"/>
    <xf numFmtId="187" fontId="3" fillId="100" borderId="0" applyNumberFormat="0" applyBorder="0" applyAlignment="0" applyProtection="0"/>
    <xf numFmtId="187" fontId="45" fillId="117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45" fillId="117" borderId="0" applyNumberFormat="0" applyBorder="0" applyAlignment="0" applyProtection="0"/>
    <xf numFmtId="187" fontId="45" fillId="117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44" borderId="0" applyNumberFormat="0" applyBorder="0" applyAlignment="0" applyProtection="0"/>
    <xf numFmtId="187" fontId="3" fillId="104" borderId="0" applyNumberFormat="0" applyBorder="0" applyAlignment="0" applyProtection="0"/>
    <xf numFmtId="187" fontId="45" fillId="111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45" fillId="111" borderId="0" applyNumberFormat="0" applyBorder="0" applyAlignment="0" applyProtection="0"/>
    <xf numFmtId="187" fontId="45" fillId="111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45" fillId="113" borderId="0" applyNumberFormat="0" applyBorder="0" applyAlignment="0" applyProtection="0"/>
    <xf numFmtId="187" fontId="3" fillId="108" borderId="0" applyNumberFormat="0" applyBorder="0" applyAlignment="0" applyProtection="0"/>
    <xf numFmtId="187" fontId="3" fillId="108" borderId="0" applyNumberFormat="0" applyBorder="0" applyAlignment="0" applyProtection="0"/>
    <xf numFmtId="187" fontId="3" fillId="108" borderId="0" applyNumberFormat="0" applyBorder="0" applyAlignment="0" applyProtection="0"/>
    <xf numFmtId="187" fontId="3" fillId="108" borderId="0" applyNumberFormat="0" applyBorder="0" applyAlignment="0" applyProtection="0"/>
    <xf numFmtId="187" fontId="3" fillId="108" borderId="0" applyNumberFormat="0" applyBorder="0" applyAlignment="0" applyProtection="0"/>
    <xf numFmtId="187" fontId="3" fillId="108" borderId="0" applyNumberFormat="0" applyBorder="0" applyAlignment="0" applyProtection="0"/>
    <xf numFmtId="187" fontId="45" fillId="113" borderId="0" applyNumberFormat="0" applyBorder="0" applyAlignment="0" applyProtection="0"/>
    <xf numFmtId="187" fontId="45" fillId="113" borderId="0" applyNumberFormat="0" applyBorder="0" applyAlignment="0" applyProtection="0"/>
    <xf numFmtId="187" fontId="3" fillId="108" borderId="0" applyNumberFormat="0" applyBorder="0" applyAlignment="0" applyProtection="0"/>
    <xf numFmtId="187" fontId="3" fillId="108" borderId="0" applyNumberFormat="0" applyBorder="0" applyAlignment="0" applyProtection="0"/>
    <xf numFmtId="187" fontId="3" fillId="108" borderId="0" applyNumberFormat="0" applyBorder="0" applyAlignment="0" applyProtection="0"/>
    <xf numFmtId="187" fontId="3" fillId="108" borderId="0" applyNumberFormat="0" applyBorder="0" applyAlignment="0" applyProtection="0"/>
    <xf numFmtId="187" fontId="3" fillId="108" borderId="0" applyNumberFormat="0" applyBorder="0" applyAlignment="0" applyProtection="0"/>
    <xf numFmtId="187" fontId="3" fillId="108" borderId="0" applyNumberFormat="0" applyBorder="0" applyAlignment="0" applyProtection="0"/>
    <xf numFmtId="187" fontId="3" fillId="73" borderId="0" applyNumberFormat="0" applyBorder="0" applyAlignment="0" applyProtection="0"/>
    <xf numFmtId="187" fontId="3" fillId="89" borderId="0" applyNumberFormat="0" applyBorder="0" applyAlignment="0" applyProtection="0"/>
    <xf numFmtId="187" fontId="45" fillId="56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45" fillId="56" borderId="0" applyNumberFormat="0" applyBorder="0" applyAlignment="0" applyProtection="0"/>
    <xf numFmtId="187" fontId="45" fillId="56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41" borderId="0" applyNumberFormat="0" applyBorder="0" applyAlignment="0" applyProtection="0"/>
    <xf numFmtId="187" fontId="3" fillId="93" borderId="0" applyNumberFormat="0" applyBorder="0" applyAlignment="0" applyProtection="0"/>
    <xf numFmtId="187" fontId="45" fillId="114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45" fillId="114" borderId="0" applyNumberFormat="0" applyBorder="0" applyAlignment="0" applyProtection="0"/>
    <xf numFmtId="187" fontId="45" fillId="114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28" borderId="0" applyNumberFormat="0" applyBorder="0" applyAlignment="0" applyProtection="0"/>
    <xf numFmtId="187" fontId="3" fillId="97" borderId="0" applyNumberFormat="0" applyBorder="0" applyAlignment="0" applyProtection="0"/>
    <xf numFmtId="187" fontId="45" fillId="118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45" fillId="118" borderId="0" applyNumberFormat="0" applyBorder="0" applyAlignment="0" applyProtection="0"/>
    <xf numFmtId="187" fontId="45" fillId="118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119" borderId="0" applyNumberFormat="0" applyBorder="0" applyAlignment="0" applyProtection="0"/>
    <xf numFmtId="187" fontId="3" fillId="101" borderId="0" applyNumberFormat="0" applyBorder="0" applyAlignment="0" applyProtection="0"/>
    <xf numFmtId="187" fontId="45" fillId="120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45" fillId="120" borderId="0" applyNumberFormat="0" applyBorder="0" applyAlignment="0" applyProtection="0"/>
    <xf numFmtId="187" fontId="45" fillId="120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45" borderId="0" applyNumberFormat="0" applyBorder="0" applyAlignment="0" applyProtection="0"/>
    <xf numFmtId="187" fontId="3" fillId="105" borderId="0" applyNumberFormat="0" applyBorder="0" applyAlignment="0" applyProtection="0"/>
    <xf numFmtId="187" fontId="45" fillId="121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45" fillId="121" borderId="0" applyNumberFormat="0" applyBorder="0" applyAlignment="0" applyProtection="0"/>
    <xf numFmtId="187" fontId="45" fillId="121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7" borderId="0" applyNumberFormat="0" applyBorder="0" applyAlignment="0" applyProtection="0"/>
    <xf numFmtId="187" fontId="3" fillId="109" borderId="0" applyNumberFormat="0" applyBorder="0" applyAlignment="0" applyProtection="0"/>
    <xf numFmtId="187" fontId="45" fillId="52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45" fillId="52" borderId="0" applyNumberFormat="0" applyBorder="0" applyAlignment="0" applyProtection="0"/>
    <xf numFmtId="187" fontId="45" fillId="52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44" fillId="123" borderId="0" applyNumberFormat="0" applyBorder="0" applyAlignment="0" applyProtection="0"/>
    <xf numFmtId="187" fontId="121" fillId="122" borderId="0" applyNumberFormat="0" applyBorder="0" applyAlignment="0" applyProtection="0"/>
    <xf numFmtId="187" fontId="44" fillId="123" borderId="0" applyNumberFormat="0" applyBorder="0" applyAlignment="0" applyProtection="0"/>
    <xf numFmtId="187" fontId="44" fillId="123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90" borderId="0" applyNumberFormat="0" applyBorder="0" applyAlignment="0" applyProtection="0"/>
    <xf numFmtId="187" fontId="121" fillId="90" borderId="0" applyNumberFormat="0" applyBorder="0" applyAlignment="0" applyProtection="0"/>
    <xf numFmtId="187" fontId="121" fillId="90" borderId="0" applyNumberFormat="0" applyBorder="0" applyAlignment="0" applyProtection="0"/>
    <xf numFmtId="187" fontId="121" fillId="90" borderId="0" applyNumberFormat="0" applyBorder="0" applyAlignment="0" applyProtection="0"/>
    <xf numFmtId="187" fontId="121" fillId="90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90" borderId="0" applyNumberFormat="0" applyBorder="0" applyAlignment="0" applyProtection="0"/>
    <xf numFmtId="187" fontId="121" fillId="90" borderId="0" applyNumberFormat="0" applyBorder="0" applyAlignment="0" applyProtection="0"/>
    <xf numFmtId="187" fontId="121" fillId="90" borderId="0" applyNumberFormat="0" applyBorder="0" applyAlignment="0" applyProtection="0"/>
    <xf numFmtId="187" fontId="121" fillId="90" borderId="0" applyNumberFormat="0" applyBorder="0" applyAlignment="0" applyProtection="0"/>
    <xf numFmtId="187" fontId="121" fillId="90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90" borderId="0" applyNumberFormat="0" applyBorder="0" applyAlignment="0" applyProtection="0"/>
    <xf numFmtId="187" fontId="121" fillId="90" borderId="0" applyNumberFormat="0" applyBorder="0" applyAlignment="0" applyProtection="0"/>
    <xf numFmtId="187" fontId="121" fillId="90" borderId="0" applyNumberFormat="0" applyBorder="0" applyAlignment="0" applyProtection="0"/>
    <xf numFmtId="187" fontId="121" fillId="90" borderId="0" applyNumberFormat="0" applyBorder="0" applyAlignment="0" applyProtection="0"/>
    <xf numFmtId="187" fontId="121" fillId="90" borderId="0" applyNumberFormat="0" applyBorder="0" applyAlignment="0" applyProtection="0"/>
    <xf numFmtId="187" fontId="121" fillId="90" borderId="0" applyNumberFormat="0" applyBorder="0" applyAlignment="0" applyProtection="0"/>
    <xf numFmtId="187" fontId="44" fillId="114" borderId="0" applyNumberFormat="0" applyBorder="0" applyAlignment="0" applyProtection="0"/>
    <xf numFmtId="187" fontId="121" fillId="41" borderId="0" applyNumberFormat="0" applyBorder="0" applyAlignment="0" applyProtection="0"/>
    <xf numFmtId="187" fontId="44" fillId="114" borderId="0" applyNumberFormat="0" applyBorder="0" applyAlignment="0" applyProtection="0"/>
    <xf numFmtId="187" fontId="44" fillId="114" borderId="0" applyNumberFormat="0" applyBorder="0" applyAlignment="0" applyProtection="0"/>
    <xf numFmtId="187" fontId="121" fillId="41" borderId="0" applyNumberFormat="0" applyBorder="0" applyAlignment="0" applyProtection="0"/>
    <xf numFmtId="187" fontId="121" fillId="41" borderId="0" applyNumberFormat="0" applyBorder="0" applyAlignment="0" applyProtection="0"/>
    <xf numFmtId="187" fontId="121" fillId="41" borderId="0" applyNumberFormat="0" applyBorder="0" applyAlignment="0" applyProtection="0"/>
    <xf numFmtId="187" fontId="121" fillId="94" borderId="0" applyNumberFormat="0" applyBorder="0" applyAlignment="0" applyProtection="0"/>
    <xf numFmtId="187" fontId="121" fillId="94" borderId="0" applyNumberFormat="0" applyBorder="0" applyAlignment="0" applyProtection="0"/>
    <xf numFmtId="187" fontId="121" fillId="94" borderId="0" applyNumberFormat="0" applyBorder="0" applyAlignment="0" applyProtection="0"/>
    <xf numFmtId="187" fontId="121" fillId="94" borderId="0" applyNumberFormat="0" applyBorder="0" applyAlignment="0" applyProtection="0"/>
    <xf numFmtId="187" fontId="121" fillId="94" borderId="0" applyNumberFormat="0" applyBorder="0" applyAlignment="0" applyProtection="0"/>
    <xf numFmtId="187" fontId="121" fillId="41" borderId="0" applyNumberFormat="0" applyBorder="0" applyAlignment="0" applyProtection="0"/>
    <xf numFmtId="187" fontId="121" fillId="41" borderId="0" applyNumberFormat="0" applyBorder="0" applyAlignment="0" applyProtection="0"/>
    <xf numFmtId="187" fontId="121" fillId="41" borderId="0" applyNumberFormat="0" applyBorder="0" applyAlignment="0" applyProtection="0"/>
    <xf numFmtId="187" fontId="121" fillId="94" borderId="0" applyNumberFormat="0" applyBorder="0" applyAlignment="0" applyProtection="0"/>
    <xf numFmtId="187" fontId="121" fillId="94" borderId="0" applyNumberFormat="0" applyBorder="0" applyAlignment="0" applyProtection="0"/>
    <xf numFmtId="187" fontId="121" fillId="94" borderId="0" applyNumberFormat="0" applyBorder="0" applyAlignment="0" applyProtection="0"/>
    <xf numFmtId="187" fontId="121" fillId="94" borderId="0" applyNumberFormat="0" applyBorder="0" applyAlignment="0" applyProtection="0"/>
    <xf numFmtId="187" fontId="121" fillId="94" borderId="0" applyNumberFormat="0" applyBorder="0" applyAlignment="0" applyProtection="0"/>
    <xf numFmtId="187" fontId="121" fillId="41" borderId="0" applyNumberFormat="0" applyBorder="0" applyAlignment="0" applyProtection="0"/>
    <xf numFmtId="187" fontId="121" fillId="41" borderId="0" applyNumberFormat="0" applyBorder="0" applyAlignment="0" applyProtection="0"/>
    <xf numFmtId="187" fontId="121" fillId="41" borderId="0" applyNumberFormat="0" applyBorder="0" applyAlignment="0" applyProtection="0"/>
    <xf numFmtId="187" fontId="121" fillId="94" borderId="0" applyNumberFormat="0" applyBorder="0" applyAlignment="0" applyProtection="0"/>
    <xf numFmtId="187" fontId="121" fillId="94" borderId="0" applyNumberFormat="0" applyBorder="0" applyAlignment="0" applyProtection="0"/>
    <xf numFmtId="187" fontId="121" fillId="94" borderId="0" applyNumberFormat="0" applyBorder="0" applyAlignment="0" applyProtection="0"/>
    <xf numFmtId="187" fontId="121" fillId="94" borderId="0" applyNumberFormat="0" applyBorder="0" applyAlignment="0" applyProtection="0"/>
    <xf numFmtId="187" fontId="121" fillId="94" borderId="0" applyNumberFormat="0" applyBorder="0" applyAlignment="0" applyProtection="0"/>
    <xf numFmtId="187" fontId="121" fillId="94" borderId="0" applyNumberFormat="0" applyBorder="0" applyAlignment="0" applyProtection="0"/>
    <xf numFmtId="187" fontId="44" fillId="118" borderId="0" applyNumberFormat="0" applyBorder="0" applyAlignment="0" applyProtection="0"/>
    <xf numFmtId="187" fontId="121" fillId="28" borderId="0" applyNumberFormat="0" applyBorder="0" applyAlignment="0" applyProtection="0"/>
    <xf numFmtId="187" fontId="44" fillId="118" borderId="0" applyNumberFormat="0" applyBorder="0" applyAlignment="0" applyProtection="0"/>
    <xf numFmtId="187" fontId="44" fillId="118" borderId="0" applyNumberFormat="0" applyBorder="0" applyAlignment="0" applyProtection="0"/>
    <xf numFmtId="187" fontId="121" fillId="28" borderId="0" applyNumberFormat="0" applyBorder="0" applyAlignment="0" applyProtection="0"/>
    <xf numFmtId="187" fontId="121" fillId="28" borderId="0" applyNumberFormat="0" applyBorder="0" applyAlignment="0" applyProtection="0"/>
    <xf numFmtId="187" fontId="121" fillId="28" borderId="0" applyNumberFormat="0" applyBorder="0" applyAlignment="0" applyProtection="0"/>
    <xf numFmtId="187" fontId="121" fillId="98" borderId="0" applyNumberFormat="0" applyBorder="0" applyAlignment="0" applyProtection="0"/>
    <xf numFmtId="187" fontId="121" fillId="98" borderId="0" applyNumberFormat="0" applyBorder="0" applyAlignment="0" applyProtection="0"/>
    <xf numFmtId="187" fontId="121" fillId="98" borderId="0" applyNumberFormat="0" applyBorder="0" applyAlignment="0" applyProtection="0"/>
    <xf numFmtId="187" fontId="121" fillId="98" borderId="0" applyNumberFormat="0" applyBorder="0" applyAlignment="0" applyProtection="0"/>
    <xf numFmtId="187" fontId="121" fillId="98" borderId="0" applyNumberFormat="0" applyBorder="0" applyAlignment="0" applyProtection="0"/>
    <xf numFmtId="187" fontId="121" fillId="28" borderId="0" applyNumberFormat="0" applyBorder="0" applyAlignment="0" applyProtection="0"/>
    <xf numFmtId="187" fontId="121" fillId="28" borderId="0" applyNumberFormat="0" applyBorder="0" applyAlignment="0" applyProtection="0"/>
    <xf numFmtId="187" fontId="121" fillId="28" borderId="0" applyNumberFormat="0" applyBorder="0" applyAlignment="0" applyProtection="0"/>
    <xf numFmtId="187" fontId="121" fillId="98" borderId="0" applyNumberFormat="0" applyBorder="0" applyAlignment="0" applyProtection="0"/>
    <xf numFmtId="187" fontId="121" fillId="98" borderId="0" applyNumberFormat="0" applyBorder="0" applyAlignment="0" applyProtection="0"/>
    <xf numFmtId="187" fontId="121" fillId="98" borderId="0" applyNumberFormat="0" applyBorder="0" applyAlignment="0" applyProtection="0"/>
    <xf numFmtId="187" fontId="121" fillId="98" borderId="0" applyNumberFormat="0" applyBorder="0" applyAlignment="0" applyProtection="0"/>
    <xf numFmtId="187" fontId="121" fillId="98" borderId="0" applyNumberFormat="0" applyBorder="0" applyAlignment="0" applyProtection="0"/>
    <xf numFmtId="187" fontId="121" fillId="28" borderId="0" applyNumberFormat="0" applyBorder="0" applyAlignment="0" applyProtection="0"/>
    <xf numFmtId="187" fontId="121" fillId="28" borderId="0" applyNumberFormat="0" applyBorder="0" applyAlignment="0" applyProtection="0"/>
    <xf numFmtId="187" fontId="121" fillId="28" borderId="0" applyNumberFormat="0" applyBorder="0" applyAlignment="0" applyProtection="0"/>
    <xf numFmtId="187" fontId="121" fillId="98" borderId="0" applyNumberFormat="0" applyBorder="0" applyAlignment="0" applyProtection="0"/>
    <xf numFmtId="187" fontId="121" fillId="98" borderId="0" applyNumberFormat="0" applyBorder="0" applyAlignment="0" applyProtection="0"/>
    <xf numFmtId="187" fontId="121" fillId="98" borderId="0" applyNumberFormat="0" applyBorder="0" applyAlignment="0" applyProtection="0"/>
    <xf numFmtId="187" fontId="121" fillId="98" borderId="0" applyNumberFormat="0" applyBorder="0" applyAlignment="0" applyProtection="0"/>
    <xf numFmtId="187" fontId="121" fillId="98" borderId="0" applyNumberFormat="0" applyBorder="0" applyAlignment="0" applyProtection="0"/>
    <xf numFmtId="187" fontId="121" fillId="98" borderId="0" applyNumberFormat="0" applyBorder="0" applyAlignment="0" applyProtection="0"/>
    <xf numFmtId="187" fontId="44" fillId="120" borderId="0" applyNumberFormat="0" applyBorder="0" applyAlignment="0" applyProtection="0"/>
    <xf numFmtId="187" fontId="121" fillId="119" borderId="0" applyNumberFormat="0" applyBorder="0" applyAlignment="0" applyProtection="0"/>
    <xf numFmtId="187" fontId="44" fillId="120" borderId="0" applyNumberFormat="0" applyBorder="0" applyAlignment="0" applyProtection="0"/>
    <xf numFmtId="187" fontId="44" fillId="120" borderId="0" applyNumberFormat="0" applyBorder="0" applyAlignment="0" applyProtection="0"/>
    <xf numFmtId="187" fontId="121" fillId="119" borderId="0" applyNumberFormat="0" applyBorder="0" applyAlignment="0" applyProtection="0"/>
    <xf numFmtId="187" fontId="121" fillId="119" borderId="0" applyNumberFormat="0" applyBorder="0" applyAlignment="0" applyProtection="0"/>
    <xf numFmtId="187" fontId="121" fillId="119" borderId="0" applyNumberFormat="0" applyBorder="0" applyAlignment="0" applyProtection="0"/>
    <xf numFmtId="187" fontId="121" fillId="102" borderId="0" applyNumberFormat="0" applyBorder="0" applyAlignment="0" applyProtection="0"/>
    <xf numFmtId="187" fontId="121" fillId="102" borderId="0" applyNumberFormat="0" applyBorder="0" applyAlignment="0" applyProtection="0"/>
    <xf numFmtId="187" fontId="121" fillId="102" borderId="0" applyNumberFormat="0" applyBorder="0" applyAlignment="0" applyProtection="0"/>
    <xf numFmtId="187" fontId="121" fillId="102" borderId="0" applyNumberFormat="0" applyBorder="0" applyAlignment="0" applyProtection="0"/>
    <xf numFmtId="187" fontId="121" fillId="102" borderId="0" applyNumberFormat="0" applyBorder="0" applyAlignment="0" applyProtection="0"/>
    <xf numFmtId="187" fontId="121" fillId="119" borderId="0" applyNumberFormat="0" applyBorder="0" applyAlignment="0" applyProtection="0"/>
    <xf numFmtId="187" fontId="121" fillId="119" borderId="0" applyNumberFormat="0" applyBorder="0" applyAlignment="0" applyProtection="0"/>
    <xf numFmtId="187" fontId="121" fillId="119" borderId="0" applyNumberFormat="0" applyBorder="0" applyAlignment="0" applyProtection="0"/>
    <xf numFmtId="187" fontId="121" fillId="102" borderId="0" applyNumberFormat="0" applyBorder="0" applyAlignment="0" applyProtection="0"/>
    <xf numFmtId="187" fontId="121" fillId="102" borderId="0" applyNumberFormat="0" applyBorder="0" applyAlignment="0" applyProtection="0"/>
    <xf numFmtId="187" fontId="121" fillId="102" borderId="0" applyNumberFormat="0" applyBorder="0" applyAlignment="0" applyProtection="0"/>
    <xf numFmtId="187" fontId="121" fillId="102" borderId="0" applyNumberFormat="0" applyBorder="0" applyAlignment="0" applyProtection="0"/>
    <xf numFmtId="187" fontId="121" fillId="102" borderId="0" applyNumberFormat="0" applyBorder="0" applyAlignment="0" applyProtection="0"/>
    <xf numFmtId="187" fontId="121" fillId="119" borderId="0" applyNumberFormat="0" applyBorder="0" applyAlignment="0" applyProtection="0"/>
    <xf numFmtId="187" fontId="121" fillId="119" borderId="0" applyNumberFormat="0" applyBorder="0" applyAlignment="0" applyProtection="0"/>
    <xf numFmtId="187" fontId="121" fillId="119" borderId="0" applyNumberFormat="0" applyBorder="0" applyAlignment="0" applyProtection="0"/>
    <xf numFmtId="187" fontId="121" fillId="102" borderId="0" applyNumberFormat="0" applyBorder="0" applyAlignment="0" applyProtection="0"/>
    <xf numFmtId="187" fontId="121" fillId="102" borderId="0" applyNumberFormat="0" applyBorder="0" applyAlignment="0" applyProtection="0"/>
    <xf numFmtId="187" fontId="121" fillId="102" borderId="0" applyNumberFormat="0" applyBorder="0" applyAlignment="0" applyProtection="0"/>
    <xf numFmtId="187" fontId="121" fillId="102" borderId="0" applyNumberFormat="0" applyBorder="0" applyAlignment="0" applyProtection="0"/>
    <xf numFmtId="187" fontId="121" fillId="102" borderId="0" applyNumberFormat="0" applyBorder="0" applyAlignment="0" applyProtection="0"/>
    <xf numFmtId="187" fontId="121" fillId="102" borderId="0" applyNumberFormat="0" applyBorder="0" applyAlignment="0" applyProtection="0"/>
    <xf numFmtId="187" fontId="44" fillId="123" borderId="0" applyNumberFormat="0" applyBorder="0" applyAlignment="0" applyProtection="0"/>
    <xf numFmtId="187" fontId="121" fillId="122" borderId="0" applyNumberFormat="0" applyBorder="0" applyAlignment="0" applyProtection="0"/>
    <xf numFmtId="187" fontId="44" fillId="123" borderId="0" applyNumberFormat="0" applyBorder="0" applyAlignment="0" applyProtection="0"/>
    <xf numFmtId="187" fontId="44" fillId="123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06" borderId="0" applyNumberFormat="0" applyBorder="0" applyAlignment="0" applyProtection="0"/>
    <xf numFmtId="187" fontId="121" fillId="106" borderId="0" applyNumberFormat="0" applyBorder="0" applyAlignment="0" applyProtection="0"/>
    <xf numFmtId="187" fontId="121" fillId="106" borderId="0" applyNumberFormat="0" applyBorder="0" applyAlignment="0" applyProtection="0"/>
    <xf numFmtId="187" fontId="121" fillId="106" borderId="0" applyNumberFormat="0" applyBorder="0" applyAlignment="0" applyProtection="0"/>
    <xf numFmtId="187" fontId="121" fillId="106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06" borderId="0" applyNumberFormat="0" applyBorder="0" applyAlignment="0" applyProtection="0"/>
    <xf numFmtId="187" fontId="121" fillId="106" borderId="0" applyNumberFormat="0" applyBorder="0" applyAlignment="0" applyProtection="0"/>
    <xf numFmtId="187" fontId="121" fillId="106" borderId="0" applyNumberFormat="0" applyBorder="0" applyAlignment="0" applyProtection="0"/>
    <xf numFmtId="187" fontId="121" fillId="106" borderId="0" applyNumberFormat="0" applyBorder="0" applyAlignment="0" applyProtection="0"/>
    <xf numFmtId="187" fontId="121" fillId="106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06" borderId="0" applyNumberFormat="0" applyBorder="0" applyAlignment="0" applyProtection="0"/>
    <xf numFmtId="187" fontId="121" fillId="106" borderId="0" applyNumberFormat="0" applyBorder="0" applyAlignment="0" applyProtection="0"/>
    <xf numFmtId="187" fontId="121" fillId="106" borderId="0" applyNumberFormat="0" applyBorder="0" applyAlignment="0" applyProtection="0"/>
    <xf numFmtId="187" fontId="121" fillId="106" borderId="0" applyNumberFormat="0" applyBorder="0" applyAlignment="0" applyProtection="0"/>
    <xf numFmtId="187" fontId="121" fillId="106" borderId="0" applyNumberFormat="0" applyBorder="0" applyAlignment="0" applyProtection="0"/>
    <xf numFmtId="187" fontId="121" fillId="106" borderId="0" applyNumberFormat="0" applyBorder="0" applyAlignment="0" applyProtection="0"/>
    <xf numFmtId="187" fontId="44" fillId="112" borderId="0" applyNumberFormat="0" applyBorder="0" applyAlignment="0" applyProtection="0"/>
    <xf numFmtId="187" fontId="121" fillId="11" borderId="0" applyNumberFormat="0" applyBorder="0" applyAlignment="0" applyProtection="0"/>
    <xf numFmtId="187" fontId="44" fillId="112" borderId="0" applyNumberFormat="0" applyBorder="0" applyAlignment="0" applyProtection="0"/>
    <xf numFmtId="187" fontId="44" fillId="112" borderId="0" applyNumberFormat="0" applyBorder="0" applyAlignment="0" applyProtection="0"/>
    <xf numFmtId="187" fontId="121" fillId="11" borderId="0" applyNumberFormat="0" applyBorder="0" applyAlignment="0" applyProtection="0"/>
    <xf numFmtId="187" fontId="121" fillId="11" borderId="0" applyNumberFormat="0" applyBorder="0" applyAlignment="0" applyProtection="0"/>
    <xf numFmtId="187" fontId="121" fillId="11" borderId="0" applyNumberFormat="0" applyBorder="0" applyAlignment="0" applyProtection="0"/>
    <xf numFmtId="187" fontId="121" fillId="110" borderId="0" applyNumberFormat="0" applyBorder="0" applyAlignment="0" applyProtection="0"/>
    <xf numFmtId="187" fontId="121" fillId="110" borderId="0" applyNumberFormat="0" applyBorder="0" applyAlignment="0" applyProtection="0"/>
    <xf numFmtId="187" fontId="121" fillId="110" borderId="0" applyNumberFormat="0" applyBorder="0" applyAlignment="0" applyProtection="0"/>
    <xf numFmtId="187" fontId="121" fillId="110" borderId="0" applyNumberFormat="0" applyBorder="0" applyAlignment="0" applyProtection="0"/>
    <xf numFmtId="187" fontId="121" fillId="110" borderId="0" applyNumberFormat="0" applyBorder="0" applyAlignment="0" applyProtection="0"/>
    <xf numFmtId="187" fontId="121" fillId="11" borderId="0" applyNumberFormat="0" applyBorder="0" applyAlignment="0" applyProtection="0"/>
    <xf numFmtId="187" fontId="121" fillId="11" borderId="0" applyNumberFormat="0" applyBorder="0" applyAlignment="0" applyProtection="0"/>
    <xf numFmtId="187" fontId="121" fillId="11" borderId="0" applyNumberFormat="0" applyBorder="0" applyAlignment="0" applyProtection="0"/>
    <xf numFmtId="187" fontId="121" fillId="110" borderId="0" applyNumberFormat="0" applyBorder="0" applyAlignment="0" applyProtection="0"/>
    <xf numFmtId="187" fontId="121" fillId="110" borderId="0" applyNumberFormat="0" applyBorder="0" applyAlignment="0" applyProtection="0"/>
    <xf numFmtId="187" fontId="121" fillId="110" borderId="0" applyNumberFormat="0" applyBorder="0" applyAlignment="0" applyProtection="0"/>
    <xf numFmtId="187" fontId="121" fillId="110" borderId="0" applyNumberFormat="0" applyBorder="0" applyAlignment="0" applyProtection="0"/>
    <xf numFmtId="187" fontId="121" fillId="110" borderId="0" applyNumberFormat="0" applyBorder="0" applyAlignment="0" applyProtection="0"/>
    <xf numFmtId="187" fontId="121" fillId="11" borderId="0" applyNumberFormat="0" applyBorder="0" applyAlignment="0" applyProtection="0"/>
    <xf numFmtId="187" fontId="121" fillId="11" borderId="0" applyNumberFormat="0" applyBorder="0" applyAlignment="0" applyProtection="0"/>
    <xf numFmtId="187" fontId="121" fillId="11" borderId="0" applyNumberFormat="0" applyBorder="0" applyAlignment="0" applyProtection="0"/>
    <xf numFmtId="187" fontId="121" fillId="110" borderId="0" applyNumberFormat="0" applyBorder="0" applyAlignment="0" applyProtection="0"/>
    <xf numFmtId="187" fontId="121" fillId="110" borderId="0" applyNumberFormat="0" applyBorder="0" applyAlignment="0" applyProtection="0"/>
    <xf numFmtId="187" fontId="121" fillId="110" borderId="0" applyNumberFormat="0" applyBorder="0" applyAlignment="0" applyProtection="0"/>
    <xf numFmtId="187" fontId="121" fillId="110" borderId="0" applyNumberFormat="0" applyBorder="0" applyAlignment="0" applyProtection="0"/>
    <xf numFmtId="187" fontId="121" fillId="110" borderId="0" applyNumberFormat="0" applyBorder="0" applyAlignment="0" applyProtection="0"/>
    <xf numFmtId="187" fontId="121" fillId="110" borderId="0" applyNumberFormat="0" applyBorder="0" applyAlignment="0" applyProtection="0"/>
    <xf numFmtId="187" fontId="45" fillId="58" borderId="0" applyNumberFormat="0" applyBorder="0" applyAlignment="0" applyProtection="0"/>
    <xf numFmtId="187" fontId="45" fillId="137" borderId="0" applyNumberFormat="0" applyBorder="0" applyAlignment="0" applyProtection="0"/>
    <xf numFmtId="187" fontId="45" fillId="58" borderId="0" applyNumberFormat="0" applyBorder="0" applyAlignment="0" applyProtection="0"/>
    <xf numFmtId="187" fontId="45" fillId="27" borderId="0" applyNumberFormat="0" applyBorder="0" applyAlignment="0" applyProtection="0"/>
    <xf numFmtId="187" fontId="45" fillId="56" borderId="0" applyNumberFormat="0" applyBorder="0" applyAlignment="0" applyProtection="0"/>
    <xf numFmtId="187" fontId="45" fillId="27" borderId="0" applyNumberFormat="0" applyBorder="0" applyAlignment="0" applyProtection="0"/>
    <xf numFmtId="187" fontId="44" fillId="59" borderId="0" applyNumberFormat="0" applyBorder="0" applyAlignment="0" applyProtection="0"/>
    <xf numFmtId="187" fontId="44" fillId="123" borderId="0" applyNumberFormat="0" applyBorder="0" applyAlignment="0" applyProtection="0"/>
    <xf numFmtId="187" fontId="44" fillId="59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44" fillId="16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44" fillId="124" borderId="0" applyNumberFormat="0" applyBorder="0" applyAlignment="0" applyProtection="0"/>
    <xf numFmtId="187" fontId="44" fillId="124" borderId="0" applyNumberFormat="0" applyBorder="0" applyAlignment="0" applyProtection="0"/>
    <xf numFmtId="187" fontId="44" fillId="124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45" fillId="60" borderId="0" applyNumberFormat="0" applyBorder="0" applyAlignment="0" applyProtection="0"/>
    <xf numFmtId="187" fontId="45" fillId="138" borderId="0" applyNumberFormat="0" applyBorder="0" applyAlignment="0" applyProtection="0"/>
    <xf numFmtId="187" fontId="45" fillId="60" borderId="0" applyNumberFormat="0" applyBorder="0" applyAlignment="0" applyProtection="0"/>
    <xf numFmtId="187" fontId="45" fillId="26" borderId="0" applyNumberFormat="0" applyBorder="0" applyAlignment="0" applyProtection="0"/>
    <xf numFmtId="187" fontId="45" fillId="114" borderId="0" applyNumberFormat="0" applyBorder="0" applyAlignment="0" applyProtection="0"/>
    <xf numFmtId="187" fontId="45" fillId="26" borderId="0" applyNumberFormat="0" applyBorder="0" applyAlignment="0" applyProtection="0"/>
    <xf numFmtId="187" fontId="44" fillId="22" borderId="0" applyNumberFormat="0" applyBorder="0" applyAlignment="0" applyProtection="0"/>
    <xf numFmtId="187" fontId="44" fillId="55" borderId="0" applyNumberFormat="0" applyBorder="0" applyAlignment="0" applyProtection="0"/>
    <xf numFmtId="187" fontId="44" fillId="22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91" borderId="0" applyNumberFormat="0" applyBorder="0" applyAlignment="0" applyProtection="0"/>
    <xf numFmtId="187" fontId="121" fillId="91" borderId="0" applyNumberFormat="0" applyBorder="0" applyAlignment="0" applyProtection="0"/>
    <xf numFmtId="187" fontId="121" fillId="91" borderId="0" applyNumberFormat="0" applyBorder="0" applyAlignment="0" applyProtection="0"/>
    <xf numFmtId="187" fontId="121" fillId="91" borderId="0" applyNumberFormat="0" applyBorder="0" applyAlignment="0" applyProtection="0"/>
    <xf numFmtId="187" fontId="121" fillId="91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91" borderId="0" applyNumberFormat="0" applyBorder="0" applyAlignment="0" applyProtection="0"/>
    <xf numFmtId="187" fontId="121" fillId="91" borderId="0" applyNumberFormat="0" applyBorder="0" applyAlignment="0" applyProtection="0"/>
    <xf numFmtId="187" fontId="121" fillId="91" borderId="0" applyNumberFormat="0" applyBorder="0" applyAlignment="0" applyProtection="0"/>
    <xf numFmtId="187" fontId="121" fillId="91" borderId="0" applyNumberFormat="0" applyBorder="0" applyAlignment="0" applyProtection="0"/>
    <xf numFmtId="187" fontId="121" fillId="91" borderId="0" applyNumberFormat="0" applyBorder="0" applyAlignment="0" applyProtection="0"/>
    <xf numFmtId="187" fontId="121" fillId="91" borderId="0" applyNumberFormat="0" applyBorder="0" applyAlignment="0" applyProtection="0"/>
    <xf numFmtId="187" fontId="121" fillId="125" borderId="0" applyNumberFormat="0" applyBorder="0" applyAlignment="0" applyProtection="0"/>
    <xf numFmtId="187" fontId="44" fillId="20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44" fillId="49" borderId="0" applyNumberFormat="0" applyBorder="0" applyAlignment="0" applyProtection="0"/>
    <xf numFmtId="187" fontId="44" fillId="49" borderId="0" applyNumberFormat="0" applyBorder="0" applyAlignment="0" applyProtection="0"/>
    <xf numFmtId="187" fontId="44" fillId="49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91" borderId="0" applyNumberFormat="0" applyBorder="0" applyAlignment="0" applyProtection="0"/>
    <xf numFmtId="187" fontId="121" fillId="91" borderId="0" applyNumberFormat="0" applyBorder="0" applyAlignment="0" applyProtection="0"/>
    <xf numFmtId="187" fontId="121" fillId="91" borderId="0" applyNumberFormat="0" applyBorder="0" applyAlignment="0" applyProtection="0"/>
    <xf numFmtId="187" fontId="121" fillId="91" borderId="0" applyNumberFormat="0" applyBorder="0" applyAlignment="0" applyProtection="0"/>
    <xf numFmtId="187" fontId="121" fillId="91" borderId="0" applyNumberFormat="0" applyBorder="0" applyAlignment="0" applyProtection="0"/>
    <xf numFmtId="187" fontId="45" fillId="61" borderId="0" applyNumberFormat="0" applyBorder="0" applyAlignment="0" applyProtection="0"/>
    <xf numFmtId="187" fontId="45" fillId="139" borderId="0" applyNumberFormat="0" applyBorder="0" applyAlignment="0" applyProtection="0"/>
    <xf numFmtId="187" fontId="45" fillId="61" borderId="0" applyNumberFormat="0" applyBorder="0" applyAlignment="0" applyProtection="0"/>
    <xf numFmtId="187" fontId="45" fillId="62" borderId="0" applyNumberFormat="0" applyBorder="0" applyAlignment="0" applyProtection="0"/>
    <xf numFmtId="187" fontId="45" fillId="130" borderId="0" applyNumberFormat="0" applyBorder="0" applyAlignment="0" applyProtection="0"/>
    <xf numFmtId="187" fontId="45" fillId="62" borderId="0" applyNumberFormat="0" applyBorder="0" applyAlignment="0" applyProtection="0"/>
    <xf numFmtId="187" fontId="44" fillId="63" borderId="0" applyNumberFormat="0" applyBorder="0" applyAlignment="0" applyProtection="0"/>
    <xf numFmtId="187" fontId="44" fillId="115" borderId="0" applyNumberFormat="0" applyBorder="0" applyAlignment="0" applyProtection="0"/>
    <xf numFmtId="187" fontId="44" fillId="63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44" fillId="64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44" fillId="118" borderId="0" applyNumberFormat="0" applyBorder="0" applyAlignment="0" applyProtection="0"/>
    <xf numFmtId="187" fontId="44" fillId="118" borderId="0" applyNumberFormat="0" applyBorder="0" applyAlignment="0" applyProtection="0"/>
    <xf numFmtId="187" fontId="44" fillId="118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45" fillId="60" borderId="0" applyNumberFormat="0" applyBorder="0" applyAlignment="0" applyProtection="0"/>
    <xf numFmtId="187" fontId="45" fillId="138" borderId="0" applyNumberFormat="0" applyBorder="0" applyAlignment="0" applyProtection="0"/>
    <xf numFmtId="187" fontId="45" fillId="60" borderId="0" applyNumberFormat="0" applyBorder="0" applyAlignment="0" applyProtection="0"/>
    <xf numFmtId="187" fontId="45" fillId="23" borderId="0" applyNumberFormat="0" applyBorder="0" applyAlignment="0" applyProtection="0"/>
    <xf numFmtId="187" fontId="45" fillId="140" borderId="0" applyNumberFormat="0" applyBorder="0" applyAlignment="0" applyProtection="0"/>
    <xf numFmtId="187" fontId="45" fillId="23" borderId="0" applyNumberFormat="0" applyBorder="0" applyAlignment="0" applyProtection="0"/>
    <xf numFmtId="187" fontId="44" fillId="26" borderId="0" applyNumberFormat="0" applyBorder="0" applyAlignment="0" applyProtection="0"/>
    <xf numFmtId="187" fontId="44" fillId="114" borderId="0" applyNumberFormat="0" applyBorder="0" applyAlignment="0" applyProtection="0"/>
    <xf numFmtId="187" fontId="44" fillId="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99" borderId="0" applyNumberFormat="0" applyBorder="0" applyAlignment="0" applyProtection="0"/>
    <xf numFmtId="187" fontId="121" fillId="99" borderId="0" applyNumberFormat="0" applyBorder="0" applyAlignment="0" applyProtection="0"/>
    <xf numFmtId="187" fontId="121" fillId="99" borderId="0" applyNumberFormat="0" applyBorder="0" applyAlignment="0" applyProtection="0"/>
    <xf numFmtId="187" fontId="121" fillId="99" borderId="0" applyNumberFormat="0" applyBorder="0" applyAlignment="0" applyProtection="0"/>
    <xf numFmtId="187" fontId="121" fillId="99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99" borderId="0" applyNumberFormat="0" applyBorder="0" applyAlignment="0" applyProtection="0"/>
    <xf numFmtId="187" fontId="121" fillId="99" borderId="0" applyNumberFormat="0" applyBorder="0" applyAlignment="0" applyProtection="0"/>
    <xf numFmtId="187" fontId="121" fillId="99" borderId="0" applyNumberFormat="0" applyBorder="0" applyAlignment="0" applyProtection="0"/>
    <xf numFmtId="187" fontId="121" fillId="99" borderId="0" applyNumberFormat="0" applyBorder="0" applyAlignment="0" applyProtection="0"/>
    <xf numFmtId="187" fontId="121" fillId="99" borderId="0" applyNumberFormat="0" applyBorder="0" applyAlignment="0" applyProtection="0"/>
    <xf numFmtId="187" fontId="121" fillId="99" borderId="0" applyNumberFormat="0" applyBorder="0" applyAlignment="0" applyProtection="0"/>
    <xf numFmtId="187" fontId="121" fillId="126" borderId="0" applyNumberFormat="0" applyBorder="0" applyAlignment="0" applyProtection="0"/>
    <xf numFmtId="187" fontId="44" fillId="65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44" fillId="127" borderId="0" applyNumberFormat="0" applyBorder="0" applyAlignment="0" applyProtection="0"/>
    <xf numFmtId="187" fontId="44" fillId="127" borderId="0" applyNumberFormat="0" applyBorder="0" applyAlignment="0" applyProtection="0"/>
    <xf numFmtId="187" fontId="44" fillId="127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99" borderId="0" applyNumberFormat="0" applyBorder="0" applyAlignment="0" applyProtection="0"/>
    <xf numFmtId="187" fontId="121" fillId="99" borderId="0" applyNumberFormat="0" applyBorder="0" applyAlignment="0" applyProtection="0"/>
    <xf numFmtId="187" fontId="121" fillId="99" borderId="0" applyNumberFormat="0" applyBorder="0" applyAlignment="0" applyProtection="0"/>
    <xf numFmtId="187" fontId="121" fillId="99" borderId="0" applyNumberFormat="0" applyBorder="0" applyAlignment="0" applyProtection="0"/>
    <xf numFmtId="187" fontId="121" fillId="99" borderId="0" applyNumberFormat="0" applyBorder="0" applyAlignment="0" applyProtection="0"/>
    <xf numFmtId="187" fontId="45" fillId="25" borderId="0" applyNumberFormat="0" applyBorder="0" applyAlignment="0" applyProtection="0"/>
    <xf numFmtId="187" fontId="45" fillId="111" borderId="0" applyNumberFormat="0" applyBorder="0" applyAlignment="0" applyProtection="0"/>
    <xf numFmtId="187" fontId="45" fillId="25" borderId="0" applyNumberFormat="0" applyBorder="0" applyAlignment="0" applyProtection="0"/>
    <xf numFmtId="187" fontId="45" fillId="121" borderId="0" applyNumberFormat="0" applyBorder="0" applyAlignment="0" applyProtection="0"/>
    <xf numFmtId="187" fontId="45" fillId="18" borderId="0" applyNumberFormat="0" applyBorder="0" applyAlignment="0" applyProtection="0"/>
    <xf numFmtId="187" fontId="44" fillId="59" borderId="0" applyNumberFormat="0" applyBorder="0" applyAlignment="0" applyProtection="0"/>
    <xf numFmtId="187" fontId="44" fillId="123" borderId="0" applyNumberFormat="0" applyBorder="0" applyAlignment="0" applyProtection="0"/>
    <xf numFmtId="187" fontId="44" fillId="59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03" borderId="0" applyNumberFormat="0" applyBorder="0" applyAlignment="0" applyProtection="0"/>
    <xf numFmtId="187" fontId="121" fillId="103" borderId="0" applyNumberFormat="0" applyBorder="0" applyAlignment="0" applyProtection="0"/>
    <xf numFmtId="187" fontId="121" fillId="103" borderId="0" applyNumberFormat="0" applyBorder="0" applyAlignment="0" applyProtection="0"/>
    <xf numFmtId="187" fontId="121" fillId="103" borderId="0" applyNumberFormat="0" applyBorder="0" applyAlignment="0" applyProtection="0"/>
    <xf numFmtId="187" fontId="121" fillId="103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03" borderId="0" applyNumberFormat="0" applyBorder="0" applyAlignment="0" applyProtection="0"/>
    <xf numFmtId="187" fontId="121" fillId="103" borderId="0" applyNumberFormat="0" applyBorder="0" applyAlignment="0" applyProtection="0"/>
    <xf numFmtId="187" fontId="121" fillId="103" borderId="0" applyNumberFormat="0" applyBorder="0" applyAlignment="0" applyProtection="0"/>
    <xf numFmtId="187" fontId="121" fillId="103" borderId="0" applyNumberFormat="0" applyBorder="0" applyAlignment="0" applyProtection="0"/>
    <xf numFmtId="187" fontId="121" fillId="103" borderId="0" applyNumberFormat="0" applyBorder="0" applyAlignment="0" applyProtection="0"/>
    <xf numFmtId="187" fontId="121" fillId="103" borderId="0" applyNumberFormat="0" applyBorder="0" applyAlignment="0" applyProtection="0"/>
    <xf numFmtId="187" fontId="121" fillId="122" borderId="0" applyNumberFormat="0" applyBorder="0" applyAlignment="0" applyProtection="0"/>
    <xf numFmtId="187" fontId="44" fillId="59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44" fillId="123" borderId="0" applyNumberFormat="0" applyBorder="0" applyAlignment="0" applyProtection="0"/>
    <xf numFmtId="187" fontId="44" fillId="123" borderId="0" applyNumberFormat="0" applyBorder="0" applyAlignment="0" applyProtection="0"/>
    <xf numFmtId="187" fontId="44" fillId="123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03" borderId="0" applyNumberFormat="0" applyBorder="0" applyAlignment="0" applyProtection="0"/>
    <xf numFmtId="187" fontId="121" fillId="103" borderId="0" applyNumberFormat="0" applyBorder="0" applyAlignment="0" applyProtection="0"/>
    <xf numFmtId="187" fontId="121" fillId="103" borderId="0" applyNumberFormat="0" applyBorder="0" applyAlignment="0" applyProtection="0"/>
    <xf numFmtId="187" fontId="121" fillId="103" borderId="0" applyNumberFormat="0" applyBorder="0" applyAlignment="0" applyProtection="0"/>
    <xf numFmtId="187" fontId="121" fillId="103" borderId="0" applyNumberFormat="0" applyBorder="0" applyAlignment="0" applyProtection="0"/>
    <xf numFmtId="187" fontId="45" fillId="75" borderId="0" applyNumberFormat="0" applyBorder="0" applyAlignment="0" applyProtection="0"/>
    <xf numFmtId="187" fontId="45" fillId="32" borderId="0" applyNumberFormat="0" applyBorder="0" applyAlignment="0" applyProtection="0"/>
    <xf numFmtId="187" fontId="45" fillId="33" borderId="0" applyNumberFormat="0" applyBorder="0" applyAlignment="0" applyProtection="0"/>
    <xf numFmtId="187" fontId="45" fillId="52" borderId="0" applyNumberFormat="0" applyBorder="0" applyAlignment="0" applyProtection="0"/>
    <xf numFmtId="187" fontId="45" fillId="33" borderId="0" applyNumberFormat="0" applyBorder="0" applyAlignment="0" applyProtection="0"/>
    <xf numFmtId="187" fontId="44" fillId="66" borderId="0" applyNumberFormat="0" applyBorder="0" applyAlignment="0" applyProtection="0"/>
    <xf numFmtId="187" fontId="44" fillId="112" borderId="0" applyNumberFormat="0" applyBorder="0" applyAlignment="0" applyProtection="0"/>
    <xf numFmtId="187" fontId="44" fillId="66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44" fillId="6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44" fillId="128" borderId="0" applyNumberFormat="0" applyBorder="0" applyAlignment="0" applyProtection="0"/>
    <xf numFmtId="187" fontId="44" fillId="128" borderId="0" applyNumberFormat="0" applyBorder="0" applyAlignment="0" applyProtection="0"/>
    <xf numFmtId="187" fontId="44" fillId="128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11" fillId="81" borderId="0" applyNumberFormat="0" applyBorder="0" applyAlignment="0" applyProtection="0"/>
    <xf numFmtId="187" fontId="111" fillId="81" borderId="0" applyNumberFormat="0" applyBorder="0" applyAlignment="0" applyProtection="0"/>
    <xf numFmtId="187" fontId="111" fillId="81" borderId="0" applyNumberFormat="0" applyBorder="0" applyAlignment="0" applyProtection="0"/>
    <xf numFmtId="187" fontId="111" fillId="81" borderId="0" applyNumberFormat="0" applyBorder="0" applyAlignment="0" applyProtection="0"/>
    <xf numFmtId="187" fontId="111" fillId="81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11" fillId="81" borderId="0" applyNumberFormat="0" applyBorder="0" applyAlignment="0" applyProtection="0"/>
    <xf numFmtId="187" fontId="111" fillId="81" borderId="0" applyNumberFormat="0" applyBorder="0" applyAlignment="0" applyProtection="0"/>
    <xf numFmtId="187" fontId="111" fillId="81" borderId="0" applyNumberFormat="0" applyBorder="0" applyAlignment="0" applyProtection="0"/>
    <xf numFmtId="187" fontId="111" fillId="81" borderId="0" applyNumberFormat="0" applyBorder="0" applyAlignment="0" applyProtection="0"/>
    <xf numFmtId="187" fontId="111" fillId="81" borderId="0" applyNumberFormat="0" applyBorder="0" applyAlignment="0" applyProtection="0"/>
    <xf numFmtId="187" fontId="111" fillId="81" borderId="0" applyNumberFormat="0" applyBorder="0" applyAlignment="0" applyProtection="0"/>
    <xf numFmtId="187" fontId="141" fillId="129" borderId="0" applyNumberFormat="0" applyBorder="0" applyAlignment="0" applyProtection="0"/>
    <xf numFmtId="187" fontId="94" fillId="32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94" fillId="75" borderId="0" applyNumberFormat="0" applyBorder="0" applyAlignment="0" applyProtection="0"/>
    <xf numFmtId="187" fontId="94" fillId="75" borderId="0" applyNumberFormat="0" applyBorder="0" applyAlignment="0" applyProtection="0"/>
    <xf numFmtId="187" fontId="94" fillId="75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11" fillId="81" borderId="0" applyNumberFormat="0" applyBorder="0" applyAlignment="0" applyProtection="0"/>
    <xf numFmtId="187" fontId="111" fillId="81" borderId="0" applyNumberFormat="0" applyBorder="0" applyAlignment="0" applyProtection="0"/>
    <xf numFmtId="187" fontId="111" fillId="81" borderId="0" applyNumberFormat="0" applyBorder="0" applyAlignment="0" applyProtection="0"/>
    <xf numFmtId="187" fontId="111" fillId="81" borderId="0" applyNumberFormat="0" applyBorder="0" applyAlignment="0" applyProtection="0"/>
    <xf numFmtId="187" fontId="111" fillId="81" borderId="0" applyNumberFormat="0" applyBorder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115" fillId="84" borderId="46" applyNumberFormat="0" applyAlignment="0" applyProtection="0"/>
    <xf numFmtId="187" fontId="115" fillId="84" borderId="46" applyNumberFormat="0" applyAlignment="0" applyProtection="0"/>
    <xf numFmtId="187" fontId="115" fillId="84" borderId="46" applyNumberFormat="0" applyAlignment="0" applyProtection="0"/>
    <xf numFmtId="187" fontId="115" fillId="84" borderId="46" applyNumberFormat="0" applyAlignment="0" applyProtection="0"/>
    <xf numFmtId="187" fontId="115" fillId="84" borderId="4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115" fillId="84" borderId="46" applyNumberFormat="0" applyAlignment="0" applyProtection="0"/>
    <xf numFmtId="187" fontId="115" fillId="84" borderId="46" applyNumberFormat="0" applyAlignment="0" applyProtection="0"/>
    <xf numFmtId="187" fontId="115" fillId="84" borderId="46" applyNumberFormat="0" applyAlignment="0" applyProtection="0"/>
    <xf numFmtId="187" fontId="115" fillId="84" borderId="46" applyNumberFormat="0" applyAlignment="0" applyProtection="0"/>
    <xf numFmtId="187" fontId="115" fillId="84" borderId="46" applyNumberFormat="0" applyAlignment="0" applyProtection="0"/>
    <xf numFmtId="187" fontId="115" fillId="84" borderId="46" applyNumberFormat="0" applyAlignment="0" applyProtection="0"/>
    <xf numFmtId="187" fontId="95" fillId="116" borderId="36" applyNumberFormat="0" applyAlignment="0" applyProtection="0"/>
    <xf numFmtId="187" fontId="95" fillId="68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7" borderId="36" applyNumberFormat="0" applyAlignment="0" applyProtection="0"/>
    <xf numFmtId="187" fontId="95" fillId="117" borderId="36" applyNumberFormat="0" applyAlignment="0" applyProtection="0"/>
    <xf numFmtId="187" fontId="95" fillId="117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115" fillId="84" borderId="46" applyNumberFormat="0" applyAlignment="0" applyProtection="0"/>
    <xf numFmtId="187" fontId="115" fillId="84" borderId="46" applyNumberFormat="0" applyAlignment="0" applyProtection="0"/>
    <xf numFmtId="187" fontId="115" fillId="84" borderId="46" applyNumberFormat="0" applyAlignment="0" applyProtection="0"/>
    <xf numFmtId="187" fontId="115" fillId="84" borderId="46" applyNumberFormat="0" applyAlignment="0" applyProtection="0"/>
    <xf numFmtId="187" fontId="115" fillId="84" borderId="46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85" borderId="49" applyNumberFormat="0" applyAlignment="0" applyProtection="0"/>
    <xf numFmtId="187" fontId="117" fillId="85" borderId="49" applyNumberFormat="0" applyAlignment="0" applyProtection="0"/>
    <xf numFmtId="187" fontId="117" fillId="85" borderId="49" applyNumberFormat="0" applyAlignment="0" applyProtection="0"/>
    <xf numFmtId="187" fontId="117" fillId="85" borderId="49" applyNumberFormat="0" applyAlignment="0" applyProtection="0"/>
    <xf numFmtId="187" fontId="117" fillId="85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85" borderId="49" applyNumberFormat="0" applyAlignment="0" applyProtection="0"/>
    <xf numFmtId="187" fontId="117" fillId="85" borderId="49" applyNumberFormat="0" applyAlignment="0" applyProtection="0"/>
    <xf numFmtId="187" fontId="117" fillId="85" borderId="49" applyNumberFormat="0" applyAlignment="0" applyProtection="0"/>
    <xf numFmtId="187" fontId="117" fillId="85" borderId="49" applyNumberFormat="0" applyAlignment="0" applyProtection="0"/>
    <xf numFmtId="187" fontId="117" fillId="85" borderId="49" applyNumberFormat="0" applyAlignment="0" applyProtection="0"/>
    <xf numFmtId="187" fontId="117" fillId="85" borderId="49" applyNumberFormat="0" applyAlignment="0" applyProtection="0"/>
    <xf numFmtId="187" fontId="117" fillId="41" borderId="49" applyNumberFormat="0" applyAlignment="0" applyProtection="0"/>
    <xf numFmtId="187" fontId="48" fillId="65" borderId="2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48" fillId="127" borderId="2" applyNumberFormat="0" applyAlignment="0" applyProtection="0"/>
    <xf numFmtId="187" fontId="48" fillId="127" borderId="2" applyNumberFormat="0" applyAlignment="0" applyProtection="0"/>
    <xf numFmtId="187" fontId="48" fillId="127" borderId="2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85" borderId="49" applyNumberFormat="0" applyAlignment="0" applyProtection="0"/>
    <xf numFmtId="187" fontId="117" fillId="85" borderId="49" applyNumberFormat="0" applyAlignment="0" applyProtection="0"/>
    <xf numFmtId="187" fontId="117" fillId="85" borderId="49" applyNumberFormat="0" applyAlignment="0" applyProtection="0"/>
    <xf numFmtId="187" fontId="117" fillId="85" borderId="49" applyNumberFormat="0" applyAlignment="0" applyProtection="0"/>
    <xf numFmtId="187" fontId="117" fillId="85" borderId="49" applyNumberFormat="0" applyAlignment="0" applyProtection="0"/>
    <xf numFmtId="43" fontId="146" fillId="0" borderId="0" applyFont="0" applyFill="0" applyBorder="0" applyAlignment="0" applyProtection="0"/>
    <xf numFmtId="187" fontId="49" fillId="69" borderId="0" applyNumberFormat="0" applyBorder="0" applyAlignment="0" applyProtection="0"/>
    <xf numFmtId="187" fontId="49" fillId="70" borderId="0" applyNumberFormat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19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19" fillId="0" borderId="0" applyNumberFormat="0" applyFill="0" applyBorder="0" applyAlignment="0" applyProtection="0"/>
    <xf numFmtId="187" fontId="119" fillId="0" borderId="0" applyNumberFormat="0" applyFill="0" applyBorder="0" applyAlignment="0" applyProtection="0"/>
    <xf numFmtId="187" fontId="119" fillId="0" borderId="0" applyNumberFormat="0" applyFill="0" applyBorder="0" applyAlignment="0" applyProtection="0"/>
    <xf numFmtId="187" fontId="119" fillId="0" borderId="0" applyNumberFormat="0" applyFill="0" applyBorder="0" applyAlignment="0" applyProtection="0"/>
    <xf numFmtId="187" fontId="119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19" fillId="0" borderId="0" applyNumberFormat="0" applyFill="0" applyBorder="0" applyAlignment="0" applyProtection="0"/>
    <xf numFmtId="187" fontId="119" fillId="0" borderId="0" applyNumberFormat="0" applyFill="0" applyBorder="0" applyAlignment="0" applyProtection="0"/>
    <xf numFmtId="187" fontId="119" fillId="0" borderId="0" applyNumberFormat="0" applyFill="0" applyBorder="0" applyAlignment="0" applyProtection="0"/>
    <xf numFmtId="187" fontId="119" fillId="0" borderId="0" applyNumberFormat="0" applyFill="0" applyBorder="0" applyAlignment="0" applyProtection="0"/>
    <xf numFmtId="187" fontId="119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19" fillId="0" borderId="0" applyNumberFormat="0" applyFill="0" applyBorder="0" applyAlignment="0" applyProtection="0"/>
    <xf numFmtId="187" fontId="119" fillId="0" borderId="0" applyNumberFormat="0" applyFill="0" applyBorder="0" applyAlignment="0" applyProtection="0"/>
    <xf numFmtId="187" fontId="119" fillId="0" borderId="0" applyNumberFormat="0" applyFill="0" applyBorder="0" applyAlignment="0" applyProtection="0"/>
    <xf numFmtId="187" fontId="119" fillId="0" borderId="0" applyNumberFormat="0" applyFill="0" applyBorder="0" applyAlignment="0" applyProtection="0"/>
    <xf numFmtId="187" fontId="119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10" fillId="80" borderId="0" applyNumberFormat="0" applyBorder="0" applyAlignment="0" applyProtection="0"/>
    <xf numFmtId="187" fontId="110" fillId="80" borderId="0" applyNumberFormat="0" applyBorder="0" applyAlignment="0" applyProtection="0"/>
    <xf numFmtId="187" fontId="110" fillId="80" borderId="0" applyNumberFormat="0" applyBorder="0" applyAlignment="0" applyProtection="0"/>
    <xf numFmtId="187" fontId="110" fillId="80" borderId="0" applyNumberFormat="0" applyBorder="0" applyAlignment="0" applyProtection="0"/>
    <xf numFmtId="187" fontId="110" fillId="80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10" fillId="80" borderId="0" applyNumberFormat="0" applyBorder="0" applyAlignment="0" applyProtection="0"/>
    <xf numFmtId="187" fontId="110" fillId="80" borderId="0" applyNumberFormat="0" applyBorder="0" applyAlignment="0" applyProtection="0"/>
    <xf numFmtId="187" fontId="110" fillId="80" borderId="0" applyNumberFormat="0" applyBorder="0" applyAlignment="0" applyProtection="0"/>
    <xf numFmtId="187" fontId="110" fillId="80" borderId="0" applyNumberFormat="0" applyBorder="0" applyAlignment="0" applyProtection="0"/>
    <xf numFmtId="187" fontId="110" fillId="80" borderId="0" applyNumberFormat="0" applyBorder="0" applyAlignment="0" applyProtection="0"/>
    <xf numFmtId="187" fontId="110" fillId="80" borderId="0" applyNumberFormat="0" applyBorder="0" applyAlignment="0" applyProtection="0"/>
    <xf numFmtId="187" fontId="143" fillId="42" borderId="0" applyNumberFormat="0" applyBorder="0" applyAlignment="0" applyProtection="0"/>
    <xf numFmtId="187" fontId="45" fillId="6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45" fillId="130" borderId="0" applyNumberFormat="0" applyBorder="0" applyAlignment="0" applyProtection="0"/>
    <xf numFmtId="187" fontId="45" fillId="130" borderId="0" applyNumberFormat="0" applyBorder="0" applyAlignment="0" applyProtection="0"/>
    <xf numFmtId="187" fontId="45" fillId="130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10" fillId="80" borderId="0" applyNumberFormat="0" applyBorder="0" applyAlignment="0" applyProtection="0"/>
    <xf numFmtId="187" fontId="110" fillId="80" borderId="0" applyNumberFormat="0" applyBorder="0" applyAlignment="0" applyProtection="0"/>
    <xf numFmtId="187" fontId="110" fillId="80" borderId="0" applyNumberFormat="0" applyBorder="0" applyAlignment="0" applyProtection="0"/>
    <xf numFmtId="187" fontId="110" fillId="80" borderId="0" applyNumberFormat="0" applyBorder="0" applyAlignment="0" applyProtection="0"/>
    <xf numFmtId="187" fontId="110" fillId="80" borderId="0" applyNumberFormat="0" applyBorder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07" fillId="0" borderId="43" applyNumberFormat="0" applyFill="0" applyAlignment="0" applyProtection="0"/>
    <xf numFmtId="187" fontId="107" fillId="0" borderId="43" applyNumberFormat="0" applyFill="0" applyAlignment="0" applyProtection="0"/>
    <xf numFmtId="187" fontId="107" fillId="0" borderId="43" applyNumberFormat="0" applyFill="0" applyAlignment="0" applyProtection="0"/>
    <xf numFmtId="187" fontId="107" fillId="0" borderId="43" applyNumberFormat="0" applyFill="0" applyAlignment="0" applyProtection="0"/>
    <xf numFmtId="187" fontId="107" fillId="0" borderId="43" applyNumberFormat="0" applyFill="0" applyAlignment="0" applyProtection="0"/>
    <xf numFmtId="187" fontId="107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07" fillId="0" borderId="43" applyNumberFormat="0" applyFill="0" applyAlignment="0" applyProtection="0"/>
    <xf numFmtId="187" fontId="107" fillId="0" borderId="43" applyNumberFormat="0" applyFill="0" applyAlignment="0" applyProtection="0"/>
    <xf numFmtId="187" fontId="107" fillId="0" borderId="43" applyNumberFormat="0" applyFill="0" applyAlignment="0" applyProtection="0"/>
    <xf numFmtId="187" fontId="107" fillId="0" borderId="43" applyNumberFormat="0" applyFill="0" applyAlignment="0" applyProtection="0"/>
    <xf numFmtId="187" fontId="107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07" fillId="0" borderId="43" applyNumberFormat="0" applyFill="0" applyAlignment="0" applyProtection="0"/>
    <xf numFmtId="187" fontId="107" fillId="0" borderId="43" applyNumberFormat="0" applyFill="0" applyAlignment="0" applyProtection="0"/>
    <xf numFmtId="187" fontId="107" fillId="0" borderId="43" applyNumberFormat="0" applyFill="0" applyAlignment="0" applyProtection="0"/>
    <xf numFmtId="187" fontId="107" fillId="0" borderId="43" applyNumberFormat="0" applyFill="0" applyAlignment="0" applyProtection="0"/>
    <xf numFmtId="187" fontId="107" fillId="0" borderId="43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08" fillId="0" borderId="44" applyNumberFormat="0" applyFill="0" applyAlignment="0" applyProtection="0"/>
    <xf numFmtId="187" fontId="108" fillId="0" borderId="44" applyNumberFormat="0" applyFill="0" applyAlignment="0" applyProtection="0"/>
    <xf numFmtId="187" fontId="108" fillId="0" borderId="44" applyNumberFormat="0" applyFill="0" applyAlignment="0" applyProtection="0"/>
    <xf numFmtId="187" fontId="108" fillId="0" borderId="44" applyNumberFormat="0" applyFill="0" applyAlignment="0" applyProtection="0"/>
    <xf numFmtId="187" fontId="108" fillId="0" borderId="44" applyNumberFormat="0" applyFill="0" applyAlignment="0" applyProtection="0"/>
    <xf numFmtId="187" fontId="108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08" fillId="0" borderId="44" applyNumberFormat="0" applyFill="0" applyAlignment="0" applyProtection="0"/>
    <xf numFmtId="187" fontId="108" fillId="0" borderId="44" applyNumberFormat="0" applyFill="0" applyAlignment="0" applyProtection="0"/>
    <xf numFmtId="187" fontId="108" fillId="0" borderId="44" applyNumberFormat="0" applyFill="0" applyAlignment="0" applyProtection="0"/>
    <xf numFmtId="187" fontId="108" fillId="0" borderId="44" applyNumberFormat="0" applyFill="0" applyAlignment="0" applyProtection="0"/>
    <xf numFmtId="187" fontId="108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08" fillId="0" borderId="44" applyNumberFormat="0" applyFill="0" applyAlignment="0" applyProtection="0"/>
    <xf numFmtId="187" fontId="108" fillId="0" borderId="44" applyNumberFormat="0" applyFill="0" applyAlignment="0" applyProtection="0"/>
    <xf numFmtId="187" fontId="108" fillId="0" borderId="44" applyNumberFormat="0" applyFill="0" applyAlignment="0" applyProtection="0"/>
    <xf numFmtId="187" fontId="108" fillId="0" borderId="44" applyNumberFormat="0" applyFill="0" applyAlignment="0" applyProtection="0"/>
    <xf numFmtId="187" fontId="108" fillId="0" borderId="44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109" fillId="0" borderId="45" applyNumberFormat="0" applyFill="0" applyAlignment="0" applyProtection="0"/>
    <xf numFmtId="187" fontId="109" fillId="0" borderId="45" applyNumberFormat="0" applyFill="0" applyAlignment="0" applyProtection="0"/>
    <xf numFmtId="187" fontId="109" fillId="0" borderId="45" applyNumberFormat="0" applyFill="0" applyAlignment="0" applyProtection="0"/>
    <xf numFmtId="187" fontId="109" fillId="0" borderId="45" applyNumberFormat="0" applyFill="0" applyAlignment="0" applyProtection="0"/>
    <xf numFmtId="187" fontId="109" fillId="0" borderId="45" applyNumberFormat="0" applyFill="0" applyAlignment="0" applyProtection="0"/>
    <xf numFmtId="187" fontId="109" fillId="0" borderId="45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109" fillId="0" borderId="45" applyNumberFormat="0" applyFill="0" applyAlignment="0" applyProtection="0"/>
    <xf numFmtId="187" fontId="109" fillId="0" borderId="45" applyNumberFormat="0" applyFill="0" applyAlignment="0" applyProtection="0"/>
    <xf numFmtId="187" fontId="109" fillId="0" borderId="45" applyNumberFormat="0" applyFill="0" applyAlignment="0" applyProtection="0"/>
    <xf numFmtId="187" fontId="109" fillId="0" borderId="45" applyNumberFormat="0" applyFill="0" applyAlignment="0" applyProtection="0"/>
    <xf numFmtId="187" fontId="109" fillId="0" borderId="45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109" fillId="0" borderId="45" applyNumberFormat="0" applyFill="0" applyAlignment="0" applyProtection="0"/>
    <xf numFmtId="187" fontId="109" fillId="0" borderId="45" applyNumberFormat="0" applyFill="0" applyAlignment="0" applyProtection="0"/>
    <xf numFmtId="187" fontId="109" fillId="0" borderId="45" applyNumberFormat="0" applyFill="0" applyAlignment="0" applyProtection="0"/>
    <xf numFmtId="187" fontId="109" fillId="0" borderId="45" applyNumberFormat="0" applyFill="0" applyAlignment="0" applyProtection="0"/>
    <xf numFmtId="187" fontId="109" fillId="0" borderId="45" applyNumberFormat="0" applyFill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109" fillId="0" borderId="0" applyNumberFormat="0" applyFill="0" applyBorder="0" applyAlignment="0" applyProtection="0"/>
    <xf numFmtId="187" fontId="109" fillId="0" borderId="0" applyNumberFormat="0" applyFill="0" applyBorder="0" applyAlignment="0" applyProtection="0"/>
    <xf numFmtId="187" fontId="109" fillId="0" borderId="0" applyNumberFormat="0" applyFill="0" applyBorder="0" applyAlignment="0" applyProtection="0"/>
    <xf numFmtId="187" fontId="109" fillId="0" borderId="0" applyNumberFormat="0" applyFill="0" applyBorder="0" applyAlignment="0" applyProtection="0"/>
    <xf numFmtId="187" fontId="109" fillId="0" borderId="0" applyNumberFormat="0" applyFill="0" applyBorder="0" applyAlignment="0" applyProtection="0"/>
    <xf numFmtId="187" fontId="109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109" fillId="0" borderId="0" applyNumberFormat="0" applyFill="0" applyBorder="0" applyAlignment="0" applyProtection="0"/>
    <xf numFmtId="187" fontId="109" fillId="0" borderId="0" applyNumberFormat="0" applyFill="0" applyBorder="0" applyAlignment="0" applyProtection="0"/>
    <xf numFmtId="187" fontId="109" fillId="0" borderId="0" applyNumberFormat="0" applyFill="0" applyBorder="0" applyAlignment="0" applyProtection="0"/>
    <xf numFmtId="187" fontId="109" fillId="0" borderId="0" applyNumberFormat="0" applyFill="0" applyBorder="0" applyAlignment="0" applyProtection="0"/>
    <xf numFmtId="187" fontId="109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109" fillId="0" borderId="0" applyNumberFormat="0" applyFill="0" applyBorder="0" applyAlignment="0" applyProtection="0"/>
    <xf numFmtId="187" fontId="109" fillId="0" borderId="0" applyNumberFormat="0" applyFill="0" applyBorder="0" applyAlignment="0" applyProtection="0"/>
    <xf numFmtId="187" fontId="109" fillId="0" borderId="0" applyNumberFormat="0" applyFill="0" applyBorder="0" applyAlignment="0" applyProtection="0"/>
    <xf numFmtId="187" fontId="109" fillId="0" borderId="0" applyNumberFormat="0" applyFill="0" applyBorder="0" applyAlignment="0" applyProtection="0"/>
    <xf numFmtId="187" fontId="109" fillId="0" borderId="0" applyNumberFormat="0" applyFill="0" applyBorder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46" applyNumberFormat="0" applyAlignment="0" applyProtection="0"/>
    <xf numFmtId="187" fontId="113" fillId="83" borderId="46" applyNumberFormat="0" applyAlignment="0" applyProtection="0"/>
    <xf numFmtId="187" fontId="113" fillId="83" borderId="46" applyNumberFormat="0" applyAlignment="0" applyProtection="0"/>
    <xf numFmtId="187" fontId="113" fillId="83" borderId="46" applyNumberFormat="0" applyAlignment="0" applyProtection="0"/>
    <xf numFmtId="187" fontId="113" fillId="83" borderId="4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46" applyNumberFormat="0" applyAlignment="0" applyProtection="0"/>
    <xf numFmtId="187" fontId="113" fillId="83" borderId="46" applyNumberFormat="0" applyAlignment="0" applyProtection="0"/>
    <xf numFmtId="187" fontId="113" fillId="83" borderId="46" applyNumberFormat="0" applyAlignment="0" applyProtection="0"/>
    <xf numFmtId="187" fontId="113" fillId="83" borderId="46" applyNumberFormat="0" applyAlignment="0" applyProtection="0"/>
    <xf numFmtId="187" fontId="113" fillId="83" borderId="46" applyNumberFormat="0" applyAlignment="0" applyProtection="0"/>
    <xf numFmtId="187" fontId="113" fillId="83" borderId="46" applyNumberFormat="0" applyAlignment="0" applyProtection="0"/>
    <xf numFmtId="187" fontId="113" fillId="83" borderId="36" applyNumberFormat="0" applyAlignment="0" applyProtection="0"/>
    <xf numFmtId="187" fontId="54" fillId="3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54" fillId="52" borderId="36" applyNumberFormat="0" applyAlignment="0" applyProtection="0"/>
    <xf numFmtId="187" fontId="54" fillId="52" borderId="36" applyNumberFormat="0" applyAlignment="0" applyProtection="0"/>
    <xf numFmtId="187" fontId="54" fillId="52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46" applyNumberFormat="0" applyAlignment="0" applyProtection="0"/>
    <xf numFmtId="187" fontId="113" fillId="83" borderId="46" applyNumberFormat="0" applyAlignment="0" applyProtection="0"/>
    <xf numFmtId="187" fontId="113" fillId="83" borderId="46" applyNumberFormat="0" applyAlignment="0" applyProtection="0"/>
    <xf numFmtId="187" fontId="113" fillId="83" borderId="46" applyNumberFormat="0" applyAlignment="0" applyProtection="0"/>
    <xf numFmtId="187" fontId="113" fillId="83" borderId="46" applyNumberFormat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116" fillId="0" borderId="48" applyNumberFormat="0" applyFill="0" applyAlignment="0" applyProtection="0"/>
    <xf numFmtId="187" fontId="116" fillId="0" borderId="48" applyNumberFormat="0" applyFill="0" applyAlignment="0" applyProtection="0"/>
    <xf numFmtId="187" fontId="116" fillId="0" borderId="48" applyNumberFormat="0" applyFill="0" applyAlignment="0" applyProtection="0"/>
    <xf numFmtId="187" fontId="116" fillId="0" borderId="48" applyNumberFormat="0" applyFill="0" applyAlignment="0" applyProtection="0"/>
    <xf numFmtId="187" fontId="116" fillId="0" borderId="48" applyNumberFormat="0" applyFill="0" applyAlignment="0" applyProtection="0"/>
    <xf numFmtId="187" fontId="116" fillId="0" borderId="48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116" fillId="0" borderId="48" applyNumberFormat="0" applyFill="0" applyAlignment="0" applyProtection="0"/>
    <xf numFmtId="187" fontId="116" fillId="0" borderId="48" applyNumberFormat="0" applyFill="0" applyAlignment="0" applyProtection="0"/>
    <xf numFmtId="187" fontId="116" fillId="0" borderId="48" applyNumberFormat="0" applyFill="0" applyAlignment="0" applyProtection="0"/>
    <xf numFmtId="187" fontId="116" fillId="0" borderId="48" applyNumberFormat="0" applyFill="0" applyAlignment="0" applyProtection="0"/>
    <xf numFmtId="187" fontId="116" fillId="0" borderId="48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116" fillId="0" borderId="48" applyNumberFormat="0" applyFill="0" applyAlignment="0" applyProtection="0"/>
    <xf numFmtId="187" fontId="116" fillId="0" borderId="48" applyNumberFormat="0" applyFill="0" applyAlignment="0" applyProtection="0"/>
    <xf numFmtId="187" fontId="116" fillId="0" borderId="48" applyNumberFormat="0" applyFill="0" applyAlignment="0" applyProtection="0"/>
    <xf numFmtId="187" fontId="116" fillId="0" borderId="48" applyNumberFormat="0" applyFill="0" applyAlignment="0" applyProtection="0"/>
    <xf numFmtId="187" fontId="116" fillId="0" borderId="48" applyNumberFormat="0" applyFill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112" fillId="82" borderId="0" applyNumberFormat="0" applyBorder="0" applyAlignment="0" applyProtection="0"/>
    <xf numFmtId="187" fontId="112" fillId="82" borderId="0" applyNumberFormat="0" applyBorder="0" applyAlignment="0" applyProtection="0"/>
    <xf numFmtId="187" fontId="112" fillId="82" borderId="0" applyNumberFormat="0" applyBorder="0" applyAlignment="0" applyProtection="0"/>
    <xf numFmtId="187" fontId="112" fillId="82" borderId="0" applyNumberFormat="0" applyBorder="0" applyAlignment="0" applyProtection="0"/>
    <xf numFmtId="187" fontId="112" fillId="82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112" fillId="82" borderId="0" applyNumberFormat="0" applyBorder="0" applyAlignment="0" applyProtection="0"/>
    <xf numFmtId="187" fontId="112" fillId="82" borderId="0" applyNumberFormat="0" applyBorder="0" applyAlignment="0" applyProtection="0"/>
    <xf numFmtId="187" fontId="112" fillId="82" borderId="0" applyNumberFormat="0" applyBorder="0" applyAlignment="0" applyProtection="0"/>
    <xf numFmtId="187" fontId="112" fillId="82" borderId="0" applyNumberFormat="0" applyBorder="0" applyAlignment="0" applyProtection="0"/>
    <xf numFmtId="187" fontId="112" fillId="82" borderId="0" applyNumberFormat="0" applyBorder="0" applyAlignment="0" applyProtection="0"/>
    <xf numFmtId="187" fontId="112" fillId="82" borderId="0" applyNumberFormat="0" applyBorder="0" applyAlignment="0" applyProtection="0"/>
    <xf numFmtId="187" fontId="94" fillId="11" borderId="0" applyNumberFormat="0" applyBorder="0" applyAlignment="0" applyProtection="0"/>
    <xf numFmtId="187" fontId="50" fillId="33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50" fillId="52" borderId="0" applyNumberFormat="0" applyBorder="0" applyAlignment="0" applyProtection="0"/>
    <xf numFmtId="187" fontId="50" fillId="52" borderId="0" applyNumberFormat="0" applyBorder="0" applyAlignment="0" applyProtection="0"/>
    <xf numFmtId="187" fontId="50" fillId="52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112" fillId="82" borderId="0" applyNumberFormat="0" applyBorder="0" applyAlignment="0" applyProtection="0"/>
    <xf numFmtId="187" fontId="112" fillId="82" borderId="0" applyNumberFormat="0" applyBorder="0" applyAlignment="0" applyProtection="0"/>
    <xf numFmtId="187" fontId="112" fillId="82" borderId="0" applyNumberFormat="0" applyBorder="0" applyAlignment="0" applyProtection="0"/>
    <xf numFmtId="187" fontId="112" fillId="82" borderId="0" applyNumberFormat="0" applyBorder="0" applyAlignment="0" applyProtection="0"/>
    <xf numFmtId="187" fontId="112" fillId="82" borderId="0" applyNumberFormat="0" applyBorder="0" applyAlignment="0" applyProtection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19" fillId="0" borderId="0"/>
    <xf numFmtId="187" fontId="19" fillId="0" borderId="0"/>
    <xf numFmtId="187" fontId="19" fillId="0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3" fillId="0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19" fillId="0" borderId="0"/>
    <xf numFmtId="187" fontId="19" fillId="0" borderId="0"/>
    <xf numFmtId="187" fontId="19" fillId="0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3" fillId="0" borderId="0"/>
    <xf numFmtId="187" fontId="3" fillId="0" borderId="0"/>
    <xf numFmtId="187" fontId="3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19" fillId="0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19" fillId="0" borderId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75" borderId="36" applyNumberFormat="0" applyFont="0" applyAlignment="0" applyProtection="0"/>
    <xf numFmtId="187" fontId="68" fillId="75" borderId="36" applyNumberFormat="0" applyFont="0" applyAlignment="0" applyProtection="0"/>
    <xf numFmtId="187" fontId="68" fillId="75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0" applyNumberFormat="0" applyFont="0" applyAlignment="0" applyProtection="0"/>
    <xf numFmtId="187" fontId="45" fillId="86" borderId="50" applyNumberFormat="0" applyFont="0" applyAlignment="0" applyProtection="0"/>
    <xf numFmtId="187" fontId="45" fillId="86" borderId="50" applyNumberFormat="0" applyFont="0" applyAlignment="0" applyProtection="0"/>
    <xf numFmtId="187" fontId="45" fillId="86" borderId="50" applyNumberFormat="0" applyFont="0" applyAlignment="0" applyProtection="0"/>
    <xf numFmtId="187" fontId="45" fillId="86" borderId="50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0" applyNumberFormat="0" applyFont="0" applyAlignment="0" applyProtection="0"/>
    <xf numFmtId="187" fontId="45" fillId="86" borderId="50" applyNumberFormat="0" applyFont="0" applyAlignment="0" applyProtection="0"/>
    <xf numFmtId="187" fontId="45" fillId="86" borderId="50" applyNumberFormat="0" applyFont="0" applyAlignment="0" applyProtection="0"/>
    <xf numFmtId="187" fontId="45" fillId="86" borderId="50" applyNumberFormat="0" applyFont="0" applyAlignment="0" applyProtection="0"/>
    <xf numFmtId="187" fontId="45" fillId="86" borderId="50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0" applyNumberFormat="0" applyFont="0" applyAlignment="0" applyProtection="0"/>
    <xf numFmtId="187" fontId="45" fillId="86" borderId="50" applyNumberFormat="0" applyFont="0" applyAlignment="0" applyProtection="0"/>
    <xf numFmtId="187" fontId="45" fillId="86" borderId="50" applyNumberFormat="0" applyFont="0" applyAlignment="0" applyProtection="0"/>
    <xf numFmtId="187" fontId="45" fillId="86" borderId="50" applyNumberFormat="0" applyFont="0" applyAlignment="0" applyProtection="0"/>
    <xf numFmtId="187" fontId="45" fillId="86" borderId="50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3" fillId="86" borderId="50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84" borderId="47" applyNumberFormat="0" applyAlignment="0" applyProtection="0"/>
    <xf numFmtId="187" fontId="114" fillId="84" borderId="47" applyNumberFormat="0" applyAlignment="0" applyProtection="0"/>
    <xf numFmtId="187" fontId="114" fillId="84" borderId="47" applyNumberFormat="0" applyAlignment="0" applyProtection="0"/>
    <xf numFmtId="187" fontId="114" fillId="84" borderId="47" applyNumberFormat="0" applyAlignment="0" applyProtection="0"/>
    <xf numFmtId="187" fontId="114" fillId="84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84" borderId="47" applyNumberFormat="0" applyAlignment="0" applyProtection="0"/>
    <xf numFmtId="187" fontId="114" fillId="84" borderId="47" applyNumberFormat="0" applyAlignment="0" applyProtection="0"/>
    <xf numFmtId="187" fontId="114" fillId="84" borderId="47" applyNumberFormat="0" applyAlignment="0" applyProtection="0"/>
    <xf numFmtId="187" fontId="114" fillId="84" borderId="47" applyNumberFormat="0" applyAlignment="0" applyProtection="0"/>
    <xf numFmtId="187" fontId="114" fillId="84" borderId="47" applyNumberFormat="0" applyAlignment="0" applyProtection="0"/>
    <xf numFmtId="187" fontId="114" fillId="84" borderId="47" applyNumberFormat="0" applyAlignment="0" applyProtection="0"/>
    <xf numFmtId="187" fontId="114" fillId="116" borderId="47" applyNumberFormat="0" applyAlignment="0" applyProtection="0"/>
    <xf numFmtId="187" fontId="57" fillId="68" borderId="9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57" fillId="117" borderId="9" applyNumberFormat="0" applyAlignment="0" applyProtection="0"/>
    <xf numFmtId="187" fontId="57" fillId="117" borderId="9" applyNumberFormat="0" applyAlignment="0" applyProtection="0"/>
    <xf numFmtId="187" fontId="57" fillId="117" borderId="9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84" borderId="47" applyNumberFormat="0" applyAlignment="0" applyProtection="0"/>
    <xf numFmtId="187" fontId="114" fillId="84" borderId="47" applyNumberFormat="0" applyAlignment="0" applyProtection="0"/>
    <xf numFmtId="187" fontId="114" fillId="84" borderId="47" applyNumberFormat="0" applyAlignment="0" applyProtection="0"/>
    <xf numFmtId="187" fontId="114" fillId="84" borderId="47" applyNumberFormat="0" applyAlignment="0" applyProtection="0"/>
    <xf numFmtId="187" fontId="114" fillId="84" borderId="47" applyNumberFormat="0" applyAlignment="0" applyProtection="0"/>
    <xf numFmtId="9" fontId="146" fillId="0" borderId="0" applyFont="0" applyFill="0" applyBorder="0" applyAlignment="0" applyProtection="0"/>
    <xf numFmtId="187" fontId="89" fillId="40" borderId="10" applyNumberFormat="0" applyProtection="0">
      <alignment horizontal="left" vertical="top" indent="1"/>
    </xf>
    <xf numFmtId="187" fontId="89" fillId="53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4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4" fontId="68" fillId="41" borderId="40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56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121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135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114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50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50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111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111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54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88" fillId="45" borderId="42" applyBorder="0"/>
    <xf numFmtId="187" fontId="88" fillId="121" borderId="42" applyBorder="0"/>
    <xf numFmtId="187" fontId="88" fillId="45" borderId="42" applyBorder="0"/>
    <xf numFmtId="4" fontId="90" fillId="75" borderId="10" applyNumberFormat="0" applyProtection="0">
      <alignment vertical="center"/>
    </xf>
    <xf numFmtId="4" fontId="90" fillId="56" borderId="10" applyNumberFormat="0" applyProtection="0">
      <alignment horizontal="left" vertical="center" indent="1"/>
    </xf>
    <xf numFmtId="187" fontId="90" fillId="47" borderId="10" applyNumberFormat="0" applyProtection="0">
      <alignment horizontal="left" vertical="top" indent="1"/>
    </xf>
    <xf numFmtId="187" fontId="90" fillId="75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114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4" fontId="92" fillId="141" borderId="40" applyNumberFormat="0" applyProtection="0">
      <alignment horizontal="left" vertical="center" indent="1"/>
    </xf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136" borderId="12"/>
    <xf numFmtId="187" fontId="68" fillId="136" borderId="12"/>
    <xf numFmtId="187" fontId="68" fillId="136" borderId="12"/>
    <xf numFmtId="187" fontId="68" fillId="136" borderId="12"/>
    <xf numFmtId="187" fontId="68" fillId="136" borderId="12"/>
    <xf numFmtId="187" fontId="68" fillId="13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4" fontId="93" fillId="54" borderId="36" applyNumberFormat="0" applyProtection="0">
      <alignment horizontal="right" vertical="center"/>
    </xf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118" fillId="0" borderId="0" applyNumberFormat="0" applyFill="0" applyBorder="0" applyAlignment="0" applyProtection="0"/>
    <xf numFmtId="187" fontId="118" fillId="0" borderId="0" applyNumberFormat="0" applyFill="0" applyBorder="0" applyAlignment="0" applyProtection="0"/>
    <xf numFmtId="187" fontId="118" fillId="0" borderId="0" applyNumberFormat="0" applyFill="0" applyBorder="0" applyAlignment="0" applyProtection="0"/>
    <xf numFmtId="187" fontId="118" fillId="0" borderId="0" applyNumberFormat="0" applyFill="0" applyBorder="0" applyAlignment="0" applyProtection="0"/>
    <xf numFmtId="187" fontId="118" fillId="0" borderId="0" applyNumberFormat="0" applyFill="0" applyBorder="0" applyAlignment="0" applyProtection="0"/>
    <xf numFmtId="187" fontId="118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118" fillId="0" borderId="0" applyNumberFormat="0" applyFill="0" applyBorder="0" applyAlignment="0" applyProtection="0"/>
    <xf numFmtId="187" fontId="118" fillId="0" borderId="0" applyNumberFormat="0" applyFill="0" applyBorder="0" applyAlignment="0" applyProtection="0"/>
    <xf numFmtId="187" fontId="118" fillId="0" borderId="0" applyNumberFormat="0" applyFill="0" applyBorder="0" applyAlignment="0" applyProtection="0"/>
    <xf numFmtId="187" fontId="118" fillId="0" borderId="0" applyNumberFormat="0" applyFill="0" applyBorder="0" applyAlignment="0" applyProtection="0"/>
    <xf numFmtId="187" fontId="118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118" fillId="0" borderId="0" applyNumberFormat="0" applyFill="0" applyBorder="0" applyAlignment="0" applyProtection="0"/>
    <xf numFmtId="187" fontId="118" fillId="0" borderId="0" applyNumberFormat="0" applyFill="0" applyBorder="0" applyAlignment="0" applyProtection="0"/>
    <xf numFmtId="187" fontId="118" fillId="0" borderId="0" applyNumberFormat="0" applyFill="0" applyBorder="0" applyAlignment="0" applyProtection="0"/>
    <xf numFmtId="187" fontId="118" fillId="0" borderId="0" applyNumberFormat="0" applyFill="0" applyBorder="0" applyAlignment="0" applyProtection="0"/>
    <xf numFmtId="187" fontId="118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68" fillId="71" borderId="0"/>
    <xf numFmtId="187" fontId="19" fillId="0" borderId="0"/>
    <xf numFmtId="187" fontId="19" fillId="0" borderId="0"/>
    <xf numFmtId="187" fontId="19" fillId="0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68" fillId="71" borderId="0"/>
    <xf numFmtId="187" fontId="68" fillId="71" borderId="0"/>
    <xf numFmtId="187" fontId="68" fillId="71" borderId="0"/>
    <xf numFmtId="187" fontId="19" fillId="0" borderId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43" fontId="45" fillId="0" borderId="0" applyFont="0" applyFill="0" applyBorder="0" applyAlignment="0" applyProtection="0"/>
    <xf numFmtId="187" fontId="19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87" fontId="19" fillId="0" borderId="0"/>
    <xf numFmtId="187" fontId="19" fillId="0" borderId="0"/>
    <xf numFmtId="187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7" fontId="3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43" fontId="19" fillId="0" borderId="0" applyFont="0" applyFill="0" applyBorder="0" applyAlignment="0" applyProtection="0"/>
    <xf numFmtId="187" fontId="19" fillId="0" borderId="0"/>
    <xf numFmtId="187" fontId="27" fillId="0" borderId="0"/>
    <xf numFmtId="187" fontId="45" fillId="2" borderId="0" applyNumberFormat="0" applyBorder="0" applyAlignment="0" applyProtection="0"/>
    <xf numFmtId="187" fontId="45" fillId="3" borderId="0" applyNumberFormat="0" applyBorder="0" applyAlignment="0" applyProtection="0"/>
    <xf numFmtId="187" fontId="45" fillId="4" borderId="0" applyNumberFormat="0" applyBorder="0" applyAlignment="0" applyProtection="0"/>
    <xf numFmtId="187" fontId="45" fillId="5" borderId="0" applyNumberFormat="0" applyBorder="0" applyAlignment="0" applyProtection="0"/>
    <xf numFmtId="187" fontId="45" fillId="6" borderId="0" applyNumberFormat="0" applyBorder="0" applyAlignment="0" applyProtection="0"/>
    <xf numFmtId="187" fontId="45" fillId="7" borderId="0" applyNumberFormat="0" applyBorder="0" applyAlignment="0" applyProtection="0"/>
    <xf numFmtId="187" fontId="45" fillId="8" borderId="0" applyNumberFormat="0" applyBorder="0" applyAlignment="0" applyProtection="0"/>
    <xf numFmtId="187" fontId="45" fillId="9" borderId="0" applyNumberFormat="0" applyBorder="0" applyAlignment="0" applyProtection="0"/>
    <xf numFmtId="187" fontId="45" fillId="10" borderId="0" applyNumberFormat="0" applyBorder="0" applyAlignment="0" applyProtection="0"/>
    <xf numFmtId="187" fontId="45" fillId="5" borderId="0" applyNumberFormat="0" applyBorder="0" applyAlignment="0" applyProtection="0"/>
    <xf numFmtId="187" fontId="45" fillId="8" borderId="0" applyNumberFormat="0" applyBorder="0" applyAlignment="0" applyProtection="0"/>
    <xf numFmtId="187" fontId="45" fillId="11" borderId="0" applyNumberFormat="0" applyBorder="0" applyAlignment="0" applyProtection="0"/>
    <xf numFmtId="187" fontId="44" fillId="12" borderId="0" applyNumberFormat="0" applyBorder="0" applyAlignment="0" applyProtection="0"/>
    <xf numFmtId="187" fontId="44" fillId="9" borderId="0" applyNumberFormat="0" applyBorder="0" applyAlignment="0" applyProtection="0"/>
    <xf numFmtId="187" fontId="44" fillId="10" borderId="0" applyNumberFormat="0" applyBorder="0" applyAlignment="0" applyProtection="0"/>
    <xf numFmtId="187" fontId="44" fillId="13" borderId="0" applyNumberFormat="0" applyBorder="0" applyAlignment="0" applyProtection="0"/>
    <xf numFmtId="187" fontId="44" fillId="14" borderId="0" applyNumberFormat="0" applyBorder="0" applyAlignment="0" applyProtection="0"/>
    <xf numFmtId="187" fontId="44" fillId="15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17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18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16" borderId="0" applyNumberFormat="0" applyBorder="0" applyAlignment="0" applyProtection="0"/>
    <xf numFmtId="187" fontId="44" fillId="16" borderId="0" applyNumberFormat="0" applyBorder="0" applyAlignment="0" applyProtection="0"/>
    <xf numFmtId="187" fontId="44" fillId="16" borderId="0" applyNumberFormat="0" applyBorder="0" applyAlignment="0" applyProtection="0"/>
    <xf numFmtId="187" fontId="44" fillId="16" borderId="0" applyNumberFormat="0" applyBorder="0" applyAlignment="0" applyProtection="0"/>
    <xf numFmtId="187" fontId="44" fillId="16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21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2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0" borderId="0" applyNumberFormat="0" applyBorder="0" applyAlignment="0" applyProtection="0"/>
    <xf numFmtId="187" fontId="44" fillId="20" borderId="0" applyNumberFormat="0" applyBorder="0" applyAlignment="0" applyProtection="0"/>
    <xf numFmtId="187" fontId="44" fillId="20" borderId="0" applyNumberFormat="0" applyBorder="0" applyAlignment="0" applyProtection="0"/>
    <xf numFmtId="187" fontId="44" fillId="20" borderId="0" applyNumberFormat="0" applyBorder="0" applyAlignment="0" applyProtection="0"/>
    <xf numFmtId="187" fontId="44" fillId="20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25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26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4" borderId="0" applyNumberFormat="0" applyBorder="0" applyAlignment="0" applyProtection="0"/>
    <xf numFmtId="187" fontId="44" fillId="64" borderId="0" applyNumberFormat="0" applyBorder="0" applyAlignment="0" applyProtection="0"/>
    <xf numFmtId="187" fontId="44" fillId="64" borderId="0" applyNumberFormat="0" applyBorder="0" applyAlignment="0" applyProtection="0"/>
    <xf numFmtId="187" fontId="44" fillId="64" borderId="0" applyNumberFormat="0" applyBorder="0" applyAlignment="0" applyProtection="0"/>
    <xf numFmtId="187" fontId="44" fillId="64" borderId="0" applyNumberFormat="0" applyBorder="0" applyAlignment="0" applyProtection="0"/>
    <xf numFmtId="187" fontId="44" fillId="64" borderId="0" applyNumberFormat="0" applyBorder="0" applyAlignment="0" applyProtection="0"/>
    <xf numFmtId="187" fontId="44" fillId="64" borderId="0" applyNumberFormat="0" applyBorder="0" applyAlignment="0" applyProtection="0"/>
    <xf numFmtId="187" fontId="44" fillId="64" borderId="0" applyNumberFormat="0" applyBorder="0" applyAlignment="0" applyProtection="0"/>
    <xf numFmtId="187" fontId="44" fillId="64" borderId="0" applyNumberFormat="0" applyBorder="0" applyAlignment="0" applyProtection="0"/>
    <xf numFmtId="187" fontId="44" fillId="64" borderId="0" applyNumberFormat="0" applyBorder="0" applyAlignment="0" applyProtection="0"/>
    <xf numFmtId="187" fontId="44" fillId="23" borderId="0" applyNumberFormat="0" applyBorder="0" applyAlignment="0" applyProtection="0"/>
    <xf numFmtId="187" fontId="44" fillId="64" borderId="0" applyNumberFormat="0" applyBorder="0" applyAlignment="0" applyProtection="0"/>
    <xf numFmtId="187" fontId="44" fillId="23" borderId="0" applyNumberFormat="0" applyBorder="0" applyAlignment="0" applyProtection="0"/>
    <xf numFmtId="187" fontId="44" fillId="64" borderId="0" applyNumberFormat="0" applyBorder="0" applyAlignment="0" applyProtection="0"/>
    <xf numFmtId="187" fontId="44" fillId="64" borderId="0" applyNumberFormat="0" applyBorder="0" applyAlignment="0" applyProtection="0"/>
    <xf numFmtId="187" fontId="44" fillId="64" borderId="0" applyNumberFormat="0" applyBorder="0" applyAlignment="0" applyProtection="0"/>
    <xf numFmtId="187" fontId="44" fillId="64" borderId="0" applyNumberFormat="0" applyBorder="0" applyAlignment="0" applyProtection="0"/>
    <xf numFmtId="187" fontId="44" fillId="23" borderId="0" applyNumberFormat="0" applyBorder="0" applyAlignment="0" applyProtection="0"/>
    <xf numFmtId="187" fontId="44" fillId="23" borderId="0" applyNumberFormat="0" applyBorder="0" applyAlignment="0" applyProtection="0"/>
    <xf numFmtId="187" fontId="44" fillId="23" borderId="0" applyNumberFormat="0" applyBorder="0" applyAlignment="0" applyProtection="0"/>
    <xf numFmtId="187" fontId="44" fillId="64" borderId="0" applyNumberFormat="0" applyBorder="0" applyAlignment="0" applyProtection="0"/>
    <xf numFmtId="187" fontId="44" fillId="64" borderId="0" applyNumberFormat="0" applyBorder="0" applyAlignment="0" applyProtection="0"/>
    <xf numFmtId="187" fontId="44" fillId="64" borderId="0" applyNumberFormat="0" applyBorder="0" applyAlignment="0" applyProtection="0"/>
    <xf numFmtId="187" fontId="44" fillId="64" borderId="0" applyNumberFormat="0" applyBorder="0" applyAlignment="0" applyProtection="0"/>
    <xf numFmtId="187" fontId="44" fillId="64" borderId="0" applyNumberFormat="0" applyBorder="0" applyAlignment="0" applyProtection="0"/>
    <xf numFmtId="187" fontId="44" fillId="64" borderId="0" applyNumberFormat="0" applyBorder="0" applyAlignment="0" applyProtection="0"/>
    <xf numFmtId="187" fontId="44" fillId="64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26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7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4" fillId="29" borderId="0" applyNumberFormat="0" applyBorder="0" applyAlignment="0" applyProtection="0"/>
    <xf numFmtId="187" fontId="44" fillId="65" borderId="0" applyNumberFormat="0" applyBorder="0" applyAlignment="0" applyProtection="0"/>
    <xf numFmtId="187" fontId="44" fillId="29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4" fillId="29" borderId="0" applyNumberFormat="0" applyBorder="0" applyAlignment="0" applyProtection="0"/>
    <xf numFmtId="187" fontId="44" fillId="29" borderId="0" applyNumberFormat="0" applyBorder="0" applyAlignment="0" applyProtection="0"/>
    <xf numFmtId="187" fontId="44" fillId="29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17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30" borderId="0" applyNumberFormat="0" applyBorder="0" applyAlignment="0" applyProtection="0"/>
    <xf numFmtId="187" fontId="44" fillId="59" borderId="0" applyNumberFormat="0" applyBorder="0" applyAlignment="0" applyProtection="0"/>
    <xf numFmtId="187" fontId="44" fillId="30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30" borderId="0" applyNumberFormat="0" applyBorder="0" applyAlignment="0" applyProtection="0"/>
    <xf numFmtId="187" fontId="44" fillId="30" borderId="0" applyNumberFormat="0" applyBorder="0" applyAlignment="0" applyProtection="0"/>
    <xf numFmtId="187" fontId="44" fillId="30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22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31" borderId="0" applyNumberFormat="0" applyBorder="0" applyAlignment="0" applyProtection="0"/>
    <xf numFmtId="187" fontId="44" fillId="67" borderId="0" applyNumberFormat="0" applyBorder="0" applyAlignment="0" applyProtection="0"/>
    <xf numFmtId="187" fontId="44" fillId="31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31" borderId="0" applyNumberFormat="0" applyBorder="0" applyAlignment="0" applyProtection="0"/>
    <xf numFmtId="187" fontId="44" fillId="31" borderId="0" applyNumberFormat="0" applyBorder="0" applyAlignment="0" applyProtection="0"/>
    <xf numFmtId="187" fontId="44" fillId="31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46" fillId="22" borderId="0" applyNumberFormat="0" applyBorder="0" applyAlignment="0" applyProtection="0"/>
    <xf numFmtId="187" fontId="94" fillId="32" borderId="0" applyNumberFormat="0" applyBorder="0" applyAlignment="0" applyProtection="0"/>
    <xf numFmtId="187" fontId="46" fillId="2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46" fillId="22" borderId="0" applyNumberFormat="0" applyBorder="0" applyAlignment="0" applyProtection="0"/>
    <xf numFmtId="187" fontId="46" fillId="22" borderId="0" applyNumberFormat="0" applyBorder="0" applyAlignment="0" applyProtection="0"/>
    <xf numFmtId="187" fontId="46" fillId="2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47" fillId="35" borderId="1" applyNumberFormat="0" applyAlignment="0" applyProtection="0"/>
    <xf numFmtId="187" fontId="95" fillId="68" borderId="36" applyNumberFormat="0" applyAlignment="0" applyProtection="0"/>
    <xf numFmtId="187" fontId="47" fillId="35" borderId="1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47" fillId="35" borderId="1" applyNumberFormat="0" applyAlignment="0" applyProtection="0"/>
    <xf numFmtId="187" fontId="47" fillId="35" borderId="1" applyNumberFormat="0" applyAlignment="0" applyProtection="0"/>
    <xf numFmtId="187" fontId="47" fillId="35" borderId="1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23" borderId="2" applyNumberFormat="0" applyAlignment="0" applyProtection="0"/>
    <xf numFmtId="187" fontId="48" fillId="65" borderId="2" applyNumberFormat="0" applyAlignment="0" applyProtection="0"/>
    <xf numFmtId="187" fontId="48" fillId="23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23" borderId="2" applyNumberFormat="0" applyAlignment="0" applyProtection="0"/>
    <xf numFmtId="187" fontId="48" fillId="23" borderId="2" applyNumberFormat="0" applyAlignment="0" applyProtection="0"/>
    <xf numFmtId="187" fontId="48" fillId="23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43" fontId="27" fillId="0" borderId="0" applyFont="0" applyFill="0" applyBorder="0" applyAlignment="0" applyProtection="0"/>
    <xf numFmtId="43" fontId="74" fillId="0" borderId="0" applyFont="0" applyFill="0" applyBorder="0" applyAlignment="0" applyProtection="0"/>
    <xf numFmtId="177" fontId="19" fillId="0" borderId="0" applyFont="0" applyFill="0" applyBorder="0" applyAlignment="0" applyProtection="0"/>
    <xf numFmtId="187" fontId="76" fillId="0" borderId="0">
      <protection locked="0"/>
    </xf>
    <xf numFmtId="187" fontId="76" fillId="0" borderId="0">
      <protection locked="0"/>
    </xf>
    <xf numFmtId="187" fontId="76" fillId="0" borderId="0">
      <protection locked="0"/>
    </xf>
    <xf numFmtId="187" fontId="76" fillId="0" borderId="0">
      <protection locked="0"/>
    </xf>
    <xf numFmtId="187" fontId="76" fillId="0" borderId="0">
      <protection locked="0"/>
    </xf>
    <xf numFmtId="187" fontId="76" fillId="0" borderId="0">
      <protection locked="0"/>
    </xf>
    <xf numFmtId="187" fontId="76" fillId="0" borderId="0">
      <protection locked="0"/>
    </xf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77" fillId="0" borderId="0" applyNumberFormat="0" applyFill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50" fillId="39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50" fillId="39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50" fillId="39" borderId="0" applyNumberFormat="0" applyBorder="0" applyAlignment="0" applyProtection="0"/>
    <xf numFmtId="187" fontId="50" fillId="39" borderId="0" applyNumberFormat="0" applyBorder="0" applyAlignment="0" applyProtection="0"/>
    <xf numFmtId="187" fontId="50" fillId="39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51" fillId="0" borderId="4" applyNumberFormat="0" applyFill="0" applyAlignment="0" applyProtection="0"/>
    <xf numFmtId="187" fontId="51" fillId="0" borderId="4" applyNumberFormat="0" applyFill="0" applyAlignment="0" applyProtection="0"/>
    <xf numFmtId="187" fontId="51" fillId="0" borderId="4" applyNumberFormat="0" applyFill="0" applyAlignment="0" applyProtection="0"/>
    <xf numFmtId="187" fontId="51" fillId="0" borderId="4" applyNumberFormat="0" applyFill="0" applyAlignment="0" applyProtection="0"/>
    <xf numFmtId="187" fontId="51" fillId="0" borderId="4" applyNumberFormat="0" applyFill="0" applyAlignment="0" applyProtection="0"/>
    <xf numFmtId="187" fontId="51" fillId="0" borderId="4" applyNumberFormat="0" applyFill="0" applyAlignment="0" applyProtection="0"/>
    <xf numFmtId="187" fontId="51" fillId="0" borderId="4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2" fillId="0" borderId="5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2" fillId="0" borderId="5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2" fillId="0" borderId="5" applyNumberFormat="0" applyFill="0" applyAlignment="0" applyProtection="0"/>
    <xf numFmtId="187" fontId="52" fillId="0" borderId="5" applyNumberFormat="0" applyFill="0" applyAlignment="0" applyProtection="0"/>
    <xf numFmtId="187" fontId="52" fillId="0" borderId="5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6" applyNumberFormat="0" applyFill="0" applyAlignment="0" applyProtection="0"/>
    <xf numFmtId="187" fontId="53" fillId="0" borderId="6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6" applyNumberFormat="0" applyFill="0" applyAlignment="0" applyProtection="0"/>
    <xf numFmtId="187" fontId="53" fillId="0" borderId="6" applyNumberFormat="0" applyFill="0" applyAlignment="0" applyProtection="0"/>
    <xf numFmtId="187" fontId="53" fillId="0" borderId="6" applyNumberFormat="0" applyFill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4" fillId="33" borderId="1" applyNumberFormat="0" applyAlignment="0" applyProtection="0"/>
    <xf numFmtId="187" fontId="54" fillId="33" borderId="36" applyNumberFormat="0" applyAlignment="0" applyProtection="0"/>
    <xf numFmtId="187" fontId="54" fillId="33" borderId="1" applyNumberFormat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4" fillId="33" borderId="1" applyNumberFormat="0" applyAlignment="0" applyProtection="0"/>
    <xf numFmtId="187" fontId="54" fillId="33" borderId="1" applyNumberFormat="0" applyAlignment="0" applyProtection="0"/>
    <xf numFmtId="187" fontId="54" fillId="33" borderId="1" applyNumberFormat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5" fillId="0" borderId="7" applyNumberFormat="0" applyFill="0" applyAlignment="0" applyProtection="0"/>
    <xf numFmtId="187" fontId="55" fillId="0" borderId="7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5" fillId="0" borderId="7" applyNumberFormat="0" applyFill="0" applyAlignment="0" applyProtection="0"/>
    <xf numFmtId="187" fontId="55" fillId="0" borderId="7" applyNumberFormat="0" applyFill="0" applyAlignment="0" applyProtection="0"/>
    <xf numFmtId="187" fontId="55" fillId="0" borderId="7" applyNumberFormat="0" applyFill="0" applyAlignment="0" applyProtection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6" fillId="33" borderId="0" applyNumberFormat="0" applyBorder="0" applyAlignment="0" applyProtection="0"/>
    <xf numFmtId="187" fontId="50" fillId="33" borderId="0" applyNumberFormat="0" applyBorder="0" applyAlignment="0" applyProtection="0"/>
    <xf numFmtId="187" fontId="56" fillId="33" borderId="0" applyNumberFormat="0" applyBorder="0" applyAlignment="0" applyProtection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6" fillId="33" borderId="0" applyNumberFormat="0" applyBorder="0" applyAlignment="0" applyProtection="0"/>
    <xf numFmtId="187" fontId="56" fillId="33" borderId="0" applyNumberFormat="0" applyBorder="0" applyAlignment="0" applyProtection="0"/>
    <xf numFmtId="187" fontId="56" fillId="33" borderId="0" applyNumberFormat="0" applyBorder="0" applyAlignment="0" applyProtection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3" fillId="0" borderId="0"/>
    <xf numFmtId="187" fontId="68" fillId="71" borderId="0"/>
    <xf numFmtId="187" fontId="68" fillId="71" borderId="0"/>
    <xf numFmtId="187" fontId="68" fillId="71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68" fillId="71" borderId="0"/>
    <xf numFmtId="187" fontId="68" fillId="71" borderId="0"/>
    <xf numFmtId="187" fontId="74" fillId="0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19" fillId="0" borderId="0"/>
    <xf numFmtId="187" fontId="74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19" fillId="32" borderId="8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19" fillId="32" borderId="8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19" fillId="32" borderId="8" applyNumberFormat="0" applyFont="0" applyAlignment="0" applyProtection="0"/>
    <xf numFmtId="187" fontId="19" fillId="32" borderId="8" applyNumberFormat="0" applyFont="0" applyAlignment="0" applyProtection="0"/>
    <xf numFmtId="187" fontId="19" fillId="32" borderId="8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35" borderId="9" applyNumberFormat="0" applyAlignment="0" applyProtection="0"/>
    <xf numFmtId="187" fontId="57" fillId="68" borderId="9" applyNumberFormat="0" applyAlignment="0" applyProtection="0"/>
    <xf numFmtId="187" fontId="57" fillId="35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35" borderId="9" applyNumberFormat="0" applyAlignment="0" applyProtection="0"/>
    <xf numFmtId="187" fontId="57" fillId="35" borderId="9" applyNumberFormat="0" applyAlignment="0" applyProtection="0"/>
    <xf numFmtId="187" fontId="57" fillId="35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19" fillId="45" borderId="10" applyNumberFormat="0" applyProtection="0">
      <alignment horizontal="left" vertical="center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19" fillId="41" borderId="10" applyNumberFormat="0" applyProtection="0">
      <alignment horizontal="left" vertical="center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19" fillId="8" borderId="10" applyNumberFormat="0" applyProtection="0">
      <alignment horizontal="left" vertical="center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19" fillId="44" borderId="10" applyNumberFormat="0" applyProtection="0">
      <alignment horizontal="left" vertical="center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6" borderId="41" applyNumberFormat="0">
      <protection locked="0"/>
    </xf>
    <xf numFmtId="187" fontId="19" fillId="46" borderId="12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49" fillId="0" borderId="14" applyNumberFormat="0" applyFill="0" applyAlignment="0" applyProtection="0"/>
    <xf numFmtId="187" fontId="49" fillId="0" borderId="14" applyNumberFormat="0" applyFill="0" applyAlignment="0" applyProtection="0"/>
    <xf numFmtId="187" fontId="49" fillId="0" borderId="14" applyNumberFormat="0" applyFill="0" applyAlignment="0" applyProtection="0"/>
    <xf numFmtId="187" fontId="49" fillId="0" borderId="14" applyNumberFormat="0" applyFill="0" applyAlignment="0" applyProtection="0"/>
    <xf numFmtId="187" fontId="49" fillId="0" borderId="14" applyNumberFormat="0" applyFill="0" applyAlignment="0" applyProtection="0"/>
    <xf numFmtId="187" fontId="49" fillId="0" borderId="14" applyNumberFormat="0" applyFill="0" applyAlignment="0" applyProtection="0"/>
    <xf numFmtId="187" fontId="49" fillId="0" borderId="14" applyNumberFormat="0" applyFill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67" fillId="0" borderId="0" applyNumberFormat="0" applyFill="0" applyBorder="0" applyAlignment="0" applyProtection="0"/>
    <xf numFmtId="187" fontId="67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67" fillId="0" borderId="0" applyNumberFormat="0" applyFill="0" applyBorder="0" applyAlignment="0" applyProtection="0"/>
    <xf numFmtId="187" fontId="67" fillId="0" borderId="0" applyNumberFormat="0" applyFill="0" applyBorder="0" applyAlignment="0" applyProtection="0"/>
    <xf numFmtId="187" fontId="67" fillId="0" borderId="0" applyNumberFormat="0" applyFill="0" applyBorder="0" applyAlignment="0" applyProtection="0"/>
    <xf numFmtId="187" fontId="19" fillId="0" borderId="0"/>
    <xf numFmtId="187" fontId="19" fillId="0" borderId="0"/>
    <xf numFmtId="187" fontId="19" fillId="0" borderId="0"/>
    <xf numFmtId="44" fontId="19" fillId="0" borderId="0" applyFont="0" applyFill="0" applyBorder="0" applyAlignment="0" applyProtection="0"/>
    <xf numFmtId="187" fontId="19" fillId="0" borderId="0"/>
    <xf numFmtId="44" fontId="19" fillId="0" borderId="0" applyFont="0" applyFill="0" applyBorder="0" applyAlignment="0" applyProtection="0"/>
    <xf numFmtId="187" fontId="19" fillId="0" borderId="0"/>
    <xf numFmtId="187" fontId="19" fillId="0" borderId="0"/>
    <xf numFmtId="187" fontId="19" fillId="0" borderId="0"/>
    <xf numFmtId="187" fontId="19" fillId="0" borderId="0"/>
    <xf numFmtId="44" fontId="19" fillId="0" borderId="0" applyFont="0" applyFill="0" applyBorder="0" applyAlignment="0" applyProtection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9" fontId="24" fillId="0" borderId="0" applyFill="0" applyBorder="0" applyAlignment="0" applyProtection="0"/>
    <xf numFmtId="2" fontId="24" fillId="0" borderId="0" applyFill="0" applyBorder="0" applyAlignment="0" applyProtection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44" fontId="19" fillId="0" borderId="0" applyFont="0" applyFill="0" applyBorder="0" applyAlignment="0" applyProtection="0"/>
    <xf numFmtId="187" fontId="19" fillId="0" borderId="0"/>
    <xf numFmtId="44" fontId="19" fillId="0" borderId="0" applyFont="0" applyFill="0" applyBorder="0" applyAlignment="0" applyProtection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22" fillId="0" borderId="0"/>
    <xf numFmtId="187" fontId="122" fillId="0" borderId="0"/>
    <xf numFmtId="187" fontId="122" fillId="0" borderId="0"/>
    <xf numFmtId="187" fontId="122" fillId="0" borderId="0"/>
    <xf numFmtId="187" fontId="122" fillId="0" borderId="0"/>
    <xf numFmtId="187" fontId="19" fillId="0" borderId="0"/>
    <xf numFmtId="187" fontId="19" fillId="0" borderId="0"/>
    <xf numFmtId="187" fontId="68" fillId="71" borderId="0"/>
    <xf numFmtId="187" fontId="19" fillId="0" borderId="0"/>
    <xf numFmtId="187" fontId="19" fillId="0" borderId="0"/>
    <xf numFmtId="187" fontId="19" fillId="0" borderId="0"/>
    <xf numFmtId="44" fontId="19" fillId="0" borderId="0" applyFont="0" applyFill="0" applyBorder="0" applyAlignment="0" applyProtection="0"/>
    <xf numFmtId="187" fontId="19" fillId="0" borderId="0"/>
    <xf numFmtId="187" fontId="19" fillId="0" borderId="0"/>
    <xf numFmtId="43" fontId="19" fillId="0" borderId="0" applyFont="0" applyFill="0" applyBorder="0" applyAlignment="0" applyProtection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4" fontId="19" fillId="45" borderId="40" applyNumberFormat="0" applyProtection="0">
      <alignment horizontal="left" vertical="center" indent="1"/>
    </xf>
    <xf numFmtId="4" fontId="19" fillId="121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121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4" fontId="19" fillId="45" borderId="40" applyNumberFormat="0" applyProtection="0">
      <alignment horizontal="left" vertical="center" indent="1"/>
    </xf>
    <xf numFmtId="4" fontId="19" fillId="121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121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187" fontId="19" fillId="0" borderId="0"/>
    <xf numFmtId="187" fontId="19" fillId="0" borderId="0"/>
    <xf numFmtId="187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7" fontId="19" fillId="0" borderId="0"/>
    <xf numFmtId="43" fontId="19" fillId="0" borderId="0" applyFont="0" applyFill="0" applyBorder="0" applyAlignment="0" applyProtection="0"/>
    <xf numFmtId="187" fontId="19" fillId="0" borderId="0"/>
    <xf numFmtId="187" fontId="19" fillId="0" borderId="0"/>
    <xf numFmtId="187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7" fontId="19" fillId="0" borderId="0"/>
    <xf numFmtId="43" fontId="19" fillId="0" borderId="0" applyFont="0" applyFill="0" applyBorder="0" applyAlignment="0" applyProtection="0"/>
    <xf numFmtId="187" fontId="19" fillId="0" borderId="0"/>
    <xf numFmtId="43" fontId="19" fillId="0" borderId="0" applyFont="0" applyFill="0" applyBorder="0" applyAlignment="0" applyProtection="0"/>
    <xf numFmtId="187" fontId="19" fillId="0" borderId="0"/>
    <xf numFmtId="44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ont="0" applyFill="0" applyBorder="0" applyAlignment="0" applyProtection="0">
      <alignment vertical="top"/>
    </xf>
    <xf numFmtId="3" fontId="19" fillId="0" borderId="0" applyFont="0" applyFill="0" applyBorder="0" applyAlignment="0" applyProtection="0">
      <alignment vertical="top"/>
    </xf>
    <xf numFmtId="3" fontId="19" fillId="0" borderId="0" applyFont="0" applyFill="0" applyBorder="0" applyAlignment="0" applyProtection="0">
      <alignment vertical="top"/>
    </xf>
    <xf numFmtId="3" fontId="19" fillId="0" borderId="0" applyFont="0" applyFill="0" applyBorder="0" applyAlignment="0" applyProtection="0">
      <alignment vertical="top"/>
    </xf>
    <xf numFmtId="3" fontId="19" fillId="0" borderId="0" applyFont="0" applyFill="0" applyBorder="0" applyAlignment="0" applyProtection="0">
      <alignment vertical="top"/>
    </xf>
    <xf numFmtId="3" fontId="19" fillId="0" borderId="0" applyFont="0" applyFill="0" applyBorder="0" applyAlignment="0" applyProtection="0">
      <alignment vertical="top"/>
    </xf>
    <xf numFmtId="3" fontId="19" fillId="0" borderId="0" applyFont="0" applyFill="0" applyBorder="0" applyAlignment="0" applyProtection="0">
      <alignment vertical="top"/>
    </xf>
    <xf numFmtId="3" fontId="19" fillId="0" borderId="0" applyFont="0" applyFill="0" applyBorder="0" applyAlignment="0" applyProtection="0">
      <alignment vertical="top"/>
    </xf>
    <xf numFmtId="5" fontId="19" fillId="0" borderId="0">
      <alignment vertical="top"/>
    </xf>
    <xf numFmtId="17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19" fillId="0" borderId="0" applyFont="0" applyFill="0" applyBorder="0" applyAlignment="0" applyProtection="0">
      <alignment vertical="top"/>
    </xf>
    <xf numFmtId="5" fontId="19" fillId="0" borderId="0" applyFont="0" applyFill="0" applyBorder="0" applyAlignment="0" applyProtection="0">
      <alignment vertical="top"/>
    </xf>
    <xf numFmtId="5" fontId="19" fillId="0" borderId="0" applyFont="0" applyFill="0" applyBorder="0" applyAlignment="0" applyProtection="0">
      <alignment vertical="top"/>
    </xf>
    <xf numFmtId="5" fontId="19" fillId="0" borderId="0" applyFont="0" applyFill="0" applyBorder="0" applyAlignment="0" applyProtection="0">
      <alignment vertical="top"/>
    </xf>
    <xf numFmtId="5" fontId="19" fillId="0" borderId="0" applyFont="0" applyFill="0" applyBorder="0" applyAlignment="0" applyProtection="0">
      <alignment vertical="top"/>
    </xf>
    <xf numFmtId="5" fontId="19" fillId="0" borderId="0" applyFont="0" applyFill="0" applyBorder="0" applyAlignment="0" applyProtection="0">
      <alignment vertical="top"/>
    </xf>
    <xf numFmtId="5" fontId="19" fillId="0" borderId="0" applyFont="0" applyFill="0" applyBorder="0" applyAlignment="0" applyProtection="0">
      <alignment vertical="top"/>
    </xf>
    <xf numFmtId="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15" fontId="19" fillId="0" borderId="0" applyFont="0" applyFill="0" applyBorder="0" applyAlignment="0" applyProtection="0">
      <alignment vertical="top"/>
    </xf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32" borderId="8" applyNumberFormat="0" applyFont="0" applyAlignment="0" applyProtection="0"/>
    <xf numFmtId="187" fontId="19" fillId="32" borderId="8" applyNumberFormat="0" applyFont="0" applyAlignment="0" applyProtection="0"/>
    <xf numFmtId="187" fontId="19" fillId="32" borderId="8" applyNumberFormat="0" applyFont="0" applyAlignment="0" applyProtection="0"/>
    <xf numFmtId="187" fontId="19" fillId="32" borderId="8" applyNumberFormat="0" applyFont="0" applyAlignment="0" applyProtection="0"/>
    <xf numFmtId="187" fontId="19" fillId="32" borderId="8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>
      <alignment vertical="top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4" fontId="19" fillId="45" borderId="40" applyNumberFormat="0" applyProtection="0">
      <alignment horizontal="left" vertical="center" indent="1"/>
    </xf>
    <xf numFmtId="187" fontId="19" fillId="45" borderId="10" applyNumberFormat="0" applyProtection="0">
      <alignment horizontal="left" vertical="center" indent="1"/>
    </xf>
    <xf numFmtId="187" fontId="19" fillId="45" borderId="10" applyNumberFormat="0" applyProtection="0">
      <alignment horizontal="left" vertical="top" indent="1"/>
    </xf>
    <xf numFmtId="187" fontId="19" fillId="41" borderId="10" applyNumberFormat="0" applyProtection="0">
      <alignment horizontal="left" vertical="center" indent="1"/>
    </xf>
    <xf numFmtId="187" fontId="19" fillId="41" borderId="10" applyNumberFormat="0" applyProtection="0">
      <alignment horizontal="left" vertical="top" indent="1"/>
    </xf>
    <xf numFmtId="187" fontId="19" fillId="8" borderId="10" applyNumberFormat="0" applyProtection="0">
      <alignment horizontal="left" vertical="center" indent="1"/>
    </xf>
    <xf numFmtId="187" fontId="19" fillId="8" borderId="10" applyNumberFormat="0" applyProtection="0">
      <alignment horizontal="left" vertical="top" indent="1"/>
    </xf>
    <xf numFmtId="187" fontId="19" fillId="44" borderId="10" applyNumberFormat="0" applyProtection="0">
      <alignment horizontal="left" vertical="center" indent="1"/>
    </xf>
    <xf numFmtId="187" fontId="19" fillId="44" borderId="10" applyNumberFormat="0" applyProtection="0">
      <alignment horizontal="left" vertical="top" indent="1"/>
    </xf>
    <xf numFmtId="187" fontId="19" fillId="46" borderId="12" applyNumberFormat="0">
      <protection locked="0"/>
    </xf>
    <xf numFmtId="187" fontId="19" fillId="46" borderId="12" applyNumberFormat="0">
      <protection locked="0"/>
    </xf>
    <xf numFmtId="187" fontId="19" fillId="0" borderId="0"/>
    <xf numFmtId="187" fontId="19" fillId="0" borderId="0"/>
    <xf numFmtId="187" fontId="19" fillId="0" borderId="0"/>
    <xf numFmtId="44" fontId="19" fillId="0" borderId="0" applyFont="0" applyFill="0" applyBorder="0" applyAlignment="0" applyProtection="0"/>
    <xf numFmtId="187" fontId="19" fillId="0" borderId="0"/>
    <xf numFmtId="44" fontId="19" fillId="0" borderId="0" applyFont="0" applyFill="0" applyBorder="0" applyAlignment="0" applyProtection="0"/>
    <xf numFmtId="187" fontId="19" fillId="0" borderId="0"/>
    <xf numFmtId="187" fontId="19" fillId="0" borderId="0"/>
    <xf numFmtId="43" fontId="19" fillId="0" borderId="0" applyFont="0" applyFill="0" applyBorder="0" applyAlignment="0" applyProtection="0"/>
    <xf numFmtId="187" fontId="19" fillId="0" borderId="0"/>
    <xf numFmtId="187" fontId="19" fillId="0" borderId="0"/>
    <xf numFmtId="44" fontId="19" fillId="0" borderId="0" applyFont="0" applyFill="0" applyBorder="0" applyAlignment="0" applyProtection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43" fontId="19" fillId="0" borderId="0" applyFont="0" applyFill="0" applyBorder="0" applyAlignment="0" applyProtection="0"/>
    <xf numFmtId="187" fontId="19" fillId="0" borderId="0"/>
    <xf numFmtId="187" fontId="19" fillId="0" borderId="0"/>
    <xf numFmtId="187" fontId="19" fillId="0" borderId="0"/>
    <xf numFmtId="9" fontId="19" fillId="0" borderId="0" applyFont="0" applyFill="0" applyBorder="0" applyAlignment="0" applyProtection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43" fontId="19" fillId="0" borderId="0" applyFont="0" applyFill="0" applyBorder="0" applyAlignment="0" applyProtection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43" fontId="19" fillId="0" borderId="0" applyFont="0" applyFill="0" applyBorder="0" applyAlignment="0" applyProtection="0"/>
    <xf numFmtId="187" fontId="19" fillId="0" borderId="0"/>
    <xf numFmtId="187" fontId="19" fillId="0" borderId="0"/>
    <xf numFmtId="9" fontId="19" fillId="0" borderId="0" applyFont="0" applyFill="0" applyBorder="0" applyAlignment="0" applyProtection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44" fontId="19" fillId="0" borderId="0" applyFont="0" applyFill="0" applyBorder="0" applyAlignment="0" applyProtection="0"/>
    <xf numFmtId="187" fontId="19" fillId="0" borderId="0"/>
    <xf numFmtId="44" fontId="19" fillId="0" borderId="0" applyFont="0" applyFill="0" applyBorder="0" applyAlignment="0" applyProtection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44" fontId="19" fillId="0" borderId="0" applyFont="0" applyFill="0" applyBorder="0" applyAlignment="0" applyProtection="0"/>
    <xf numFmtId="187" fontId="19" fillId="0" borderId="0"/>
    <xf numFmtId="187" fontId="19" fillId="0" borderId="0"/>
    <xf numFmtId="187" fontId="122" fillId="88" borderId="0" applyNumberFormat="0" applyBorder="0" applyAlignment="0" applyProtection="0"/>
    <xf numFmtId="187" fontId="122" fillId="92" borderId="0" applyNumberFormat="0" applyBorder="0" applyAlignment="0" applyProtection="0"/>
    <xf numFmtId="187" fontId="122" fillId="96" borderId="0" applyNumberFormat="0" applyBorder="0" applyAlignment="0" applyProtection="0"/>
    <xf numFmtId="187" fontId="122" fillId="100" borderId="0" applyNumberFormat="0" applyBorder="0" applyAlignment="0" applyProtection="0"/>
    <xf numFmtId="187" fontId="122" fillId="104" borderId="0" applyNumberFormat="0" applyBorder="0" applyAlignment="0" applyProtection="0"/>
    <xf numFmtId="187" fontId="122" fillId="108" borderId="0" applyNumberFormat="0" applyBorder="0" applyAlignment="0" applyProtection="0"/>
    <xf numFmtId="187" fontId="122" fillId="89" borderId="0" applyNumberFormat="0" applyBorder="0" applyAlignment="0" applyProtection="0"/>
    <xf numFmtId="187" fontId="122" fillId="93" borderId="0" applyNumberFormat="0" applyBorder="0" applyAlignment="0" applyProtection="0"/>
    <xf numFmtId="187" fontId="122" fillId="97" borderId="0" applyNumberFormat="0" applyBorder="0" applyAlignment="0" applyProtection="0"/>
    <xf numFmtId="187" fontId="122" fillId="101" borderId="0" applyNumberFormat="0" applyBorder="0" applyAlignment="0" applyProtection="0"/>
    <xf numFmtId="187" fontId="122" fillId="105" borderId="0" applyNumberFormat="0" applyBorder="0" applyAlignment="0" applyProtection="0"/>
    <xf numFmtId="187" fontId="122" fillId="109" borderId="0" applyNumberFormat="0" applyBorder="0" applyAlignment="0" applyProtection="0"/>
    <xf numFmtId="187" fontId="136" fillId="90" borderId="0" applyNumberFormat="0" applyBorder="0" applyAlignment="0" applyProtection="0"/>
    <xf numFmtId="187" fontId="136" fillId="94" borderId="0" applyNumberFormat="0" applyBorder="0" applyAlignment="0" applyProtection="0"/>
    <xf numFmtId="187" fontId="136" fillId="98" borderId="0" applyNumberFormat="0" applyBorder="0" applyAlignment="0" applyProtection="0"/>
    <xf numFmtId="187" fontId="136" fillId="102" borderId="0" applyNumberFormat="0" applyBorder="0" applyAlignment="0" applyProtection="0"/>
    <xf numFmtId="187" fontId="136" fillId="106" borderId="0" applyNumberFormat="0" applyBorder="0" applyAlignment="0" applyProtection="0"/>
    <xf numFmtId="187" fontId="136" fillId="110" borderId="0" applyNumberFormat="0" applyBorder="0" applyAlignment="0" applyProtection="0"/>
    <xf numFmtId="187" fontId="136" fillId="87" borderId="0" applyNumberFormat="0" applyBorder="0" applyAlignment="0" applyProtection="0"/>
    <xf numFmtId="187" fontId="136" fillId="91" borderId="0" applyNumberFormat="0" applyBorder="0" applyAlignment="0" applyProtection="0"/>
    <xf numFmtId="187" fontId="136" fillId="95" borderId="0" applyNumberFormat="0" applyBorder="0" applyAlignment="0" applyProtection="0"/>
    <xf numFmtId="187" fontId="136" fillId="99" borderId="0" applyNumberFormat="0" applyBorder="0" applyAlignment="0" applyProtection="0"/>
    <xf numFmtId="187" fontId="136" fillId="103" borderId="0" applyNumberFormat="0" applyBorder="0" applyAlignment="0" applyProtection="0"/>
    <xf numFmtId="187" fontId="136" fillId="107" borderId="0" applyNumberFormat="0" applyBorder="0" applyAlignment="0" applyProtection="0"/>
    <xf numFmtId="187" fontId="127" fillId="81" borderId="0" applyNumberFormat="0" applyBorder="0" applyAlignment="0" applyProtection="0"/>
    <xf numFmtId="187" fontId="131" fillId="84" borderId="46" applyNumberFormat="0" applyAlignment="0" applyProtection="0"/>
    <xf numFmtId="187" fontId="133" fillId="85" borderId="49" applyNumberFormat="0" applyAlignment="0" applyProtection="0"/>
    <xf numFmtId="187" fontId="135" fillId="0" borderId="0" applyNumberFormat="0" applyFill="0" applyBorder="0" applyAlignment="0" applyProtection="0"/>
    <xf numFmtId="187" fontId="126" fillId="80" borderId="0" applyNumberFormat="0" applyBorder="0" applyAlignment="0" applyProtection="0"/>
    <xf numFmtId="187" fontId="137" fillId="0" borderId="43" applyNumberFormat="0" applyFill="0" applyAlignment="0" applyProtection="0"/>
    <xf numFmtId="187" fontId="138" fillId="0" borderId="44" applyNumberFormat="0" applyFill="0" applyAlignment="0" applyProtection="0"/>
    <xf numFmtId="187" fontId="125" fillId="0" borderId="45" applyNumberFormat="0" applyFill="0" applyAlignment="0" applyProtection="0"/>
    <xf numFmtId="187" fontId="125" fillId="0" borderId="0" applyNumberFormat="0" applyFill="0" applyBorder="0" applyAlignment="0" applyProtection="0"/>
    <xf numFmtId="187" fontId="129" fillId="83" borderId="46" applyNumberFormat="0" applyAlignment="0" applyProtection="0"/>
    <xf numFmtId="187" fontId="132" fillId="0" borderId="48" applyNumberFormat="0" applyFill="0" applyAlignment="0" applyProtection="0"/>
    <xf numFmtId="187" fontId="128" fillId="82" borderId="0" applyNumberFormat="0" applyBorder="0" applyAlignment="0" applyProtection="0"/>
    <xf numFmtId="187" fontId="19" fillId="0" borderId="0"/>
    <xf numFmtId="187" fontId="122" fillId="86" borderId="50" applyNumberFormat="0" applyFont="0" applyAlignment="0" applyProtection="0"/>
    <xf numFmtId="187" fontId="130" fillId="84" borderId="47" applyNumberFormat="0" applyAlignment="0" applyProtection="0"/>
    <xf numFmtId="187" fontId="139" fillId="0" borderId="51" applyNumberFormat="0" applyFill="0" applyAlignment="0" applyProtection="0"/>
    <xf numFmtId="187" fontId="134" fillId="0" borderId="0" applyNumberFormat="0" applyFill="0" applyBorder="0" applyAlignment="0" applyProtection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22" fillId="0" borderId="0"/>
    <xf numFmtId="187" fontId="19" fillId="0" borderId="0"/>
    <xf numFmtId="187" fontId="19" fillId="0" borderId="0"/>
    <xf numFmtId="44" fontId="19" fillId="0" borderId="0" applyFont="0" applyFill="0" applyBorder="0" applyAlignment="0" applyProtection="0"/>
    <xf numFmtId="187" fontId="19" fillId="0" borderId="0"/>
    <xf numFmtId="187" fontId="19" fillId="0" borderId="0"/>
    <xf numFmtId="187" fontId="122" fillId="0" borderId="0"/>
    <xf numFmtId="187" fontId="19" fillId="0" borderId="0"/>
    <xf numFmtId="9" fontId="122" fillId="0" borderId="0" applyFont="0" applyFill="0" applyBorder="0" applyAlignment="0" applyProtection="0"/>
    <xf numFmtId="9" fontId="19" fillId="0" borderId="0" applyFont="0" applyFill="0" applyBorder="0" applyAlignment="0" applyProtection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9" fontId="19" fillId="0" borderId="0" applyFont="0" applyFill="0" applyBorder="0" applyAlignment="0" applyProtection="0"/>
    <xf numFmtId="187" fontId="19" fillId="0" borderId="0"/>
    <xf numFmtId="187" fontId="19" fillId="0" borderId="0"/>
    <xf numFmtId="9" fontId="19" fillId="0" borderId="0" applyFont="0" applyFill="0" applyBorder="0" applyAlignment="0" applyProtection="0"/>
    <xf numFmtId="187" fontId="19" fillId="0" borderId="0"/>
    <xf numFmtId="187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5" fillId="0" borderId="0" applyFont="0" applyFill="0" applyBorder="0" applyAlignment="0" applyProtection="0"/>
    <xf numFmtId="187" fontId="68" fillId="71" borderId="0"/>
    <xf numFmtId="187" fontId="68" fillId="71" borderId="0"/>
    <xf numFmtId="9" fontId="146" fillId="0" borderId="0" applyFont="0" applyFill="0" applyBorder="0" applyAlignment="0" applyProtection="0"/>
    <xf numFmtId="43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187" fontId="3" fillId="0" borderId="0"/>
    <xf numFmtId="3" fontId="19" fillId="0" borderId="0" applyFont="0" applyFill="0" applyBorder="0" applyAlignment="0" applyProtection="0">
      <alignment vertical="top"/>
    </xf>
    <xf numFmtId="5" fontId="19" fillId="0" borderId="0" applyFont="0" applyFill="0" applyBorder="0" applyAlignment="0" applyProtection="0">
      <alignment vertical="top"/>
    </xf>
    <xf numFmtId="187" fontId="76" fillId="0" borderId="0">
      <protection locked="0"/>
    </xf>
    <xf numFmtId="180" fontId="76" fillId="0" borderId="0">
      <protection locked="0"/>
    </xf>
    <xf numFmtId="187" fontId="68" fillId="71" borderId="0"/>
    <xf numFmtId="187" fontId="68" fillId="71" borderId="0"/>
    <xf numFmtId="187" fontId="122" fillId="0" borderId="0"/>
    <xf numFmtId="187" fontId="122" fillId="0" borderId="0"/>
    <xf numFmtId="44" fontId="19" fillId="0" borderId="0" applyFont="0" applyFill="0" applyBorder="0" applyAlignment="0" applyProtection="0"/>
    <xf numFmtId="187" fontId="19" fillId="0" borderId="0"/>
    <xf numFmtId="187" fontId="19" fillId="0" borderId="0"/>
    <xf numFmtId="187" fontId="19" fillId="0" borderId="0"/>
    <xf numFmtId="187" fontId="19" fillId="0" borderId="0"/>
    <xf numFmtId="9" fontId="19" fillId="0" borderId="0" applyFont="0" applyFill="0" applyBorder="0" applyAlignment="0" applyProtection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9" fontId="19" fillId="0" borderId="0" applyFont="0" applyFill="0" applyBorder="0" applyAlignment="0" applyProtection="0"/>
    <xf numFmtId="187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7" fontId="3" fillId="44" borderId="0" applyNumberFormat="0" applyBorder="0" applyAlignment="0" applyProtection="0"/>
    <xf numFmtId="187" fontId="3" fillId="88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1" borderId="0" applyNumberFormat="0" applyBorder="0" applyAlignment="0" applyProtection="0"/>
    <xf numFmtId="187" fontId="3" fillId="92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2" borderId="0" applyNumberFormat="0" applyBorder="0" applyAlignment="0" applyProtection="0"/>
    <xf numFmtId="187" fontId="3" fillId="96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116" borderId="0" applyNumberFormat="0" applyBorder="0" applyAlignment="0" applyProtection="0"/>
    <xf numFmtId="187" fontId="3" fillId="100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44" borderId="0" applyNumberFormat="0" applyBorder="0" applyAlignment="0" applyProtection="0"/>
    <xf numFmtId="187" fontId="3" fillId="10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108" borderId="0" applyNumberFormat="0" applyBorder="0" applyAlignment="0" applyProtection="0"/>
    <xf numFmtId="187" fontId="3" fillId="108" borderId="0" applyNumberFormat="0" applyBorder="0" applyAlignment="0" applyProtection="0"/>
    <xf numFmtId="187" fontId="3" fillId="108" borderId="0" applyNumberFormat="0" applyBorder="0" applyAlignment="0" applyProtection="0"/>
    <xf numFmtId="187" fontId="3" fillId="108" borderId="0" applyNumberFormat="0" applyBorder="0" applyAlignment="0" applyProtection="0"/>
    <xf numFmtId="187" fontId="3" fillId="108" borderId="0" applyNumberFormat="0" applyBorder="0" applyAlignment="0" applyProtection="0"/>
    <xf numFmtId="187" fontId="3" fillId="108" borderId="0" applyNumberFormat="0" applyBorder="0" applyAlignment="0" applyProtection="0"/>
    <xf numFmtId="187" fontId="3" fillId="108" borderId="0" applyNumberFormat="0" applyBorder="0" applyAlignment="0" applyProtection="0"/>
    <xf numFmtId="187" fontId="3" fillId="108" borderId="0" applyNumberFormat="0" applyBorder="0" applyAlignment="0" applyProtection="0"/>
    <xf numFmtId="187" fontId="3" fillId="108" borderId="0" applyNumberFormat="0" applyBorder="0" applyAlignment="0" applyProtection="0"/>
    <xf numFmtId="187" fontId="3" fillId="108" borderId="0" applyNumberFormat="0" applyBorder="0" applyAlignment="0" applyProtection="0"/>
    <xf numFmtId="187" fontId="3" fillId="108" borderId="0" applyNumberFormat="0" applyBorder="0" applyAlignment="0" applyProtection="0"/>
    <xf numFmtId="187" fontId="3" fillId="108" borderId="0" applyNumberFormat="0" applyBorder="0" applyAlignment="0" applyProtection="0"/>
    <xf numFmtId="187" fontId="3" fillId="73" borderId="0" applyNumberFormat="0" applyBorder="0" applyAlignment="0" applyProtection="0"/>
    <xf numFmtId="187" fontId="3" fillId="89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41" borderId="0" applyNumberFormat="0" applyBorder="0" applyAlignment="0" applyProtection="0"/>
    <xf numFmtId="187" fontId="3" fillId="93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28" borderId="0" applyNumberFormat="0" applyBorder="0" applyAlignment="0" applyProtection="0"/>
    <xf numFmtId="187" fontId="3" fillId="97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119" borderId="0" applyNumberFormat="0" applyBorder="0" applyAlignment="0" applyProtection="0"/>
    <xf numFmtId="187" fontId="3" fillId="101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45" borderId="0" applyNumberFormat="0" applyBorder="0" applyAlignment="0" applyProtection="0"/>
    <xf numFmtId="187" fontId="3" fillId="10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7" borderId="0" applyNumberFormat="0" applyBorder="0" applyAlignment="0" applyProtection="0"/>
    <xf numFmtId="187" fontId="3" fillId="109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0" borderId="0"/>
    <xf numFmtId="187" fontId="3" fillId="0" borderId="0"/>
    <xf numFmtId="187" fontId="3" fillId="0" borderId="0"/>
    <xf numFmtId="187" fontId="3" fillId="0" borderId="0"/>
    <xf numFmtId="187" fontId="3" fillId="86" borderId="50" applyNumberFormat="0" applyFont="0" applyAlignment="0" applyProtection="0"/>
    <xf numFmtId="187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7" fontId="3" fillId="0" borderId="0"/>
    <xf numFmtId="187" fontId="3" fillId="0" borderId="0"/>
    <xf numFmtId="187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7" fontId="3" fillId="0" borderId="0"/>
    <xf numFmtId="187" fontId="19" fillId="0" borderId="0"/>
    <xf numFmtId="187" fontId="19" fillId="0" borderId="0"/>
    <xf numFmtId="9" fontId="19" fillId="0" borderId="0" applyFont="0" applyFill="0" applyBorder="0" applyAlignment="0" applyProtection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9" fontId="19" fillId="0" borderId="0" applyFont="0" applyFill="0" applyBorder="0" applyAlignment="0" applyProtection="0"/>
    <xf numFmtId="187" fontId="3" fillId="0" borderId="0"/>
    <xf numFmtId="0" fontId="3" fillId="0" borderId="0"/>
    <xf numFmtId="187" fontId="45" fillId="86" borderId="53" applyNumberFormat="0" applyFont="0" applyAlignment="0" applyProtection="0"/>
    <xf numFmtId="187" fontId="68" fillId="45" borderId="10" applyNumberFormat="0" applyProtection="0">
      <alignment horizontal="left" vertical="top" indent="1"/>
    </xf>
    <xf numFmtId="187" fontId="68" fillId="32" borderId="36" applyNumberFormat="0" applyFont="0" applyAlignment="0" applyProtection="0"/>
    <xf numFmtId="187" fontId="68" fillId="46" borderId="41" applyNumberFormat="0">
      <protection locked="0"/>
    </xf>
    <xf numFmtId="0" fontId="19" fillId="0" borderId="0"/>
    <xf numFmtId="0" fontId="3" fillId="44" borderId="0" applyNumberFormat="0" applyBorder="0" applyAlignment="0" applyProtection="0"/>
    <xf numFmtId="0" fontId="3" fillId="88" borderId="0" applyNumberFormat="0" applyBorder="0" applyAlignment="0" applyProtection="0"/>
    <xf numFmtId="0" fontId="45" fillId="11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45" fillId="111" borderId="0" applyNumberFormat="0" applyBorder="0" applyAlignment="0" applyProtection="0"/>
    <xf numFmtId="0" fontId="45" fillId="11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1" borderId="0" applyNumberFormat="0" applyBorder="0" applyAlignment="0" applyProtection="0"/>
    <xf numFmtId="0" fontId="3" fillId="92" borderId="0" applyNumberFormat="0" applyBorder="0" applyAlignment="0" applyProtection="0"/>
    <xf numFmtId="0" fontId="45" fillId="114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45" fillId="114" borderId="0" applyNumberFormat="0" applyBorder="0" applyAlignment="0" applyProtection="0"/>
    <xf numFmtId="0" fontId="45" fillId="114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9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96" borderId="0" applyNumberFormat="0" applyBorder="0" applyAlignment="0" applyProtection="0"/>
    <xf numFmtId="0" fontId="45" fillId="11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45" fillId="115" borderId="0" applyNumberFormat="0" applyBorder="0" applyAlignment="0" applyProtection="0"/>
    <xf numFmtId="0" fontId="45" fillId="11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116" borderId="0" applyNumberFormat="0" applyBorder="0" applyAlignment="0" applyProtection="0"/>
    <xf numFmtId="0" fontId="3" fillId="100" borderId="0" applyNumberFormat="0" applyBorder="0" applyAlignment="0" applyProtection="0"/>
    <xf numFmtId="0" fontId="45" fillId="117" borderId="0" applyNumberFormat="0" applyBorder="0" applyAlignment="0" applyProtection="0"/>
    <xf numFmtId="0" fontId="3" fillId="116" borderId="0" applyNumberFormat="0" applyBorder="0" applyAlignment="0" applyProtection="0"/>
    <xf numFmtId="0" fontId="3" fillId="116" borderId="0" applyNumberFormat="0" applyBorder="0" applyAlignment="0" applyProtection="0"/>
    <xf numFmtId="0" fontId="3" fillId="116" borderId="0" applyNumberFormat="0" applyBorder="0" applyAlignment="0" applyProtection="0"/>
    <xf numFmtId="0" fontId="3" fillId="116" borderId="0" applyNumberFormat="0" applyBorder="0" applyAlignment="0" applyProtection="0"/>
    <xf numFmtId="0" fontId="3" fillId="116" borderId="0" applyNumberFormat="0" applyBorder="0" applyAlignment="0" applyProtection="0"/>
    <xf numFmtId="0" fontId="3" fillId="116" borderId="0" applyNumberFormat="0" applyBorder="0" applyAlignment="0" applyProtection="0"/>
    <xf numFmtId="0" fontId="45" fillId="117" borderId="0" applyNumberFormat="0" applyBorder="0" applyAlignment="0" applyProtection="0"/>
    <xf numFmtId="0" fontId="45" fillId="117" borderId="0" applyNumberFormat="0" applyBorder="0" applyAlignment="0" applyProtection="0"/>
    <xf numFmtId="0" fontId="3" fillId="116" borderId="0" applyNumberFormat="0" applyBorder="0" applyAlignment="0" applyProtection="0"/>
    <xf numFmtId="0" fontId="3" fillId="116" borderId="0" applyNumberFormat="0" applyBorder="0" applyAlignment="0" applyProtection="0"/>
    <xf numFmtId="0" fontId="3" fillId="116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16" borderId="0" applyNumberFormat="0" applyBorder="0" applyAlignment="0" applyProtection="0"/>
    <xf numFmtId="0" fontId="3" fillId="116" borderId="0" applyNumberFormat="0" applyBorder="0" applyAlignment="0" applyProtection="0"/>
    <xf numFmtId="0" fontId="3" fillId="116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16" borderId="0" applyNumberFormat="0" applyBorder="0" applyAlignment="0" applyProtection="0"/>
    <xf numFmtId="0" fontId="3" fillId="116" borderId="0" applyNumberFormat="0" applyBorder="0" applyAlignment="0" applyProtection="0"/>
    <xf numFmtId="0" fontId="3" fillId="116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16" borderId="0" applyNumberFormat="0" applyBorder="0" applyAlignment="0" applyProtection="0"/>
    <xf numFmtId="0" fontId="3" fillId="116" borderId="0" applyNumberFormat="0" applyBorder="0" applyAlignment="0" applyProtection="0"/>
    <xf numFmtId="0" fontId="3" fillId="116" borderId="0" applyNumberFormat="0" applyBorder="0" applyAlignment="0" applyProtection="0"/>
    <xf numFmtId="0" fontId="3" fillId="116" borderId="0" applyNumberFormat="0" applyBorder="0" applyAlignment="0" applyProtection="0"/>
    <xf numFmtId="0" fontId="3" fillId="44" borderId="0" applyNumberFormat="0" applyBorder="0" applyAlignment="0" applyProtection="0"/>
    <xf numFmtId="0" fontId="3" fillId="104" borderId="0" applyNumberFormat="0" applyBorder="0" applyAlignment="0" applyProtection="0"/>
    <xf numFmtId="0" fontId="45" fillId="11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45" fillId="111" borderId="0" applyNumberFormat="0" applyBorder="0" applyAlignment="0" applyProtection="0"/>
    <xf numFmtId="0" fontId="45" fillId="11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104" borderId="0" applyNumberFormat="0" applyBorder="0" applyAlignment="0" applyProtection="0"/>
    <xf numFmtId="0" fontId="3" fillId="104" borderId="0" applyNumberFormat="0" applyBorder="0" applyAlignment="0" applyProtection="0"/>
    <xf numFmtId="0" fontId="3" fillId="104" borderId="0" applyNumberFormat="0" applyBorder="0" applyAlignment="0" applyProtection="0"/>
    <xf numFmtId="0" fontId="3" fillId="104" borderId="0" applyNumberFormat="0" applyBorder="0" applyAlignment="0" applyProtection="0"/>
    <xf numFmtId="0" fontId="3" fillId="10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104" borderId="0" applyNumberFormat="0" applyBorder="0" applyAlignment="0" applyProtection="0"/>
    <xf numFmtId="0" fontId="3" fillId="104" borderId="0" applyNumberFormat="0" applyBorder="0" applyAlignment="0" applyProtection="0"/>
    <xf numFmtId="0" fontId="3" fillId="104" borderId="0" applyNumberFormat="0" applyBorder="0" applyAlignment="0" applyProtection="0"/>
    <xf numFmtId="0" fontId="3" fillId="104" borderId="0" applyNumberFormat="0" applyBorder="0" applyAlignment="0" applyProtection="0"/>
    <xf numFmtId="0" fontId="3" fillId="10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104" borderId="0" applyNumberFormat="0" applyBorder="0" applyAlignment="0" applyProtection="0"/>
    <xf numFmtId="0" fontId="3" fillId="104" borderId="0" applyNumberFormat="0" applyBorder="0" applyAlignment="0" applyProtection="0"/>
    <xf numFmtId="0" fontId="3" fillId="104" borderId="0" applyNumberFormat="0" applyBorder="0" applyAlignment="0" applyProtection="0"/>
    <xf numFmtId="0" fontId="3" fillId="104" borderId="0" applyNumberFormat="0" applyBorder="0" applyAlignment="0" applyProtection="0"/>
    <xf numFmtId="0" fontId="3" fillId="10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45" fillId="113" borderId="0" applyNumberFormat="0" applyBorder="0" applyAlignment="0" applyProtection="0"/>
    <xf numFmtId="0" fontId="3" fillId="108" borderId="0" applyNumberFormat="0" applyBorder="0" applyAlignment="0" applyProtection="0"/>
    <xf numFmtId="0" fontId="3" fillId="108" borderId="0" applyNumberFormat="0" applyBorder="0" applyAlignment="0" applyProtection="0"/>
    <xf numFmtId="0" fontId="3" fillId="108" borderId="0" applyNumberFormat="0" applyBorder="0" applyAlignment="0" applyProtection="0"/>
    <xf numFmtId="0" fontId="3" fillId="108" borderId="0" applyNumberFormat="0" applyBorder="0" applyAlignment="0" applyProtection="0"/>
    <xf numFmtId="0" fontId="3" fillId="108" borderId="0" applyNumberFormat="0" applyBorder="0" applyAlignment="0" applyProtection="0"/>
    <xf numFmtId="0" fontId="3" fillId="108" borderId="0" applyNumberFormat="0" applyBorder="0" applyAlignment="0" applyProtection="0"/>
    <xf numFmtId="0" fontId="45" fillId="113" borderId="0" applyNumberFormat="0" applyBorder="0" applyAlignment="0" applyProtection="0"/>
    <xf numFmtId="0" fontId="45" fillId="113" borderId="0" applyNumberFormat="0" applyBorder="0" applyAlignment="0" applyProtection="0"/>
    <xf numFmtId="0" fontId="3" fillId="108" borderId="0" applyNumberFormat="0" applyBorder="0" applyAlignment="0" applyProtection="0"/>
    <xf numFmtId="0" fontId="3" fillId="108" borderId="0" applyNumberFormat="0" applyBorder="0" applyAlignment="0" applyProtection="0"/>
    <xf numFmtId="0" fontId="3" fillId="108" borderId="0" applyNumberFormat="0" applyBorder="0" applyAlignment="0" applyProtection="0"/>
    <xf numFmtId="0" fontId="3" fillId="108" borderId="0" applyNumberFormat="0" applyBorder="0" applyAlignment="0" applyProtection="0"/>
    <xf numFmtId="0" fontId="3" fillId="108" borderId="0" applyNumberFormat="0" applyBorder="0" applyAlignment="0" applyProtection="0"/>
    <xf numFmtId="0" fontId="3" fillId="108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45" fillId="56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41" borderId="0" applyNumberFormat="0" applyBorder="0" applyAlignment="0" applyProtection="0"/>
    <xf numFmtId="0" fontId="3" fillId="93" borderId="0" applyNumberFormat="0" applyBorder="0" applyAlignment="0" applyProtection="0"/>
    <xf numFmtId="0" fontId="45" fillId="114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45" fillId="114" borderId="0" applyNumberFormat="0" applyBorder="0" applyAlignment="0" applyProtection="0"/>
    <xf numFmtId="0" fontId="45" fillId="114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97" borderId="0" applyNumberFormat="0" applyBorder="0" applyAlignment="0" applyProtection="0"/>
    <xf numFmtId="0" fontId="45" fillId="11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45" fillId="118" borderId="0" applyNumberFormat="0" applyBorder="0" applyAlignment="0" applyProtection="0"/>
    <xf numFmtId="0" fontId="45" fillId="11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9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119" borderId="0" applyNumberFormat="0" applyBorder="0" applyAlignment="0" applyProtection="0"/>
    <xf numFmtId="0" fontId="3" fillId="101" borderId="0" applyNumberFormat="0" applyBorder="0" applyAlignment="0" applyProtection="0"/>
    <xf numFmtId="0" fontId="45" fillId="120" borderId="0" applyNumberFormat="0" applyBorder="0" applyAlignment="0" applyProtection="0"/>
    <xf numFmtId="0" fontId="3" fillId="119" borderId="0" applyNumberFormat="0" applyBorder="0" applyAlignment="0" applyProtection="0"/>
    <xf numFmtId="0" fontId="3" fillId="119" borderId="0" applyNumberFormat="0" applyBorder="0" applyAlignment="0" applyProtection="0"/>
    <xf numFmtId="0" fontId="3" fillId="119" borderId="0" applyNumberFormat="0" applyBorder="0" applyAlignment="0" applyProtection="0"/>
    <xf numFmtId="0" fontId="3" fillId="119" borderId="0" applyNumberFormat="0" applyBorder="0" applyAlignment="0" applyProtection="0"/>
    <xf numFmtId="0" fontId="3" fillId="119" borderId="0" applyNumberFormat="0" applyBorder="0" applyAlignment="0" applyProtection="0"/>
    <xf numFmtId="0" fontId="3" fillId="119" borderId="0" applyNumberFormat="0" applyBorder="0" applyAlignment="0" applyProtection="0"/>
    <xf numFmtId="0" fontId="45" fillId="120" borderId="0" applyNumberFormat="0" applyBorder="0" applyAlignment="0" applyProtection="0"/>
    <xf numFmtId="0" fontId="45" fillId="120" borderId="0" applyNumberFormat="0" applyBorder="0" applyAlignment="0" applyProtection="0"/>
    <xf numFmtId="0" fontId="3" fillId="119" borderId="0" applyNumberFormat="0" applyBorder="0" applyAlignment="0" applyProtection="0"/>
    <xf numFmtId="0" fontId="3" fillId="119" borderId="0" applyNumberFormat="0" applyBorder="0" applyAlignment="0" applyProtection="0"/>
    <xf numFmtId="0" fontId="3" fillId="119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19" borderId="0" applyNumberFormat="0" applyBorder="0" applyAlignment="0" applyProtection="0"/>
    <xf numFmtId="0" fontId="3" fillId="119" borderId="0" applyNumberFormat="0" applyBorder="0" applyAlignment="0" applyProtection="0"/>
    <xf numFmtId="0" fontId="3" fillId="119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19" borderId="0" applyNumberFormat="0" applyBorder="0" applyAlignment="0" applyProtection="0"/>
    <xf numFmtId="0" fontId="3" fillId="119" borderId="0" applyNumberFormat="0" applyBorder="0" applyAlignment="0" applyProtection="0"/>
    <xf numFmtId="0" fontId="3" fillId="119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01" borderId="0" applyNumberFormat="0" applyBorder="0" applyAlignment="0" applyProtection="0"/>
    <xf numFmtId="0" fontId="3" fillId="119" borderId="0" applyNumberFormat="0" applyBorder="0" applyAlignment="0" applyProtection="0"/>
    <xf numFmtId="0" fontId="3" fillId="119" borderId="0" applyNumberFormat="0" applyBorder="0" applyAlignment="0" applyProtection="0"/>
    <xf numFmtId="0" fontId="3" fillId="119" borderId="0" applyNumberFormat="0" applyBorder="0" applyAlignment="0" applyProtection="0"/>
    <xf numFmtId="0" fontId="3" fillId="119" borderId="0" applyNumberFormat="0" applyBorder="0" applyAlignment="0" applyProtection="0"/>
    <xf numFmtId="0" fontId="3" fillId="45" borderId="0" applyNumberFormat="0" applyBorder="0" applyAlignment="0" applyProtection="0"/>
    <xf numFmtId="0" fontId="3" fillId="105" borderId="0" applyNumberFormat="0" applyBorder="0" applyAlignment="0" applyProtection="0"/>
    <xf numFmtId="0" fontId="45" fillId="12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45" fillId="121" borderId="0" applyNumberFormat="0" applyBorder="0" applyAlignment="0" applyProtection="0"/>
    <xf numFmtId="0" fontId="45" fillId="12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10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7" borderId="0" applyNumberFormat="0" applyBorder="0" applyAlignment="0" applyProtection="0"/>
    <xf numFmtId="0" fontId="3" fillId="109" borderId="0" applyNumberFormat="0" applyBorder="0" applyAlignment="0" applyProtection="0"/>
    <xf numFmtId="0" fontId="45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9" borderId="0" applyNumberFormat="0" applyBorder="0" applyAlignment="0" applyProtection="0"/>
    <xf numFmtId="0" fontId="3" fillId="109" borderId="0" applyNumberFormat="0" applyBorder="0" applyAlignment="0" applyProtection="0"/>
    <xf numFmtId="0" fontId="3" fillId="109" borderId="0" applyNumberFormat="0" applyBorder="0" applyAlignment="0" applyProtection="0"/>
    <xf numFmtId="0" fontId="3" fillId="109" borderId="0" applyNumberFormat="0" applyBorder="0" applyAlignment="0" applyProtection="0"/>
    <xf numFmtId="0" fontId="3" fillId="109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9" borderId="0" applyNumberFormat="0" applyBorder="0" applyAlignment="0" applyProtection="0"/>
    <xf numFmtId="0" fontId="3" fillId="109" borderId="0" applyNumberFormat="0" applyBorder="0" applyAlignment="0" applyProtection="0"/>
    <xf numFmtId="0" fontId="3" fillId="109" borderId="0" applyNumberFormat="0" applyBorder="0" applyAlignment="0" applyProtection="0"/>
    <xf numFmtId="0" fontId="3" fillId="109" borderId="0" applyNumberFormat="0" applyBorder="0" applyAlignment="0" applyProtection="0"/>
    <xf numFmtId="0" fontId="3" fillId="109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9" borderId="0" applyNumberFormat="0" applyBorder="0" applyAlignment="0" applyProtection="0"/>
    <xf numFmtId="0" fontId="3" fillId="109" borderId="0" applyNumberFormat="0" applyBorder="0" applyAlignment="0" applyProtection="0"/>
    <xf numFmtId="0" fontId="3" fillId="109" borderId="0" applyNumberFormat="0" applyBorder="0" applyAlignment="0" applyProtection="0"/>
    <xf numFmtId="0" fontId="3" fillId="109" borderId="0" applyNumberFormat="0" applyBorder="0" applyAlignment="0" applyProtection="0"/>
    <xf numFmtId="0" fontId="3" fillId="109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4" fillId="123" borderId="0" applyNumberFormat="0" applyBorder="0" applyAlignment="0" applyProtection="0"/>
    <xf numFmtId="0" fontId="121" fillId="122" borderId="0" applyNumberFormat="0" applyBorder="0" applyAlignment="0" applyProtection="0"/>
    <xf numFmtId="0" fontId="44" fillId="123" borderId="0" applyNumberFormat="0" applyBorder="0" applyAlignment="0" applyProtection="0"/>
    <xf numFmtId="0" fontId="44" fillId="123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90" borderId="0" applyNumberFormat="0" applyBorder="0" applyAlignment="0" applyProtection="0"/>
    <xf numFmtId="0" fontId="121" fillId="90" borderId="0" applyNumberFormat="0" applyBorder="0" applyAlignment="0" applyProtection="0"/>
    <xf numFmtId="0" fontId="121" fillId="90" borderId="0" applyNumberFormat="0" applyBorder="0" applyAlignment="0" applyProtection="0"/>
    <xf numFmtId="0" fontId="121" fillId="90" borderId="0" applyNumberFormat="0" applyBorder="0" applyAlignment="0" applyProtection="0"/>
    <xf numFmtId="0" fontId="121" fillId="90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90" borderId="0" applyNumberFormat="0" applyBorder="0" applyAlignment="0" applyProtection="0"/>
    <xf numFmtId="0" fontId="121" fillId="90" borderId="0" applyNumberFormat="0" applyBorder="0" applyAlignment="0" applyProtection="0"/>
    <xf numFmtId="0" fontId="121" fillId="90" borderId="0" applyNumberFormat="0" applyBorder="0" applyAlignment="0" applyProtection="0"/>
    <xf numFmtId="0" fontId="121" fillId="90" borderId="0" applyNumberFormat="0" applyBorder="0" applyAlignment="0" applyProtection="0"/>
    <xf numFmtId="0" fontId="121" fillId="90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90" borderId="0" applyNumberFormat="0" applyBorder="0" applyAlignment="0" applyProtection="0"/>
    <xf numFmtId="0" fontId="121" fillId="90" borderId="0" applyNumberFormat="0" applyBorder="0" applyAlignment="0" applyProtection="0"/>
    <xf numFmtId="0" fontId="121" fillId="90" borderId="0" applyNumberFormat="0" applyBorder="0" applyAlignment="0" applyProtection="0"/>
    <xf numFmtId="0" fontId="121" fillId="90" borderId="0" applyNumberFormat="0" applyBorder="0" applyAlignment="0" applyProtection="0"/>
    <xf numFmtId="0" fontId="121" fillId="90" borderId="0" applyNumberFormat="0" applyBorder="0" applyAlignment="0" applyProtection="0"/>
    <xf numFmtId="0" fontId="121" fillId="90" borderId="0" applyNumberFormat="0" applyBorder="0" applyAlignment="0" applyProtection="0"/>
    <xf numFmtId="0" fontId="44" fillId="114" borderId="0" applyNumberFormat="0" applyBorder="0" applyAlignment="0" applyProtection="0"/>
    <xf numFmtId="0" fontId="121" fillId="41" borderId="0" applyNumberFormat="0" applyBorder="0" applyAlignment="0" applyProtection="0"/>
    <xf numFmtId="0" fontId="44" fillId="114" borderId="0" applyNumberFormat="0" applyBorder="0" applyAlignment="0" applyProtection="0"/>
    <xf numFmtId="0" fontId="44" fillId="114" borderId="0" applyNumberFormat="0" applyBorder="0" applyAlignment="0" applyProtection="0"/>
    <xf numFmtId="0" fontId="121" fillId="41" borderId="0" applyNumberFormat="0" applyBorder="0" applyAlignment="0" applyProtection="0"/>
    <xf numFmtId="0" fontId="121" fillId="41" borderId="0" applyNumberFormat="0" applyBorder="0" applyAlignment="0" applyProtection="0"/>
    <xf numFmtId="0" fontId="121" fillId="41" borderId="0" applyNumberFormat="0" applyBorder="0" applyAlignment="0" applyProtection="0"/>
    <xf numFmtId="0" fontId="121" fillId="94" borderId="0" applyNumberFormat="0" applyBorder="0" applyAlignment="0" applyProtection="0"/>
    <xf numFmtId="0" fontId="121" fillId="94" borderId="0" applyNumberFormat="0" applyBorder="0" applyAlignment="0" applyProtection="0"/>
    <xf numFmtId="0" fontId="121" fillId="94" borderId="0" applyNumberFormat="0" applyBorder="0" applyAlignment="0" applyProtection="0"/>
    <xf numFmtId="0" fontId="121" fillId="94" borderId="0" applyNumberFormat="0" applyBorder="0" applyAlignment="0" applyProtection="0"/>
    <xf numFmtId="0" fontId="121" fillId="94" borderId="0" applyNumberFormat="0" applyBorder="0" applyAlignment="0" applyProtection="0"/>
    <xf numFmtId="0" fontId="121" fillId="41" borderId="0" applyNumberFormat="0" applyBorder="0" applyAlignment="0" applyProtection="0"/>
    <xf numFmtId="0" fontId="121" fillId="41" borderId="0" applyNumberFormat="0" applyBorder="0" applyAlignment="0" applyProtection="0"/>
    <xf numFmtId="0" fontId="121" fillId="41" borderId="0" applyNumberFormat="0" applyBorder="0" applyAlignment="0" applyProtection="0"/>
    <xf numFmtId="0" fontId="121" fillId="94" borderId="0" applyNumberFormat="0" applyBorder="0" applyAlignment="0" applyProtection="0"/>
    <xf numFmtId="0" fontId="121" fillId="94" borderId="0" applyNumberFormat="0" applyBorder="0" applyAlignment="0" applyProtection="0"/>
    <xf numFmtId="0" fontId="121" fillId="94" borderId="0" applyNumberFormat="0" applyBorder="0" applyAlignment="0" applyProtection="0"/>
    <xf numFmtId="0" fontId="121" fillId="94" borderId="0" applyNumberFormat="0" applyBorder="0" applyAlignment="0" applyProtection="0"/>
    <xf numFmtId="0" fontId="121" fillId="94" borderId="0" applyNumberFormat="0" applyBorder="0" applyAlignment="0" applyProtection="0"/>
    <xf numFmtId="0" fontId="121" fillId="41" borderId="0" applyNumberFormat="0" applyBorder="0" applyAlignment="0" applyProtection="0"/>
    <xf numFmtId="0" fontId="121" fillId="41" borderId="0" applyNumberFormat="0" applyBorder="0" applyAlignment="0" applyProtection="0"/>
    <xf numFmtId="0" fontId="121" fillId="41" borderId="0" applyNumberFormat="0" applyBorder="0" applyAlignment="0" applyProtection="0"/>
    <xf numFmtId="0" fontId="121" fillId="94" borderId="0" applyNumberFormat="0" applyBorder="0" applyAlignment="0" applyProtection="0"/>
    <xf numFmtId="0" fontId="121" fillId="94" borderId="0" applyNumberFormat="0" applyBorder="0" applyAlignment="0" applyProtection="0"/>
    <xf numFmtId="0" fontId="121" fillId="94" borderId="0" applyNumberFormat="0" applyBorder="0" applyAlignment="0" applyProtection="0"/>
    <xf numFmtId="0" fontId="121" fillId="94" borderId="0" applyNumberFormat="0" applyBorder="0" applyAlignment="0" applyProtection="0"/>
    <xf numFmtId="0" fontId="121" fillId="94" borderId="0" applyNumberFormat="0" applyBorder="0" applyAlignment="0" applyProtection="0"/>
    <xf numFmtId="0" fontId="121" fillId="94" borderId="0" applyNumberFormat="0" applyBorder="0" applyAlignment="0" applyProtection="0"/>
    <xf numFmtId="0" fontId="44" fillId="118" borderId="0" applyNumberFormat="0" applyBorder="0" applyAlignment="0" applyProtection="0"/>
    <xf numFmtId="0" fontId="121" fillId="28" borderId="0" applyNumberFormat="0" applyBorder="0" applyAlignment="0" applyProtection="0"/>
    <xf numFmtId="0" fontId="44" fillId="118" borderId="0" applyNumberFormat="0" applyBorder="0" applyAlignment="0" applyProtection="0"/>
    <xf numFmtId="0" fontId="44" fillId="11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98" borderId="0" applyNumberFormat="0" applyBorder="0" applyAlignment="0" applyProtection="0"/>
    <xf numFmtId="0" fontId="121" fillId="98" borderId="0" applyNumberFormat="0" applyBorder="0" applyAlignment="0" applyProtection="0"/>
    <xf numFmtId="0" fontId="121" fillId="98" borderId="0" applyNumberFormat="0" applyBorder="0" applyAlignment="0" applyProtection="0"/>
    <xf numFmtId="0" fontId="121" fillId="98" borderId="0" applyNumberFormat="0" applyBorder="0" applyAlignment="0" applyProtection="0"/>
    <xf numFmtId="0" fontId="121" fillId="9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98" borderId="0" applyNumberFormat="0" applyBorder="0" applyAlignment="0" applyProtection="0"/>
    <xf numFmtId="0" fontId="121" fillId="98" borderId="0" applyNumberFormat="0" applyBorder="0" applyAlignment="0" applyProtection="0"/>
    <xf numFmtId="0" fontId="121" fillId="98" borderId="0" applyNumberFormat="0" applyBorder="0" applyAlignment="0" applyProtection="0"/>
    <xf numFmtId="0" fontId="121" fillId="98" borderId="0" applyNumberFormat="0" applyBorder="0" applyAlignment="0" applyProtection="0"/>
    <xf numFmtId="0" fontId="121" fillId="9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28" borderId="0" applyNumberFormat="0" applyBorder="0" applyAlignment="0" applyProtection="0"/>
    <xf numFmtId="0" fontId="121" fillId="98" borderId="0" applyNumberFormat="0" applyBorder="0" applyAlignment="0" applyProtection="0"/>
    <xf numFmtId="0" fontId="121" fillId="98" borderId="0" applyNumberFormat="0" applyBorder="0" applyAlignment="0" applyProtection="0"/>
    <xf numFmtId="0" fontId="121" fillId="98" borderId="0" applyNumberFormat="0" applyBorder="0" applyAlignment="0" applyProtection="0"/>
    <xf numFmtId="0" fontId="121" fillId="98" borderId="0" applyNumberFormat="0" applyBorder="0" applyAlignment="0" applyProtection="0"/>
    <xf numFmtId="0" fontId="121" fillId="98" borderId="0" applyNumberFormat="0" applyBorder="0" applyAlignment="0" applyProtection="0"/>
    <xf numFmtId="0" fontId="121" fillId="98" borderId="0" applyNumberFormat="0" applyBorder="0" applyAlignment="0" applyProtection="0"/>
    <xf numFmtId="0" fontId="44" fillId="120" borderId="0" applyNumberFormat="0" applyBorder="0" applyAlignment="0" applyProtection="0"/>
    <xf numFmtId="0" fontId="121" fillId="119" borderId="0" applyNumberFormat="0" applyBorder="0" applyAlignment="0" applyProtection="0"/>
    <xf numFmtId="0" fontId="44" fillId="120" borderId="0" applyNumberFormat="0" applyBorder="0" applyAlignment="0" applyProtection="0"/>
    <xf numFmtId="0" fontId="44" fillId="120" borderId="0" applyNumberFormat="0" applyBorder="0" applyAlignment="0" applyProtection="0"/>
    <xf numFmtId="0" fontId="121" fillId="119" borderId="0" applyNumberFormat="0" applyBorder="0" applyAlignment="0" applyProtection="0"/>
    <xf numFmtId="0" fontId="121" fillId="119" borderId="0" applyNumberFormat="0" applyBorder="0" applyAlignment="0" applyProtection="0"/>
    <xf numFmtId="0" fontId="121" fillId="119" borderId="0" applyNumberFormat="0" applyBorder="0" applyAlignment="0" applyProtection="0"/>
    <xf numFmtId="0" fontId="121" fillId="102" borderId="0" applyNumberFormat="0" applyBorder="0" applyAlignment="0" applyProtection="0"/>
    <xf numFmtId="0" fontId="121" fillId="102" borderId="0" applyNumberFormat="0" applyBorder="0" applyAlignment="0" applyProtection="0"/>
    <xf numFmtId="0" fontId="121" fillId="102" borderId="0" applyNumberFormat="0" applyBorder="0" applyAlignment="0" applyProtection="0"/>
    <xf numFmtId="0" fontId="121" fillId="102" borderId="0" applyNumberFormat="0" applyBorder="0" applyAlignment="0" applyProtection="0"/>
    <xf numFmtId="0" fontId="121" fillId="102" borderId="0" applyNumberFormat="0" applyBorder="0" applyAlignment="0" applyProtection="0"/>
    <xf numFmtId="0" fontId="121" fillId="119" borderId="0" applyNumberFormat="0" applyBorder="0" applyAlignment="0" applyProtection="0"/>
    <xf numFmtId="0" fontId="121" fillId="119" borderId="0" applyNumberFormat="0" applyBorder="0" applyAlignment="0" applyProtection="0"/>
    <xf numFmtId="0" fontId="121" fillId="119" borderId="0" applyNumberFormat="0" applyBorder="0" applyAlignment="0" applyProtection="0"/>
    <xf numFmtId="0" fontId="121" fillId="102" borderId="0" applyNumberFormat="0" applyBorder="0" applyAlignment="0" applyProtection="0"/>
    <xf numFmtId="0" fontId="121" fillId="102" borderId="0" applyNumberFormat="0" applyBorder="0" applyAlignment="0" applyProtection="0"/>
    <xf numFmtId="0" fontId="121" fillId="102" borderId="0" applyNumberFormat="0" applyBorder="0" applyAlignment="0" applyProtection="0"/>
    <xf numFmtId="0" fontId="121" fillId="102" borderId="0" applyNumberFormat="0" applyBorder="0" applyAlignment="0" applyProtection="0"/>
    <xf numFmtId="0" fontId="121" fillId="102" borderId="0" applyNumberFormat="0" applyBorder="0" applyAlignment="0" applyProtection="0"/>
    <xf numFmtId="0" fontId="121" fillId="119" borderId="0" applyNumberFormat="0" applyBorder="0" applyAlignment="0" applyProtection="0"/>
    <xf numFmtId="0" fontId="121" fillId="119" borderId="0" applyNumberFormat="0" applyBorder="0" applyAlignment="0" applyProtection="0"/>
    <xf numFmtId="0" fontId="121" fillId="119" borderId="0" applyNumberFormat="0" applyBorder="0" applyAlignment="0" applyProtection="0"/>
    <xf numFmtId="0" fontId="121" fillId="102" borderId="0" applyNumberFormat="0" applyBorder="0" applyAlignment="0" applyProtection="0"/>
    <xf numFmtId="0" fontId="121" fillId="102" borderId="0" applyNumberFormat="0" applyBorder="0" applyAlignment="0" applyProtection="0"/>
    <xf numFmtId="0" fontId="121" fillId="102" borderId="0" applyNumberFormat="0" applyBorder="0" applyAlignment="0" applyProtection="0"/>
    <xf numFmtId="0" fontId="121" fillId="102" borderId="0" applyNumberFormat="0" applyBorder="0" applyAlignment="0" applyProtection="0"/>
    <xf numFmtId="0" fontId="121" fillId="102" borderId="0" applyNumberFormat="0" applyBorder="0" applyAlignment="0" applyProtection="0"/>
    <xf numFmtId="0" fontId="121" fillId="102" borderId="0" applyNumberFormat="0" applyBorder="0" applyAlignment="0" applyProtection="0"/>
    <xf numFmtId="0" fontId="44" fillId="123" borderId="0" applyNumberFormat="0" applyBorder="0" applyAlignment="0" applyProtection="0"/>
    <xf numFmtId="0" fontId="121" fillId="122" borderId="0" applyNumberFormat="0" applyBorder="0" applyAlignment="0" applyProtection="0"/>
    <xf numFmtId="0" fontId="44" fillId="123" borderId="0" applyNumberFormat="0" applyBorder="0" applyAlignment="0" applyProtection="0"/>
    <xf numFmtId="0" fontId="44" fillId="123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06" borderId="0" applyNumberFormat="0" applyBorder="0" applyAlignment="0" applyProtection="0"/>
    <xf numFmtId="0" fontId="121" fillId="106" borderId="0" applyNumberFormat="0" applyBorder="0" applyAlignment="0" applyProtection="0"/>
    <xf numFmtId="0" fontId="121" fillId="106" borderId="0" applyNumberFormat="0" applyBorder="0" applyAlignment="0" applyProtection="0"/>
    <xf numFmtId="0" fontId="121" fillId="106" borderId="0" applyNumberFormat="0" applyBorder="0" applyAlignment="0" applyProtection="0"/>
    <xf numFmtId="0" fontId="121" fillId="106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06" borderId="0" applyNumberFormat="0" applyBorder="0" applyAlignment="0" applyProtection="0"/>
    <xf numFmtId="0" fontId="121" fillId="106" borderId="0" applyNumberFormat="0" applyBorder="0" applyAlignment="0" applyProtection="0"/>
    <xf numFmtId="0" fontId="121" fillId="106" borderId="0" applyNumberFormat="0" applyBorder="0" applyAlignment="0" applyProtection="0"/>
    <xf numFmtId="0" fontId="121" fillId="106" borderId="0" applyNumberFormat="0" applyBorder="0" applyAlignment="0" applyProtection="0"/>
    <xf numFmtId="0" fontId="121" fillId="106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06" borderId="0" applyNumberFormat="0" applyBorder="0" applyAlignment="0" applyProtection="0"/>
    <xf numFmtId="0" fontId="121" fillId="106" borderId="0" applyNumberFormat="0" applyBorder="0" applyAlignment="0" applyProtection="0"/>
    <xf numFmtId="0" fontId="121" fillId="106" borderId="0" applyNumberFormat="0" applyBorder="0" applyAlignment="0" applyProtection="0"/>
    <xf numFmtId="0" fontId="121" fillId="106" borderId="0" applyNumberFormat="0" applyBorder="0" applyAlignment="0" applyProtection="0"/>
    <xf numFmtId="0" fontId="121" fillId="106" borderId="0" applyNumberFormat="0" applyBorder="0" applyAlignment="0" applyProtection="0"/>
    <xf numFmtId="0" fontId="121" fillId="106" borderId="0" applyNumberFormat="0" applyBorder="0" applyAlignment="0" applyProtection="0"/>
    <xf numFmtId="0" fontId="44" fillId="112" borderId="0" applyNumberFormat="0" applyBorder="0" applyAlignment="0" applyProtection="0"/>
    <xf numFmtId="0" fontId="121" fillId="11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121" fillId="11" borderId="0" applyNumberFormat="0" applyBorder="0" applyAlignment="0" applyProtection="0"/>
    <xf numFmtId="0" fontId="121" fillId="11" borderId="0" applyNumberFormat="0" applyBorder="0" applyAlignment="0" applyProtection="0"/>
    <xf numFmtId="0" fontId="121" fillId="11" borderId="0" applyNumberFormat="0" applyBorder="0" applyAlignment="0" applyProtection="0"/>
    <xf numFmtId="0" fontId="121" fillId="110" borderId="0" applyNumberFormat="0" applyBorder="0" applyAlignment="0" applyProtection="0"/>
    <xf numFmtId="0" fontId="121" fillId="110" borderId="0" applyNumberFormat="0" applyBorder="0" applyAlignment="0" applyProtection="0"/>
    <xf numFmtId="0" fontId="121" fillId="110" borderId="0" applyNumberFormat="0" applyBorder="0" applyAlignment="0" applyProtection="0"/>
    <xf numFmtId="0" fontId="121" fillId="110" borderId="0" applyNumberFormat="0" applyBorder="0" applyAlignment="0" applyProtection="0"/>
    <xf numFmtId="0" fontId="121" fillId="110" borderId="0" applyNumberFormat="0" applyBorder="0" applyAlignment="0" applyProtection="0"/>
    <xf numFmtId="0" fontId="121" fillId="11" borderId="0" applyNumberFormat="0" applyBorder="0" applyAlignment="0" applyProtection="0"/>
    <xf numFmtId="0" fontId="121" fillId="11" borderId="0" applyNumberFormat="0" applyBorder="0" applyAlignment="0" applyProtection="0"/>
    <xf numFmtId="0" fontId="121" fillId="11" borderId="0" applyNumberFormat="0" applyBorder="0" applyAlignment="0" applyProtection="0"/>
    <xf numFmtId="0" fontId="121" fillId="110" borderId="0" applyNumberFormat="0" applyBorder="0" applyAlignment="0" applyProtection="0"/>
    <xf numFmtId="0" fontId="121" fillId="110" borderId="0" applyNumberFormat="0" applyBorder="0" applyAlignment="0" applyProtection="0"/>
    <xf numFmtId="0" fontId="121" fillId="110" borderId="0" applyNumberFormat="0" applyBorder="0" applyAlignment="0" applyProtection="0"/>
    <xf numFmtId="0" fontId="121" fillId="110" borderId="0" applyNumberFormat="0" applyBorder="0" applyAlignment="0" applyProtection="0"/>
    <xf numFmtId="0" fontId="121" fillId="110" borderId="0" applyNumberFormat="0" applyBorder="0" applyAlignment="0" applyProtection="0"/>
    <xf numFmtId="0" fontId="121" fillId="11" borderId="0" applyNumberFormat="0" applyBorder="0" applyAlignment="0" applyProtection="0"/>
    <xf numFmtId="0" fontId="121" fillId="11" borderId="0" applyNumberFormat="0" applyBorder="0" applyAlignment="0" applyProtection="0"/>
    <xf numFmtId="0" fontId="121" fillId="11" borderId="0" applyNumberFormat="0" applyBorder="0" applyAlignment="0" applyProtection="0"/>
    <xf numFmtId="0" fontId="121" fillId="110" borderId="0" applyNumberFormat="0" applyBorder="0" applyAlignment="0" applyProtection="0"/>
    <xf numFmtId="0" fontId="121" fillId="110" borderId="0" applyNumberFormat="0" applyBorder="0" applyAlignment="0" applyProtection="0"/>
    <xf numFmtId="0" fontId="121" fillId="110" borderId="0" applyNumberFormat="0" applyBorder="0" applyAlignment="0" applyProtection="0"/>
    <xf numFmtId="0" fontId="121" fillId="110" borderId="0" applyNumberFormat="0" applyBorder="0" applyAlignment="0" applyProtection="0"/>
    <xf numFmtId="0" fontId="121" fillId="110" borderId="0" applyNumberFormat="0" applyBorder="0" applyAlignment="0" applyProtection="0"/>
    <xf numFmtId="0" fontId="121" fillId="110" borderId="0" applyNumberFormat="0" applyBorder="0" applyAlignment="0" applyProtection="0"/>
    <xf numFmtId="0" fontId="45" fillId="58" borderId="0" applyNumberFormat="0" applyBorder="0" applyAlignment="0" applyProtection="0"/>
    <xf numFmtId="0" fontId="45" fillId="137" borderId="0" applyNumberFormat="0" applyBorder="0" applyAlignment="0" applyProtection="0"/>
    <xf numFmtId="0" fontId="45" fillId="58" borderId="0" applyNumberFormat="0" applyBorder="0" applyAlignment="0" applyProtection="0"/>
    <xf numFmtId="0" fontId="45" fillId="27" borderId="0" applyNumberFormat="0" applyBorder="0" applyAlignment="0" applyProtection="0"/>
    <xf numFmtId="0" fontId="45" fillId="56" borderId="0" applyNumberFormat="0" applyBorder="0" applyAlignment="0" applyProtection="0"/>
    <xf numFmtId="0" fontId="45" fillId="27" borderId="0" applyNumberFormat="0" applyBorder="0" applyAlignment="0" applyProtection="0"/>
    <xf numFmtId="0" fontId="44" fillId="59" borderId="0" applyNumberFormat="0" applyBorder="0" applyAlignment="0" applyProtection="0"/>
    <xf numFmtId="0" fontId="44" fillId="123" borderId="0" applyNumberFormat="0" applyBorder="0" applyAlignment="0" applyProtection="0"/>
    <xf numFmtId="0" fontId="44" fillId="59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44" fillId="16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44" fillId="124" borderId="0" applyNumberFormat="0" applyBorder="0" applyAlignment="0" applyProtection="0"/>
    <xf numFmtId="0" fontId="44" fillId="124" borderId="0" applyNumberFormat="0" applyBorder="0" applyAlignment="0" applyProtection="0"/>
    <xf numFmtId="0" fontId="44" fillId="124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45" fillId="60" borderId="0" applyNumberFormat="0" applyBorder="0" applyAlignment="0" applyProtection="0"/>
    <xf numFmtId="0" fontId="45" fillId="138" borderId="0" applyNumberFormat="0" applyBorder="0" applyAlignment="0" applyProtection="0"/>
    <xf numFmtId="0" fontId="45" fillId="60" borderId="0" applyNumberFormat="0" applyBorder="0" applyAlignment="0" applyProtection="0"/>
    <xf numFmtId="0" fontId="45" fillId="26" borderId="0" applyNumberFormat="0" applyBorder="0" applyAlignment="0" applyProtection="0"/>
    <xf numFmtId="0" fontId="45" fillId="114" borderId="0" applyNumberFormat="0" applyBorder="0" applyAlignment="0" applyProtection="0"/>
    <xf numFmtId="0" fontId="45" fillId="26" borderId="0" applyNumberFormat="0" applyBorder="0" applyAlignment="0" applyProtection="0"/>
    <xf numFmtId="0" fontId="44" fillId="22" borderId="0" applyNumberFormat="0" applyBorder="0" applyAlignment="0" applyProtection="0"/>
    <xf numFmtId="0" fontId="44" fillId="55" borderId="0" applyNumberFormat="0" applyBorder="0" applyAlignment="0" applyProtection="0"/>
    <xf numFmtId="0" fontId="44" fillId="22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91" borderId="0" applyNumberFormat="0" applyBorder="0" applyAlignment="0" applyProtection="0"/>
    <xf numFmtId="0" fontId="121" fillId="91" borderId="0" applyNumberFormat="0" applyBorder="0" applyAlignment="0" applyProtection="0"/>
    <xf numFmtId="0" fontId="121" fillId="91" borderId="0" applyNumberFormat="0" applyBorder="0" applyAlignment="0" applyProtection="0"/>
    <xf numFmtId="0" fontId="121" fillId="91" borderId="0" applyNumberFormat="0" applyBorder="0" applyAlignment="0" applyProtection="0"/>
    <xf numFmtId="0" fontId="121" fillId="91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91" borderId="0" applyNumberFormat="0" applyBorder="0" applyAlignment="0" applyProtection="0"/>
    <xf numFmtId="0" fontId="121" fillId="91" borderId="0" applyNumberFormat="0" applyBorder="0" applyAlignment="0" applyProtection="0"/>
    <xf numFmtId="0" fontId="121" fillId="91" borderId="0" applyNumberFormat="0" applyBorder="0" applyAlignment="0" applyProtection="0"/>
    <xf numFmtId="0" fontId="121" fillId="91" borderId="0" applyNumberFormat="0" applyBorder="0" applyAlignment="0" applyProtection="0"/>
    <xf numFmtId="0" fontId="121" fillId="91" borderId="0" applyNumberFormat="0" applyBorder="0" applyAlignment="0" applyProtection="0"/>
    <xf numFmtId="0" fontId="121" fillId="91" borderId="0" applyNumberFormat="0" applyBorder="0" applyAlignment="0" applyProtection="0"/>
    <xf numFmtId="0" fontId="121" fillId="125" borderId="0" applyNumberFormat="0" applyBorder="0" applyAlignment="0" applyProtection="0"/>
    <xf numFmtId="0" fontId="44" fillId="20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125" borderId="0" applyNumberFormat="0" applyBorder="0" applyAlignment="0" applyProtection="0"/>
    <xf numFmtId="0" fontId="121" fillId="91" borderId="0" applyNumberFormat="0" applyBorder="0" applyAlignment="0" applyProtection="0"/>
    <xf numFmtId="0" fontId="121" fillId="91" borderId="0" applyNumberFormat="0" applyBorder="0" applyAlignment="0" applyProtection="0"/>
    <xf numFmtId="0" fontId="121" fillId="91" borderId="0" applyNumberFormat="0" applyBorder="0" applyAlignment="0" applyProtection="0"/>
    <xf numFmtId="0" fontId="121" fillId="91" borderId="0" applyNumberFormat="0" applyBorder="0" applyAlignment="0" applyProtection="0"/>
    <xf numFmtId="0" fontId="121" fillId="91" borderId="0" applyNumberFormat="0" applyBorder="0" applyAlignment="0" applyProtection="0"/>
    <xf numFmtId="0" fontId="45" fillId="61" borderId="0" applyNumberFormat="0" applyBorder="0" applyAlignment="0" applyProtection="0"/>
    <xf numFmtId="0" fontId="45" fillId="139" borderId="0" applyNumberFormat="0" applyBorder="0" applyAlignment="0" applyProtection="0"/>
    <xf numFmtId="0" fontId="45" fillId="61" borderId="0" applyNumberFormat="0" applyBorder="0" applyAlignment="0" applyProtection="0"/>
    <xf numFmtId="0" fontId="45" fillId="62" borderId="0" applyNumberFormat="0" applyBorder="0" applyAlignment="0" applyProtection="0"/>
    <xf numFmtId="0" fontId="45" fillId="130" borderId="0" applyNumberFormat="0" applyBorder="0" applyAlignment="0" applyProtection="0"/>
    <xf numFmtId="0" fontId="45" fillId="62" borderId="0" applyNumberFormat="0" applyBorder="0" applyAlignment="0" applyProtection="0"/>
    <xf numFmtId="0" fontId="44" fillId="63" borderId="0" applyNumberFormat="0" applyBorder="0" applyAlignment="0" applyProtection="0"/>
    <xf numFmtId="0" fontId="44" fillId="115" borderId="0" applyNumberFormat="0" applyBorder="0" applyAlignment="0" applyProtection="0"/>
    <xf numFmtId="0" fontId="44" fillId="63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44" fillId="64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44" fillId="118" borderId="0" applyNumberFormat="0" applyBorder="0" applyAlignment="0" applyProtection="0"/>
    <xf numFmtId="0" fontId="44" fillId="118" borderId="0" applyNumberFormat="0" applyBorder="0" applyAlignment="0" applyProtection="0"/>
    <xf numFmtId="0" fontId="44" fillId="118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45" fillId="60" borderId="0" applyNumberFormat="0" applyBorder="0" applyAlignment="0" applyProtection="0"/>
    <xf numFmtId="0" fontId="45" fillId="138" borderId="0" applyNumberFormat="0" applyBorder="0" applyAlignment="0" applyProtection="0"/>
    <xf numFmtId="0" fontId="45" fillId="60" borderId="0" applyNumberFormat="0" applyBorder="0" applyAlignment="0" applyProtection="0"/>
    <xf numFmtId="0" fontId="45" fillId="23" borderId="0" applyNumberFormat="0" applyBorder="0" applyAlignment="0" applyProtection="0"/>
    <xf numFmtId="0" fontId="45" fillId="140" borderId="0" applyNumberFormat="0" applyBorder="0" applyAlignment="0" applyProtection="0"/>
    <xf numFmtId="0" fontId="45" fillId="23" borderId="0" applyNumberFormat="0" applyBorder="0" applyAlignment="0" applyProtection="0"/>
    <xf numFmtId="0" fontId="44" fillId="26" borderId="0" applyNumberFormat="0" applyBorder="0" applyAlignment="0" applyProtection="0"/>
    <xf numFmtId="0" fontId="44" fillId="114" borderId="0" applyNumberFormat="0" applyBorder="0" applyAlignment="0" applyProtection="0"/>
    <xf numFmtId="0" fontId="44" fillId="26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99" borderId="0" applyNumberFormat="0" applyBorder="0" applyAlignment="0" applyProtection="0"/>
    <xf numFmtId="0" fontId="121" fillId="99" borderId="0" applyNumberFormat="0" applyBorder="0" applyAlignment="0" applyProtection="0"/>
    <xf numFmtId="0" fontId="121" fillId="99" borderId="0" applyNumberFormat="0" applyBorder="0" applyAlignment="0" applyProtection="0"/>
    <xf numFmtId="0" fontId="121" fillId="99" borderId="0" applyNumberFormat="0" applyBorder="0" applyAlignment="0" applyProtection="0"/>
    <xf numFmtId="0" fontId="121" fillId="99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99" borderId="0" applyNumberFormat="0" applyBorder="0" applyAlignment="0" applyProtection="0"/>
    <xf numFmtId="0" fontId="121" fillId="99" borderId="0" applyNumberFormat="0" applyBorder="0" applyAlignment="0" applyProtection="0"/>
    <xf numFmtId="0" fontId="121" fillId="99" borderId="0" applyNumberFormat="0" applyBorder="0" applyAlignment="0" applyProtection="0"/>
    <xf numFmtId="0" fontId="121" fillId="99" borderId="0" applyNumberFormat="0" applyBorder="0" applyAlignment="0" applyProtection="0"/>
    <xf numFmtId="0" fontId="121" fillId="99" borderId="0" applyNumberFormat="0" applyBorder="0" applyAlignment="0" applyProtection="0"/>
    <xf numFmtId="0" fontId="121" fillId="99" borderId="0" applyNumberFormat="0" applyBorder="0" applyAlignment="0" applyProtection="0"/>
    <xf numFmtId="0" fontId="121" fillId="126" borderId="0" applyNumberFormat="0" applyBorder="0" applyAlignment="0" applyProtection="0"/>
    <xf numFmtId="0" fontId="44" fillId="65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44" fillId="127" borderId="0" applyNumberFormat="0" applyBorder="0" applyAlignment="0" applyProtection="0"/>
    <xf numFmtId="0" fontId="44" fillId="127" borderId="0" applyNumberFormat="0" applyBorder="0" applyAlignment="0" applyProtection="0"/>
    <xf numFmtId="0" fontId="44" fillId="127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126" borderId="0" applyNumberFormat="0" applyBorder="0" applyAlignment="0" applyProtection="0"/>
    <xf numFmtId="0" fontId="121" fillId="99" borderId="0" applyNumberFormat="0" applyBorder="0" applyAlignment="0" applyProtection="0"/>
    <xf numFmtId="0" fontId="121" fillId="99" borderId="0" applyNumberFormat="0" applyBorder="0" applyAlignment="0" applyProtection="0"/>
    <xf numFmtId="0" fontId="121" fillId="99" borderId="0" applyNumberFormat="0" applyBorder="0" applyAlignment="0" applyProtection="0"/>
    <xf numFmtId="0" fontId="121" fillId="99" borderId="0" applyNumberFormat="0" applyBorder="0" applyAlignment="0" applyProtection="0"/>
    <xf numFmtId="0" fontId="121" fillId="99" borderId="0" applyNumberFormat="0" applyBorder="0" applyAlignment="0" applyProtection="0"/>
    <xf numFmtId="0" fontId="45" fillId="25" borderId="0" applyNumberFormat="0" applyBorder="0" applyAlignment="0" applyProtection="0"/>
    <xf numFmtId="0" fontId="45" fillId="111" borderId="0" applyNumberFormat="0" applyBorder="0" applyAlignment="0" applyProtection="0"/>
    <xf numFmtId="0" fontId="45" fillId="25" borderId="0" applyNumberFormat="0" applyBorder="0" applyAlignment="0" applyProtection="0"/>
    <xf numFmtId="0" fontId="45" fillId="18" borderId="0" applyNumberFormat="0" applyBorder="0" applyAlignment="0" applyProtection="0"/>
    <xf numFmtId="0" fontId="45" fillId="121" borderId="0" applyNumberFormat="0" applyBorder="0" applyAlignment="0" applyProtection="0"/>
    <xf numFmtId="0" fontId="45" fillId="18" borderId="0" applyNumberFormat="0" applyBorder="0" applyAlignment="0" applyProtection="0"/>
    <xf numFmtId="0" fontId="44" fillId="59" borderId="0" applyNumberFormat="0" applyBorder="0" applyAlignment="0" applyProtection="0"/>
    <xf numFmtId="0" fontId="44" fillId="123" borderId="0" applyNumberFormat="0" applyBorder="0" applyAlignment="0" applyProtection="0"/>
    <xf numFmtId="0" fontId="44" fillId="59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03" borderId="0" applyNumberFormat="0" applyBorder="0" applyAlignment="0" applyProtection="0"/>
    <xf numFmtId="0" fontId="121" fillId="103" borderId="0" applyNumberFormat="0" applyBorder="0" applyAlignment="0" applyProtection="0"/>
    <xf numFmtId="0" fontId="121" fillId="103" borderId="0" applyNumberFormat="0" applyBorder="0" applyAlignment="0" applyProtection="0"/>
    <xf numFmtId="0" fontId="121" fillId="103" borderId="0" applyNumberFormat="0" applyBorder="0" applyAlignment="0" applyProtection="0"/>
    <xf numFmtId="0" fontId="121" fillId="103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03" borderId="0" applyNumberFormat="0" applyBorder="0" applyAlignment="0" applyProtection="0"/>
    <xf numFmtId="0" fontId="121" fillId="103" borderId="0" applyNumberFormat="0" applyBorder="0" applyAlignment="0" applyProtection="0"/>
    <xf numFmtId="0" fontId="121" fillId="103" borderId="0" applyNumberFormat="0" applyBorder="0" applyAlignment="0" applyProtection="0"/>
    <xf numFmtId="0" fontId="121" fillId="103" borderId="0" applyNumberFormat="0" applyBorder="0" applyAlignment="0" applyProtection="0"/>
    <xf numFmtId="0" fontId="121" fillId="103" borderId="0" applyNumberFormat="0" applyBorder="0" applyAlignment="0" applyProtection="0"/>
    <xf numFmtId="0" fontId="121" fillId="103" borderId="0" applyNumberFormat="0" applyBorder="0" applyAlignment="0" applyProtection="0"/>
    <xf numFmtId="0" fontId="121" fillId="122" borderId="0" applyNumberFormat="0" applyBorder="0" applyAlignment="0" applyProtection="0"/>
    <xf numFmtId="0" fontId="44" fillId="59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44" fillId="123" borderId="0" applyNumberFormat="0" applyBorder="0" applyAlignment="0" applyProtection="0"/>
    <xf numFmtId="0" fontId="44" fillId="123" borderId="0" applyNumberFormat="0" applyBorder="0" applyAlignment="0" applyProtection="0"/>
    <xf numFmtId="0" fontId="44" fillId="123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22" borderId="0" applyNumberFormat="0" applyBorder="0" applyAlignment="0" applyProtection="0"/>
    <xf numFmtId="0" fontId="121" fillId="103" borderId="0" applyNumberFormat="0" applyBorder="0" applyAlignment="0" applyProtection="0"/>
    <xf numFmtId="0" fontId="121" fillId="103" borderId="0" applyNumberFormat="0" applyBorder="0" applyAlignment="0" applyProtection="0"/>
    <xf numFmtId="0" fontId="121" fillId="103" borderId="0" applyNumberFormat="0" applyBorder="0" applyAlignment="0" applyProtection="0"/>
    <xf numFmtId="0" fontId="121" fillId="103" borderId="0" applyNumberFormat="0" applyBorder="0" applyAlignment="0" applyProtection="0"/>
    <xf numFmtId="0" fontId="121" fillId="103" borderId="0" applyNumberFormat="0" applyBorder="0" applyAlignment="0" applyProtection="0"/>
    <xf numFmtId="0" fontId="45" fillId="32" borderId="0" applyNumberFormat="0" applyBorder="0" applyAlignment="0" applyProtection="0"/>
    <xf numFmtId="0" fontId="45" fillId="75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52" borderId="0" applyNumberFormat="0" applyBorder="0" applyAlignment="0" applyProtection="0"/>
    <xf numFmtId="0" fontId="45" fillId="33" borderId="0" applyNumberFormat="0" applyBorder="0" applyAlignment="0" applyProtection="0"/>
    <xf numFmtId="0" fontId="44" fillId="66" borderId="0" applyNumberFormat="0" applyBorder="0" applyAlignment="0" applyProtection="0"/>
    <xf numFmtId="0" fontId="44" fillId="112" borderId="0" applyNumberFormat="0" applyBorder="0" applyAlignment="0" applyProtection="0"/>
    <xf numFmtId="0" fontId="44" fillId="66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44" fillId="6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44" fillId="128" borderId="0" applyNumberFormat="0" applyBorder="0" applyAlignment="0" applyProtection="0"/>
    <xf numFmtId="0" fontId="44" fillId="128" borderId="0" applyNumberFormat="0" applyBorder="0" applyAlignment="0" applyProtection="0"/>
    <xf numFmtId="0" fontId="44" fillId="128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11" fillId="81" borderId="0" applyNumberFormat="0" applyBorder="0" applyAlignment="0" applyProtection="0"/>
    <xf numFmtId="0" fontId="111" fillId="81" borderId="0" applyNumberFormat="0" applyBorder="0" applyAlignment="0" applyProtection="0"/>
    <xf numFmtId="0" fontId="111" fillId="81" borderId="0" applyNumberFormat="0" applyBorder="0" applyAlignment="0" applyProtection="0"/>
    <xf numFmtId="0" fontId="111" fillId="81" borderId="0" applyNumberFormat="0" applyBorder="0" applyAlignment="0" applyProtection="0"/>
    <xf numFmtId="0" fontId="111" fillId="81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11" fillId="81" borderId="0" applyNumberFormat="0" applyBorder="0" applyAlignment="0" applyProtection="0"/>
    <xf numFmtId="0" fontId="111" fillId="81" borderId="0" applyNumberFormat="0" applyBorder="0" applyAlignment="0" applyProtection="0"/>
    <xf numFmtId="0" fontId="111" fillId="81" borderId="0" applyNumberFormat="0" applyBorder="0" applyAlignment="0" applyProtection="0"/>
    <xf numFmtId="0" fontId="111" fillId="81" borderId="0" applyNumberFormat="0" applyBorder="0" applyAlignment="0" applyProtection="0"/>
    <xf numFmtId="0" fontId="111" fillId="81" borderId="0" applyNumberFormat="0" applyBorder="0" applyAlignment="0" applyProtection="0"/>
    <xf numFmtId="0" fontId="111" fillId="81" borderId="0" applyNumberFormat="0" applyBorder="0" applyAlignment="0" applyProtection="0"/>
    <xf numFmtId="0" fontId="141" fillId="129" borderId="0" applyNumberFormat="0" applyBorder="0" applyAlignment="0" applyProtection="0"/>
    <xf numFmtId="0" fontId="94" fillId="32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94" fillId="75" borderId="0" applyNumberFormat="0" applyBorder="0" applyAlignment="0" applyProtection="0"/>
    <xf numFmtId="0" fontId="94" fillId="75" borderId="0" applyNumberFormat="0" applyBorder="0" applyAlignment="0" applyProtection="0"/>
    <xf numFmtId="0" fontId="94" fillId="75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41" fillId="129" borderId="0" applyNumberFormat="0" applyBorder="0" applyAlignment="0" applyProtection="0"/>
    <xf numFmtId="0" fontId="111" fillId="81" borderId="0" applyNumberFormat="0" applyBorder="0" applyAlignment="0" applyProtection="0"/>
    <xf numFmtId="0" fontId="111" fillId="81" borderId="0" applyNumberFormat="0" applyBorder="0" applyAlignment="0" applyProtection="0"/>
    <xf numFmtId="0" fontId="111" fillId="81" borderId="0" applyNumberFormat="0" applyBorder="0" applyAlignment="0" applyProtection="0"/>
    <xf numFmtId="0" fontId="111" fillId="81" borderId="0" applyNumberFormat="0" applyBorder="0" applyAlignment="0" applyProtection="0"/>
    <xf numFmtId="0" fontId="111" fillId="81" borderId="0" applyNumberFormat="0" applyBorder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115" fillId="84" borderId="46" applyNumberFormat="0" applyAlignment="0" applyProtection="0"/>
    <xf numFmtId="0" fontId="115" fillId="84" borderId="46" applyNumberFormat="0" applyAlignment="0" applyProtection="0"/>
    <xf numFmtId="0" fontId="115" fillId="84" borderId="46" applyNumberFormat="0" applyAlignment="0" applyProtection="0"/>
    <xf numFmtId="0" fontId="115" fillId="84" borderId="46" applyNumberFormat="0" applyAlignment="0" applyProtection="0"/>
    <xf numFmtId="0" fontId="115" fillId="84" borderId="4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115" fillId="84" borderId="46" applyNumberFormat="0" applyAlignment="0" applyProtection="0"/>
    <xf numFmtId="0" fontId="115" fillId="84" borderId="46" applyNumberFormat="0" applyAlignment="0" applyProtection="0"/>
    <xf numFmtId="0" fontId="115" fillId="84" borderId="46" applyNumberFormat="0" applyAlignment="0" applyProtection="0"/>
    <xf numFmtId="0" fontId="115" fillId="84" borderId="46" applyNumberFormat="0" applyAlignment="0" applyProtection="0"/>
    <xf numFmtId="0" fontId="115" fillId="84" borderId="46" applyNumberFormat="0" applyAlignment="0" applyProtection="0"/>
    <xf numFmtId="0" fontId="115" fillId="84" borderId="46" applyNumberFormat="0" applyAlignment="0" applyProtection="0"/>
    <xf numFmtId="0" fontId="95" fillId="116" borderId="36" applyNumberFormat="0" applyAlignment="0" applyProtection="0"/>
    <xf numFmtId="0" fontId="95" fillId="68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7" borderId="36" applyNumberFormat="0" applyAlignment="0" applyProtection="0"/>
    <xf numFmtId="0" fontId="95" fillId="117" borderId="36" applyNumberFormat="0" applyAlignment="0" applyProtection="0"/>
    <xf numFmtId="0" fontId="95" fillId="117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95" fillId="116" borderId="36" applyNumberFormat="0" applyAlignment="0" applyProtection="0"/>
    <xf numFmtId="0" fontId="115" fillId="84" borderId="46" applyNumberFormat="0" applyAlignment="0" applyProtection="0"/>
    <xf numFmtId="0" fontId="115" fillId="84" borderId="46" applyNumberFormat="0" applyAlignment="0" applyProtection="0"/>
    <xf numFmtId="0" fontId="115" fillId="84" borderId="46" applyNumberFormat="0" applyAlignment="0" applyProtection="0"/>
    <xf numFmtId="0" fontId="115" fillId="84" borderId="46" applyNumberFormat="0" applyAlignment="0" applyProtection="0"/>
    <xf numFmtId="0" fontId="115" fillId="84" borderId="46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85" borderId="49" applyNumberFormat="0" applyAlignment="0" applyProtection="0"/>
    <xf numFmtId="0" fontId="117" fillId="85" borderId="49" applyNumberFormat="0" applyAlignment="0" applyProtection="0"/>
    <xf numFmtId="0" fontId="117" fillId="85" borderId="49" applyNumberFormat="0" applyAlignment="0" applyProtection="0"/>
    <xf numFmtId="0" fontId="117" fillId="85" borderId="49" applyNumberFormat="0" applyAlignment="0" applyProtection="0"/>
    <xf numFmtId="0" fontId="117" fillId="85" borderId="49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85" borderId="49" applyNumberFormat="0" applyAlignment="0" applyProtection="0"/>
    <xf numFmtId="0" fontId="117" fillId="85" borderId="49" applyNumberFormat="0" applyAlignment="0" applyProtection="0"/>
    <xf numFmtId="0" fontId="117" fillId="85" borderId="49" applyNumberFormat="0" applyAlignment="0" applyProtection="0"/>
    <xf numFmtId="0" fontId="117" fillId="85" borderId="49" applyNumberFormat="0" applyAlignment="0" applyProtection="0"/>
    <xf numFmtId="0" fontId="117" fillId="85" borderId="49" applyNumberFormat="0" applyAlignment="0" applyProtection="0"/>
    <xf numFmtId="0" fontId="117" fillId="85" borderId="49" applyNumberFormat="0" applyAlignment="0" applyProtection="0"/>
    <xf numFmtId="0" fontId="117" fillId="41" borderId="49" applyNumberFormat="0" applyAlignment="0" applyProtection="0"/>
    <xf numFmtId="0" fontId="48" fillId="65" borderId="2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48" fillId="127" borderId="2" applyNumberFormat="0" applyAlignment="0" applyProtection="0"/>
    <xf numFmtId="0" fontId="48" fillId="127" borderId="2" applyNumberFormat="0" applyAlignment="0" applyProtection="0"/>
    <xf numFmtId="0" fontId="48" fillId="127" borderId="2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41" borderId="49" applyNumberFormat="0" applyAlignment="0" applyProtection="0"/>
    <xf numFmtId="0" fontId="117" fillId="85" borderId="49" applyNumberFormat="0" applyAlignment="0" applyProtection="0"/>
    <xf numFmtId="0" fontId="117" fillId="85" borderId="49" applyNumberFormat="0" applyAlignment="0" applyProtection="0"/>
    <xf numFmtId="0" fontId="117" fillId="85" borderId="49" applyNumberFormat="0" applyAlignment="0" applyProtection="0"/>
    <xf numFmtId="0" fontId="117" fillId="85" borderId="49" applyNumberFormat="0" applyAlignment="0" applyProtection="0"/>
    <xf numFmtId="0" fontId="117" fillId="85" borderId="49" applyNumberFormat="0" applyAlignment="0" applyProtection="0"/>
    <xf numFmtId="0" fontId="49" fillId="69" borderId="0" applyNumberFormat="0" applyBorder="0" applyAlignment="0" applyProtection="0"/>
    <xf numFmtId="0" fontId="49" fillId="70" borderId="0" applyNumberFormat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0" fontId="143" fillId="42" borderId="0" applyNumberFormat="0" applyBorder="0" applyAlignment="0" applyProtection="0"/>
    <xf numFmtId="0" fontId="45" fillId="6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45" fillId="130" borderId="0" applyNumberFormat="0" applyBorder="0" applyAlignment="0" applyProtection="0"/>
    <xf numFmtId="0" fontId="45" fillId="130" borderId="0" applyNumberFormat="0" applyBorder="0" applyAlignment="0" applyProtection="0"/>
    <xf numFmtId="0" fontId="45" fillId="130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0" fontId="110" fillId="80" borderId="0" applyNumberFormat="0" applyBorder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07" fillId="0" borderId="43" applyNumberFormat="0" applyFill="0" applyAlignment="0" applyProtection="0"/>
    <xf numFmtId="0" fontId="107" fillId="0" borderId="43" applyNumberFormat="0" applyFill="0" applyAlignment="0" applyProtection="0"/>
    <xf numFmtId="0" fontId="107" fillId="0" borderId="43" applyNumberFormat="0" applyFill="0" applyAlignment="0" applyProtection="0"/>
    <xf numFmtId="0" fontId="107" fillId="0" borderId="43" applyNumberFormat="0" applyFill="0" applyAlignment="0" applyProtection="0"/>
    <xf numFmtId="0" fontId="107" fillId="0" borderId="43" applyNumberFormat="0" applyFill="0" applyAlignment="0" applyProtection="0"/>
    <xf numFmtId="0" fontId="107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07" fillId="0" borderId="43" applyNumberFormat="0" applyFill="0" applyAlignment="0" applyProtection="0"/>
    <xf numFmtId="0" fontId="107" fillId="0" borderId="43" applyNumberFormat="0" applyFill="0" applyAlignment="0" applyProtection="0"/>
    <xf numFmtId="0" fontId="107" fillId="0" borderId="43" applyNumberFormat="0" applyFill="0" applyAlignment="0" applyProtection="0"/>
    <xf numFmtId="0" fontId="107" fillId="0" borderId="43" applyNumberFormat="0" applyFill="0" applyAlignment="0" applyProtection="0"/>
    <xf numFmtId="0" fontId="107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44" fillId="0" borderId="43" applyNumberFormat="0" applyFill="0" applyAlignment="0" applyProtection="0"/>
    <xf numFmtId="0" fontId="107" fillId="0" borderId="43" applyNumberFormat="0" applyFill="0" applyAlignment="0" applyProtection="0"/>
    <xf numFmtId="0" fontId="107" fillId="0" borderId="43" applyNumberFormat="0" applyFill="0" applyAlignment="0" applyProtection="0"/>
    <xf numFmtId="0" fontId="107" fillId="0" borderId="43" applyNumberFormat="0" applyFill="0" applyAlignment="0" applyProtection="0"/>
    <xf numFmtId="0" fontId="107" fillId="0" borderId="43" applyNumberFormat="0" applyFill="0" applyAlignment="0" applyProtection="0"/>
    <xf numFmtId="0" fontId="107" fillId="0" borderId="43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08" fillId="0" borderId="44" applyNumberFormat="0" applyFill="0" applyAlignment="0" applyProtection="0"/>
    <xf numFmtId="0" fontId="108" fillId="0" borderId="44" applyNumberFormat="0" applyFill="0" applyAlignment="0" applyProtection="0"/>
    <xf numFmtId="0" fontId="108" fillId="0" borderId="44" applyNumberFormat="0" applyFill="0" applyAlignment="0" applyProtection="0"/>
    <xf numFmtId="0" fontId="108" fillId="0" borderId="44" applyNumberFormat="0" applyFill="0" applyAlignment="0" applyProtection="0"/>
    <xf numFmtId="0" fontId="108" fillId="0" borderId="44" applyNumberFormat="0" applyFill="0" applyAlignment="0" applyProtection="0"/>
    <xf numFmtId="0" fontId="108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08" fillId="0" borderId="44" applyNumberFormat="0" applyFill="0" applyAlignment="0" applyProtection="0"/>
    <xf numFmtId="0" fontId="108" fillId="0" borderId="44" applyNumberFormat="0" applyFill="0" applyAlignment="0" applyProtection="0"/>
    <xf numFmtId="0" fontId="108" fillId="0" borderId="44" applyNumberFormat="0" applyFill="0" applyAlignment="0" applyProtection="0"/>
    <xf numFmtId="0" fontId="108" fillId="0" borderId="44" applyNumberFormat="0" applyFill="0" applyAlignment="0" applyProtection="0"/>
    <xf numFmtId="0" fontId="108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45" fillId="0" borderId="44" applyNumberFormat="0" applyFill="0" applyAlignment="0" applyProtection="0"/>
    <xf numFmtId="0" fontId="108" fillId="0" borderId="44" applyNumberFormat="0" applyFill="0" applyAlignment="0" applyProtection="0"/>
    <xf numFmtId="0" fontId="108" fillId="0" borderId="44" applyNumberFormat="0" applyFill="0" applyAlignment="0" applyProtection="0"/>
    <xf numFmtId="0" fontId="108" fillId="0" borderId="44" applyNumberFormat="0" applyFill="0" applyAlignment="0" applyProtection="0"/>
    <xf numFmtId="0" fontId="108" fillId="0" borderId="44" applyNumberFormat="0" applyFill="0" applyAlignment="0" applyProtection="0"/>
    <xf numFmtId="0" fontId="108" fillId="0" borderId="44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46" applyNumberFormat="0" applyAlignment="0" applyProtection="0"/>
    <xf numFmtId="0" fontId="113" fillId="83" borderId="46" applyNumberFormat="0" applyAlignment="0" applyProtection="0"/>
    <xf numFmtId="0" fontId="113" fillId="83" borderId="46" applyNumberFormat="0" applyAlignment="0" applyProtection="0"/>
    <xf numFmtId="0" fontId="113" fillId="83" borderId="46" applyNumberFormat="0" applyAlignment="0" applyProtection="0"/>
    <xf numFmtId="0" fontId="113" fillId="83" borderId="4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46" applyNumberFormat="0" applyAlignment="0" applyProtection="0"/>
    <xf numFmtId="0" fontId="113" fillId="83" borderId="46" applyNumberFormat="0" applyAlignment="0" applyProtection="0"/>
    <xf numFmtId="0" fontId="113" fillId="83" borderId="46" applyNumberFormat="0" applyAlignment="0" applyProtection="0"/>
    <xf numFmtId="0" fontId="113" fillId="83" borderId="46" applyNumberFormat="0" applyAlignment="0" applyProtection="0"/>
    <xf numFmtId="0" fontId="113" fillId="83" borderId="46" applyNumberFormat="0" applyAlignment="0" applyProtection="0"/>
    <xf numFmtId="0" fontId="113" fillId="83" borderId="46" applyNumberFormat="0" applyAlignment="0" applyProtection="0"/>
    <xf numFmtId="0" fontId="113" fillId="83" borderId="36" applyNumberFormat="0" applyAlignment="0" applyProtection="0"/>
    <xf numFmtId="0" fontId="54" fillId="3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54" fillId="52" borderId="36" applyNumberFormat="0" applyAlignment="0" applyProtection="0"/>
    <xf numFmtId="0" fontId="54" fillId="52" borderId="36" applyNumberFormat="0" applyAlignment="0" applyProtection="0"/>
    <xf numFmtId="0" fontId="54" fillId="52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36" applyNumberFormat="0" applyAlignment="0" applyProtection="0"/>
    <xf numFmtId="0" fontId="113" fillId="83" borderId="46" applyNumberFormat="0" applyAlignment="0" applyProtection="0"/>
    <xf numFmtId="0" fontId="113" fillId="83" borderId="46" applyNumberFormat="0" applyAlignment="0" applyProtection="0"/>
    <xf numFmtId="0" fontId="113" fillId="83" borderId="46" applyNumberFormat="0" applyAlignment="0" applyProtection="0"/>
    <xf numFmtId="0" fontId="113" fillId="83" borderId="46" applyNumberFormat="0" applyAlignment="0" applyProtection="0"/>
    <xf numFmtId="0" fontId="113" fillId="83" borderId="46" applyNumberFormat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112" fillId="82" borderId="0" applyNumberFormat="0" applyBorder="0" applyAlignment="0" applyProtection="0"/>
    <xf numFmtId="0" fontId="112" fillId="82" borderId="0" applyNumberFormat="0" applyBorder="0" applyAlignment="0" applyProtection="0"/>
    <xf numFmtId="0" fontId="112" fillId="82" borderId="0" applyNumberFormat="0" applyBorder="0" applyAlignment="0" applyProtection="0"/>
    <xf numFmtId="0" fontId="112" fillId="82" borderId="0" applyNumberFormat="0" applyBorder="0" applyAlignment="0" applyProtection="0"/>
    <xf numFmtId="0" fontId="112" fillId="82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112" fillId="82" borderId="0" applyNumberFormat="0" applyBorder="0" applyAlignment="0" applyProtection="0"/>
    <xf numFmtId="0" fontId="112" fillId="82" borderId="0" applyNumberFormat="0" applyBorder="0" applyAlignment="0" applyProtection="0"/>
    <xf numFmtId="0" fontId="112" fillId="82" borderId="0" applyNumberFormat="0" applyBorder="0" applyAlignment="0" applyProtection="0"/>
    <xf numFmtId="0" fontId="112" fillId="82" borderId="0" applyNumberFormat="0" applyBorder="0" applyAlignment="0" applyProtection="0"/>
    <xf numFmtId="0" fontId="112" fillId="82" borderId="0" applyNumberFormat="0" applyBorder="0" applyAlignment="0" applyProtection="0"/>
    <xf numFmtId="0" fontId="112" fillId="82" borderId="0" applyNumberFormat="0" applyBorder="0" applyAlignment="0" applyProtection="0"/>
    <xf numFmtId="0" fontId="94" fillId="11" borderId="0" applyNumberFormat="0" applyBorder="0" applyAlignment="0" applyProtection="0"/>
    <xf numFmtId="0" fontId="50" fillId="33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112" fillId="82" borderId="0" applyNumberFormat="0" applyBorder="0" applyAlignment="0" applyProtection="0"/>
    <xf numFmtId="0" fontId="112" fillId="82" borderId="0" applyNumberFormat="0" applyBorder="0" applyAlignment="0" applyProtection="0"/>
    <xf numFmtId="0" fontId="112" fillId="82" borderId="0" applyNumberFormat="0" applyBorder="0" applyAlignment="0" applyProtection="0"/>
    <xf numFmtId="0" fontId="112" fillId="82" borderId="0" applyNumberFormat="0" applyBorder="0" applyAlignment="0" applyProtection="0"/>
    <xf numFmtId="0" fontId="112" fillId="82" borderId="0" applyNumberFormat="0" applyBorder="0" applyAlignment="0" applyProtection="0"/>
    <xf numFmtId="0" fontId="68" fillId="71" borderId="0"/>
    <xf numFmtId="0" fontId="68" fillId="71" borderId="0"/>
    <xf numFmtId="0" fontId="68" fillId="71" borderId="0"/>
    <xf numFmtId="0" fontId="68" fillId="71" borderId="0"/>
    <xf numFmtId="0" fontId="19" fillId="0" borderId="0"/>
    <xf numFmtId="0" fontId="19" fillId="0" borderId="0"/>
    <xf numFmtId="0" fontId="19" fillId="0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3" fillId="0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19" fillId="0" borderId="0"/>
    <xf numFmtId="0" fontId="19" fillId="0" borderId="0"/>
    <xf numFmtId="0" fontId="19" fillId="0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19" fillId="0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19" fillId="0" borderId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75" borderId="36" applyNumberFormat="0" applyFont="0" applyAlignment="0" applyProtection="0"/>
    <xf numFmtId="0" fontId="68" fillId="75" borderId="36" applyNumberFormat="0" applyFont="0" applyAlignment="0" applyProtection="0"/>
    <xf numFmtId="0" fontId="68" fillId="75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0" applyNumberFormat="0" applyFont="0" applyAlignment="0" applyProtection="0"/>
    <xf numFmtId="0" fontId="45" fillId="86" borderId="50" applyNumberFormat="0" applyFont="0" applyAlignment="0" applyProtection="0"/>
    <xf numFmtId="0" fontId="45" fillId="86" borderId="50" applyNumberFormat="0" applyFont="0" applyAlignment="0" applyProtection="0"/>
    <xf numFmtId="0" fontId="45" fillId="86" borderId="50" applyNumberFormat="0" applyFont="0" applyAlignment="0" applyProtection="0"/>
    <xf numFmtId="0" fontId="45" fillId="86" borderId="50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0" applyNumberFormat="0" applyFont="0" applyAlignment="0" applyProtection="0"/>
    <xf numFmtId="0" fontId="45" fillId="86" borderId="50" applyNumberFormat="0" applyFont="0" applyAlignment="0" applyProtection="0"/>
    <xf numFmtId="0" fontId="45" fillId="86" borderId="50" applyNumberFormat="0" applyFont="0" applyAlignment="0" applyProtection="0"/>
    <xf numFmtId="0" fontId="45" fillId="86" borderId="50" applyNumberFormat="0" applyFont="0" applyAlignment="0" applyProtection="0"/>
    <xf numFmtId="0" fontId="45" fillId="86" borderId="50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0" applyNumberFormat="0" applyFont="0" applyAlignment="0" applyProtection="0"/>
    <xf numFmtId="0" fontId="45" fillId="86" borderId="50" applyNumberFormat="0" applyFont="0" applyAlignment="0" applyProtection="0"/>
    <xf numFmtId="0" fontId="45" fillId="86" borderId="50" applyNumberFormat="0" applyFont="0" applyAlignment="0" applyProtection="0"/>
    <xf numFmtId="0" fontId="45" fillId="86" borderId="50" applyNumberFormat="0" applyFont="0" applyAlignment="0" applyProtection="0"/>
    <xf numFmtId="0" fontId="45" fillId="86" borderId="50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3" fillId="86" borderId="50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45" fillId="86" borderId="53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84" borderId="47" applyNumberFormat="0" applyAlignment="0" applyProtection="0"/>
    <xf numFmtId="0" fontId="114" fillId="84" borderId="47" applyNumberFormat="0" applyAlignment="0" applyProtection="0"/>
    <xf numFmtId="0" fontId="114" fillId="84" borderId="47" applyNumberFormat="0" applyAlignment="0" applyProtection="0"/>
    <xf numFmtId="0" fontId="114" fillId="84" borderId="47" applyNumberFormat="0" applyAlignment="0" applyProtection="0"/>
    <xf numFmtId="0" fontId="114" fillId="84" borderId="47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84" borderId="47" applyNumberFormat="0" applyAlignment="0" applyProtection="0"/>
    <xf numFmtId="0" fontId="114" fillId="84" borderId="47" applyNumberFormat="0" applyAlignment="0" applyProtection="0"/>
    <xf numFmtId="0" fontId="114" fillId="84" borderId="47" applyNumberFormat="0" applyAlignment="0" applyProtection="0"/>
    <xf numFmtId="0" fontId="114" fillId="84" borderId="47" applyNumberFormat="0" applyAlignment="0" applyProtection="0"/>
    <xf numFmtId="0" fontId="114" fillId="84" borderId="47" applyNumberFormat="0" applyAlignment="0" applyProtection="0"/>
    <xf numFmtId="0" fontId="114" fillId="84" borderId="47" applyNumberFormat="0" applyAlignment="0" applyProtection="0"/>
    <xf numFmtId="0" fontId="114" fillId="116" borderId="47" applyNumberFormat="0" applyAlignment="0" applyProtection="0"/>
    <xf numFmtId="0" fontId="57" fillId="68" borderId="9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57" fillId="117" borderId="9" applyNumberFormat="0" applyAlignment="0" applyProtection="0"/>
    <xf numFmtId="0" fontId="57" fillId="117" borderId="9" applyNumberFormat="0" applyAlignment="0" applyProtection="0"/>
    <xf numFmtId="0" fontId="57" fillId="117" borderId="9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116" borderId="47" applyNumberFormat="0" applyAlignment="0" applyProtection="0"/>
    <xf numFmtId="0" fontId="114" fillId="84" borderId="47" applyNumberFormat="0" applyAlignment="0" applyProtection="0"/>
    <xf numFmtId="0" fontId="114" fillId="84" borderId="47" applyNumberFormat="0" applyAlignment="0" applyProtection="0"/>
    <xf numFmtId="0" fontId="114" fillId="84" borderId="47" applyNumberFormat="0" applyAlignment="0" applyProtection="0"/>
    <xf numFmtId="0" fontId="114" fillId="84" borderId="47" applyNumberFormat="0" applyAlignment="0" applyProtection="0"/>
    <xf numFmtId="0" fontId="114" fillId="84" borderId="47" applyNumberFormat="0" applyAlignment="0" applyProtection="0"/>
    <xf numFmtId="0" fontId="89" fillId="40" borderId="10" applyNumberFormat="0" applyProtection="0">
      <alignment horizontal="left" vertical="top" indent="1"/>
    </xf>
    <xf numFmtId="0" fontId="89" fillId="53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56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73" borderId="36" applyNumberFormat="0" applyProtection="0">
      <alignment horizontal="left" vertical="center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121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135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74" borderId="36" applyNumberFormat="0" applyProtection="0">
      <alignment horizontal="left" vertical="center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114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50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36" applyNumberFormat="0" applyProtection="0">
      <alignment horizontal="left" vertical="center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50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111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36" applyNumberFormat="0" applyProtection="0">
      <alignment horizontal="left" vertical="center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111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54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88" fillId="45" borderId="42" applyBorder="0"/>
    <xf numFmtId="0" fontId="88" fillId="121" borderId="42" applyBorder="0"/>
    <xf numFmtId="0" fontId="88" fillId="45" borderId="42" applyBorder="0"/>
    <xf numFmtId="0" fontId="90" fillId="47" borderId="10" applyNumberFormat="0" applyProtection="0">
      <alignment horizontal="left" vertical="top" indent="1"/>
    </xf>
    <xf numFmtId="0" fontId="90" fillId="75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114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136" borderId="12"/>
    <xf numFmtId="0" fontId="68" fillId="136" borderId="12"/>
    <xf numFmtId="0" fontId="68" fillId="136" borderId="12"/>
    <xf numFmtId="0" fontId="68" fillId="136" borderId="12"/>
    <xf numFmtId="0" fontId="68" fillId="136" borderId="12"/>
    <xf numFmtId="0" fontId="68" fillId="13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8" fillId="76" borderId="12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120" fillId="0" borderId="51" applyNumberFormat="0" applyFill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8" fillId="71" borderId="0"/>
    <xf numFmtId="0" fontId="19" fillId="0" borderId="0"/>
    <xf numFmtId="0" fontId="19" fillId="0" borderId="0"/>
    <xf numFmtId="0" fontId="19" fillId="0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71" borderId="0"/>
    <xf numFmtId="0" fontId="68" fillId="71" borderId="0"/>
    <xf numFmtId="0" fontId="68" fillId="71" borderId="0"/>
    <xf numFmtId="0" fontId="19" fillId="0" borderId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7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17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18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18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4" fillId="1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5" fillId="21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21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4" fillId="23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25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25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26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26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4" fillId="27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3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23" borderId="0" applyNumberFormat="0" applyBorder="0" applyAlignment="0" applyProtection="0"/>
    <xf numFmtId="0" fontId="44" fillId="64" borderId="0" applyNumberFormat="0" applyBorder="0" applyAlignment="0" applyProtection="0"/>
    <xf numFmtId="0" fontId="44" fillId="23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4" borderId="0" applyNumberFormat="0" applyBorder="0" applyAlignment="0" applyProtection="0"/>
    <xf numFmtId="0" fontId="45" fillId="26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26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27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7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7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29" borderId="0" applyNumberFormat="0" applyBorder="0" applyAlignment="0" applyProtection="0"/>
    <xf numFmtId="0" fontId="44" fillId="65" borderId="0" applyNumberFormat="0" applyBorder="0" applyAlignment="0" applyProtection="0"/>
    <xf numFmtId="0" fontId="44" fillId="29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5" fillId="1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1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30" borderId="0" applyNumberFormat="0" applyBorder="0" applyAlignment="0" applyProtection="0"/>
    <xf numFmtId="0" fontId="44" fillId="59" borderId="0" applyNumberFormat="0" applyBorder="0" applyAlignment="0" applyProtection="0"/>
    <xf numFmtId="0" fontId="44" fillId="30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2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2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31" borderId="0" applyNumberFormat="0" applyBorder="0" applyAlignment="0" applyProtection="0"/>
    <xf numFmtId="0" fontId="44" fillId="67" borderId="0" applyNumberFormat="0" applyBorder="0" applyAlignment="0" applyProtection="0"/>
    <xf numFmtId="0" fontId="44" fillId="31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46" fillId="22" borderId="0" applyNumberFormat="0" applyBorder="0" applyAlignment="0" applyProtection="0"/>
    <xf numFmtId="0" fontId="94" fillId="32" borderId="0" applyNumberFormat="0" applyBorder="0" applyAlignment="0" applyProtection="0"/>
    <xf numFmtId="0" fontId="46" fillId="2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47" fillId="35" borderId="1" applyNumberFormat="0" applyAlignment="0" applyProtection="0"/>
    <xf numFmtId="0" fontId="95" fillId="68" borderId="36" applyNumberFormat="0" applyAlignment="0" applyProtection="0"/>
    <xf numFmtId="0" fontId="47" fillId="35" borderId="1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47" fillId="35" borderId="1" applyNumberFormat="0" applyAlignment="0" applyProtection="0"/>
    <xf numFmtId="0" fontId="47" fillId="35" borderId="1" applyNumberFormat="0" applyAlignment="0" applyProtection="0"/>
    <xf numFmtId="0" fontId="47" fillId="35" borderId="1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95" fillId="68" borderId="36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23" borderId="2" applyNumberFormat="0" applyAlignment="0" applyProtection="0"/>
    <xf numFmtId="0" fontId="48" fillId="65" borderId="2" applyNumberFormat="0" applyAlignment="0" applyProtection="0"/>
    <xf numFmtId="0" fontId="48" fillId="23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23" borderId="2" applyNumberFormat="0" applyAlignment="0" applyProtection="0"/>
    <xf numFmtId="0" fontId="48" fillId="23" borderId="2" applyNumberFormat="0" applyAlignment="0" applyProtection="0"/>
    <xf numFmtId="0" fontId="48" fillId="23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48" fillId="65" borderId="2" applyNumberFormat="0" applyAlignment="0" applyProtection="0"/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49" fillId="36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3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77" fillId="0" borderId="0" applyNumberFormat="0" applyFill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50" fillId="39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50" fillId="39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5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5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2" fillId="0" borderId="37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1" applyNumberFormat="0" applyAlignment="0" applyProtection="0"/>
    <xf numFmtId="0" fontId="54" fillId="33" borderId="36" applyNumberFormat="0" applyAlignment="0" applyProtection="0"/>
    <xf numFmtId="0" fontId="54" fillId="33" borderId="1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1" applyNumberFormat="0" applyAlignment="0" applyProtection="0"/>
    <xf numFmtId="0" fontId="54" fillId="33" borderId="1" applyNumberFormat="0" applyAlignment="0" applyProtection="0"/>
    <xf numFmtId="0" fontId="54" fillId="33" borderId="1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4" fillId="33" borderId="36" applyNumberFormat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0" fillId="0" borderId="39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6" fillId="33" borderId="0" applyNumberFormat="0" applyBorder="0" applyAlignment="0" applyProtection="0"/>
    <xf numFmtId="0" fontId="50" fillId="33" borderId="0" applyNumberFormat="0" applyBorder="0" applyAlignment="0" applyProtection="0"/>
    <xf numFmtId="0" fontId="56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3" fillId="0" borderId="0"/>
    <xf numFmtId="0" fontId="68" fillId="71" borderId="0"/>
    <xf numFmtId="0" fontId="68" fillId="71" borderId="0"/>
    <xf numFmtId="0" fontId="68" fillId="71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71" borderId="0"/>
    <xf numFmtId="0" fontId="68" fillId="71" borderId="0"/>
    <xf numFmtId="0" fontId="74" fillId="0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68" fillId="71" borderId="0"/>
    <xf numFmtId="0" fontId="19" fillId="0" borderId="0"/>
    <xf numFmtId="0" fontId="7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19" fillId="32" borderId="8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19" fillId="32" borderId="8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19" fillId="32" borderId="8" applyNumberFormat="0" applyFont="0" applyAlignment="0" applyProtection="0"/>
    <xf numFmtId="0" fontId="19" fillId="32" borderId="8" applyNumberFormat="0" applyFont="0" applyAlignment="0" applyProtection="0"/>
    <xf numFmtId="0" fontId="19" fillId="32" borderId="8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68" fillId="32" borderId="36" applyNumberFormat="0" applyFon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35" borderId="9" applyNumberFormat="0" applyAlignment="0" applyProtection="0"/>
    <xf numFmtId="0" fontId="57" fillId="68" borderId="9" applyNumberFormat="0" applyAlignment="0" applyProtection="0"/>
    <xf numFmtId="0" fontId="57" fillId="35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35" borderId="9" applyNumberFormat="0" applyAlignment="0" applyProtection="0"/>
    <xf numFmtId="0" fontId="57" fillId="35" borderId="9" applyNumberFormat="0" applyAlignment="0" applyProtection="0"/>
    <xf numFmtId="0" fontId="57" fillId="35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7" fillId="68" borderId="9" applyNumberFormat="0" applyAlignment="0" applyProtection="0"/>
    <xf numFmtId="0" fontId="58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89" fillId="40" borderId="10" applyNumberFormat="0" applyProtection="0">
      <alignment horizontal="left" vertical="top" indent="1"/>
    </xf>
    <xf numFmtId="0" fontId="19" fillId="45" borderId="10" applyNumberFormat="0" applyProtection="0">
      <alignment horizontal="left" vertical="center" indent="1"/>
    </xf>
    <xf numFmtId="0" fontId="19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68" fillId="45" borderId="10" applyNumberFormat="0" applyProtection="0">
      <alignment horizontal="left" vertical="top" indent="1"/>
    </xf>
    <xf numFmtId="0" fontId="19" fillId="41" borderId="10" applyNumberFormat="0" applyProtection="0">
      <alignment horizontal="left" vertical="center" indent="1"/>
    </xf>
    <xf numFmtId="0" fontId="19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68" fillId="41" borderId="10" applyNumberFormat="0" applyProtection="0">
      <alignment horizontal="left" vertical="top" indent="1"/>
    </xf>
    <xf numFmtId="0" fontId="19" fillId="8" borderId="10" applyNumberFormat="0" applyProtection="0">
      <alignment horizontal="left" vertical="center" indent="1"/>
    </xf>
    <xf numFmtId="0" fontId="19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68" fillId="8" borderId="10" applyNumberFormat="0" applyProtection="0">
      <alignment horizontal="left" vertical="top" indent="1"/>
    </xf>
    <xf numFmtId="0" fontId="19" fillId="44" borderId="10" applyNumberFormat="0" applyProtection="0">
      <alignment horizontal="left" vertical="center" indent="1"/>
    </xf>
    <xf numFmtId="0" fontId="19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68" fillId="44" borderId="10" applyNumberFormat="0" applyProtection="0">
      <alignment horizontal="left" vertical="top" indent="1"/>
    </xf>
    <xf numFmtId="0" fontId="19" fillId="46" borderId="12" applyNumberFormat="0">
      <protection locked="0"/>
    </xf>
    <xf numFmtId="0" fontId="68" fillId="46" borderId="41" applyNumberFormat="0">
      <protection locked="0"/>
    </xf>
    <xf numFmtId="0" fontId="19" fillId="46" borderId="12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8" fillId="46" borderId="41" applyNumberFormat="0">
      <protection locked="0"/>
    </xf>
    <xf numFmtId="0" fontId="6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90" fillId="47" borderId="10" applyNumberFormat="0" applyProtection="0">
      <alignment horizontal="left" vertical="top" indent="1"/>
    </xf>
    <xf numFmtId="0" fontId="6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90" fillId="41" borderId="10" applyNumberFormat="0" applyProtection="0">
      <alignment horizontal="left" vertical="top" indent="1"/>
    </xf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7" fontId="45" fillId="86" borderId="53" applyNumberFormat="0" applyFont="0" applyAlignment="0" applyProtection="0"/>
    <xf numFmtId="187" fontId="68" fillId="46" borderId="41" applyNumberFormat="0">
      <protection locked="0"/>
    </xf>
    <xf numFmtId="187" fontId="121" fillId="91" borderId="0" applyNumberFormat="0" applyBorder="0" applyAlignment="0" applyProtection="0"/>
    <xf numFmtId="187" fontId="121" fillId="125" borderId="0" applyNumberFormat="0" applyBorder="0" applyAlignment="0" applyProtection="0"/>
    <xf numFmtId="187" fontId="45" fillId="26" borderId="0" applyNumberFormat="0" applyBorder="0" applyAlignment="0" applyProtection="0"/>
    <xf numFmtId="187" fontId="45" fillId="32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45" fillId="32" borderId="0" applyNumberFormat="0" applyBorder="0" applyAlignment="0" applyProtection="0"/>
    <xf numFmtId="187" fontId="121" fillId="125" borderId="0" applyNumberFormat="0" applyBorder="0" applyAlignment="0" applyProtection="0"/>
    <xf numFmtId="187" fontId="45" fillId="32" borderId="0" applyNumberFormat="0" applyBorder="0" applyAlignment="0" applyProtection="0"/>
    <xf numFmtId="187" fontId="45" fillId="60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119" borderId="0" applyNumberFormat="0" applyBorder="0" applyAlignment="0" applyProtection="0"/>
    <xf numFmtId="187" fontId="121" fillId="87" borderId="0" applyNumberFormat="0" applyBorder="0" applyAlignment="0" applyProtection="0"/>
    <xf numFmtId="187" fontId="68" fillId="76" borderId="12"/>
    <xf numFmtId="187" fontId="44" fillId="59" borderId="0" applyNumberFormat="0" applyBorder="0" applyAlignment="0" applyProtection="0"/>
    <xf numFmtId="187" fontId="121" fillId="87" borderId="0" applyNumberFormat="0" applyBorder="0" applyAlignment="0" applyProtection="0"/>
    <xf numFmtId="187" fontId="45" fillId="32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95" fillId="116" borderId="36" applyNumberFormat="0" applyAlignment="0" applyProtection="0"/>
    <xf numFmtId="187" fontId="121" fillId="110" borderId="0" applyNumberFormat="0" applyBorder="0" applyAlignment="0" applyProtection="0"/>
    <xf numFmtId="187" fontId="45" fillId="137" borderId="0" applyNumberFormat="0" applyBorder="0" applyAlignment="0" applyProtection="0"/>
    <xf numFmtId="187" fontId="44" fillId="59" borderId="0" applyNumberFormat="0" applyBorder="0" applyAlignment="0" applyProtection="0"/>
    <xf numFmtId="187" fontId="121" fillId="110" borderId="0" applyNumberFormat="0" applyBorder="0" applyAlignment="0" applyProtection="0"/>
    <xf numFmtId="187" fontId="121" fillId="110" borderId="0" applyNumberFormat="0" applyBorder="0" applyAlignment="0" applyProtection="0"/>
    <xf numFmtId="187" fontId="121" fillId="110" borderId="0" applyNumberFormat="0" applyBorder="0" applyAlignment="0" applyProtection="0"/>
    <xf numFmtId="187" fontId="121" fillId="11" borderId="0" applyNumberFormat="0" applyBorder="0" applyAlignment="0" applyProtection="0"/>
    <xf numFmtId="187" fontId="121" fillId="110" borderId="0" applyNumberFormat="0" applyBorder="0" applyAlignment="0" applyProtection="0"/>
    <xf numFmtId="187" fontId="121" fillId="11" borderId="0" applyNumberFormat="0" applyBorder="0" applyAlignment="0" applyProtection="0"/>
    <xf numFmtId="187" fontId="45" fillId="32" borderId="0" applyNumberFormat="0" applyBorder="0" applyAlignment="0" applyProtection="0"/>
    <xf numFmtId="187" fontId="121" fillId="87" borderId="0" applyNumberFormat="0" applyBorder="0" applyAlignment="0" applyProtection="0"/>
    <xf numFmtId="187" fontId="44" fillId="59" borderId="0" applyNumberFormat="0" applyBorder="0" applyAlignment="0" applyProtection="0"/>
    <xf numFmtId="187" fontId="45" fillId="58" borderId="0" applyNumberFormat="0" applyBorder="0" applyAlignment="0" applyProtection="0"/>
    <xf numFmtId="187" fontId="44" fillId="59" borderId="0" applyNumberFormat="0" applyBorder="0" applyAlignment="0" applyProtection="0"/>
    <xf numFmtId="187" fontId="121" fillId="110" borderId="0" applyNumberFormat="0" applyBorder="0" applyAlignment="0" applyProtection="0"/>
    <xf numFmtId="187" fontId="121" fillId="11" borderId="0" applyNumberFormat="0" applyBorder="0" applyAlignment="0" applyProtection="0"/>
    <xf numFmtId="187" fontId="44" fillId="112" borderId="0" applyNumberFormat="0" applyBorder="0" applyAlignment="0" applyProtection="0"/>
    <xf numFmtId="187" fontId="121" fillId="11" borderId="0" applyNumberFormat="0" applyBorder="0" applyAlignment="0" applyProtection="0"/>
    <xf numFmtId="187" fontId="121" fillId="106" borderId="0" applyNumberFormat="0" applyBorder="0" applyAlignment="0" applyProtection="0"/>
    <xf numFmtId="187" fontId="44" fillId="59" borderId="0" applyNumberFormat="0" applyBorder="0" applyAlignment="0" applyProtection="0"/>
    <xf numFmtId="187" fontId="95" fillId="116" borderId="36" applyNumberFormat="0" applyAlignment="0" applyProtection="0"/>
    <xf numFmtId="187" fontId="121" fillId="110" borderId="0" applyNumberFormat="0" applyBorder="0" applyAlignment="0" applyProtection="0"/>
    <xf numFmtId="187" fontId="121" fillId="28" borderId="0" applyNumberFormat="0" applyBorder="0" applyAlignment="0" applyProtection="0"/>
    <xf numFmtId="187" fontId="121" fillId="110" borderId="0" applyNumberFormat="0" applyBorder="0" applyAlignment="0" applyProtection="0"/>
    <xf numFmtId="187" fontId="44" fillId="59" borderId="0" applyNumberFormat="0" applyBorder="0" applyAlignment="0" applyProtection="0"/>
    <xf numFmtId="187" fontId="121" fillId="11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30" borderId="0" applyNumberFormat="0" applyBorder="0" applyAlignment="0" applyProtection="0"/>
    <xf numFmtId="187" fontId="44" fillId="30" borderId="0" applyNumberFormat="0" applyBorder="0" applyAlignment="0" applyProtection="0"/>
    <xf numFmtId="187" fontId="121" fillId="110" borderId="0" applyNumberFormat="0" applyBorder="0" applyAlignment="0" applyProtection="0"/>
    <xf numFmtId="187" fontId="121" fillId="11" borderId="0" applyNumberFormat="0" applyBorder="0" applyAlignment="0" applyProtection="0"/>
    <xf numFmtId="187" fontId="121" fillId="11" borderId="0" applyNumberFormat="0" applyBorder="0" applyAlignment="0" applyProtection="0"/>
    <xf numFmtId="187" fontId="121" fillId="110" borderId="0" applyNumberFormat="0" applyBorder="0" applyAlignment="0" applyProtection="0"/>
    <xf numFmtId="187" fontId="121" fillId="11" borderId="0" applyNumberFormat="0" applyBorder="0" applyAlignment="0" applyProtection="0"/>
    <xf numFmtId="187" fontId="95" fillId="68" borderId="36" applyNumberFormat="0" applyAlignment="0" applyProtection="0"/>
    <xf numFmtId="187" fontId="46" fillId="22" borderId="0" applyNumberFormat="0" applyBorder="0" applyAlignment="0" applyProtection="0"/>
    <xf numFmtId="187" fontId="121" fillId="110" borderId="0" applyNumberFormat="0" applyBorder="0" applyAlignment="0" applyProtection="0"/>
    <xf numFmtId="187" fontId="44" fillId="67" borderId="0" applyNumberFormat="0" applyBorder="0" applyAlignment="0" applyProtection="0"/>
    <xf numFmtId="187" fontId="121" fillId="110" borderId="0" applyNumberFormat="0" applyBorder="0" applyAlignment="0" applyProtection="0"/>
    <xf numFmtId="187" fontId="121" fillId="110" borderId="0" applyNumberFormat="0" applyBorder="0" applyAlignment="0" applyProtection="0"/>
    <xf numFmtId="187" fontId="44" fillId="59" borderId="0" applyNumberFormat="0" applyBorder="0" applyAlignment="0" applyProtection="0"/>
    <xf numFmtId="187" fontId="121" fillId="110" borderId="0" applyNumberFormat="0" applyBorder="0" applyAlignment="0" applyProtection="0"/>
    <xf numFmtId="187" fontId="121" fillId="11" borderId="0" applyNumberFormat="0" applyBorder="0" applyAlignment="0" applyProtection="0"/>
    <xf numFmtId="187" fontId="44" fillId="66" borderId="0" applyNumberFormat="0" applyBorder="0" applyAlignment="0" applyProtection="0"/>
    <xf numFmtId="187" fontId="44" fillId="112" borderId="0" applyNumberFormat="0" applyBorder="0" applyAlignment="0" applyProtection="0"/>
    <xf numFmtId="187" fontId="45" fillId="33" borderId="0" applyNumberFormat="0" applyBorder="0" applyAlignment="0" applyProtection="0"/>
    <xf numFmtId="187" fontId="44" fillId="112" borderId="0" applyNumberFormat="0" applyBorder="0" applyAlignment="0" applyProtection="0"/>
    <xf numFmtId="187" fontId="121" fillId="106" borderId="0" applyNumberFormat="0" applyBorder="0" applyAlignment="0" applyProtection="0"/>
    <xf numFmtId="187" fontId="121" fillId="106" borderId="0" applyNumberFormat="0" applyBorder="0" applyAlignment="0" applyProtection="0"/>
    <xf numFmtId="187" fontId="68" fillId="45" borderId="10" applyNumberFormat="0" applyProtection="0">
      <alignment horizontal="left" vertical="top" indent="1"/>
    </xf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3" fillId="0" borderId="6" applyNumberFormat="0" applyFill="0" applyAlignment="0" applyProtection="0"/>
    <xf numFmtId="187" fontId="54" fillId="33" borderId="36" applyNumberFormat="0" applyAlignment="0" applyProtection="0"/>
    <xf numFmtId="187" fontId="52" fillId="0" borderId="37" applyNumberFormat="0" applyFill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50" fillId="39" borderId="0" applyNumberFormat="0" applyBorder="0" applyAlignment="0" applyProtection="0"/>
    <xf numFmtId="187" fontId="50" fillId="39" borderId="0" applyNumberFormat="0" applyBorder="0" applyAlignment="0" applyProtection="0"/>
    <xf numFmtId="187" fontId="50" fillId="39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50" fillId="39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50" fillId="39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27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26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2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21" borderId="0" applyNumberFormat="0" applyBorder="0" applyAlignment="0" applyProtection="0"/>
    <xf numFmtId="187" fontId="44" fillId="63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1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4" fillId="15" borderId="0" applyNumberFormat="0" applyBorder="0" applyAlignment="0" applyProtection="0"/>
    <xf numFmtId="187" fontId="44" fillId="14" borderId="0" applyNumberFormat="0" applyBorder="0" applyAlignment="0" applyProtection="0"/>
    <xf numFmtId="187" fontId="44" fillId="13" borderId="0" applyNumberFormat="0" applyBorder="0" applyAlignment="0" applyProtection="0"/>
    <xf numFmtId="187" fontId="44" fillId="10" borderId="0" applyNumberFormat="0" applyBorder="0" applyAlignment="0" applyProtection="0"/>
    <xf numFmtId="187" fontId="44" fillId="9" borderId="0" applyNumberFormat="0" applyBorder="0" applyAlignment="0" applyProtection="0"/>
    <xf numFmtId="187" fontId="44" fillId="12" borderId="0" applyNumberFormat="0" applyBorder="0" applyAlignment="0" applyProtection="0"/>
    <xf numFmtId="187" fontId="45" fillId="8" borderId="0" applyNumberFormat="0" applyBorder="0" applyAlignment="0" applyProtection="0"/>
    <xf numFmtId="187" fontId="45" fillId="3" borderId="0" applyNumberFormat="0" applyBorder="0" applyAlignment="0" applyProtection="0"/>
    <xf numFmtId="187" fontId="45" fillId="2" borderId="0" applyNumberFormat="0" applyBorder="0" applyAlignment="0" applyProtection="0"/>
    <xf numFmtId="187" fontId="27" fillId="0" borderId="0"/>
    <xf numFmtId="187" fontId="45" fillId="60" borderId="0" applyNumberFormat="0" applyBorder="0" applyAlignment="0" applyProtection="0"/>
    <xf numFmtId="187" fontId="106" fillId="0" borderId="0" applyNumberFormat="0" applyFill="0" applyBorder="0" applyAlignment="0" applyProtection="0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136" borderId="12"/>
    <xf numFmtId="187" fontId="68" fillId="136" borderId="12"/>
    <xf numFmtId="187" fontId="68" fillId="136" borderId="12"/>
    <xf numFmtId="187" fontId="68" fillId="136" borderId="12"/>
    <xf numFmtId="187" fontId="68" fillId="136" borderId="12"/>
    <xf numFmtId="187" fontId="68" fillId="13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90" fillId="47" borderId="10" applyNumberFormat="0" applyProtection="0">
      <alignment horizontal="left" vertical="top" indent="1"/>
    </xf>
    <xf numFmtId="187" fontId="90" fillId="75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88" fillId="121" borderId="42" applyBorder="0"/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36" applyNumberFormat="0" applyProtection="0">
      <alignment horizontal="left" vertical="center" indent="1"/>
    </xf>
    <xf numFmtId="187" fontId="68" fillId="44" borderId="10" applyNumberFormat="0" applyProtection="0">
      <alignment horizontal="left" vertical="top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44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114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74" borderId="36" applyNumberFormat="0" applyProtection="0">
      <alignment horizontal="left" vertical="center" indent="1"/>
    </xf>
    <xf numFmtId="187" fontId="68" fillId="41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0" fontId="41" fillId="0" borderId="0"/>
    <xf numFmtId="187" fontId="53" fillId="0" borderId="0" applyNumberFormat="0" applyFill="0" applyBorder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107" fillId="0" borderId="43" applyNumberFormat="0" applyFill="0" applyAlignment="0" applyProtection="0"/>
    <xf numFmtId="187" fontId="107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10" fillId="80" borderId="0" applyNumberFormat="0" applyBorder="0" applyAlignment="0" applyProtection="0"/>
    <xf numFmtId="187" fontId="110" fillId="80" borderId="0" applyNumberFormat="0" applyBorder="0" applyAlignment="0" applyProtection="0"/>
    <xf numFmtId="187" fontId="110" fillId="80" borderId="0" applyNumberFormat="0" applyBorder="0" applyAlignment="0" applyProtection="0"/>
    <xf numFmtId="187" fontId="110" fillId="80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45" fillId="130" borderId="0" applyNumberFormat="0" applyBorder="0" applyAlignment="0" applyProtection="0"/>
    <xf numFmtId="187" fontId="45" fillId="130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45" fillId="62" borderId="0" applyNumberFormat="0" applyBorder="0" applyAlignment="0" applyProtection="0"/>
    <xf numFmtId="187" fontId="143" fillId="42" borderId="0" applyNumberFormat="0" applyBorder="0" applyAlignment="0" applyProtection="0"/>
    <xf numFmtId="187" fontId="110" fillId="80" borderId="0" applyNumberFormat="0" applyBorder="0" applyAlignment="0" applyProtection="0"/>
    <xf numFmtId="187" fontId="110" fillId="80" borderId="0" applyNumberFormat="0" applyBorder="0" applyAlignment="0" applyProtection="0"/>
    <xf numFmtId="187" fontId="110" fillId="80" borderId="0" applyNumberFormat="0" applyBorder="0" applyAlignment="0" applyProtection="0"/>
    <xf numFmtId="187" fontId="110" fillId="80" borderId="0" applyNumberFormat="0" applyBorder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44" fillId="127" borderId="0" applyNumberFormat="0" applyBorder="0" applyAlignment="0" applyProtection="0"/>
    <xf numFmtId="187" fontId="44" fillId="127" borderId="0" applyNumberFormat="0" applyBorder="0" applyAlignment="0" applyProtection="0"/>
    <xf numFmtId="187" fontId="121" fillId="90" borderId="0" applyNumberFormat="0" applyBorder="0" applyAlignment="0" applyProtection="0"/>
    <xf numFmtId="187" fontId="44" fillId="123" borderId="0" applyNumberFormat="0" applyBorder="0" applyAlignment="0" applyProtection="0"/>
    <xf numFmtId="187" fontId="3" fillId="7" borderId="0" applyNumberFormat="0" applyBorder="0" applyAlignment="0" applyProtection="0"/>
    <xf numFmtId="187" fontId="68" fillId="73" borderId="36" applyNumberFormat="0" applyProtection="0">
      <alignment horizontal="left" vertical="center" indent="1"/>
    </xf>
    <xf numFmtId="187" fontId="142" fillId="0" borderId="0" applyNumberFormat="0" applyFill="0" applyBorder="0" applyAlignment="0" applyProtection="0"/>
    <xf numFmtId="187" fontId="119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17" fillId="41" borderId="49" applyNumberFormat="0" applyAlignment="0" applyProtection="0"/>
    <xf numFmtId="187" fontId="44" fillId="128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91" borderId="0" applyNumberFormat="0" applyBorder="0" applyAlignment="0" applyProtection="0"/>
    <xf numFmtId="187" fontId="45" fillId="138" borderId="0" applyNumberFormat="0" applyBorder="0" applyAlignment="0" applyProtection="0"/>
    <xf numFmtId="187" fontId="121" fillId="102" borderId="0" applyNumberFormat="0" applyBorder="0" applyAlignment="0" applyProtection="0"/>
    <xf numFmtId="187" fontId="121" fillId="119" borderId="0" applyNumberFormat="0" applyBorder="0" applyAlignment="0" applyProtection="0"/>
    <xf numFmtId="187" fontId="121" fillId="102" borderId="0" applyNumberFormat="0" applyBorder="0" applyAlignment="0" applyProtection="0"/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142" fillId="0" borderId="0" applyNumberFormat="0" applyFill="0" applyBorder="0" applyAlignment="0" applyProtection="0"/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6" borderId="12"/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57" fillId="35" borderId="9" applyNumberFormat="0" applyAlignment="0" applyProtection="0"/>
    <xf numFmtId="187" fontId="68" fillId="32" borderId="36" applyNumberFormat="0" applyFont="0" applyAlignment="0" applyProtection="0"/>
    <xf numFmtId="187" fontId="55" fillId="0" borderId="7" applyNumberFormat="0" applyFill="0" applyAlignment="0" applyProtection="0"/>
    <xf numFmtId="187" fontId="52" fillId="0" borderId="37" applyNumberFormat="0" applyFill="0" applyAlignment="0" applyProtection="0"/>
    <xf numFmtId="187" fontId="51" fillId="0" borderId="4" applyNumberFormat="0" applyFill="0" applyAlignment="0" applyProtection="0"/>
    <xf numFmtId="187" fontId="45" fillId="62" borderId="0" applyNumberFormat="0" applyBorder="0" applyAlignment="0" applyProtection="0"/>
    <xf numFmtId="187" fontId="49" fillId="69" borderId="0" applyNumberFormat="0" applyBorder="0" applyAlignment="0" applyProtection="0"/>
    <xf numFmtId="187" fontId="44" fillId="59" borderId="0" applyNumberFormat="0" applyBorder="0" applyAlignment="0" applyProtection="0"/>
    <xf numFmtId="187" fontId="44" fillId="30" borderId="0" applyNumberFormat="0" applyBorder="0" applyAlignment="0" applyProtection="0"/>
    <xf numFmtId="187" fontId="45" fillId="25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1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5" fillId="60" borderId="0" applyNumberFormat="0" applyBorder="0" applyAlignment="0" applyProtection="0"/>
    <xf numFmtId="187" fontId="45" fillId="21" borderId="0" applyNumberFormat="0" applyBorder="0" applyAlignment="0" applyProtection="0"/>
    <xf numFmtId="187" fontId="44" fillId="16" borderId="0" applyNumberFormat="0" applyBorder="0" applyAlignment="0" applyProtection="0"/>
    <xf numFmtId="187" fontId="44" fillId="16" borderId="0" applyNumberFormat="0" applyBorder="0" applyAlignment="0" applyProtection="0"/>
    <xf numFmtId="187" fontId="44" fillId="16" borderId="0" applyNumberFormat="0" applyBorder="0" applyAlignment="0" applyProtection="0"/>
    <xf numFmtId="187" fontId="44" fillId="16" borderId="0" applyNumberFormat="0" applyBorder="0" applyAlignment="0" applyProtection="0"/>
    <xf numFmtId="187" fontId="44" fillId="16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5" fillId="27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19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18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58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19" fillId="0" borderId="0"/>
    <xf numFmtId="187" fontId="68" fillId="71" borderId="0"/>
    <xf numFmtId="187" fontId="68" fillId="71" borderId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118" fillId="0" borderId="0" applyNumberFormat="0" applyFill="0" applyBorder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0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88" fillId="45" borderId="42" applyBorder="0"/>
    <xf numFmtId="187" fontId="68" fillId="46" borderId="41" applyNumberFormat="0">
      <protection locked="0"/>
    </xf>
    <xf numFmtId="187" fontId="88" fillId="45" borderId="42" applyBorder="0"/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6" borderId="41" applyNumberFormat="0">
      <protection locked="0"/>
    </xf>
    <xf numFmtId="187" fontId="68" fillId="8" borderId="36" applyNumberFormat="0" applyProtection="0">
      <alignment horizontal="left" vertical="center" indent="1"/>
    </xf>
    <xf numFmtId="187" fontId="68" fillId="41" borderId="10" applyNumberFormat="0" applyProtection="0">
      <alignment horizontal="left" vertical="top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45" fillId="86" borderId="53" applyNumberFormat="0" applyFont="0" applyAlignment="0" applyProtection="0"/>
    <xf numFmtId="187" fontId="68" fillId="75" borderId="36" applyNumberFormat="0" applyFont="0" applyAlignment="0" applyProtection="0"/>
    <xf numFmtId="187" fontId="68" fillId="75" borderId="36" applyNumberFormat="0" applyFont="0" applyAlignment="0" applyProtection="0"/>
    <xf numFmtId="187" fontId="68" fillId="75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121" fillId="106" borderId="0" applyNumberFormat="0" applyBorder="0" applyAlignment="0" applyProtection="0"/>
    <xf numFmtId="187" fontId="121" fillId="90" borderId="0" applyNumberFormat="0" applyBorder="0" applyAlignment="0" applyProtection="0"/>
    <xf numFmtId="187" fontId="121" fillId="90" borderId="0" applyNumberFormat="0" applyBorder="0" applyAlignment="0" applyProtection="0"/>
    <xf numFmtId="187" fontId="45" fillId="18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68" fillId="76" borderId="12"/>
    <xf numFmtId="187" fontId="90" fillId="41" borderId="10" applyNumberFormat="0" applyProtection="0">
      <alignment horizontal="left" vertical="top" indent="1"/>
    </xf>
    <xf numFmtId="187" fontId="68" fillId="73" borderId="36" applyNumberFormat="0" applyProtection="0">
      <alignment horizontal="left" vertical="center" indent="1"/>
    </xf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35" borderId="9" applyNumberFormat="0" applyAlignment="0" applyProtection="0"/>
    <xf numFmtId="187" fontId="57" fillId="35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35" borderId="9" applyNumberFormat="0" applyAlignment="0" applyProtection="0"/>
    <xf numFmtId="187" fontId="57" fillId="68" borderId="9" applyNumberFormat="0" applyAlignment="0" applyProtection="0"/>
    <xf numFmtId="187" fontId="57" fillId="35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57" fillId="68" borderId="9" applyNumberForma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19" fillId="32" borderId="8" applyNumberFormat="0" applyFont="0" applyAlignment="0" applyProtection="0"/>
    <xf numFmtId="187" fontId="19" fillId="32" borderId="8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19" fillId="32" borderId="8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68" fillId="71" borderId="0"/>
    <xf numFmtId="187" fontId="68" fillId="71" borderId="0"/>
    <xf numFmtId="187" fontId="68" fillId="71" borderId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5" fillId="0" borderId="7" applyNumberFormat="0" applyFill="0" applyAlignment="0" applyProtection="0"/>
    <xf numFmtId="187" fontId="55" fillId="0" borderId="7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5" fillId="0" borderId="7" applyNumberFormat="0" applyFill="0" applyAlignment="0" applyProtection="0"/>
    <xf numFmtId="187" fontId="55" fillId="0" borderId="7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4" fillId="33" borderId="1" applyNumberFormat="0" applyAlignment="0" applyProtection="0"/>
    <xf numFmtId="187" fontId="54" fillId="33" borderId="1" applyNumberFormat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4" fillId="33" borderId="1" applyNumberFormat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4" fillId="33" borderId="36" applyNumberFormat="0" applyAlignment="0" applyProtection="0"/>
    <xf numFmtId="187" fontId="53" fillId="0" borderId="6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6" applyNumberFormat="0" applyFill="0" applyAlignment="0" applyProtection="0"/>
    <xf numFmtId="187" fontId="53" fillId="0" borderId="6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2" fillId="0" borderId="5" applyNumberFormat="0" applyFill="0" applyAlignment="0" applyProtection="0"/>
    <xf numFmtId="187" fontId="52" fillId="0" borderId="5" applyNumberFormat="0" applyFill="0" applyAlignment="0" applyProtection="0"/>
    <xf numFmtId="187" fontId="52" fillId="0" borderId="5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2" fillId="0" borderId="5" applyNumberFormat="0" applyFill="0" applyAlignment="0" applyProtection="0"/>
    <xf numFmtId="187" fontId="52" fillId="0" borderId="37" applyNumberFormat="0" applyFill="0" applyAlignment="0" applyProtection="0"/>
    <xf numFmtId="187" fontId="52" fillId="0" borderId="5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1" fillId="0" borderId="4" applyNumberFormat="0" applyFill="0" applyAlignment="0" applyProtection="0"/>
    <xf numFmtId="187" fontId="51" fillId="0" borderId="4" applyNumberFormat="0" applyFill="0" applyAlignment="0" applyProtection="0"/>
    <xf numFmtId="187" fontId="51" fillId="0" borderId="4" applyNumberFormat="0" applyFill="0" applyAlignment="0" applyProtection="0"/>
    <xf numFmtId="187" fontId="51" fillId="0" borderId="4" applyNumberFormat="0" applyFill="0" applyAlignment="0" applyProtection="0"/>
    <xf numFmtId="187" fontId="51" fillId="0" borderId="4" applyNumberFormat="0" applyFill="0" applyAlignment="0" applyProtection="0"/>
    <xf numFmtId="187" fontId="51" fillId="0" borderId="4" applyNumberFormat="0" applyFill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77" fillId="0" borderId="0" applyNumberFormat="0" applyFill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37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76" fillId="0" borderId="0">
      <protection locked="0"/>
    </xf>
    <xf numFmtId="187" fontId="76" fillId="0" borderId="0">
      <protection locked="0"/>
    </xf>
    <xf numFmtId="187" fontId="76" fillId="0" borderId="0">
      <protection locked="0"/>
    </xf>
    <xf numFmtId="187" fontId="76" fillId="0" borderId="0">
      <protection locked="0"/>
    </xf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23" borderId="2" applyNumberFormat="0" applyAlignment="0" applyProtection="0"/>
    <xf numFmtId="187" fontId="48" fillId="23" borderId="2" applyNumberFormat="0" applyAlignment="0" applyProtection="0"/>
    <xf numFmtId="187" fontId="48" fillId="23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23" borderId="2" applyNumberFormat="0" applyAlignment="0" applyProtection="0"/>
    <xf numFmtId="187" fontId="48" fillId="65" borderId="2" applyNumberFormat="0" applyAlignment="0" applyProtection="0"/>
    <xf numFmtId="187" fontId="48" fillId="23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48" fillId="65" borderId="2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47" fillId="35" borderId="1" applyNumberFormat="0" applyAlignment="0" applyProtection="0"/>
    <xf numFmtId="187" fontId="47" fillId="35" borderId="1" applyNumberFormat="0" applyAlignment="0" applyProtection="0"/>
    <xf numFmtId="187" fontId="47" fillId="35" borderId="1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47" fillId="35" borderId="1" applyNumberFormat="0" applyAlignment="0" applyProtection="0"/>
    <xf numFmtId="187" fontId="95" fillId="68" borderId="36" applyNumberFormat="0" applyAlignment="0" applyProtection="0"/>
    <xf numFmtId="187" fontId="47" fillId="35" borderId="1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95" fillId="68" borderId="36" applyNumberFormat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46" fillId="22" borderId="0" applyNumberFormat="0" applyBorder="0" applyAlignment="0" applyProtection="0"/>
    <xf numFmtId="187" fontId="46" fillId="2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46" fillId="22" borderId="0" applyNumberFormat="0" applyBorder="0" applyAlignment="0" applyProtection="0"/>
    <xf numFmtId="187" fontId="94" fillId="32" borderId="0" applyNumberFormat="0" applyBorder="0" applyAlignment="0" applyProtection="0"/>
    <xf numFmtId="187" fontId="46" fillId="2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94" fillId="32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31" borderId="0" applyNumberFormat="0" applyBorder="0" applyAlignment="0" applyProtection="0"/>
    <xf numFmtId="187" fontId="44" fillId="31" borderId="0" applyNumberFormat="0" applyBorder="0" applyAlignment="0" applyProtection="0"/>
    <xf numFmtId="187" fontId="44" fillId="31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31" borderId="0" applyNumberFormat="0" applyBorder="0" applyAlignment="0" applyProtection="0"/>
    <xf numFmtId="187" fontId="44" fillId="67" borderId="0" applyNumberFormat="0" applyBorder="0" applyAlignment="0" applyProtection="0"/>
    <xf numFmtId="187" fontId="44" fillId="31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67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4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22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33" borderId="0" applyNumberFormat="0" applyBorder="0" applyAlignment="0" applyProtection="0"/>
    <xf numFmtId="187" fontId="45" fillId="22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5" fillId="18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17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4" fillId="29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4" fillId="64" borderId="0" applyNumberFormat="0" applyBorder="0" applyAlignment="0" applyProtection="0"/>
    <xf numFmtId="187" fontId="44" fillId="64" borderId="0" applyNumberFormat="0" applyBorder="0" applyAlignment="0" applyProtection="0"/>
    <xf numFmtId="187" fontId="44" fillId="64" borderId="0" applyNumberFormat="0" applyBorder="0" applyAlignment="0" applyProtection="0"/>
    <xf numFmtId="187" fontId="44" fillId="64" borderId="0" applyNumberFormat="0" applyBorder="0" applyAlignment="0" applyProtection="0"/>
    <xf numFmtId="187" fontId="44" fillId="64" borderId="0" applyNumberFormat="0" applyBorder="0" applyAlignment="0" applyProtection="0"/>
    <xf numFmtId="187" fontId="44" fillId="64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3" fillId="0" borderId="0"/>
    <xf numFmtId="187" fontId="3" fillId="0" borderId="0"/>
    <xf numFmtId="187" fontId="19" fillId="0" borderId="0"/>
    <xf numFmtId="187" fontId="19" fillId="0" borderId="0"/>
    <xf numFmtId="187" fontId="68" fillId="46" borderId="41" applyNumberFormat="0">
      <protection locked="0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71" borderId="0"/>
    <xf numFmtId="187" fontId="19" fillId="0" borderId="0"/>
    <xf numFmtId="187" fontId="19" fillId="0" borderId="0"/>
    <xf numFmtId="187" fontId="118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118" fillId="0" borderId="0" applyNumberFormat="0" applyFill="0" applyBorder="0" applyAlignment="0" applyProtection="0"/>
    <xf numFmtId="187" fontId="118" fillId="0" borderId="0" applyNumberFormat="0" applyFill="0" applyBorder="0" applyAlignment="0" applyProtection="0"/>
    <xf numFmtId="187" fontId="118" fillId="0" borderId="0" applyNumberFormat="0" applyFill="0" applyBorder="0" applyAlignment="0" applyProtection="0"/>
    <xf numFmtId="187" fontId="118" fillId="0" borderId="0" applyNumberFormat="0" applyFill="0" applyBorder="0" applyAlignment="0" applyProtection="0"/>
    <xf numFmtId="187" fontId="118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0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50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50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135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0" fontId="19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19" fillId="0" borderId="0"/>
    <xf numFmtId="187" fontId="89" fillId="40" borderId="10" applyNumberFormat="0" applyProtection="0">
      <alignment horizontal="left" vertical="top" indent="1"/>
    </xf>
    <xf numFmtId="187" fontId="89" fillId="53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114" fillId="84" borderId="47" applyNumberFormat="0" applyAlignment="0" applyProtection="0"/>
    <xf numFmtId="187" fontId="114" fillId="84" borderId="47" applyNumberFormat="0" applyAlignment="0" applyProtection="0"/>
    <xf numFmtId="187" fontId="114" fillId="84" borderId="47" applyNumberFormat="0" applyAlignment="0" applyProtection="0"/>
    <xf numFmtId="187" fontId="114" fillId="84" borderId="47" applyNumberFormat="0" applyAlignment="0" applyProtection="0"/>
    <xf numFmtId="187" fontId="114" fillId="84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57" fillId="117" borderId="9" applyNumberFormat="0" applyAlignment="0" applyProtection="0"/>
    <xf numFmtId="187" fontId="57" fillId="117" borderId="9" applyNumberFormat="0" applyAlignment="0" applyProtection="0"/>
    <xf numFmtId="187" fontId="57" fillId="117" borderId="9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57" fillId="68" borderId="9" applyNumberFormat="0" applyAlignment="0" applyProtection="0"/>
    <xf numFmtId="187" fontId="114" fillId="116" borderId="47" applyNumberFormat="0" applyAlignment="0" applyProtection="0"/>
    <xf numFmtId="187" fontId="114" fillId="84" borderId="47" applyNumberFormat="0" applyAlignment="0" applyProtection="0"/>
    <xf numFmtId="187" fontId="114" fillId="84" borderId="47" applyNumberFormat="0" applyAlignment="0" applyProtection="0"/>
    <xf numFmtId="187" fontId="114" fillId="84" borderId="47" applyNumberFormat="0" applyAlignment="0" applyProtection="0"/>
    <xf numFmtId="187" fontId="114" fillId="84" borderId="47" applyNumberFormat="0" applyAlignment="0" applyProtection="0"/>
    <xf numFmtId="187" fontId="114" fillId="84" borderId="47" applyNumberFormat="0" applyAlignment="0" applyProtection="0"/>
    <xf numFmtId="187" fontId="114" fillId="84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84" borderId="47" applyNumberFormat="0" applyAlignment="0" applyProtection="0"/>
    <xf numFmtId="187" fontId="114" fillId="84" borderId="47" applyNumberFormat="0" applyAlignment="0" applyProtection="0"/>
    <xf numFmtId="187" fontId="114" fillId="84" borderId="47" applyNumberFormat="0" applyAlignment="0" applyProtection="0"/>
    <xf numFmtId="187" fontId="114" fillId="84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114" fillId="116" borderId="47" applyNumberForma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3" fillId="86" borderId="50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45" fillId="86" borderId="50" applyNumberFormat="0" applyFont="0" applyAlignment="0" applyProtection="0"/>
    <xf numFmtId="187" fontId="45" fillId="86" borderId="50" applyNumberFormat="0" applyFont="0" applyAlignment="0" applyProtection="0"/>
    <xf numFmtId="187" fontId="45" fillId="86" borderId="50" applyNumberFormat="0" applyFont="0" applyAlignment="0" applyProtection="0"/>
    <xf numFmtId="187" fontId="45" fillId="86" borderId="50" applyNumberFormat="0" applyFont="0" applyAlignment="0" applyProtection="0"/>
    <xf numFmtId="187" fontId="45" fillId="86" borderId="50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0" applyNumberFormat="0" applyFont="0" applyAlignment="0" applyProtection="0"/>
    <xf numFmtId="187" fontId="45" fillId="86" borderId="50" applyNumberFormat="0" applyFont="0" applyAlignment="0" applyProtection="0"/>
    <xf numFmtId="187" fontId="45" fillId="86" borderId="50" applyNumberFormat="0" applyFont="0" applyAlignment="0" applyProtection="0"/>
    <xf numFmtId="187" fontId="45" fillId="86" borderId="50" applyNumberFormat="0" applyFont="0" applyAlignment="0" applyProtection="0"/>
    <xf numFmtId="187" fontId="45" fillId="86" borderId="50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45" fillId="86" borderId="50" applyNumberFormat="0" applyFont="0" applyAlignment="0" applyProtection="0"/>
    <xf numFmtId="187" fontId="45" fillId="86" borderId="50" applyNumberFormat="0" applyFont="0" applyAlignment="0" applyProtection="0"/>
    <xf numFmtId="187" fontId="45" fillId="86" borderId="50" applyNumberFormat="0" applyFont="0" applyAlignment="0" applyProtection="0"/>
    <xf numFmtId="187" fontId="45" fillId="86" borderId="50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71" borderId="0"/>
    <xf numFmtId="187" fontId="68" fillId="71" borderId="0"/>
    <xf numFmtId="187" fontId="19" fillId="0" borderId="0"/>
    <xf numFmtId="187" fontId="19" fillId="0" borderId="0"/>
    <xf numFmtId="187" fontId="68" fillId="71" borderId="0"/>
    <xf numFmtId="187" fontId="50" fillId="52" borderId="0" applyNumberFormat="0" applyBorder="0" applyAlignment="0" applyProtection="0"/>
    <xf numFmtId="187" fontId="50" fillId="52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50" fillId="33" borderId="0" applyNumberFormat="0" applyBorder="0" applyAlignment="0" applyProtection="0"/>
    <xf numFmtId="187" fontId="94" fillId="11" borderId="0" applyNumberFormat="0" applyBorder="0" applyAlignment="0" applyProtection="0"/>
    <xf numFmtId="187" fontId="112" fillId="82" borderId="0" applyNumberFormat="0" applyBorder="0" applyAlignment="0" applyProtection="0"/>
    <xf numFmtId="187" fontId="112" fillId="82" borderId="0" applyNumberFormat="0" applyBorder="0" applyAlignment="0" applyProtection="0"/>
    <xf numFmtId="187" fontId="112" fillId="82" borderId="0" applyNumberFormat="0" applyBorder="0" applyAlignment="0" applyProtection="0"/>
    <xf numFmtId="187" fontId="112" fillId="82" borderId="0" applyNumberFormat="0" applyBorder="0" applyAlignment="0" applyProtection="0"/>
    <xf numFmtId="187" fontId="112" fillId="82" borderId="0" applyNumberFormat="0" applyBorder="0" applyAlignment="0" applyProtection="0"/>
    <xf numFmtId="187" fontId="112" fillId="82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112" fillId="82" borderId="0" applyNumberFormat="0" applyBorder="0" applyAlignment="0" applyProtection="0"/>
    <xf numFmtId="187" fontId="112" fillId="82" borderId="0" applyNumberFormat="0" applyBorder="0" applyAlignment="0" applyProtection="0"/>
    <xf numFmtId="187" fontId="112" fillId="82" borderId="0" applyNumberFormat="0" applyBorder="0" applyAlignment="0" applyProtection="0"/>
    <xf numFmtId="187" fontId="112" fillId="82" borderId="0" applyNumberFormat="0" applyBorder="0" applyAlignment="0" applyProtection="0"/>
    <xf numFmtId="187" fontId="112" fillId="82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116" fillId="0" borderId="48" applyNumberFormat="0" applyFill="0" applyAlignment="0" applyProtection="0"/>
    <xf numFmtId="187" fontId="116" fillId="0" borderId="48" applyNumberFormat="0" applyFill="0" applyAlignment="0" applyProtection="0"/>
    <xf numFmtId="187" fontId="116" fillId="0" borderId="48" applyNumberFormat="0" applyFill="0" applyAlignment="0" applyProtection="0"/>
    <xf numFmtId="187" fontId="116" fillId="0" borderId="48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116" fillId="0" borderId="48" applyNumberFormat="0" applyFill="0" applyAlignment="0" applyProtection="0"/>
    <xf numFmtId="187" fontId="116" fillId="0" borderId="48" applyNumberFormat="0" applyFill="0" applyAlignment="0" applyProtection="0"/>
    <xf numFmtId="187" fontId="116" fillId="0" borderId="48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54" fillId="52" borderId="36" applyNumberFormat="0" applyAlignment="0" applyProtection="0"/>
    <xf numFmtId="187" fontId="54" fillId="52" borderId="36" applyNumberFormat="0" applyAlignment="0" applyProtection="0"/>
    <xf numFmtId="187" fontId="54" fillId="52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46" applyNumberFormat="0" applyAlignment="0" applyProtection="0"/>
    <xf numFmtId="187" fontId="113" fillId="83" borderId="46" applyNumberFormat="0" applyAlignment="0" applyProtection="0"/>
    <xf numFmtId="187" fontId="113" fillId="83" borderId="46" applyNumberFormat="0" applyAlignment="0" applyProtection="0"/>
    <xf numFmtId="187" fontId="113" fillId="83" borderId="46" applyNumberFormat="0" applyAlignment="0" applyProtection="0"/>
    <xf numFmtId="187" fontId="113" fillId="83" borderId="4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46" applyNumberFormat="0" applyAlignment="0" applyProtection="0"/>
    <xf numFmtId="187" fontId="113" fillId="83" borderId="46" applyNumberFormat="0" applyAlignment="0" applyProtection="0"/>
    <xf numFmtId="187" fontId="113" fillId="83" borderId="46" applyNumberFormat="0" applyAlignment="0" applyProtection="0"/>
    <xf numFmtId="187" fontId="113" fillId="83" borderId="36" applyNumberFormat="0" applyAlignment="0" applyProtection="0"/>
    <xf numFmtId="187" fontId="109" fillId="0" borderId="0" applyNumberFormat="0" applyFill="0" applyBorder="0" applyAlignment="0" applyProtection="0"/>
    <xf numFmtId="187" fontId="109" fillId="0" borderId="0" applyNumberFormat="0" applyFill="0" applyBorder="0" applyAlignment="0" applyProtection="0"/>
    <xf numFmtId="187" fontId="109" fillId="0" borderId="0" applyNumberFormat="0" applyFill="0" applyBorder="0" applyAlignment="0" applyProtection="0"/>
    <xf numFmtId="187" fontId="109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109" fillId="0" borderId="0" applyNumberFormat="0" applyFill="0" applyBorder="0" applyAlignment="0" applyProtection="0"/>
    <xf numFmtId="187" fontId="109" fillId="0" borderId="0" applyNumberFormat="0" applyFill="0" applyBorder="0" applyAlignment="0" applyProtection="0"/>
    <xf numFmtId="187" fontId="109" fillId="0" borderId="0" applyNumberFormat="0" applyFill="0" applyBorder="0" applyAlignment="0" applyProtection="0"/>
    <xf numFmtId="187" fontId="109" fillId="0" borderId="0" applyNumberFormat="0" applyFill="0" applyBorder="0" applyAlignment="0" applyProtection="0"/>
    <xf numFmtId="187" fontId="109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109" fillId="0" borderId="0" applyNumberFormat="0" applyFill="0" applyBorder="0" applyAlignment="0" applyProtection="0"/>
    <xf numFmtId="187" fontId="109" fillId="0" borderId="0" applyNumberFormat="0" applyFill="0" applyBorder="0" applyAlignment="0" applyProtection="0"/>
    <xf numFmtId="187" fontId="109" fillId="0" borderId="0" applyNumberFormat="0" applyFill="0" applyBorder="0" applyAlignment="0" applyProtection="0"/>
    <xf numFmtId="187" fontId="109" fillId="0" borderId="0" applyNumberFormat="0" applyFill="0" applyBorder="0" applyAlignment="0" applyProtection="0"/>
    <xf numFmtId="187" fontId="109" fillId="0" borderId="0" applyNumberFormat="0" applyFill="0" applyBorder="0" applyAlignment="0" applyProtection="0"/>
    <xf numFmtId="187" fontId="109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109" fillId="0" borderId="45" applyNumberFormat="0" applyFill="0" applyAlignment="0" applyProtection="0"/>
    <xf numFmtId="187" fontId="109" fillId="0" borderId="45" applyNumberFormat="0" applyFill="0" applyAlignment="0" applyProtection="0"/>
    <xf numFmtId="187" fontId="109" fillId="0" borderId="45" applyNumberFormat="0" applyFill="0" applyAlignment="0" applyProtection="0"/>
    <xf numFmtId="187" fontId="109" fillId="0" borderId="45" applyNumberFormat="0" applyFill="0" applyAlignment="0" applyProtection="0"/>
    <xf numFmtId="187" fontId="109" fillId="0" borderId="45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109" fillId="0" borderId="45" applyNumberFormat="0" applyFill="0" applyAlignment="0" applyProtection="0"/>
    <xf numFmtId="187" fontId="109" fillId="0" borderId="45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108" fillId="0" borderId="44" applyNumberFormat="0" applyFill="0" applyAlignment="0" applyProtection="0"/>
    <xf numFmtId="187" fontId="108" fillId="0" borderId="44" applyNumberFormat="0" applyFill="0" applyAlignment="0" applyProtection="0"/>
    <xf numFmtId="187" fontId="108" fillId="0" borderId="44" applyNumberFormat="0" applyFill="0" applyAlignment="0" applyProtection="0"/>
    <xf numFmtId="187" fontId="108" fillId="0" borderId="44" applyNumberFormat="0" applyFill="0" applyAlignment="0" applyProtection="0"/>
    <xf numFmtId="187" fontId="108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08" fillId="0" borderId="44" applyNumberFormat="0" applyFill="0" applyAlignment="0" applyProtection="0"/>
    <xf numFmtId="187" fontId="108" fillId="0" borderId="44" applyNumberFormat="0" applyFill="0" applyAlignment="0" applyProtection="0"/>
    <xf numFmtId="187" fontId="108" fillId="0" borderId="44" applyNumberFormat="0" applyFill="0" applyAlignment="0" applyProtection="0"/>
    <xf numFmtId="187" fontId="108" fillId="0" borderId="44" applyNumberFormat="0" applyFill="0" applyAlignment="0" applyProtection="0"/>
    <xf numFmtId="187" fontId="108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08" fillId="0" borderId="44" applyNumberFormat="0" applyFill="0" applyAlignment="0" applyProtection="0"/>
    <xf numFmtId="187" fontId="108" fillId="0" borderId="44" applyNumberFormat="0" applyFill="0" applyAlignment="0" applyProtection="0"/>
    <xf numFmtId="187" fontId="108" fillId="0" borderId="44" applyNumberFormat="0" applyFill="0" applyAlignment="0" applyProtection="0"/>
    <xf numFmtId="187" fontId="108" fillId="0" borderId="44" applyNumberFormat="0" applyFill="0" applyAlignment="0" applyProtection="0"/>
    <xf numFmtId="187" fontId="108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45" fillId="0" borderId="44" applyNumberFormat="0" applyFill="0" applyAlignment="0" applyProtection="0"/>
    <xf numFmtId="187" fontId="107" fillId="0" borderId="43" applyNumberFormat="0" applyFill="0" applyAlignment="0" applyProtection="0"/>
    <xf numFmtId="187" fontId="107" fillId="0" borderId="43" applyNumberFormat="0" applyFill="0" applyAlignment="0" applyProtection="0"/>
    <xf numFmtId="187" fontId="107" fillId="0" borderId="43" applyNumberFormat="0" applyFill="0" applyAlignment="0" applyProtection="0"/>
    <xf numFmtId="187" fontId="107" fillId="0" borderId="43" applyNumberFormat="0" applyFill="0" applyAlignment="0" applyProtection="0"/>
    <xf numFmtId="187" fontId="107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07" fillId="0" borderId="43" applyNumberFormat="0" applyFill="0" applyAlignment="0" applyProtection="0"/>
    <xf numFmtId="187" fontId="107" fillId="0" borderId="43" applyNumberFormat="0" applyFill="0" applyAlignment="0" applyProtection="0"/>
    <xf numFmtId="187" fontId="107" fillId="0" borderId="43" applyNumberFormat="0" applyFill="0" applyAlignment="0" applyProtection="0"/>
    <xf numFmtId="187" fontId="107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44" fillId="0" borderId="43" applyNumberFormat="0" applyFill="0" applyAlignment="0" applyProtection="0"/>
    <xf numFmtId="187" fontId="107" fillId="0" borderId="43" applyNumberFormat="0" applyFill="0" applyAlignment="0" applyProtection="0"/>
    <xf numFmtId="187" fontId="107" fillId="0" borderId="43" applyNumberFormat="0" applyFill="0" applyAlignment="0" applyProtection="0"/>
    <xf numFmtId="187" fontId="107" fillId="0" borderId="43" applyNumberFormat="0" applyFill="0" applyAlignment="0" applyProtection="0"/>
    <xf numFmtId="187" fontId="107" fillId="0" borderId="43" applyNumberFormat="0" applyFill="0" applyAlignment="0" applyProtection="0"/>
    <xf numFmtId="187" fontId="110" fillId="80" borderId="0" applyNumberFormat="0" applyBorder="0" applyAlignment="0" applyProtection="0"/>
    <xf numFmtId="187" fontId="110" fillId="80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10" fillId="80" borderId="0" applyNumberFormat="0" applyBorder="0" applyAlignment="0" applyProtection="0"/>
    <xf numFmtId="187" fontId="110" fillId="80" borderId="0" applyNumberFormat="0" applyBorder="0" applyAlignment="0" applyProtection="0"/>
    <xf numFmtId="187" fontId="110" fillId="80" borderId="0" applyNumberFormat="0" applyBorder="0" applyAlignment="0" applyProtection="0"/>
    <xf numFmtId="187" fontId="110" fillId="80" borderId="0" applyNumberFormat="0" applyBorder="0" applyAlignment="0" applyProtection="0"/>
    <xf numFmtId="187" fontId="110" fillId="80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19" fillId="0" borderId="0" applyNumberFormat="0" applyFill="0" applyBorder="0" applyAlignment="0" applyProtection="0"/>
    <xf numFmtId="187" fontId="119" fillId="0" borderId="0" applyNumberFormat="0" applyFill="0" applyBorder="0" applyAlignment="0" applyProtection="0"/>
    <xf numFmtId="187" fontId="119" fillId="0" borderId="0" applyNumberFormat="0" applyFill="0" applyBorder="0" applyAlignment="0" applyProtection="0"/>
    <xf numFmtId="187" fontId="119" fillId="0" borderId="0" applyNumberFormat="0" applyFill="0" applyBorder="0" applyAlignment="0" applyProtection="0"/>
    <xf numFmtId="187" fontId="119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19" fillId="0" borderId="0" applyNumberFormat="0" applyFill="0" applyBorder="0" applyAlignment="0" applyProtection="0"/>
    <xf numFmtId="187" fontId="119" fillId="0" borderId="0" applyNumberFormat="0" applyFill="0" applyBorder="0" applyAlignment="0" applyProtection="0"/>
    <xf numFmtId="187" fontId="119" fillId="0" borderId="0" applyNumberFormat="0" applyFill="0" applyBorder="0" applyAlignment="0" applyProtection="0"/>
    <xf numFmtId="187" fontId="119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19" fillId="0" borderId="0" applyNumberFormat="0" applyFill="0" applyBorder="0" applyAlignment="0" applyProtection="0"/>
    <xf numFmtId="187" fontId="119" fillId="0" borderId="0" applyNumberFormat="0" applyFill="0" applyBorder="0" applyAlignment="0" applyProtection="0"/>
    <xf numFmtId="187" fontId="119" fillId="0" borderId="0" applyNumberFormat="0" applyFill="0" applyBorder="0" applyAlignment="0" applyProtection="0"/>
    <xf numFmtId="187" fontId="119" fillId="0" borderId="0" applyNumberFormat="0" applyFill="0" applyBorder="0" applyAlignment="0" applyProtection="0"/>
    <xf numFmtId="187" fontId="119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142" fillId="0" borderId="0" applyNumberFormat="0" applyFill="0" applyBorder="0" applyAlignment="0" applyProtection="0"/>
    <xf numFmtId="187" fontId="49" fillId="70" borderId="0" applyNumberFormat="0" applyBorder="0" applyAlignment="0" applyProtection="0"/>
    <xf numFmtId="187" fontId="49" fillId="69" borderId="0" applyNumberFormat="0" applyBorder="0" applyAlignment="0" applyProtection="0"/>
    <xf numFmtId="187" fontId="117" fillId="85" borderId="49" applyNumberFormat="0" applyAlignment="0" applyProtection="0"/>
    <xf numFmtId="187" fontId="117" fillId="85" borderId="49" applyNumberFormat="0" applyAlignment="0" applyProtection="0"/>
    <xf numFmtId="187" fontId="117" fillId="85" borderId="49" applyNumberFormat="0" applyAlignment="0" applyProtection="0"/>
    <xf numFmtId="187" fontId="117" fillId="85" borderId="49" applyNumberFormat="0" applyAlignment="0" applyProtection="0"/>
    <xf numFmtId="187" fontId="117" fillId="85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48" fillId="65" borderId="2" applyNumberFormat="0" applyAlignment="0" applyProtection="0"/>
    <xf numFmtId="187" fontId="117" fillId="41" borderId="49" applyNumberFormat="0" applyAlignment="0" applyProtection="0"/>
    <xf numFmtId="187" fontId="117" fillId="85" borderId="49" applyNumberFormat="0" applyAlignment="0" applyProtection="0"/>
    <xf numFmtId="187" fontId="117" fillId="85" borderId="49" applyNumberFormat="0" applyAlignment="0" applyProtection="0"/>
    <xf numFmtId="187" fontId="117" fillId="85" borderId="49" applyNumberFormat="0" applyAlignment="0" applyProtection="0"/>
    <xf numFmtId="187" fontId="117" fillId="85" borderId="49" applyNumberFormat="0" applyAlignment="0" applyProtection="0"/>
    <xf numFmtId="187" fontId="117" fillId="85" borderId="49" applyNumberFormat="0" applyAlignment="0" applyProtection="0"/>
    <xf numFmtId="187" fontId="117" fillId="85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5" fillId="84" borderId="46" applyNumberFormat="0" applyAlignment="0" applyProtection="0"/>
    <xf numFmtId="187" fontId="115" fillId="84" borderId="46" applyNumberFormat="0" applyAlignment="0" applyProtection="0"/>
    <xf numFmtId="187" fontId="115" fillId="84" borderId="46" applyNumberFormat="0" applyAlignment="0" applyProtection="0"/>
    <xf numFmtId="187" fontId="95" fillId="116" borderId="36" applyNumberFormat="0" applyAlignment="0" applyProtection="0"/>
    <xf numFmtId="187" fontId="95" fillId="117" borderId="36" applyNumberFormat="0" applyAlignment="0" applyProtection="0"/>
    <xf numFmtId="187" fontId="95" fillId="117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115" fillId="84" borderId="46" applyNumberFormat="0" applyAlignment="0" applyProtection="0"/>
    <xf numFmtId="187" fontId="115" fillId="84" borderId="46" applyNumberFormat="0" applyAlignment="0" applyProtection="0"/>
    <xf numFmtId="187" fontId="115" fillId="84" borderId="46" applyNumberFormat="0" applyAlignment="0" applyProtection="0"/>
    <xf numFmtId="187" fontId="115" fillId="84" borderId="4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115" fillId="84" borderId="46" applyNumberFormat="0" applyAlignment="0" applyProtection="0"/>
    <xf numFmtId="187" fontId="115" fillId="84" borderId="46" applyNumberFormat="0" applyAlignment="0" applyProtection="0"/>
    <xf numFmtId="187" fontId="115" fillId="84" borderId="46" applyNumberFormat="0" applyAlignment="0" applyProtection="0"/>
    <xf numFmtId="187" fontId="115" fillId="84" borderId="4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111" fillId="81" borderId="0" applyNumberFormat="0" applyBorder="0" applyAlignment="0" applyProtection="0"/>
    <xf numFmtId="187" fontId="111" fillId="81" borderId="0" applyNumberFormat="0" applyBorder="0" applyAlignment="0" applyProtection="0"/>
    <xf numFmtId="187" fontId="111" fillId="81" borderId="0" applyNumberFormat="0" applyBorder="0" applyAlignment="0" applyProtection="0"/>
    <xf numFmtId="187" fontId="111" fillId="81" borderId="0" applyNumberFormat="0" applyBorder="0" applyAlignment="0" applyProtection="0"/>
    <xf numFmtId="187" fontId="111" fillId="81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94" fillId="75" borderId="0" applyNumberFormat="0" applyBorder="0" applyAlignment="0" applyProtection="0"/>
    <xf numFmtId="187" fontId="94" fillId="75" borderId="0" applyNumberFormat="0" applyBorder="0" applyAlignment="0" applyProtection="0"/>
    <xf numFmtId="187" fontId="94" fillId="75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94" fillId="32" borderId="0" applyNumberFormat="0" applyBorder="0" applyAlignment="0" applyProtection="0"/>
    <xf numFmtId="187" fontId="141" fillId="129" borderId="0" applyNumberFormat="0" applyBorder="0" applyAlignment="0" applyProtection="0"/>
    <xf numFmtId="187" fontId="111" fillId="81" borderId="0" applyNumberFormat="0" applyBorder="0" applyAlignment="0" applyProtection="0"/>
    <xf numFmtId="187" fontId="111" fillId="81" borderId="0" applyNumberFormat="0" applyBorder="0" applyAlignment="0" applyProtection="0"/>
    <xf numFmtId="187" fontId="111" fillId="81" borderId="0" applyNumberFormat="0" applyBorder="0" applyAlignment="0" applyProtection="0"/>
    <xf numFmtId="187" fontId="111" fillId="81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11" fillId="81" borderId="0" applyNumberFormat="0" applyBorder="0" applyAlignment="0" applyProtection="0"/>
    <xf numFmtId="187" fontId="111" fillId="81" borderId="0" applyNumberFormat="0" applyBorder="0" applyAlignment="0" applyProtection="0"/>
    <xf numFmtId="187" fontId="111" fillId="81" borderId="0" applyNumberFormat="0" applyBorder="0" applyAlignment="0" applyProtection="0"/>
    <xf numFmtId="187" fontId="111" fillId="81" borderId="0" applyNumberFormat="0" applyBorder="0" applyAlignment="0" applyProtection="0"/>
    <xf numFmtId="187" fontId="141" fillId="129" borderId="0" applyNumberFormat="0" applyBorder="0" applyAlignment="0" applyProtection="0"/>
    <xf numFmtId="187" fontId="141" fillId="129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44" fillId="128" borderId="0" applyNumberFormat="0" applyBorder="0" applyAlignment="0" applyProtection="0"/>
    <xf numFmtId="187" fontId="44" fillId="128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44" fillId="66" borderId="0" applyNumberFormat="0" applyBorder="0" applyAlignment="0" applyProtection="0"/>
    <xf numFmtId="187" fontId="44" fillId="66" borderId="0" applyNumberFormat="0" applyBorder="0" applyAlignment="0" applyProtection="0"/>
    <xf numFmtId="187" fontId="45" fillId="52" borderId="0" applyNumberFormat="0" applyBorder="0" applyAlignment="0" applyProtection="0"/>
    <xf numFmtId="187" fontId="44" fillId="123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44" fillId="59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03" borderId="0" applyNumberFormat="0" applyBorder="0" applyAlignment="0" applyProtection="0"/>
    <xf numFmtId="187" fontId="121" fillId="103" borderId="0" applyNumberFormat="0" applyBorder="0" applyAlignment="0" applyProtection="0"/>
    <xf numFmtId="187" fontId="121" fillId="103" borderId="0" applyNumberFormat="0" applyBorder="0" applyAlignment="0" applyProtection="0"/>
    <xf numFmtId="187" fontId="121" fillId="103" borderId="0" applyNumberFormat="0" applyBorder="0" applyAlignment="0" applyProtection="0"/>
    <xf numFmtId="187" fontId="121" fillId="103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03" borderId="0" applyNumberFormat="0" applyBorder="0" applyAlignment="0" applyProtection="0"/>
    <xf numFmtId="187" fontId="121" fillId="103" borderId="0" applyNumberFormat="0" applyBorder="0" applyAlignment="0" applyProtection="0"/>
    <xf numFmtId="187" fontId="121" fillId="103" borderId="0" applyNumberFormat="0" applyBorder="0" applyAlignment="0" applyProtection="0"/>
    <xf numFmtId="187" fontId="121" fillId="103" borderId="0" applyNumberFormat="0" applyBorder="0" applyAlignment="0" applyProtection="0"/>
    <xf numFmtId="187" fontId="121" fillId="103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44" fillId="59" borderId="0" applyNumberFormat="0" applyBorder="0" applyAlignment="0" applyProtection="0"/>
    <xf numFmtId="187" fontId="44" fillId="123" borderId="0" applyNumberFormat="0" applyBorder="0" applyAlignment="0" applyProtection="0"/>
    <xf numFmtId="187" fontId="121" fillId="99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44" fillId="65" borderId="0" applyNumberFormat="0" applyBorder="0" applyAlignment="0" applyProtection="0"/>
    <xf numFmtId="187" fontId="121" fillId="126" borderId="0" applyNumberFormat="0" applyBorder="0" applyAlignment="0" applyProtection="0"/>
    <xf numFmtId="187" fontId="121" fillId="99" borderId="0" applyNumberFormat="0" applyBorder="0" applyAlignment="0" applyProtection="0"/>
    <xf numFmtId="187" fontId="121" fillId="99" borderId="0" applyNumberFormat="0" applyBorder="0" applyAlignment="0" applyProtection="0"/>
    <xf numFmtId="187" fontId="121" fillId="99" borderId="0" applyNumberFormat="0" applyBorder="0" applyAlignment="0" applyProtection="0"/>
    <xf numFmtId="187" fontId="121" fillId="99" borderId="0" applyNumberFormat="0" applyBorder="0" applyAlignment="0" applyProtection="0"/>
    <xf numFmtId="187" fontId="121" fillId="99" borderId="0" applyNumberFormat="0" applyBorder="0" applyAlignment="0" applyProtection="0"/>
    <xf numFmtId="187" fontId="121" fillId="99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99" borderId="0" applyNumberFormat="0" applyBorder="0" applyAlignment="0" applyProtection="0"/>
    <xf numFmtId="187" fontId="121" fillId="99" borderId="0" applyNumberFormat="0" applyBorder="0" applyAlignment="0" applyProtection="0"/>
    <xf numFmtId="187" fontId="121" fillId="99" borderId="0" applyNumberFormat="0" applyBorder="0" applyAlignment="0" applyProtection="0"/>
    <xf numFmtId="187" fontId="121" fillId="99" borderId="0" applyNumberFormat="0" applyBorder="0" applyAlignment="0" applyProtection="0"/>
    <xf numFmtId="187" fontId="121" fillId="99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44" fillId="26" borderId="0" applyNumberFormat="0" applyBorder="0" applyAlignment="0" applyProtection="0"/>
    <xf numFmtId="187" fontId="44" fillId="114" borderId="0" applyNumberFormat="0" applyBorder="0" applyAlignment="0" applyProtection="0"/>
    <xf numFmtId="187" fontId="44" fillId="26" borderId="0" applyNumberFormat="0" applyBorder="0" applyAlignment="0" applyProtection="0"/>
    <xf numFmtId="187" fontId="45" fillId="23" borderId="0" applyNumberFormat="0" applyBorder="0" applyAlignment="0" applyProtection="0"/>
    <xf numFmtId="187" fontId="45" fillId="140" borderId="0" applyNumberFormat="0" applyBorder="0" applyAlignment="0" applyProtection="0"/>
    <xf numFmtId="187" fontId="45" fillId="60" borderId="0" applyNumberFormat="0" applyBorder="0" applyAlignment="0" applyProtection="0"/>
    <xf numFmtId="187" fontId="45" fillId="138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44" fillId="118" borderId="0" applyNumberFormat="0" applyBorder="0" applyAlignment="0" applyProtection="0"/>
    <xf numFmtId="187" fontId="44" fillId="118" borderId="0" applyNumberFormat="0" applyBorder="0" applyAlignment="0" applyProtection="0"/>
    <xf numFmtId="187" fontId="44" fillId="118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44" fillId="64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44" fillId="63" borderId="0" applyNumberFormat="0" applyBorder="0" applyAlignment="0" applyProtection="0"/>
    <xf numFmtId="187" fontId="121" fillId="91" borderId="0" applyNumberFormat="0" applyBorder="0" applyAlignment="0" applyProtection="0"/>
    <xf numFmtId="187" fontId="121" fillId="91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44" fillId="49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91" borderId="0" applyNumberFormat="0" applyBorder="0" applyAlignment="0" applyProtection="0"/>
    <xf numFmtId="187" fontId="121" fillId="91" borderId="0" applyNumberFormat="0" applyBorder="0" applyAlignment="0" applyProtection="0"/>
    <xf numFmtId="187" fontId="121" fillId="125" borderId="0" applyNumberFormat="0" applyBorder="0" applyAlignment="0" applyProtection="0"/>
    <xf numFmtId="187" fontId="121" fillId="91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45" fillId="27" borderId="0" applyNumberFormat="0" applyBorder="0" applyAlignment="0" applyProtection="0"/>
    <xf numFmtId="187" fontId="45" fillId="58" borderId="0" applyNumberFormat="0" applyBorder="0" applyAlignment="0" applyProtection="0"/>
    <xf numFmtId="187" fontId="121" fillId="110" borderId="0" applyNumberFormat="0" applyBorder="0" applyAlignment="0" applyProtection="0"/>
    <xf numFmtId="187" fontId="121" fillId="110" borderId="0" applyNumberFormat="0" applyBorder="0" applyAlignment="0" applyProtection="0"/>
    <xf numFmtId="187" fontId="121" fillId="11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06" borderId="0" applyNumberFormat="0" applyBorder="0" applyAlignment="0" applyProtection="0"/>
    <xf numFmtId="187" fontId="121" fillId="106" borderId="0" applyNumberFormat="0" applyBorder="0" applyAlignment="0" applyProtection="0"/>
    <xf numFmtId="187" fontId="121" fillId="106" borderId="0" applyNumberFormat="0" applyBorder="0" applyAlignment="0" applyProtection="0"/>
    <xf numFmtId="187" fontId="121" fillId="122" borderId="0" applyNumberFormat="0" applyBorder="0" applyAlignment="0" applyProtection="0"/>
    <xf numFmtId="187" fontId="44" fillId="123" borderId="0" applyNumberFormat="0" applyBorder="0" applyAlignment="0" applyProtection="0"/>
    <xf numFmtId="187" fontId="121" fillId="102" borderId="0" applyNumberFormat="0" applyBorder="0" applyAlignment="0" applyProtection="0"/>
    <xf numFmtId="187" fontId="121" fillId="102" borderId="0" applyNumberFormat="0" applyBorder="0" applyAlignment="0" applyProtection="0"/>
    <xf numFmtId="187" fontId="121" fillId="102" borderId="0" applyNumberFormat="0" applyBorder="0" applyAlignment="0" applyProtection="0"/>
    <xf numFmtId="187" fontId="121" fillId="102" borderId="0" applyNumberFormat="0" applyBorder="0" applyAlignment="0" applyProtection="0"/>
    <xf numFmtId="187" fontId="121" fillId="102" borderId="0" applyNumberFormat="0" applyBorder="0" applyAlignment="0" applyProtection="0"/>
    <xf numFmtId="187" fontId="121" fillId="119" borderId="0" applyNumberFormat="0" applyBorder="0" applyAlignment="0" applyProtection="0"/>
    <xf numFmtId="187" fontId="121" fillId="102" borderId="0" applyNumberFormat="0" applyBorder="0" applyAlignment="0" applyProtection="0"/>
    <xf numFmtId="187" fontId="121" fillId="119" borderId="0" applyNumberFormat="0" applyBorder="0" applyAlignment="0" applyProtection="0"/>
    <xf numFmtId="187" fontId="121" fillId="119" borderId="0" applyNumberFormat="0" applyBorder="0" applyAlignment="0" applyProtection="0"/>
    <xf numFmtId="187" fontId="121" fillId="98" borderId="0" applyNumberFormat="0" applyBorder="0" applyAlignment="0" applyProtection="0"/>
    <xf numFmtId="187" fontId="121" fillId="98" borderId="0" applyNumberFormat="0" applyBorder="0" applyAlignment="0" applyProtection="0"/>
    <xf numFmtId="187" fontId="121" fillId="98" borderId="0" applyNumberFormat="0" applyBorder="0" applyAlignment="0" applyProtection="0"/>
    <xf numFmtId="187" fontId="121" fillId="28" borderId="0" applyNumberFormat="0" applyBorder="0" applyAlignment="0" applyProtection="0"/>
    <xf numFmtId="187" fontId="121" fillId="90" borderId="0" applyNumberFormat="0" applyBorder="0" applyAlignment="0" applyProtection="0"/>
    <xf numFmtId="187" fontId="121" fillId="90" borderId="0" applyNumberFormat="0" applyBorder="0" applyAlignment="0" applyProtection="0"/>
    <xf numFmtId="187" fontId="121" fillId="90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90" borderId="0" applyNumberFormat="0" applyBorder="0" applyAlignment="0" applyProtection="0"/>
    <xf numFmtId="187" fontId="121" fillId="90" borderId="0" applyNumberFormat="0" applyBorder="0" applyAlignment="0" applyProtection="0"/>
    <xf numFmtId="187" fontId="121" fillId="90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3" fillId="7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45" fillId="121" borderId="0" applyNumberFormat="0" applyBorder="0" applyAlignment="0" applyProtection="0"/>
    <xf numFmtId="187" fontId="45" fillId="121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45" fillId="121" borderId="0" applyNumberFormat="0" applyBorder="0" applyAlignment="0" applyProtection="0"/>
    <xf numFmtId="187" fontId="3" fillId="105" borderId="0" applyNumberFormat="0" applyBorder="0" applyAlignment="0" applyProtection="0"/>
    <xf numFmtId="187" fontId="3" fillId="45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45" fillId="120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97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45" fillId="56" borderId="0" applyNumberFormat="0" applyBorder="0" applyAlignment="0" applyProtection="0"/>
    <xf numFmtId="187" fontId="45" fillId="56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45" fillId="56" borderId="0" applyNumberFormat="0" applyBorder="0" applyAlignment="0" applyProtection="0"/>
    <xf numFmtId="187" fontId="3" fillId="89" borderId="0" applyNumberFormat="0" applyBorder="0" applyAlignment="0" applyProtection="0"/>
    <xf numFmtId="187" fontId="3" fillId="73" borderId="0" applyNumberFormat="0" applyBorder="0" applyAlignment="0" applyProtection="0"/>
    <xf numFmtId="187" fontId="3" fillId="108" borderId="0" applyNumberFormat="0" applyBorder="0" applyAlignment="0" applyProtection="0"/>
    <xf numFmtId="187" fontId="3" fillId="108" borderId="0" applyNumberFormat="0" applyBorder="0" applyAlignment="0" applyProtection="0"/>
    <xf numFmtId="187" fontId="3" fillId="108" borderId="0" applyNumberFormat="0" applyBorder="0" applyAlignment="0" applyProtection="0"/>
    <xf numFmtId="187" fontId="3" fillId="108" borderId="0" applyNumberFormat="0" applyBorder="0" applyAlignment="0" applyProtection="0"/>
    <xf numFmtId="187" fontId="3" fillId="108" borderId="0" applyNumberFormat="0" applyBorder="0" applyAlignment="0" applyProtection="0"/>
    <xf numFmtId="187" fontId="3" fillId="108" borderId="0" applyNumberFormat="0" applyBorder="0" applyAlignment="0" applyProtection="0"/>
    <xf numFmtId="187" fontId="45" fillId="113" borderId="0" applyNumberFormat="0" applyBorder="0" applyAlignment="0" applyProtection="0"/>
    <xf numFmtId="187" fontId="45" fillId="113" borderId="0" applyNumberFormat="0" applyBorder="0" applyAlignment="0" applyProtection="0"/>
    <xf numFmtId="187" fontId="3" fillId="108" borderId="0" applyNumberFormat="0" applyBorder="0" applyAlignment="0" applyProtection="0"/>
    <xf numFmtId="187" fontId="3" fillId="108" borderId="0" applyNumberFormat="0" applyBorder="0" applyAlignment="0" applyProtection="0"/>
    <xf numFmtId="187" fontId="3" fillId="108" borderId="0" applyNumberFormat="0" applyBorder="0" applyAlignment="0" applyProtection="0"/>
    <xf numFmtId="187" fontId="3" fillId="108" borderId="0" applyNumberFormat="0" applyBorder="0" applyAlignment="0" applyProtection="0"/>
    <xf numFmtId="187" fontId="3" fillId="108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45" fillId="111" borderId="0" applyNumberFormat="0" applyBorder="0" applyAlignment="0" applyProtection="0"/>
    <xf numFmtId="187" fontId="3" fillId="104" borderId="0" applyNumberFormat="0" applyBorder="0" applyAlignment="0" applyProtection="0"/>
    <xf numFmtId="187" fontId="3" fillId="44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100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45" fillId="115" borderId="0" applyNumberFormat="0" applyBorder="0" applyAlignment="0" applyProtection="0"/>
    <xf numFmtId="187" fontId="3" fillId="96" borderId="0" applyNumberFormat="0" applyBorder="0" applyAlignment="0" applyProtection="0"/>
    <xf numFmtId="187" fontId="3" fillId="42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41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41" borderId="0" applyNumberFormat="0" applyBorder="0" applyAlignment="0" applyProtection="0"/>
    <xf numFmtId="187" fontId="45" fillId="114" borderId="0" applyNumberFormat="0" applyBorder="0" applyAlignment="0" applyProtection="0"/>
    <xf numFmtId="187" fontId="3" fillId="92" borderId="0" applyNumberFormat="0" applyBorder="0" applyAlignment="0" applyProtection="0"/>
    <xf numFmtId="187" fontId="3" fillId="41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45" fillId="111" borderId="0" applyNumberFormat="0" applyBorder="0" applyAlignment="0" applyProtection="0"/>
    <xf numFmtId="187" fontId="3" fillId="88" borderId="0" applyNumberFormat="0" applyBorder="0" applyAlignment="0" applyProtection="0"/>
    <xf numFmtId="187" fontId="3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5" fillId="18" borderId="0" applyNumberFormat="0" applyBorder="0" applyAlignment="0" applyProtection="0"/>
    <xf numFmtId="187" fontId="45" fillId="25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26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4" fillId="64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26" borderId="0" applyNumberFormat="0" applyBorder="0" applyAlignment="0" applyProtection="0"/>
    <xf numFmtId="187" fontId="44" fillId="64" borderId="0" applyNumberFormat="0" applyBorder="0" applyAlignment="0" applyProtection="0"/>
    <xf numFmtId="187" fontId="44" fillId="64" borderId="0" applyNumberFormat="0" applyBorder="0" applyAlignment="0" applyProtection="0"/>
    <xf numFmtId="187" fontId="44" fillId="64" borderId="0" applyNumberFormat="0" applyBorder="0" applyAlignment="0" applyProtection="0"/>
    <xf numFmtId="187" fontId="44" fillId="64" borderId="0" applyNumberFormat="0" applyBorder="0" applyAlignment="0" applyProtection="0"/>
    <xf numFmtId="187" fontId="44" fillId="64" borderId="0" applyNumberFormat="0" applyBorder="0" applyAlignment="0" applyProtection="0"/>
    <xf numFmtId="187" fontId="44" fillId="64" borderId="0" applyNumberFormat="0" applyBorder="0" applyAlignment="0" applyProtection="0"/>
    <xf numFmtId="187" fontId="44" fillId="23" borderId="0" applyNumberFormat="0" applyBorder="0" applyAlignment="0" applyProtection="0"/>
    <xf numFmtId="187" fontId="44" fillId="23" borderId="0" applyNumberFormat="0" applyBorder="0" applyAlignment="0" applyProtection="0"/>
    <xf numFmtId="187" fontId="44" fillId="23" borderId="0" applyNumberFormat="0" applyBorder="0" applyAlignment="0" applyProtection="0"/>
    <xf numFmtId="187" fontId="44" fillId="64" borderId="0" applyNumberFormat="0" applyBorder="0" applyAlignment="0" applyProtection="0"/>
    <xf numFmtId="187" fontId="44" fillId="64" borderId="0" applyNumberFormat="0" applyBorder="0" applyAlignment="0" applyProtection="0"/>
    <xf numFmtId="187" fontId="44" fillId="63" borderId="0" applyNumberFormat="0" applyBorder="0" applyAlignment="0" applyProtection="0"/>
    <xf numFmtId="187" fontId="45" fillId="61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26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25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25" borderId="0" applyNumberFormat="0" applyBorder="0" applyAlignment="0" applyProtection="0"/>
    <xf numFmtId="187" fontId="44" fillId="20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11" borderId="0" applyNumberFormat="0" applyBorder="0" applyAlignment="0" applyProtection="0"/>
    <xf numFmtId="187" fontId="45" fillId="5" borderId="0" applyNumberFormat="0" applyBorder="0" applyAlignment="0" applyProtection="0"/>
    <xf numFmtId="187" fontId="45" fillId="10" borderId="0" applyNumberFormat="0" applyBorder="0" applyAlignment="0" applyProtection="0"/>
    <xf numFmtId="187" fontId="45" fillId="9" borderId="0" applyNumberFormat="0" applyBorder="0" applyAlignment="0" applyProtection="0"/>
    <xf numFmtId="187" fontId="45" fillId="7" borderId="0" applyNumberFormat="0" applyBorder="0" applyAlignment="0" applyProtection="0"/>
    <xf numFmtId="187" fontId="45" fillId="6" borderId="0" applyNumberFormat="0" applyBorder="0" applyAlignment="0" applyProtection="0"/>
    <xf numFmtId="187" fontId="45" fillId="5" borderId="0" applyNumberFormat="0" applyBorder="0" applyAlignment="0" applyProtection="0"/>
    <xf numFmtId="187" fontId="45" fillId="4" borderId="0" applyNumberFormat="0" applyBorder="0" applyAlignment="0" applyProtection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1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19" fillId="0" borderId="0"/>
    <xf numFmtId="187" fontId="68" fillId="71" borderId="0"/>
    <xf numFmtId="187" fontId="68" fillId="71" borderId="0"/>
    <xf numFmtId="187" fontId="68" fillId="71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0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44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68" fillId="71" borderId="0"/>
    <xf numFmtId="187" fontId="68" fillId="71" borderId="0"/>
    <xf numFmtId="187" fontId="19" fillId="0" borderId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116" fillId="0" borderId="48" applyNumberFormat="0" applyFill="0" applyAlignment="0" applyProtection="0"/>
    <xf numFmtId="187" fontId="50" fillId="0" borderId="39" applyNumberFormat="0" applyFill="0" applyAlignment="0" applyProtection="0"/>
    <xf numFmtId="187" fontId="116" fillId="0" borderId="48" applyNumberFormat="0" applyFill="0" applyAlignment="0" applyProtection="0"/>
    <xf numFmtId="187" fontId="116" fillId="0" borderId="48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116" fillId="0" borderId="48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53" fillId="0" borderId="0" applyNumberFormat="0" applyFill="0" applyBorder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109" fillId="0" borderId="45" applyNumberFormat="0" applyFill="0" applyAlignment="0" applyProtection="0"/>
    <xf numFmtId="187" fontId="109" fillId="0" borderId="45" applyNumberFormat="0" applyFill="0" applyAlignment="0" applyProtection="0"/>
    <xf numFmtId="187" fontId="109" fillId="0" borderId="45" applyNumberFormat="0" applyFill="0" applyAlignment="0" applyProtection="0"/>
    <xf numFmtId="187" fontId="109" fillId="0" borderId="45" applyNumberFormat="0" applyFill="0" applyAlignment="0" applyProtection="0"/>
    <xf numFmtId="187" fontId="109" fillId="0" borderId="45" applyNumberFormat="0" applyFill="0" applyAlignment="0" applyProtection="0"/>
    <xf numFmtId="187" fontId="109" fillId="0" borderId="45" applyNumberFormat="0" applyFill="0" applyAlignment="0" applyProtection="0"/>
    <xf numFmtId="187" fontId="107" fillId="0" borderId="43" applyNumberFormat="0" applyFill="0" applyAlignment="0" applyProtection="0"/>
    <xf numFmtId="187" fontId="119" fillId="0" borderId="0" applyNumberFormat="0" applyFill="0" applyBorder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48" fillId="127" borderId="2" applyNumberFormat="0" applyAlignment="0" applyProtection="0"/>
    <xf numFmtId="187" fontId="48" fillId="127" borderId="2" applyNumberFormat="0" applyAlignment="0" applyProtection="0"/>
    <xf numFmtId="187" fontId="48" fillId="127" borderId="2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41" borderId="49" applyNumberFormat="0" applyAlignment="0" applyProtection="0"/>
    <xf numFmtId="187" fontId="117" fillId="85" borderId="49" applyNumberFormat="0" applyAlignment="0" applyProtection="0"/>
    <xf numFmtId="187" fontId="117" fillId="85" borderId="49" applyNumberFormat="0" applyAlignment="0" applyProtection="0"/>
    <xf numFmtId="187" fontId="117" fillId="85" borderId="49" applyNumberFormat="0" applyAlignment="0" applyProtection="0"/>
    <xf numFmtId="187" fontId="117" fillId="85" borderId="49" applyNumberFormat="0" applyAlignment="0" applyProtection="0"/>
    <xf numFmtId="187" fontId="95" fillId="116" borderId="36" applyNumberFormat="0" applyAlignment="0" applyProtection="0"/>
    <xf numFmtId="187" fontId="121" fillId="122" borderId="0" applyNumberFormat="0" applyBorder="0" applyAlignment="0" applyProtection="0"/>
    <xf numFmtId="187" fontId="111" fillId="81" borderId="0" applyNumberFormat="0" applyBorder="0" applyAlignment="0" applyProtection="0"/>
    <xf numFmtId="187" fontId="121" fillId="107" borderId="0" applyNumberFormat="0" applyBorder="0" applyAlignment="0" applyProtection="0"/>
    <xf numFmtId="187" fontId="44" fillId="6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45" fillId="75" borderId="0" applyNumberFormat="0" applyBorder="0" applyAlignment="0" applyProtection="0"/>
    <xf numFmtId="187" fontId="121" fillId="103" borderId="0" applyNumberFormat="0" applyBorder="0" applyAlignment="0" applyProtection="0"/>
    <xf numFmtId="187" fontId="121" fillId="103" borderId="0" applyNumberFormat="0" applyBorder="0" applyAlignment="0" applyProtection="0"/>
    <xf numFmtId="187" fontId="121" fillId="103" borderId="0" applyNumberFormat="0" applyBorder="0" applyAlignment="0" applyProtection="0"/>
    <xf numFmtId="187" fontId="121" fillId="103" borderId="0" applyNumberFormat="0" applyBorder="0" applyAlignment="0" applyProtection="0"/>
    <xf numFmtId="187" fontId="121" fillId="103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6" borderId="0" applyNumberFormat="0" applyBorder="0" applyAlignment="0" applyProtection="0"/>
    <xf numFmtId="187" fontId="45" fillId="56" borderId="0" applyNumberFormat="0" applyBorder="0" applyAlignment="0" applyProtection="0"/>
    <xf numFmtId="187" fontId="121" fillId="125" borderId="0" applyNumberFormat="0" applyBorder="0" applyAlignment="0" applyProtection="0"/>
    <xf numFmtId="187" fontId="45" fillId="60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44" fillId="124" borderId="0" applyNumberFormat="0" applyBorder="0" applyAlignment="0" applyProtection="0"/>
    <xf numFmtId="187" fontId="44" fillId="124" borderId="0" applyNumberFormat="0" applyBorder="0" applyAlignment="0" applyProtection="0"/>
    <xf numFmtId="187" fontId="44" fillId="124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44" fillId="59" borderId="0" applyNumberFormat="0" applyBorder="0" applyAlignment="0" applyProtection="0"/>
    <xf numFmtId="187" fontId="44" fillId="123" borderId="0" applyNumberFormat="0" applyBorder="0" applyAlignment="0" applyProtection="0"/>
    <xf numFmtId="187" fontId="44" fillId="59" borderId="0" applyNumberFormat="0" applyBorder="0" applyAlignment="0" applyProtection="0"/>
    <xf numFmtId="187" fontId="45" fillId="27" borderId="0" applyNumberFormat="0" applyBorder="0" applyAlignment="0" applyProtection="0"/>
    <xf numFmtId="187" fontId="121" fillId="41" borderId="0" applyNumberFormat="0" applyBorder="0" applyAlignment="0" applyProtection="0"/>
    <xf numFmtId="187" fontId="121" fillId="122" borderId="0" applyNumberFormat="0" applyBorder="0" applyAlignment="0" applyProtection="0"/>
    <xf numFmtId="187" fontId="44" fillId="120" borderId="0" applyNumberFormat="0" applyBorder="0" applyAlignment="0" applyProtection="0"/>
    <xf numFmtId="187" fontId="121" fillId="28" borderId="0" applyNumberFormat="0" applyBorder="0" applyAlignment="0" applyProtection="0"/>
    <xf numFmtId="187" fontId="121" fillId="28" borderId="0" applyNumberFormat="0" applyBorder="0" applyAlignment="0" applyProtection="0"/>
    <xf numFmtId="187" fontId="121" fillId="98" borderId="0" applyNumberFormat="0" applyBorder="0" applyAlignment="0" applyProtection="0"/>
    <xf numFmtId="187" fontId="121" fillId="98" borderId="0" applyNumberFormat="0" applyBorder="0" applyAlignment="0" applyProtection="0"/>
    <xf numFmtId="187" fontId="121" fillId="98" borderId="0" applyNumberFormat="0" applyBorder="0" applyAlignment="0" applyProtection="0"/>
    <xf numFmtId="187" fontId="121" fillId="98" borderId="0" applyNumberFormat="0" applyBorder="0" applyAlignment="0" applyProtection="0"/>
    <xf numFmtId="187" fontId="121" fillId="28" borderId="0" applyNumberFormat="0" applyBorder="0" applyAlignment="0" applyProtection="0"/>
    <xf numFmtId="187" fontId="121" fillId="28" borderId="0" applyNumberFormat="0" applyBorder="0" applyAlignment="0" applyProtection="0"/>
    <xf numFmtId="187" fontId="44" fillId="118" borderId="0" applyNumberFormat="0" applyBorder="0" applyAlignment="0" applyProtection="0"/>
    <xf numFmtId="187" fontId="44" fillId="118" borderId="0" applyNumberFormat="0" applyBorder="0" applyAlignment="0" applyProtection="0"/>
    <xf numFmtId="187" fontId="121" fillId="28" borderId="0" applyNumberFormat="0" applyBorder="0" applyAlignment="0" applyProtection="0"/>
    <xf numFmtId="187" fontId="44" fillId="118" borderId="0" applyNumberFormat="0" applyBorder="0" applyAlignment="0" applyProtection="0"/>
    <xf numFmtId="187" fontId="121" fillId="94" borderId="0" applyNumberFormat="0" applyBorder="0" applyAlignment="0" applyProtection="0"/>
    <xf numFmtId="187" fontId="121" fillId="94" borderId="0" applyNumberFormat="0" applyBorder="0" applyAlignment="0" applyProtection="0"/>
    <xf numFmtId="187" fontId="121" fillId="94" borderId="0" applyNumberFormat="0" applyBorder="0" applyAlignment="0" applyProtection="0"/>
    <xf numFmtId="187" fontId="121" fillId="94" borderId="0" applyNumberFormat="0" applyBorder="0" applyAlignment="0" applyProtection="0"/>
    <xf numFmtId="187" fontId="121" fillId="94" borderId="0" applyNumberFormat="0" applyBorder="0" applyAlignment="0" applyProtection="0"/>
    <xf numFmtId="187" fontId="121" fillId="94" borderId="0" applyNumberFormat="0" applyBorder="0" applyAlignment="0" applyProtection="0"/>
    <xf numFmtId="187" fontId="121" fillId="41" borderId="0" applyNumberFormat="0" applyBorder="0" applyAlignment="0" applyProtection="0"/>
    <xf numFmtId="187" fontId="121" fillId="41" borderId="0" applyNumberFormat="0" applyBorder="0" applyAlignment="0" applyProtection="0"/>
    <xf numFmtId="187" fontId="121" fillId="94" borderId="0" applyNumberFormat="0" applyBorder="0" applyAlignment="0" applyProtection="0"/>
    <xf numFmtId="187" fontId="121" fillId="94" borderId="0" applyNumberFormat="0" applyBorder="0" applyAlignment="0" applyProtection="0"/>
    <xf numFmtId="187" fontId="121" fillId="94" borderId="0" applyNumberFormat="0" applyBorder="0" applyAlignment="0" applyProtection="0"/>
    <xf numFmtId="187" fontId="121" fillId="94" borderId="0" applyNumberFormat="0" applyBorder="0" applyAlignment="0" applyProtection="0"/>
    <xf numFmtId="187" fontId="121" fillId="94" borderId="0" applyNumberFormat="0" applyBorder="0" applyAlignment="0" applyProtection="0"/>
    <xf numFmtId="187" fontId="3" fillId="105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3" fillId="109" borderId="0" applyNumberFormat="0" applyBorder="0" applyAlignment="0" applyProtection="0"/>
    <xf numFmtId="187" fontId="45" fillId="52" borderId="0" applyNumberFormat="0" applyBorder="0" applyAlignment="0" applyProtection="0"/>
    <xf numFmtId="187" fontId="45" fillId="52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45" fillId="52" borderId="0" applyNumberFormat="0" applyBorder="0" applyAlignment="0" applyProtection="0"/>
    <xf numFmtId="187" fontId="3" fillId="109" borderId="0" applyNumberFormat="0" applyBorder="0" applyAlignment="0" applyProtection="0"/>
    <xf numFmtId="187" fontId="3" fillId="7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45" borderId="0" applyNumberFormat="0" applyBorder="0" applyAlignment="0" applyProtection="0"/>
    <xf numFmtId="187" fontId="3" fillId="105" borderId="0" applyNumberFormat="0" applyBorder="0" applyAlignment="0" applyProtection="0"/>
    <xf numFmtId="187" fontId="3" fillId="105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101" borderId="0" applyNumberFormat="0" applyBorder="0" applyAlignment="0" applyProtection="0"/>
    <xf numFmtId="187" fontId="3" fillId="28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3" fillId="119" borderId="0" applyNumberFormat="0" applyBorder="0" applyAlignment="0" applyProtection="0"/>
    <xf numFmtId="187" fontId="45" fillId="120" borderId="0" applyNumberFormat="0" applyBorder="0" applyAlignment="0" applyProtection="0"/>
    <xf numFmtId="187" fontId="3" fillId="101" borderId="0" applyNumberFormat="0" applyBorder="0" applyAlignment="0" applyProtection="0"/>
    <xf numFmtId="187" fontId="3" fillId="119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97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45" fillId="118" borderId="0" applyNumberFormat="0" applyBorder="0" applyAlignment="0" applyProtection="0"/>
    <xf numFmtId="187" fontId="45" fillId="118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3" fillId="28" borderId="0" applyNumberFormat="0" applyBorder="0" applyAlignment="0" applyProtection="0"/>
    <xf numFmtId="187" fontId="45" fillId="118" borderId="0" applyNumberFormat="0" applyBorder="0" applyAlignment="0" applyProtection="0"/>
    <xf numFmtId="187" fontId="3" fillId="73" borderId="0" applyNumberFormat="0" applyBorder="0" applyAlignment="0" applyProtection="0"/>
    <xf numFmtId="187" fontId="3" fillId="28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41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93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45" fillId="114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45" fillId="114" borderId="0" applyNumberFormat="0" applyBorder="0" applyAlignment="0" applyProtection="0"/>
    <xf numFmtId="187" fontId="3" fillId="93" borderId="0" applyNumberFormat="0" applyBorder="0" applyAlignment="0" applyProtection="0"/>
    <xf numFmtId="187" fontId="3" fillId="41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73" borderId="0" applyNumberFormat="0" applyBorder="0" applyAlignment="0" applyProtection="0"/>
    <xf numFmtId="187" fontId="3" fillId="89" borderId="0" applyNumberFormat="0" applyBorder="0" applyAlignment="0" applyProtection="0"/>
    <xf numFmtId="187" fontId="3" fillId="89" borderId="0" applyNumberFormat="0" applyBorder="0" applyAlignment="0" applyProtection="0"/>
    <xf numFmtId="187" fontId="3" fillId="73" borderId="0" applyNumberFormat="0" applyBorder="0" applyAlignment="0" applyProtection="0"/>
    <xf numFmtId="187" fontId="3" fillId="42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45" fillId="117" borderId="0" applyNumberFormat="0" applyBorder="0" applyAlignment="0" applyProtection="0"/>
    <xf numFmtId="187" fontId="45" fillId="117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0" fontId="19" fillId="0" borderId="0"/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90" fillId="114" borderId="10" applyNumberFormat="0" applyProtection="0">
      <alignment horizontal="left" vertical="top" indent="1"/>
    </xf>
    <xf numFmtId="187" fontId="68" fillId="56" borderId="36" applyNumberFormat="0" applyProtection="0">
      <alignment horizontal="left" vertical="center" indent="1"/>
    </xf>
    <xf numFmtId="187" fontId="121" fillId="90" borderId="0" applyNumberFormat="0" applyBorder="0" applyAlignment="0" applyProtection="0"/>
    <xf numFmtId="187" fontId="44" fillId="59" borderId="0" applyNumberFormat="0" applyBorder="0" applyAlignment="0" applyProtection="0"/>
    <xf numFmtId="187" fontId="95" fillId="116" borderId="36" applyNumberFormat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68" fillId="32" borderId="36" applyNumberFormat="0" applyFont="0" applyAlignment="0" applyProtection="0"/>
    <xf numFmtId="187" fontId="45" fillId="86" borderId="53" applyNumberFormat="0" applyFont="0" applyAlignment="0" applyProtection="0"/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54" borderId="41" applyNumberFormat="0">
      <protection locked="0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8" borderId="10" applyNumberFormat="0" applyProtection="0">
      <alignment horizontal="left" vertical="top" indent="1"/>
    </xf>
    <xf numFmtId="187" fontId="68" fillId="44" borderId="36" applyNumberFormat="0" applyProtection="0">
      <alignment horizontal="left" vertical="center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74" borderId="36" applyNumberFormat="0" applyProtection="0">
      <alignment horizontal="left" vertical="center" indent="1"/>
    </xf>
    <xf numFmtId="187" fontId="19" fillId="0" borderId="0"/>
    <xf numFmtId="187" fontId="68" fillId="71" borderId="0"/>
    <xf numFmtId="187" fontId="19" fillId="0" borderId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50" fillId="52" borderId="0" applyNumberFormat="0" applyBorder="0" applyAlignment="0" applyProtection="0"/>
    <xf numFmtId="187" fontId="117" fillId="41" borderId="49" applyNumberFormat="0" applyAlignment="0" applyProtection="0"/>
    <xf numFmtId="187" fontId="115" fillId="84" borderId="46" applyNumberFormat="0" applyAlignment="0" applyProtection="0"/>
    <xf numFmtId="187" fontId="115" fillId="84" borderId="4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7" borderId="36" applyNumberFormat="0" applyAlignment="0" applyProtection="0"/>
    <xf numFmtId="187" fontId="95" fillId="116" borderId="36" applyNumberFormat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121" fillId="95" borderId="0" applyNumberFormat="0" applyBorder="0" applyAlignment="0" applyProtection="0"/>
    <xf numFmtId="187" fontId="44" fillId="115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92" borderId="0" applyNumberFormat="0" applyBorder="0" applyAlignment="0" applyProtection="0"/>
    <xf numFmtId="187" fontId="3" fillId="92" borderId="0" applyNumberFormat="0" applyBorder="0" applyAlignment="0" applyProtection="0"/>
    <xf numFmtId="187" fontId="3" fillId="41" borderId="0" applyNumberFormat="0" applyBorder="0" applyAlignment="0" applyProtection="0"/>
    <xf numFmtId="187" fontId="68" fillId="32" borderId="36" applyNumberFormat="0" applyFont="0" applyAlignment="0" applyProtection="0"/>
    <xf numFmtId="187" fontId="68" fillId="44" borderId="36" applyNumberFormat="0" applyProtection="0">
      <alignment horizontal="left" vertical="center" indent="1"/>
    </xf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45" borderId="10" applyNumberFormat="0" applyProtection="0">
      <alignment horizontal="left" vertical="top" indent="1"/>
    </xf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45" fillId="86" borderId="53" applyNumberFormat="0" applyFont="0" applyAlignment="0" applyProtection="0"/>
    <xf numFmtId="187" fontId="68" fillId="45" borderId="10" applyNumberFormat="0" applyProtection="0">
      <alignment horizontal="left" vertical="top" indent="1"/>
    </xf>
    <xf numFmtId="187" fontId="68" fillId="44" borderId="36" applyNumberFormat="0" applyProtection="0">
      <alignment horizontal="left" vertical="center" indent="1"/>
    </xf>
    <xf numFmtId="187" fontId="45" fillId="86" borderId="53" applyNumberFormat="0" applyFont="0" applyAlignment="0" applyProtection="0"/>
    <xf numFmtId="187" fontId="68" fillId="71" borderId="0"/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45" fillId="86" borderId="53" applyNumberFormat="0" applyFont="0" applyAlignment="0" applyProtection="0"/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45" fillId="86" borderId="53" applyNumberFormat="0" applyFont="0" applyAlignment="0" applyProtection="0"/>
    <xf numFmtId="187" fontId="68" fillId="45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45" fillId="86" borderId="53" applyNumberFormat="0" applyFont="0" applyAlignment="0" applyProtection="0"/>
    <xf numFmtId="187" fontId="68" fillId="44" borderId="36" applyNumberFormat="0" applyProtection="0">
      <alignment horizontal="left" vertical="center" indent="1"/>
    </xf>
    <xf numFmtId="187" fontId="68" fillId="71" borderId="0"/>
    <xf numFmtId="187" fontId="68" fillId="44" borderId="36" applyNumberFormat="0" applyProtection="0">
      <alignment horizontal="left" vertical="center" indent="1"/>
    </xf>
    <xf numFmtId="187" fontId="68" fillId="32" borderId="36" applyNumberFormat="0" applyFont="0" applyAlignment="0" applyProtection="0"/>
    <xf numFmtId="187" fontId="68" fillId="111" borderId="36" applyNumberFormat="0" applyProtection="0">
      <alignment horizontal="left" vertical="center" indent="1"/>
    </xf>
    <xf numFmtId="187" fontId="121" fillId="87" borderId="0" applyNumberFormat="0" applyBorder="0" applyAlignment="0" applyProtection="0"/>
    <xf numFmtId="187" fontId="44" fillId="59" borderId="0" applyNumberFormat="0" applyBorder="0" applyAlignment="0" applyProtection="0"/>
    <xf numFmtId="187" fontId="50" fillId="33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0" borderId="0" applyNumberFormat="0" applyBorder="0" applyAlignment="0" applyProtection="0"/>
    <xf numFmtId="187" fontId="45" fillId="58" borderId="0" applyNumberFormat="0" applyBorder="0" applyAlignment="0" applyProtection="0"/>
    <xf numFmtId="187" fontId="68" fillId="76" borderId="12"/>
    <xf numFmtId="187" fontId="68" fillId="76" borderId="12"/>
    <xf numFmtId="187" fontId="68" fillId="76" borderId="12"/>
    <xf numFmtId="187" fontId="68" fillId="46" borderId="41" applyNumberFormat="0">
      <protection locked="0"/>
    </xf>
    <xf numFmtId="187" fontId="68" fillId="44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114" fillId="84" borderId="47" applyNumberFormat="0" applyAlignment="0" applyProtection="0"/>
    <xf numFmtId="187" fontId="45" fillId="86" borderId="50" applyNumberFormat="0" applyFont="0" applyAlignment="0" applyProtection="0"/>
    <xf numFmtId="187" fontId="94" fillId="11" borderId="0" applyNumberFormat="0" applyBorder="0" applyAlignment="0" applyProtection="0"/>
    <xf numFmtId="187" fontId="50" fillId="0" borderId="39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144" fillId="0" borderId="43" applyNumberFormat="0" applyFill="0" applyAlignment="0" applyProtection="0"/>
    <xf numFmtId="187" fontId="143" fillId="42" borderId="0" applyNumberFormat="0" applyBorder="0" applyAlignment="0" applyProtection="0"/>
    <xf numFmtId="187" fontId="45" fillId="130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143" fillId="42" borderId="0" applyNumberFormat="0" applyBorder="0" applyAlignment="0" applyProtection="0"/>
    <xf numFmtId="187" fontId="44" fillId="123" borderId="0" applyNumberFormat="0" applyBorder="0" applyAlignment="0" applyProtection="0"/>
    <xf numFmtId="187" fontId="110" fillId="80" borderId="0" applyNumberFormat="0" applyBorder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68" borderId="36" applyNumberFormat="0" applyAlignment="0" applyProtection="0"/>
    <xf numFmtId="187" fontId="95" fillId="116" borderId="36" applyNumberFormat="0" applyAlignment="0" applyProtection="0"/>
    <xf numFmtId="187" fontId="115" fillId="84" borderId="46" applyNumberFormat="0" applyAlignment="0" applyProtection="0"/>
    <xf numFmtId="187" fontId="115" fillId="84" borderId="46" applyNumberFormat="0" applyAlignment="0" applyProtection="0"/>
    <xf numFmtId="187" fontId="115" fillId="84" borderId="46" applyNumberFormat="0" applyAlignment="0" applyProtection="0"/>
    <xf numFmtId="187" fontId="141" fillId="129" borderId="0" applyNumberFormat="0" applyBorder="0" applyAlignment="0" applyProtection="0"/>
    <xf numFmtId="187" fontId="111" fillId="81" borderId="0" applyNumberFormat="0" applyBorder="0" applyAlignment="0" applyProtection="0"/>
    <xf numFmtId="187" fontId="141" fillId="129" borderId="0" applyNumberFormat="0" applyBorder="0" applyAlignment="0" applyProtection="0"/>
    <xf numFmtId="187" fontId="121" fillId="107" borderId="0" applyNumberFormat="0" applyBorder="0" applyAlignment="0" applyProtection="0"/>
    <xf numFmtId="187" fontId="45" fillId="33" borderId="0" applyNumberFormat="0" applyBorder="0" applyAlignment="0" applyProtection="0"/>
    <xf numFmtId="187" fontId="44" fillId="123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03" borderId="0" applyNumberFormat="0" applyBorder="0" applyAlignment="0" applyProtection="0"/>
    <xf numFmtId="187" fontId="45" fillId="18" borderId="0" applyNumberFormat="0" applyBorder="0" applyAlignment="0" applyProtection="0"/>
    <xf numFmtId="187" fontId="45" fillId="121" borderId="0" applyNumberFormat="0" applyBorder="0" applyAlignment="0" applyProtection="0"/>
    <xf numFmtId="187" fontId="44" fillId="114" borderId="0" applyNumberFormat="0" applyBorder="0" applyAlignment="0" applyProtection="0"/>
    <xf numFmtId="187" fontId="45" fillId="25" borderId="0" applyNumberFormat="0" applyBorder="0" applyAlignment="0" applyProtection="0"/>
    <xf numFmtId="187" fontId="45" fillId="111" borderId="0" applyNumberFormat="0" applyBorder="0" applyAlignment="0" applyProtection="0"/>
    <xf numFmtId="187" fontId="45" fillId="25" borderId="0" applyNumberFormat="0" applyBorder="0" applyAlignment="0" applyProtection="0"/>
    <xf numFmtId="187" fontId="121" fillId="99" borderId="0" applyNumberFormat="0" applyBorder="0" applyAlignment="0" applyProtection="0"/>
    <xf numFmtId="187" fontId="121" fillId="99" borderId="0" applyNumberFormat="0" applyBorder="0" applyAlignment="0" applyProtection="0"/>
    <xf numFmtId="187" fontId="121" fillId="99" borderId="0" applyNumberFormat="0" applyBorder="0" applyAlignment="0" applyProtection="0"/>
    <xf numFmtId="187" fontId="121" fillId="99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44" fillId="127" borderId="0" applyNumberFormat="0" applyBorder="0" applyAlignment="0" applyProtection="0"/>
    <xf numFmtId="187" fontId="44" fillId="59" borderId="0" applyNumberFormat="0" applyBorder="0" applyAlignment="0" applyProtection="0"/>
    <xf numFmtId="187" fontId="121" fillId="126" borderId="0" applyNumberFormat="0" applyBorder="0" applyAlignment="0" applyProtection="0"/>
    <xf numFmtId="187" fontId="121" fillId="126" borderId="0" applyNumberFormat="0" applyBorder="0" applyAlignment="0" applyProtection="0"/>
    <xf numFmtId="187" fontId="45" fillId="23" borderId="0" applyNumberFormat="0" applyBorder="0" applyAlignment="0" applyProtection="0"/>
    <xf numFmtId="187" fontId="121" fillId="95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06" borderId="0" applyNumberFormat="0" applyBorder="0" applyAlignment="0" applyProtection="0"/>
    <xf numFmtId="187" fontId="121" fillId="106" borderId="0" applyNumberFormat="0" applyBorder="0" applyAlignment="0" applyProtection="0"/>
    <xf numFmtId="187" fontId="121" fillId="106" borderId="0" applyNumberFormat="0" applyBorder="0" applyAlignment="0" applyProtection="0"/>
    <xf numFmtId="187" fontId="121" fillId="106" borderId="0" applyNumberFormat="0" applyBorder="0" applyAlignment="0" applyProtection="0"/>
    <xf numFmtId="187" fontId="121" fillId="119" borderId="0" applyNumberFormat="0" applyBorder="0" applyAlignment="0" applyProtection="0"/>
    <xf numFmtId="187" fontId="121" fillId="119" borderId="0" applyNumberFormat="0" applyBorder="0" applyAlignment="0" applyProtection="0"/>
    <xf numFmtId="187" fontId="121" fillId="98" borderId="0" applyNumberFormat="0" applyBorder="0" applyAlignment="0" applyProtection="0"/>
    <xf numFmtId="187" fontId="121" fillId="98" borderId="0" applyNumberFormat="0" applyBorder="0" applyAlignment="0" applyProtection="0"/>
    <xf numFmtId="187" fontId="121" fillId="98" borderId="0" applyNumberFormat="0" applyBorder="0" applyAlignment="0" applyProtection="0"/>
    <xf numFmtId="187" fontId="121" fillId="98" borderId="0" applyNumberFormat="0" applyBorder="0" applyAlignment="0" applyProtection="0"/>
    <xf numFmtId="187" fontId="121" fillId="98" borderId="0" applyNumberFormat="0" applyBorder="0" applyAlignment="0" applyProtection="0"/>
    <xf numFmtId="187" fontId="121" fillId="28" borderId="0" applyNumberFormat="0" applyBorder="0" applyAlignment="0" applyProtection="0"/>
    <xf numFmtId="187" fontId="121" fillId="28" borderId="0" applyNumberFormat="0" applyBorder="0" applyAlignment="0" applyProtection="0"/>
    <xf numFmtId="187" fontId="121" fillId="41" borderId="0" applyNumberFormat="0" applyBorder="0" applyAlignment="0" applyProtection="0"/>
    <xf numFmtId="187" fontId="121" fillId="41" borderId="0" applyNumberFormat="0" applyBorder="0" applyAlignment="0" applyProtection="0"/>
    <xf numFmtId="187" fontId="121" fillId="94" borderId="0" applyNumberFormat="0" applyBorder="0" applyAlignment="0" applyProtection="0"/>
    <xf numFmtId="187" fontId="121" fillId="94" borderId="0" applyNumberFormat="0" applyBorder="0" applyAlignment="0" applyProtection="0"/>
    <xf numFmtId="187" fontId="121" fillId="94" borderId="0" applyNumberFormat="0" applyBorder="0" applyAlignment="0" applyProtection="0"/>
    <xf numFmtId="187" fontId="121" fillId="41" borderId="0" applyNumberFormat="0" applyBorder="0" applyAlignment="0" applyProtection="0"/>
    <xf numFmtId="187" fontId="121" fillId="41" borderId="0" applyNumberFormat="0" applyBorder="0" applyAlignment="0" applyProtection="0"/>
    <xf numFmtId="187" fontId="121" fillId="41" borderId="0" applyNumberFormat="0" applyBorder="0" applyAlignment="0" applyProtection="0"/>
    <xf numFmtId="187" fontId="44" fillId="114" borderId="0" applyNumberFormat="0" applyBorder="0" applyAlignment="0" applyProtection="0"/>
    <xf numFmtId="187" fontId="121" fillId="41" borderId="0" applyNumberFormat="0" applyBorder="0" applyAlignment="0" applyProtection="0"/>
    <xf numFmtId="187" fontId="44" fillId="114" borderId="0" applyNumberFormat="0" applyBorder="0" applyAlignment="0" applyProtection="0"/>
    <xf numFmtId="187" fontId="121" fillId="90" borderId="0" applyNumberFormat="0" applyBorder="0" applyAlignment="0" applyProtection="0"/>
    <xf numFmtId="187" fontId="121" fillId="41" borderId="0" applyNumberFormat="0" applyBorder="0" applyAlignment="0" applyProtection="0"/>
    <xf numFmtId="187" fontId="121" fillId="122" borderId="0" applyNumberFormat="0" applyBorder="0" applyAlignment="0" applyProtection="0"/>
    <xf numFmtId="187" fontId="121" fillId="90" borderId="0" applyNumberFormat="0" applyBorder="0" applyAlignment="0" applyProtection="0"/>
    <xf numFmtId="187" fontId="121" fillId="90" borderId="0" applyNumberFormat="0" applyBorder="0" applyAlignment="0" applyProtection="0"/>
    <xf numFmtId="187" fontId="121" fillId="90" borderId="0" applyNumberFormat="0" applyBorder="0" applyAlignment="0" applyProtection="0"/>
    <xf numFmtId="187" fontId="121" fillId="90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44" fillId="123" borderId="0" applyNumberFormat="0" applyBorder="0" applyAlignment="0" applyProtection="0"/>
    <xf numFmtId="187" fontId="44" fillId="123" borderId="0" applyNumberFormat="0" applyBorder="0" applyAlignment="0" applyProtection="0"/>
    <xf numFmtId="187" fontId="121" fillId="122" borderId="0" applyNumberFormat="0" applyBorder="0" applyAlignment="0" applyProtection="0"/>
    <xf numFmtId="187" fontId="3" fillId="7" borderId="0" applyNumberFormat="0" applyBorder="0" applyAlignment="0" applyProtection="0"/>
    <xf numFmtId="187" fontId="3" fillId="7" borderId="0" applyNumberFormat="0" applyBorder="0" applyAlignment="0" applyProtection="0"/>
    <xf numFmtId="187" fontId="3" fillId="45" borderId="0" applyNumberFormat="0" applyBorder="0" applyAlignment="0" applyProtection="0"/>
    <xf numFmtId="187" fontId="45" fillId="120" borderId="0" applyNumberFormat="0" applyBorder="0" applyAlignment="0" applyProtection="0"/>
    <xf numFmtId="187" fontId="3" fillId="89" borderId="0" applyNumberFormat="0" applyBorder="0" applyAlignment="0" applyProtection="0"/>
    <xf numFmtId="187" fontId="3" fillId="73" borderId="0" applyNumberFormat="0" applyBorder="0" applyAlignment="0" applyProtection="0"/>
    <xf numFmtId="187" fontId="3" fillId="108" borderId="0" applyNumberFormat="0" applyBorder="0" applyAlignment="0" applyProtection="0"/>
    <xf numFmtId="187" fontId="45" fillId="113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44" borderId="0" applyNumberFormat="0" applyBorder="0" applyAlignment="0" applyProtection="0"/>
    <xf numFmtId="187" fontId="3" fillId="104" borderId="0" applyNumberFormat="0" applyBorder="0" applyAlignment="0" applyProtection="0"/>
    <xf numFmtId="187" fontId="3" fillId="10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45" fillId="111" borderId="0" applyNumberFormat="0" applyBorder="0" applyAlignment="0" applyProtection="0"/>
    <xf numFmtId="187" fontId="45" fillId="111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100" borderId="0" applyNumberFormat="0" applyBorder="0" applyAlignment="0" applyProtection="0"/>
    <xf numFmtId="187" fontId="19" fillId="0" borderId="0"/>
    <xf numFmtId="0" fontId="19" fillId="0" borderId="0"/>
    <xf numFmtId="0" fontId="19" fillId="0" borderId="0"/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53" fillId="0" borderId="38" applyNumberFormat="0" applyFill="0" applyAlignment="0" applyProtection="0"/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53" fillId="0" borderId="38" applyNumberFormat="0" applyFill="0" applyAlignment="0" applyProtection="0"/>
    <xf numFmtId="187" fontId="68" fillId="73" borderId="36" applyNumberFormat="0" applyProtection="0">
      <alignment horizontal="left" vertical="center" indent="1"/>
    </xf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142" fillId="0" borderId="0" applyNumberFormat="0" applyFill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121" fillId="91" borderId="0" applyNumberFormat="0" applyBorder="0" applyAlignment="0" applyProtection="0"/>
    <xf numFmtId="187" fontId="121" fillId="91" borderId="0" applyNumberFormat="0" applyBorder="0" applyAlignment="0" applyProtection="0"/>
    <xf numFmtId="187" fontId="121" fillId="125" borderId="0" applyNumberFormat="0" applyBorder="0" applyAlignment="0" applyProtection="0"/>
    <xf numFmtId="187" fontId="121" fillId="91" borderId="0" applyNumberFormat="0" applyBorder="0" applyAlignment="0" applyProtection="0"/>
    <xf numFmtId="187" fontId="121" fillId="91" borderId="0" applyNumberFormat="0" applyBorder="0" applyAlignment="0" applyProtection="0"/>
    <xf numFmtId="187" fontId="121" fillId="119" borderId="0" applyNumberFormat="0" applyBorder="0" applyAlignment="0" applyProtection="0"/>
    <xf numFmtId="187" fontId="121" fillId="102" borderId="0" applyNumberFormat="0" applyBorder="0" applyAlignment="0" applyProtection="0"/>
    <xf numFmtId="187" fontId="121" fillId="102" borderId="0" applyNumberFormat="0" applyBorder="0" applyAlignment="0" applyProtection="0"/>
    <xf numFmtId="187" fontId="121" fillId="28" borderId="0" applyNumberFormat="0" applyBorder="0" applyAlignment="0" applyProtection="0"/>
    <xf numFmtId="187" fontId="68" fillId="73" borderId="36" applyNumberFormat="0" applyProtection="0">
      <alignment horizontal="left" vertical="center" indent="1"/>
    </xf>
    <xf numFmtId="187" fontId="68" fillId="76" borderId="12"/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54" fillId="33" borderId="36" applyNumberFormat="0" applyAlignment="0" applyProtection="0"/>
    <xf numFmtId="187" fontId="49" fillId="70" borderId="0" applyNumberFormat="0" applyBorder="0" applyAlignment="0" applyProtection="0"/>
    <xf numFmtId="187" fontId="45" fillId="25" borderId="0" applyNumberFormat="0" applyBorder="0" applyAlignment="0" applyProtection="0"/>
    <xf numFmtId="187" fontId="45" fillId="33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4" fillId="30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30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7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61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4" fillId="65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4" fillId="64" borderId="0" applyNumberFormat="0" applyBorder="0" applyAlignment="0" applyProtection="0"/>
    <xf numFmtId="187" fontId="44" fillId="64" borderId="0" applyNumberFormat="0" applyBorder="0" applyAlignment="0" applyProtection="0"/>
    <xf numFmtId="187" fontId="44" fillId="23" borderId="0" applyNumberFormat="0" applyBorder="0" applyAlignment="0" applyProtection="0"/>
    <xf numFmtId="187" fontId="44" fillId="64" borderId="0" applyNumberFormat="0" applyBorder="0" applyAlignment="0" applyProtection="0"/>
    <xf numFmtId="187" fontId="44" fillId="23" borderId="0" applyNumberFormat="0" applyBorder="0" applyAlignment="0" applyProtection="0"/>
    <xf numFmtId="187" fontId="44" fillId="64" borderId="0" applyNumberFormat="0" applyBorder="0" applyAlignment="0" applyProtection="0"/>
    <xf numFmtId="187" fontId="44" fillId="64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2" borderId="0" applyNumberFormat="0" applyBorder="0" applyAlignment="0" applyProtection="0"/>
    <xf numFmtId="187" fontId="45" fillId="61" borderId="0" applyNumberFormat="0" applyBorder="0" applyAlignment="0" applyProtection="0"/>
    <xf numFmtId="187" fontId="44" fillId="22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0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5" fillId="61" borderId="0" applyNumberFormat="0" applyBorder="0" applyAlignment="0" applyProtection="0"/>
    <xf numFmtId="187" fontId="44" fillId="20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5" fillId="60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5" fillId="60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4" fillId="59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27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17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58" borderId="0" applyNumberFormat="0" applyBorder="0" applyAlignment="0" applyProtection="0"/>
    <xf numFmtId="187" fontId="45" fillId="8" borderId="0" applyNumberFormat="0" applyBorder="0" applyAlignment="0" applyProtection="0"/>
    <xf numFmtId="187" fontId="68" fillId="44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19" fillId="0" borderId="0"/>
    <xf numFmtId="187" fontId="68" fillId="8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19" fillId="0" borderId="0"/>
    <xf numFmtId="187" fontId="68" fillId="71" borderId="0"/>
    <xf numFmtId="187" fontId="118" fillId="0" borderId="0" applyNumberFormat="0" applyFill="0" applyBorder="0" applyAlignment="0" applyProtection="0"/>
    <xf numFmtId="187" fontId="118" fillId="0" borderId="0" applyNumberFormat="0" applyFill="0" applyBorder="0" applyAlignment="0" applyProtection="0"/>
    <xf numFmtId="187" fontId="118" fillId="0" borderId="0" applyNumberFormat="0" applyFill="0" applyBorder="0" applyAlignment="0" applyProtection="0"/>
    <xf numFmtId="187" fontId="118" fillId="0" borderId="0" applyNumberFormat="0" applyFill="0" applyBorder="0" applyAlignment="0" applyProtection="0"/>
    <xf numFmtId="187" fontId="118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118" fillId="0" borderId="0" applyNumberFormat="0" applyFill="0" applyBorder="0" applyAlignment="0" applyProtection="0"/>
    <xf numFmtId="187" fontId="118" fillId="0" borderId="0" applyNumberFormat="0" applyFill="0" applyBorder="0" applyAlignment="0" applyProtection="0"/>
    <xf numFmtId="187" fontId="118" fillId="0" borderId="0" applyNumberFormat="0" applyFill="0" applyBorder="0" applyAlignment="0" applyProtection="0"/>
    <xf numFmtId="187" fontId="118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68" fillId="71" borderId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120" fillId="0" borderId="51" applyNumberFormat="0" applyFill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106" fillId="0" borderId="0" applyNumberFormat="0" applyFill="0" applyBorder="0" applyAlignment="0" applyProtection="0"/>
    <xf numFmtId="187" fontId="66" fillId="0" borderId="0" applyNumberFormat="0" applyFill="0" applyBorder="0" applyAlignment="0" applyProtection="0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73" borderId="36" applyNumberFormat="0" applyProtection="0">
      <alignment horizontal="left" vertical="center" indent="1"/>
    </xf>
    <xf numFmtId="187" fontId="68" fillId="73" borderId="36" applyNumberFormat="0" applyProtection="0">
      <alignment horizontal="left" vertical="center" indent="1"/>
    </xf>
    <xf numFmtId="187" fontId="45" fillId="86" borderId="53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45" fillId="86" borderId="53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71" borderId="0"/>
    <xf numFmtId="187" fontId="19" fillId="0" borderId="0"/>
    <xf numFmtId="187" fontId="68" fillId="71" borderId="0"/>
    <xf numFmtId="187" fontId="68" fillId="71" borderId="0"/>
    <xf numFmtId="187" fontId="50" fillId="0" borderId="39" applyNumberFormat="0" applyFill="0" applyAlignment="0" applyProtection="0"/>
    <xf numFmtId="187" fontId="3" fillId="101" borderId="0" applyNumberFormat="0" applyBorder="0" applyAlignment="0" applyProtection="0"/>
    <xf numFmtId="187" fontId="3" fillId="97" borderId="0" applyNumberFormat="0" applyBorder="0" applyAlignment="0" applyProtection="0"/>
    <xf numFmtId="187" fontId="45" fillId="114" borderId="0" applyNumberFormat="0" applyBorder="0" applyAlignment="0" applyProtection="0"/>
    <xf numFmtId="187" fontId="3" fillId="96" borderId="0" applyNumberFormat="0" applyBorder="0" applyAlignment="0" applyProtection="0"/>
    <xf numFmtId="187" fontId="90" fillId="41" borderId="10" applyNumberFormat="0" applyProtection="0">
      <alignment horizontal="left" vertical="top" indent="1"/>
    </xf>
    <xf numFmtId="187" fontId="121" fillId="106" borderId="0" applyNumberFormat="0" applyBorder="0" applyAlignment="0" applyProtection="0"/>
    <xf numFmtId="187" fontId="44" fillId="59" borderId="0" applyNumberFormat="0" applyBorder="0" applyAlignment="0" applyProtection="0"/>
    <xf numFmtId="187" fontId="121" fillId="106" borderId="0" applyNumberFormat="0" applyBorder="0" applyAlignment="0" applyProtection="0"/>
    <xf numFmtId="187" fontId="44" fillId="59" borderId="0" applyNumberFormat="0" applyBorder="0" applyAlignment="0" applyProtection="0"/>
    <xf numFmtId="187" fontId="121" fillId="106" borderId="0" applyNumberFormat="0" applyBorder="0" applyAlignment="0" applyProtection="0"/>
    <xf numFmtId="187" fontId="44" fillId="59" borderId="0" applyNumberFormat="0" applyBorder="0" applyAlignment="0" applyProtection="0"/>
    <xf numFmtId="187" fontId="121" fillId="94" borderId="0" applyNumberFormat="0" applyBorder="0" applyAlignment="0" applyProtection="0"/>
    <xf numFmtId="187" fontId="95" fillId="116" borderId="36" applyNumberFormat="0" applyAlignment="0" applyProtection="0"/>
    <xf numFmtId="187" fontId="44" fillId="59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02" borderId="0" applyNumberFormat="0" applyBorder="0" applyAlignment="0" applyProtection="0"/>
    <xf numFmtId="187" fontId="121" fillId="102" borderId="0" applyNumberFormat="0" applyBorder="0" applyAlignment="0" applyProtection="0"/>
    <xf numFmtId="187" fontId="44" fillId="59" borderId="0" applyNumberFormat="0" applyBorder="0" applyAlignment="0" applyProtection="0"/>
    <xf numFmtId="187" fontId="121" fillId="94" borderId="0" applyNumberFormat="0" applyBorder="0" applyAlignment="0" applyProtection="0"/>
    <xf numFmtId="187" fontId="121" fillId="102" borderId="0" applyNumberFormat="0" applyBorder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45" fillId="32" borderId="0" applyNumberFormat="0" applyBorder="0" applyAlignment="0" applyProtection="0"/>
    <xf numFmtId="187" fontId="95" fillId="116" borderId="36" applyNumberFormat="0" applyAlignment="0" applyProtection="0"/>
    <xf numFmtId="187" fontId="44" fillId="59" borderId="0" applyNumberFormat="0" applyBorder="0" applyAlignment="0" applyProtection="0"/>
    <xf numFmtId="187" fontId="44" fillId="123" borderId="0" applyNumberFormat="0" applyBorder="0" applyAlignment="0" applyProtection="0"/>
    <xf numFmtId="187" fontId="121" fillId="102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95" fillId="116" borderId="36" applyNumberFormat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121" fillId="122" borderId="0" applyNumberFormat="0" applyBorder="0" applyAlignment="0" applyProtection="0"/>
    <xf numFmtId="187" fontId="44" fillId="59" borderId="0" applyNumberFormat="0" applyBorder="0" applyAlignment="0" applyProtection="0"/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111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44" fillId="120" borderId="0" applyNumberFormat="0" applyBorder="0" applyAlignment="0" applyProtection="0"/>
    <xf numFmtId="187" fontId="121" fillId="107" borderId="0" applyNumberFormat="0" applyBorder="0" applyAlignment="0" applyProtection="0"/>
    <xf numFmtId="187" fontId="121" fillId="107" borderId="0" applyNumberFormat="0" applyBorder="0" applyAlignment="0" applyProtection="0"/>
    <xf numFmtId="187" fontId="44" fillId="112" borderId="0" applyNumberFormat="0" applyBorder="0" applyAlignment="0" applyProtection="0"/>
    <xf numFmtId="187" fontId="45" fillId="33" borderId="0" applyNumberFormat="0" applyBorder="0" applyAlignment="0" applyProtection="0"/>
    <xf numFmtId="187" fontId="45" fillId="3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22" borderId="0" applyNumberFormat="0" applyBorder="0" applyAlignment="0" applyProtection="0"/>
    <xf numFmtId="187" fontId="121" fillId="91" borderId="0" applyNumberFormat="0" applyBorder="0" applyAlignment="0" applyProtection="0"/>
    <xf numFmtId="187" fontId="121" fillId="125" borderId="0" applyNumberFormat="0" applyBorder="0" applyAlignment="0" applyProtection="0"/>
    <xf numFmtId="187" fontId="44" fillId="49" borderId="0" applyNumberFormat="0" applyBorder="0" applyAlignment="0" applyProtection="0"/>
    <xf numFmtId="187" fontId="44" fillId="49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44" fillId="20" borderId="0" applyNumberFormat="0" applyBorder="0" applyAlignment="0" applyProtection="0"/>
    <xf numFmtId="187" fontId="121" fillId="125" borderId="0" applyNumberFormat="0" applyBorder="0" applyAlignment="0" applyProtection="0"/>
    <xf numFmtId="187" fontId="121" fillId="91" borderId="0" applyNumberFormat="0" applyBorder="0" applyAlignment="0" applyProtection="0"/>
    <xf numFmtId="187" fontId="121" fillId="125" borderId="0" applyNumberFormat="0" applyBorder="0" applyAlignment="0" applyProtection="0"/>
    <xf numFmtId="187" fontId="121" fillId="91" borderId="0" applyNumberFormat="0" applyBorder="0" applyAlignment="0" applyProtection="0"/>
    <xf numFmtId="187" fontId="45" fillId="26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121" fillId="122" borderId="0" applyNumberFormat="0" applyBorder="0" applyAlignment="0" applyProtection="0"/>
    <xf numFmtId="187" fontId="121" fillId="106" borderId="0" applyNumberFormat="0" applyBorder="0" applyAlignment="0" applyProtection="0"/>
    <xf numFmtId="187" fontId="121" fillId="106" borderId="0" applyNumberFormat="0" applyBorder="0" applyAlignment="0" applyProtection="0"/>
    <xf numFmtId="187" fontId="121" fillId="122" borderId="0" applyNumberFormat="0" applyBorder="0" applyAlignment="0" applyProtection="0"/>
    <xf numFmtId="187" fontId="44" fillId="123" borderId="0" applyNumberFormat="0" applyBorder="0" applyAlignment="0" applyProtection="0"/>
    <xf numFmtId="187" fontId="121" fillId="102" borderId="0" applyNumberFormat="0" applyBorder="0" applyAlignment="0" applyProtection="0"/>
    <xf numFmtId="187" fontId="121" fillId="119" borderId="0" applyNumberFormat="0" applyBorder="0" applyAlignment="0" applyProtection="0"/>
    <xf numFmtId="187" fontId="121" fillId="102" borderId="0" applyNumberFormat="0" applyBorder="0" applyAlignment="0" applyProtection="0"/>
    <xf numFmtId="187" fontId="121" fillId="119" borderId="0" applyNumberFormat="0" applyBorder="0" applyAlignment="0" applyProtection="0"/>
    <xf numFmtId="187" fontId="44" fillId="120" borderId="0" applyNumberFormat="0" applyBorder="0" applyAlignment="0" applyProtection="0"/>
    <xf numFmtId="187" fontId="121" fillId="98" borderId="0" applyNumberFormat="0" applyBorder="0" applyAlignment="0" applyProtection="0"/>
    <xf numFmtId="187" fontId="121" fillId="98" borderId="0" applyNumberFormat="0" applyBorder="0" applyAlignment="0" applyProtection="0"/>
    <xf numFmtId="187" fontId="121" fillId="98" borderId="0" applyNumberFormat="0" applyBorder="0" applyAlignment="0" applyProtection="0"/>
    <xf numFmtId="187" fontId="121" fillId="90" borderId="0" applyNumberFormat="0" applyBorder="0" applyAlignment="0" applyProtection="0"/>
    <xf numFmtId="187" fontId="121" fillId="122" borderId="0" applyNumberFormat="0" applyBorder="0" applyAlignment="0" applyProtection="0"/>
    <xf numFmtId="187" fontId="57" fillId="68" borderId="9" applyNumberFormat="0" applyAlignment="0" applyProtection="0"/>
    <xf numFmtId="187" fontId="19" fillId="32" borderId="8" applyNumberFormat="0" applyFont="0" applyAlignment="0" applyProtection="0"/>
    <xf numFmtId="187" fontId="68" fillId="32" borderId="36" applyNumberFormat="0" applyFont="0" applyAlignment="0" applyProtection="0"/>
    <xf numFmtId="187" fontId="19" fillId="32" borderId="8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19" fillId="0" borderId="0"/>
    <xf numFmtId="187" fontId="74" fillId="0" borderId="0"/>
    <xf numFmtId="187" fontId="19" fillId="0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74" fillId="0" borderId="0"/>
    <xf numFmtId="187" fontId="68" fillId="71" borderId="0"/>
    <xf numFmtId="187" fontId="68" fillId="71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68" fillId="71" borderId="0"/>
    <xf numFmtId="187" fontId="3" fillId="0" borderId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6" fillId="33" borderId="0" applyNumberFormat="0" applyBorder="0" applyAlignment="0" applyProtection="0"/>
    <xf numFmtId="187" fontId="56" fillId="33" borderId="0" applyNumberFormat="0" applyBorder="0" applyAlignment="0" applyProtection="0"/>
    <xf numFmtId="187" fontId="56" fillId="33" borderId="0" applyNumberFormat="0" applyBorder="0" applyAlignment="0" applyProtection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0" fillId="33" borderId="0" applyNumberFormat="0" applyBorder="0" applyAlignment="0" applyProtection="0"/>
    <xf numFmtId="187" fontId="56" fillId="33" borderId="0" applyNumberFormat="0" applyBorder="0" applyAlignment="0" applyProtection="0"/>
    <xf numFmtId="187" fontId="56" fillId="33" borderId="0" applyNumberFormat="0" applyBorder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4" fillId="33" borderId="36" applyNumberFormat="0" applyAlignment="0" applyProtection="0"/>
    <xf numFmtId="187" fontId="54" fillId="33" borderId="1" applyNumberFormat="0" applyAlignment="0" applyProtection="0"/>
    <xf numFmtId="187" fontId="54" fillId="33" borderId="1" applyNumberFormat="0" applyAlignment="0" applyProtection="0"/>
    <xf numFmtId="187" fontId="53" fillId="0" borderId="6" applyNumberFormat="0" applyFill="0" applyAlignment="0" applyProtection="0"/>
    <xf numFmtId="187" fontId="52" fillId="0" borderId="37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52" fillId="0" borderId="37" applyNumberFormat="0" applyFill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70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69" borderId="0" applyNumberFormat="0" applyBorder="0" applyAlignment="0" applyProtection="0"/>
    <xf numFmtId="187" fontId="49" fillId="36" borderId="0" applyNumberFormat="0" applyBorder="0" applyAlignment="0" applyProtection="0"/>
    <xf numFmtId="187" fontId="76" fillId="0" borderId="0">
      <protection locked="0"/>
    </xf>
    <xf numFmtId="187" fontId="76" fillId="0" borderId="0">
      <protection locked="0"/>
    </xf>
    <xf numFmtId="187" fontId="76" fillId="0" borderId="0">
      <protection locked="0"/>
    </xf>
    <xf numFmtId="187" fontId="45" fillId="32" borderId="0" applyNumberFormat="0" applyBorder="0" applyAlignment="0" applyProtection="0"/>
    <xf numFmtId="187" fontId="45" fillId="32" borderId="0" applyNumberFormat="0" applyBorder="0" applyAlignment="0" applyProtection="0"/>
    <xf numFmtId="187" fontId="45" fillId="25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4" fillId="29" borderId="0" applyNumberFormat="0" applyBorder="0" applyAlignment="0" applyProtection="0"/>
    <xf numFmtId="187" fontId="44" fillId="29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4" fillId="29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5" fillId="23" borderId="0" applyNumberFormat="0" applyBorder="0" applyAlignment="0" applyProtection="0"/>
    <xf numFmtId="187" fontId="44" fillId="64" borderId="0" applyNumberFormat="0" applyBorder="0" applyAlignment="0" applyProtection="0"/>
    <xf numFmtId="187" fontId="44" fillId="64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4" fillId="63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60" borderId="0" applyNumberFormat="0" applyBorder="0" applyAlignment="0" applyProtection="0"/>
    <xf numFmtId="187" fontId="45" fillId="58" borderId="0" applyNumberFormat="0" applyBorder="0" applyAlignment="0" applyProtection="0"/>
    <xf numFmtId="187" fontId="45" fillId="17" borderId="0" applyNumberFormat="0" applyBorder="0" applyAlignment="0" applyProtection="0"/>
    <xf numFmtId="187" fontId="19" fillId="0" borderId="0"/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4" borderId="10" applyNumberFormat="0" applyProtection="0">
      <alignment horizontal="left" vertical="top" indent="1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41" borderId="10" applyNumberFormat="0" applyProtection="0">
      <alignment horizontal="left" vertical="top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8" borderId="36" applyNumberFormat="0" applyProtection="0">
      <alignment horizontal="left" vertical="center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74" borderId="36" applyNumberFormat="0" applyProtection="0">
      <alignment horizontal="left" vertical="center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73" borderId="36" applyNumberFormat="0" applyProtection="0">
      <alignment horizontal="left" vertical="center" indent="1"/>
    </xf>
    <xf numFmtId="44" fontId="19" fillId="0" borderId="0" applyFont="0" applyFill="0" applyBorder="0" applyAlignment="0" applyProtection="0"/>
    <xf numFmtId="187" fontId="45" fillId="86" borderId="53" applyNumberFormat="0" applyFont="0" applyAlignment="0" applyProtection="0"/>
    <xf numFmtId="187" fontId="68" fillId="71" borderId="0"/>
    <xf numFmtId="187" fontId="68" fillId="71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3" fillId="0" borderId="0"/>
    <xf numFmtId="187" fontId="3" fillId="0" borderId="0"/>
    <xf numFmtId="187" fontId="3" fillId="0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19" fillId="0" borderId="0"/>
    <xf numFmtId="187" fontId="19" fillId="0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3" fillId="0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68" fillId="71" borderId="0"/>
    <xf numFmtId="187" fontId="19" fillId="0" borderId="0"/>
    <xf numFmtId="187" fontId="19" fillId="0" borderId="0"/>
    <xf numFmtId="187" fontId="19" fillId="0" borderId="0"/>
    <xf numFmtId="187" fontId="68" fillId="71" borderId="0"/>
    <xf numFmtId="187" fontId="94" fillId="11" borderId="0" applyNumberFormat="0" applyBorder="0" applyAlignment="0" applyProtection="0"/>
    <xf numFmtId="187" fontId="68" fillId="71" borderId="0"/>
    <xf numFmtId="187" fontId="68" fillId="71" borderId="0"/>
    <xf numFmtId="187" fontId="112" fillId="82" borderId="0" applyNumberFormat="0" applyBorder="0" applyAlignment="0" applyProtection="0"/>
    <xf numFmtId="187" fontId="112" fillId="82" borderId="0" applyNumberFormat="0" applyBorder="0" applyAlignment="0" applyProtection="0"/>
    <xf numFmtId="187" fontId="112" fillId="82" borderId="0" applyNumberFormat="0" applyBorder="0" applyAlignment="0" applyProtection="0"/>
    <xf numFmtId="187" fontId="112" fillId="82" borderId="0" applyNumberFormat="0" applyBorder="0" applyAlignment="0" applyProtection="0"/>
    <xf numFmtId="187" fontId="112" fillId="82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94" fillId="11" borderId="0" applyNumberFormat="0" applyBorder="0" applyAlignment="0" applyProtection="0"/>
    <xf numFmtId="187" fontId="50" fillId="0" borderId="39" applyNumberFormat="0" applyFill="0" applyAlignment="0" applyProtection="0"/>
    <xf numFmtId="187" fontId="113" fillId="83" borderId="46" applyNumberFormat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116" fillId="0" borderId="48" applyNumberFormat="0" applyFill="0" applyAlignment="0" applyProtection="0"/>
    <xf numFmtId="187" fontId="116" fillId="0" borderId="48" applyNumberFormat="0" applyFill="0" applyAlignment="0" applyProtection="0"/>
    <xf numFmtId="187" fontId="116" fillId="0" borderId="48" applyNumberFormat="0" applyFill="0" applyAlignment="0" applyProtection="0"/>
    <xf numFmtId="187" fontId="116" fillId="0" borderId="48" applyNumberFormat="0" applyFill="0" applyAlignment="0" applyProtection="0"/>
    <xf numFmtId="187" fontId="116" fillId="0" borderId="48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50" fillId="0" borderId="39" applyNumberFormat="0" applyFill="0" applyAlignment="0" applyProtection="0"/>
    <xf numFmtId="187" fontId="113" fillId="83" borderId="46" applyNumberFormat="0" applyAlignment="0" applyProtection="0"/>
    <xf numFmtId="187" fontId="113" fillId="83" borderId="46" applyNumberFormat="0" applyAlignment="0" applyProtection="0"/>
    <xf numFmtId="187" fontId="113" fillId="83" borderId="46" applyNumberFormat="0" applyAlignment="0" applyProtection="0"/>
    <xf numFmtId="187" fontId="113" fillId="83" borderId="46" applyNumberFormat="0" applyAlignment="0" applyProtection="0"/>
    <xf numFmtId="187" fontId="113" fillId="83" borderId="46" applyNumberFormat="0" applyAlignment="0" applyProtection="0"/>
    <xf numFmtId="187" fontId="113" fillId="83" borderId="36" applyNumberFormat="0" applyAlignment="0" applyProtection="0"/>
    <xf numFmtId="187" fontId="113" fillId="83" borderId="46" applyNumberFormat="0" applyAlignment="0" applyProtection="0"/>
    <xf numFmtId="187" fontId="113" fillId="83" borderId="46" applyNumberFormat="0" applyAlignment="0" applyProtection="0"/>
    <xf numFmtId="187" fontId="113" fillId="83" borderId="36" applyNumberFormat="0" applyAlignment="0" applyProtection="0"/>
    <xf numFmtId="187" fontId="113" fillId="83" borderId="36" applyNumberFormat="0" applyAlignment="0" applyProtection="0"/>
    <xf numFmtId="187" fontId="109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53" fillId="0" borderId="0" applyNumberFormat="0" applyFill="0" applyBorder="0" applyAlignment="0" applyProtection="0"/>
    <xf numFmtId="187" fontId="109" fillId="0" borderId="45" applyNumberFormat="0" applyFill="0" applyAlignment="0" applyProtection="0"/>
    <xf numFmtId="187" fontId="109" fillId="0" borderId="45" applyNumberFormat="0" applyFill="0" applyAlignment="0" applyProtection="0"/>
    <xf numFmtId="187" fontId="109" fillId="0" borderId="45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53" fillId="0" borderId="38" applyNumberFormat="0" applyFill="0" applyAlignment="0" applyProtection="0"/>
    <xf numFmtId="187" fontId="108" fillId="0" borderId="44" applyNumberFormat="0" applyFill="0" applyAlignment="0" applyProtection="0"/>
    <xf numFmtId="187" fontId="95" fillId="116" borderId="36" applyNumberFormat="0" applyAlignment="0" applyProtection="0"/>
    <xf numFmtId="187" fontId="117" fillId="41" borderId="49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95" fillId="116" borderId="36" applyNumberFormat="0" applyAlignment="0" applyProtection="0"/>
    <xf numFmtId="187" fontId="111" fillId="81" borderId="0" applyNumberFormat="0" applyBorder="0" applyAlignment="0" applyProtection="0"/>
    <xf numFmtId="187" fontId="44" fillId="16" borderId="0" applyNumberFormat="0" applyBorder="0" applyAlignment="0" applyProtection="0"/>
    <xf numFmtId="187" fontId="45" fillId="60" borderId="0" applyNumberFormat="0" applyBorder="0" applyAlignment="0" applyProtection="0"/>
    <xf numFmtId="187" fontId="44" fillId="63" borderId="0" applyNumberFormat="0" applyBorder="0" applyAlignment="0" applyProtection="0"/>
    <xf numFmtId="187" fontId="45" fillId="62" borderId="0" applyNumberFormat="0" applyBorder="0" applyAlignment="0" applyProtection="0"/>
    <xf numFmtId="187" fontId="45" fillId="130" borderId="0" applyNumberFormat="0" applyBorder="0" applyAlignment="0" applyProtection="0"/>
    <xf numFmtId="187" fontId="45" fillId="62" borderId="0" applyNumberFormat="0" applyBorder="0" applyAlignment="0" applyProtection="0"/>
    <xf numFmtId="187" fontId="45" fillId="61" borderId="0" applyNumberFormat="0" applyBorder="0" applyAlignment="0" applyProtection="0"/>
    <xf numFmtId="187" fontId="45" fillId="139" borderId="0" applyNumberFormat="0" applyBorder="0" applyAlignment="0" applyProtection="0"/>
    <xf numFmtId="187" fontId="45" fillId="61" borderId="0" applyNumberFormat="0" applyBorder="0" applyAlignment="0" applyProtection="0"/>
    <xf numFmtId="187" fontId="121" fillId="91" borderId="0" applyNumberFormat="0" applyBorder="0" applyAlignment="0" applyProtection="0"/>
    <xf numFmtId="187" fontId="121" fillId="91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121" fillId="125" borderId="0" applyNumberFormat="0" applyBorder="0" applyAlignment="0" applyProtection="0"/>
    <xf numFmtId="187" fontId="44" fillId="22" borderId="0" applyNumberFormat="0" applyBorder="0" applyAlignment="0" applyProtection="0"/>
    <xf numFmtId="187" fontId="44" fillId="55" borderId="0" applyNumberFormat="0" applyBorder="0" applyAlignment="0" applyProtection="0"/>
    <xf numFmtId="187" fontId="44" fillId="22" borderId="0" applyNumberFormat="0" applyBorder="0" applyAlignment="0" applyProtection="0"/>
    <xf numFmtId="187" fontId="45" fillId="114" borderId="0" applyNumberFormat="0" applyBorder="0" applyAlignment="0" applyProtection="0"/>
    <xf numFmtId="187" fontId="121" fillId="87" borderId="0" applyNumberFormat="0" applyBorder="0" applyAlignment="0" applyProtection="0"/>
    <xf numFmtId="187" fontId="121" fillId="87" borderId="0" applyNumberFormat="0" applyBorder="0" applyAlignment="0" applyProtection="0"/>
    <xf numFmtId="187" fontId="3" fillId="45" borderId="0" applyNumberFormat="0" applyBorder="0" applyAlignment="0" applyProtection="0"/>
    <xf numFmtId="187" fontId="3" fillId="44" borderId="0" applyNumberFormat="0" applyBorder="0" applyAlignment="0" applyProtection="0"/>
    <xf numFmtId="187" fontId="3" fillId="116" borderId="0" applyNumberFormat="0" applyBorder="0" applyAlignment="0" applyProtection="0"/>
    <xf numFmtId="187" fontId="3" fillId="41" borderId="0" applyNumberFormat="0" applyBorder="0" applyAlignment="0" applyProtection="0"/>
    <xf numFmtId="187" fontId="45" fillId="114" borderId="0" applyNumberFormat="0" applyBorder="0" applyAlignment="0" applyProtection="0"/>
    <xf numFmtId="187" fontId="45" fillId="114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41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88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3" fillId="44" borderId="0" applyNumberFormat="0" applyBorder="0" applyAlignment="0" applyProtection="0"/>
    <xf numFmtId="187" fontId="45" fillId="111" borderId="0" applyNumberFormat="0" applyBorder="0" applyAlignment="0" applyProtection="0"/>
    <xf numFmtId="187" fontId="45" fillId="111" borderId="0" applyNumberFormat="0" applyBorder="0" applyAlignment="0" applyProtection="0"/>
    <xf numFmtId="187" fontId="3" fillId="4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187" fontId="44" fillId="59" borderId="0" applyNumberFormat="0" applyBorder="0" applyAlignment="0" applyProtection="0"/>
    <xf numFmtId="43" fontId="19" fillId="0" borderId="0" applyFont="0" applyFill="0" applyBorder="0" applyAlignment="0" applyProtection="0"/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53" fillId="0" borderId="38" applyNumberFormat="0" applyFill="0" applyAlignment="0" applyProtection="0"/>
    <xf numFmtId="187" fontId="68" fillId="73" borderId="36" applyNumberFormat="0" applyProtection="0">
      <alignment horizontal="left" vertical="center" indent="1"/>
    </xf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59" borderId="0" applyNumberFormat="0" applyBorder="0" applyAlignment="0" applyProtection="0"/>
    <xf numFmtId="187" fontId="44" fillId="26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18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5" fillId="25" borderId="0" applyNumberFormat="0" applyBorder="0" applyAlignment="0" applyProtection="0"/>
    <xf numFmtId="187" fontId="44" fillId="29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4" fillId="65" borderId="0" applyNumberFormat="0" applyBorder="0" applyAlignment="0" applyProtection="0"/>
    <xf numFmtId="187" fontId="45" fillId="23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5" fillId="23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6" borderId="0" applyNumberFormat="0" applyBorder="0" applyAlignment="0" applyProtection="0"/>
    <xf numFmtId="187" fontId="44" fillId="27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7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60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3" borderId="0" applyNumberFormat="0" applyBorder="0" applyAlignment="0" applyProtection="0"/>
    <xf numFmtId="187" fontId="45" fillId="27" borderId="0" applyNumberFormat="0" applyBorder="0" applyAlignment="0" applyProtection="0"/>
    <xf numFmtId="187" fontId="45" fillId="26" borderId="0" applyNumberFormat="0" applyBorder="0" applyAlignment="0" applyProtection="0"/>
    <xf numFmtId="187" fontId="44" fillId="20" borderId="0" applyNumberFormat="0" applyBorder="0" applyAlignment="0" applyProtection="0"/>
    <xf numFmtId="187" fontId="44" fillId="20" borderId="0" applyNumberFormat="0" applyBorder="0" applyAlignment="0" applyProtection="0"/>
    <xf numFmtId="187" fontId="44" fillId="20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5" fillId="26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2" borderId="0" applyNumberFormat="0" applyBorder="0" applyAlignment="0" applyProtection="0"/>
    <xf numFmtId="187" fontId="44" fillId="23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2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6" borderId="0" applyNumberFormat="0" applyBorder="0" applyAlignment="0" applyProtection="0"/>
    <xf numFmtId="187" fontId="45" fillId="27" borderId="0" applyNumberFormat="0" applyBorder="0" applyAlignment="0" applyProtection="0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76" borderId="12"/>
    <xf numFmtId="187" fontId="68" fillId="44" borderId="36" applyNumberFormat="0" applyProtection="0">
      <alignment horizontal="left" vertical="center" indent="1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3" fillId="116" borderId="0" applyNumberFormat="0" applyBorder="0" applyAlignment="0" applyProtection="0"/>
    <xf numFmtId="187" fontId="45" fillId="117" borderId="0" applyNumberFormat="0" applyBorder="0" applyAlignment="0" applyProtection="0"/>
    <xf numFmtId="187" fontId="3" fillId="100" borderId="0" applyNumberFormat="0" applyBorder="0" applyAlignment="0" applyProtection="0"/>
    <xf numFmtId="187" fontId="3" fillId="116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96" borderId="0" applyNumberFormat="0" applyBorder="0" applyAlignment="0" applyProtection="0"/>
    <xf numFmtId="187" fontId="3" fillId="42" borderId="0" applyNumberFormat="0" applyBorder="0" applyAlignment="0" applyProtection="0"/>
    <xf numFmtId="187" fontId="3" fillId="42" borderId="0" applyNumberFormat="0" applyBorder="0" applyAlignment="0" applyProtection="0"/>
    <xf numFmtId="187" fontId="45" fillId="115" borderId="0" applyNumberFormat="0" applyBorder="0" applyAlignment="0" applyProtection="0"/>
    <xf numFmtId="187" fontId="45" fillId="115" borderId="0" applyNumberFormat="0" applyBorder="0" applyAlignment="0" applyProtection="0"/>
    <xf numFmtId="187" fontId="3" fillId="42" borderId="0" applyNumberFormat="0" applyBorder="0" applyAlignment="0" applyProtection="0"/>
    <xf numFmtId="187" fontId="3" fillId="92" borderId="0" applyNumberFormat="0" applyBorder="0" applyAlignment="0" applyProtection="0"/>
    <xf numFmtId="187" fontId="3" fillId="7" borderId="0" applyNumberFormat="0" applyBorder="0" applyAlignment="0" applyProtection="0"/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54" fillId="33" borderId="36" applyNumberFormat="0" applyAlignment="0" applyProtection="0"/>
    <xf numFmtId="187" fontId="68" fillId="44" borderId="36" applyNumberFormat="0" applyProtection="0">
      <alignment horizontal="left" vertical="center" indent="1"/>
    </xf>
    <xf numFmtId="187" fontId="117" fillId="85" borderId="49" applyNumberFormat="0" applyAlignment="0" applyProtection="0"/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45" fillId="86" borderId="53" applyNumberFormat="0" applyFont="0" applyAlignment="0" applyProtection="0"/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121" fillId="107" borderId="0" applyNumberFormat="0" applyBorder="0" applyAlignment="0" applyProtection="0"/>
    <xf numFmtId="187" fontId="68" fillId="44" borderId="36" applyNumberFormat="0" applyProtection="0">
      <alignment horizontal="left" vertical="center" indent="1"/>
    </xf>
    <xf numFmtId="187" fontId="121" fillId="87" borderId="0" applyNumberFormat="0" applyBorder="0" applyAlignment="0" applyProtection="0"/>
    <xf numFmtId="187" fontId="121" fillId="98" borderId="0" applyNumberFormat="0" applyBorder="0" applyAlignment="0" applyProtection="0"/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3" fillId="7" borderId="0" applyNumberFormat="0" applyBorder="0" applyAlignment="0" applyProtection="0"/>
    <xf numFmtId="187" fontId="68" fillId="44" borderId="36" applyNumberFormat="0" applyProtection="0">
      <alignment horizontal="left" vertical="center" indent="1"/>
    </xf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68" fillId="32" borderId="36" applyNumberFormat="0" applyFont="0" applyAlignment="0" applyProtection="0"/>
    <xf numFmtId="187" fontId="19" fillId="0" borderId="0"/>
    <xf numFmtId="187" fontId="68" fillId="44" borderId="36" applyNumberFormat="0" applyProtection="0">
      <alignment horizontal="left" vertical="center" indent="1"/>
    </xf>
    <xf numFmtId="187" fontId="45" fillId="86" borderId="53" applyNumberFormat="0" applyFont="0" applyAlignment="0" applyProtection="0"/>
    <xf numFmtId="187" fontId="68" fillId="71" borderId="0"/>
    <xf numFmtId="187" fontId="68" fillId="44" borderId="36" applyNumberFormat="0" applyProtection="0">
      <alignment horizontal="left" vertical="center" indent="1"/>
    </xf>
    <xf numFmtId="187" fontId="68" fillId="44" borderId="10" applyNumberFormat="0" applyProtection="0">
      <alignment horizontal="left" vertical="top" indent="1"/>
    </xf>
    <xf numFmtId="187" fontId="68" fillId="44" borderId="36" applyNumberFormat="0" applyProtection="0">
      <alignment horizontal="left" vertical="center" indent="1"/>
    </xf>
    <xf numFmtId="187" fontId="68" fillId="45" borderId="10" applyNumberFormat="0" applyProtection="0">
      <alignment horizontal="left" vertical="top" indent="1"/>
    </xf>
    <xf numFmtId="187" fontId="68" fillId="71" borderId="0"/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45" fillId="86" borderId="53" applyNumberFormat="0" applyFont="0" applyAlignment="0" applyProtection="0"/>
    <xf numFmtId="187" fontId="68" fillId="44" borderId="36" applyNumberFormat="0" applyProtection="0">
      <alignment horizontal="left" vertical="center" indent="1"/>
    </xf>
    <xf numFmtId="187" fontId="68" fillId="71" borderId="0"/>
    <xf numFmtId="187" fontId="68" fillId="44" borderId="36" applyNumberFormat="0" applyProtection="0">
      <alignment horizontal="left" vertical="center" indent="1"/>
    </xf>
    <xf numFmtId="187" fontId="68" fillId="71" borderId="0"/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45" fillId="86" borderId="53" applyNumberFormat="0" applyFont="0" applyAlignment="0" applyProtection="0"/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121" borderId="10" applyNumberFormat="0" applyProtection="0">
      <alignment horizontal="left" vertical="top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44" borderId="36" applyNumberFormat="0" applyProtection="0">
      <alignment horizontal="left" vertical="center" indent="1"/>
    </xf>
    <xf numFmtId="187" fontId="68" fillId="71" borderId="0"/>
    <xf numFmtId="187" fontId="68" fillId="8" borderId="10" applyNumberFormat="0" applyProtection="0">
      <alignment horizontal="left" vertical="top" indent="1"/>
    </xf>
    <xf numFmtId="187" fontId="68" fillId="32" borderId="36" applyNumberFormat="0" applyFont="0" applyAlignment="0" applyProtection="0"/>
    <xf numFmtId="187" fontId="44" fillId="59" borderId="0" applyNumberFormat="0" applyBorder="0" applyAlignment="0" applyProtection="0"/>
    <xf numFmtId="187" fontId="68" fillId="32" borderId="36" applyNumberFormat="0" applyFont="0" applyAlignment="0" applyProtection="0"/>
    <xf numFmtId="187" fontId="68" fillId="8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71" borderId="0"/>
    <xf numFmtId="187" fontId="68" fillId="8" borderId="10" applyNumberFormat="0" applyProtection="0">
      <alignment horizontal="left" vertical="top" indent="1"/>
    </xf>
    <xf numFmtId="187" fontId="68" fillId="71" borderId="0"/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71" borderId="0"/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58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89" fillId="40" borderId="10" applyNumberFormat="0" applyProtection="0">
      <alignment horizontal="left" vertical="top" indent="1"/>
    </xf>
    <xf numFmtId="187" fontId="19" fillId="45" borderId="10" applyNumberFormat="0" applyProtection="0">
      <alignment horizontal="left" vertical="center" indent="1"/>
    </xf>
    <xf numFmtId="187" fontId="19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68" fillId="45" borderId="10" applyNumberFormat="0" applyProtection="0">
      <alignment horizontal="left" vertical="top" indent="1"/>
    </xf>
    <xf numFmtId="187" fontId="19" fillId="41" borderId="10" applyNumberFormat="0" applyProtection="0">
      <alignment horizontal="left" vertical="center" indent="1"/>
    </xf>
    <xf numFmtId="187" fontId="19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68" fillId="41" borderId="10" applyNumberFormat="0" applyProtection="0">
      <alignment horizontal="left" vertical="top" indent="1"/>
    </xf>
    <xf numFmtId="187" fontId="19" fillId="8" borderId="10" applyNumberFormat="0" applyProtection="0">
      <alignment horizontal="left" vertical="center" indent="1"/>
    </xf>
    <xf numFmtId="187" fontId="19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68" fillId="8" borderId="10" applyNumberFormat="0" applyProtection="0">
      <alignment horizontal="left" vertical="top" indent="1"/>
    </xf>
    <xf numFmtId="187" fontId="19" fillId="44" borderId="10" applyNumberFormat="0" applyProtection="0">
      <alignment horizontal="left" vertical="center" indent="1"/>
    </xf>
    <xf numFmtId="187" fontId="19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68" fillId="44" borderId="10" applyNumberFormat="0" applyProtection="0">
      <alignment horizontal="left" vertical="top" indent="1"/>
    </xf>
    <xf numFmtId="187" fontId="19" fillId="46" borderId="12" applyNumberFormat="0">
      <protection locked="0"/>
    </xf>
    <xf numFmtId="187" fontId="68" fillId="46" borderId="41" applyNumberFormat="0">
      <protection locked="0"/>
    </xf>
    <xf numFmtId="187" fontId="19" fillId="46" borderId="12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8" fillId="46" borderId="41" applyNumberFormat="0">
      <protection locked="0"/>
    </xf>
    <xf numFmtId="187" fontId="6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90" fillId="47" borderId="10" applyNumberFormat="0" applyProtection="0">
      <alignment horizontal="left" vertical="top" indent="1"/>
    </xf>
    <xf numFmtId="187" fontId="6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90" fillId="41" borderId="10" applyNumberFormat="0" applyProtection="0">
      <alignment horizontal="left" vertical="top" indent="1"/>
    </xf>
    <xf numFmtId="187" fontId="49" fillId="0" borderId="14" applyNumberFormat="0" applyFill="0" applyAlignment="0" applyProtection="0"/>
    <xf numFmtId="187" fontId="49" fillId="0" borderId="14" applyNumberFormat="0" applyFill="0" applyAlignment="0" applyProtection="0"/>
    <xf numFmtId="187" fontId="49" fillId="0" borderId="14" applyNumberFormat="0" applyFill="0" applyAlignment="0" applyProtection="0"/>
    <xf numFmtId="187" fontId="49" fillId="0" borderId="14" applyNumberFormat="0" applyFill="0" applyAlignment="0" applyProtection="0"/>
    <xf numFmtId="187" fontId="49" fillId="0" borderId="14" applyNumberFormat="0" applyFill="0" applyAlignment="0" applyProtection="0"/>
    <xf numFmtId="187" fontId="49" fillId="0" borderId="14" applyNumberFormat="0" applyFill="0" applyAlignment="0" applyProtection="0"/>
    <xf numFmtId="187" fontId="49" fillId="0" borderId="14" applyNumberFormat="0" applyFill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67" fillId="0" borderId="0" applyNumberFormat="0" applyFill="0" applyBorder="0" applyAlignment="0" applyProtection="0"/>
    <xf numFmtId="187" fontId="67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7" fontId="67" fillId="0" borderId="0" applyNumberFormat="0" applyFill="0" applyBorder="0" applyAlignment="0" applyProtection="0"/>
    <xf numFmtId="187" fontId="67" fillId="0" borderId="0" applyNumberFormat="0" applyFill="0" applyBorder="0" applyAlignment="0" applyProtection="0"/>
    <xf numFmtId="187" fontId="67" fillId="0" borderId="0" applyNumberFormat="0" applyFill="0" applyBorder="0" applyAlignment="0" applyProtection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22" fillId="0" borderId="0"/>
    <xf numFmtId="187" fontId="122" fillId="0" borderId="0"/>
    <xf numFmtId="187" fontId="122" fillId="0" borderId="0"/>
    <xf numFmtId="187" fontId="122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0" fontId="3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187" fontId="19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6" borderId="50" applyNumberFormat="0" applyFont="0" applyAlignment="0" applyProtection="0"/>
    <xf numFmtId="0" fontId="2" fillId="0" borderId="0"/>
    <xf numFmtId="0" fontId="121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89" borderId="0" applyNumberFormat="0" applyBorder="0" applyAlignment="0" applyProtection="0"/>
    <xf numFmtId="0" fontId="121" fillId="91" borderId="0" applyNumberFormat="0" applyBorder="0" applyAlignment="0" applyProtection="0"/>
    <xf numFmtId="0" fontId="121" fillId="91" borderId="0" applyNumberFormat="0" applyBorder="0" applyAlignment="0" applyProtection="0"/>
    <xf numFmtId="0" fontId="2" fillId="92" borderId="0" applyNumberFormat="0" applyBorder="0" applyAlignment="0" applyProtection="0"/>
    <xf numFmtId="0" fontId="2" fillId="93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2" fillId="96" borderId="0" applyNumberFormat="0" applyBorder="0" applyAlignment="0" applyProtection="0"/>
    <xf numFmtId="0" fontId="2" fillId="97" borderId="0" applyNumberFormat="0" applyBorder="0" applyAlignment="0" applyProtection="0"/>
    <xf numFmtId="0" fontId="121" fillId="103" borderId="0" applyNumberFormat="0" applyBorder="0" applyAlignment="0" applyProtection="0"/>
    <xf numFmtId="0" fontId="121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121" fillId="87" borderId="0" applyNumberFormat="0" applyBorder="0" applyAlignment="0" applyProtection="0"/>
    <xf numFmtId="0" fontId="121" fillId="103" borderId="0" applyNumberFormat="0" applyBorder="0" applyAlignment="0" applyProtection="0"/>
    <xf numFmtId="0" fontId="2" fillId="104" borderId="0" applyNumberFormat="0" applyBorder="0" applyAlignment="0" applyProtection="0"/>
    <xf numFmtId="0" fontId="2" fillId="105" borderId="0" applyNumberFormat="0" applyBorder="0" applyAlignment="0" applyProtection="0"/>
    <xf numFmtId="0" fontId="2" fillId="0" borderId="0"/>
    <xf numFmtId="0" fontId="121" fillId="107" borderId="0" applyNumberFormat="0" applyBorder="0" applyAlignment="0" applyProtection="0"/>
    <xf numFmtId="0" fontId="2" fillId="108" borderId="0" applyNumberFormat="0" applyBorder="0" applyAlignment="0" applyProtection="0"/>
    <xf numFmtId="0" fontId="2" fillId="109" borderId="0" applyNumberFormat="0" applyBorder="0" applyAlignment="0" applyProtection="0"/>
    <xf numFmtId="0" fontId="2" fillId="0" borderId="0"/>
    <xf numFmtId="0" fontId="121" fillId="91" borderId="0" applyNumberFormat="0" applyBorder="0" applyAlignment="0" applyProtection="0"/>
    <xf numFmtId="0" fontId="121" fillId="103" borderId="0" applyNumberFormat="0" applyBorder="0" applyAlignment="0" applyProtection="0"/>
    <xf numFmtId="0" fontId="121" fillId="91" borderId="0" applyNumberFormat="0" applyBorder="0" applyAlignment="0" applyProtection="0"/>
    <xf numFmtId="0" fontId="121" fillId="91" borderId="0" applyNumberFormat="0" applyBorder="0" applyAlignment="0" applyProtection="0"/>
    <xf numFmtId="0" fontId="121" fillId="95" borderId="0" applyNumberFormat="0" applyBorder="0" applyAlignment="0" applyProtection="0"/>
    <xf numFmtId="0" fontId="121" fillId="91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121" fillId="99" borderId="0" applyNumberFormat="0" applyBorder="0" applyAlignment="0" applyProtection="0"/>
    <xf numFmtId="0" fontId="121" fillId="95" borderId="0" applyNumberFormat="0" applyBorder="0" applyAlignment="0" applyProtection="0"/>
    <xf numFmtId="0" fontId="121" fillId="91" borderId="0" applyNumberFormat="0" applyBorder="0" applyAlignment="0" applyProtection="0"/>
    <xf numFmtId="0" fontId="121" fillId="103" borderId="0" applyNumberFormat="0" applyBorder="0" applyAlignment="0" applyProtection="0"/>
    <xf numFmtId="0" fontId="121" fillId="103" borderId="0" applyNumberFormat="0" applyBorder="0" applyAlignment="0" applyProtection="0"/>
    <xf numFmtId="0" fontId="121" fillId="99" borderId="0" applyNumberFormat="0" applyBorder="0" applyAlignment="0" applyProtection="0"/>
    <xf numFmtId="0" fontId="121" fillId="91" borderId="0" applyNumberFormat="0" applyBorder="0" applyAlignment="0" applyProtection="0"/>
    <xf numFmtId="0" fontId="121" fillId="87" borderId="0" applyNumberFormat="0" applyBorder="0" applyAlignment="0" applyProtection="0"/>
    <xf numFmtId="0" fontId="121" fillId="107" borderId="0" applyNumberFormat="0" applyBorder="0" applyAlignment="0" applyProtection="0"/>
    <xf numFmtId="0" fontId="121" fillId="95" borderId="0" applyNumberFormat="0" applyBorder="0" applyAlignment="0" applyProtection="0"/>
    <xf numFmtId="0" fontId="121" fillId="103" borderId="0" applyNumberFormat="0" applyBorder="0" applyAlignment="0" applyProtection="0"/>
    <xf numFmtId="0" fontId="2" fillId="0" borderId="0"/>
    <xf numFmtId="0" fontId="121" fillId="99" borderId="0" applyNumberFormat="0" applyBorder="0" applyAlignment="0" applyProtection="0"/>
    <xf numFmtId="0" fontId="121" fillId="91" borderId="0" applyNumberFormat="0" applyBorder="0" applyAlignment="0" applyProtection="0"/>
    <xf numFmtId="0" fontId="121" fillId="87" borderId="0" applyNumberFormat="0" applyBorder="0" applyAlignment="0" applyProtection="0"/>
    <xf numFmtId="0" fontId="121" fillId="107" borderId="0" applyNumberFormat="0" applyBorder="0" applyAlignment="0" applyProtection="0"/>
    <xf numFmtId="0" fontId="121" fillId="95" borderId="0" applyNumberFormat="0" applyBorder="0" applyAlignment="0" applyProtection="0"/>
    <xf numFmtId="0" fontId="121" fillId="103" borderId="0" applyNumberFormat="0" applyBorder="0" applyAlignment="0" applyProtection="0"/>
    <xf numFmtId="0" fontId="2" fillId="0" borderId="0"/>
    <xf numFmtId="0" fontId="121" fillId="99" borderId="0" applyNumberFormat="0" applyBorder="0" applyAlignment="0" applyProtection="0"/>
    <xf numFmtId="0" fontId="121" fillId="91" borderId="0" applyNumberFormat="0" applyBorder="0" applyAlignment="0" applyProtection="0"/>
    <xf numFmtId="0" fontId="121" fillId="87" borderId="0" applyNumberFormat="0" applyBorder="0" applyAlignment="0" applyProtection="0"/>
    <xf numFmtId="0" fontId="121" fillId="107" borderId="0" applyNumberFormat="0" applyBorder="0" applyAlignment="0" applyProtection="0"/>
    <xf numFmtId="0" fontId="121" fillId="95" borderId="0" applyNumberFormat="0" applyBorder="0" applyAlignment="0" applyProtection="0"/>
    <xf numFmtId="0" fontId="121" fillId="103" borderId="0" applyNumberFormat="0" applyBorder="0" applyAlignment="0" applyProtection="0"/>
    <xf numFmtId="0" fontId="2" fillId="0" borderId="0"/>
    <xf numFmtId="0" fontId="121" fillId="99" borderId="0" applyNumberFormat="0" applyBorder="0" applyAlignment="0" applyProtection="0"/>
    <xf numFmtId="0" fontId="121" fillId="91" borderId="0" applyNumberFormat="0" applyBorder="0" applyAlignment="0" applyProtection="0"/>
    <xf numFmtId="0" fontId="121" fillId="87" borderId="0" applyNumberFormat="0" applyBorder="0" applyAlignment="0" applyProtection="0"/>
    <xf numFmtId="0" fontId="121" fillId="107" borderId="0" applyNumberFormat="0" applyBorder="0" applyAlignment="0" applyProtection="0"/>
    <xf numFmtId="0" fontId="121" fillId="95" borderId="0" applyNumberFormat="0" applyBorder="0" applyAlignment="0" applyProtection="0"/>
    <xf numFmtId="0" fontId="121" fillId="103" borderId="0" applyNumberFormat="0" applyBorder="0" applyAlignment="0" applyProtection="0"/>
    <xf numFmtId="0" fontId="121" fillId="99" borderId="0" applyNumberFormat="0" applyBorder="0" applyAlignment="0" applyProtection="0"/>
    <xf numFmtId="0" fontId="121" fillId="91" borderId="0" applyNumberFormat="0" applyBorder="0" applyAlignment="0" applyProtection="0"/>
    <xf numFmtId="0" fontId="121" fillId="87" borderId="0" applyNumberFormat="0" applyBorder="0" applyAlignment="0" applyProtection="0"/>
    <xf numFmtId="0" fontId="121" fillId="107" borderId="0" applyNumberFormat="0" applyBorder="0" applyAlignment="0" applyProtection="0"/>
    <xf numFmtId="0" fontId="121" fillId="95" borderId="0" applyNumberFormat="0" applyBorder="0" applyAlignment="0" applyProtection="0"/>
    <xf numFmtId="0" fontId="121" fillId="103" borderId="0" applyNumberFormat="0" applyBorder="0" applyAlignment="0" applyProtection="0"/>
    <xf numFmtId="0" fontId="121" fillId="99" borderId="0" applyNumberFormat="0" applyBorder="0" applyAlignment="0" applyProtection="0"/>
    <xf numFmtId="0" fontId="121" fillId="91" borderId="0" applyNumberFormat="0" applyBorder="0" applyAlignment="0" applyProtection="0"/>
    <xf numFmtId="0" fontId="121" fillId="87" borderId="0" applyNumberFormat="0" applyBorder="0" applyAlignment="0" applyProtection="0"/>
    <xf numFmtId="0" fontId="121" fillId="107" borderId="0" applyNumberFormat="0" applyBorder="0" applyAlignment="0" applyProtection="0"/>
    <xf numFmtId="0" fontId="121" fillId="95" borderId="0" applyNumberFormat="0" applyBorder="0" applyAlignment="0" applyProtection="0"/>
    <xf numFmtId="0" fontId="121" fillId="103" borderId="0" applyNumberFormat="0" applyBorder="0" applyAlignment="0" applyProtection="0"/>
    <xf numFmtId="0" fontId="121" fillId="99" borderId="0" applyNumberFormat="0" applyBorder="0" applyAlignment="0" applyProtection="0"/>
    <xf numFmtId="0" fontId="121" fillId="91" borderId="0" applyNumberFormat="0" applyBorder="0" applyAlignment="0" applyProtection="0"/>
    <xf numFmtId="0" fontId="121" fillId="87" borderId="0" applyNumberFormat="0" applyBorder="0" applyAlignment="0" applyProtection="0"/>
    <xf numFmtId="0" fontId="121" fillId="107" borderId="0" applyNumberFormat="0" applyBorder="0" applyAlignment="0" applyProtection="0"/>
    <xf numFmtId="0" fontId="121" fillId="95" borderId="0" applyNumberFormat="0" applyBorder="0" applyAlignment="0" applyProtection="0"/>
    <xf numFmtId="0" fontId="121" fillId="103" borderId="0" applyNumberFormat="0" applyBorder="0" applyAlignment="0" applyProtection="0"/>
    <xf numFmtId="0" fontId="2" fillId="0" borderId="0"/>
    <xf numFmtId="0" fontId="121" fillId="99" borderId="0" applyNumberFormat="0" applyBorder="0" applyAlignment="0" applyProtection="0"/>
    <xf numFmtId="0" fontId="121" fillId="91" borderId="0" applyNumberFormat="0" applyBorder="0" applyAlignment="0" applyProtection="0"/>
    <xf numFmtId="0" fontId="121" fillId="87" borderId="0" applyNumberFormat="0" applyBorder="0" applyAlignment="0" applyProtection="0"/>
    <xf numFmtId="0" fontId="121" fillId="107" borderId="0" applyNumberFormat="0" applyBorder="0" applyAlignment="0" applyProtection="0"/>
    <xf numFmtId="0" fontId="121" fillId="95" borderId="0" applyNumberFormat="0" applyBorder="0" applyAlignment="0" applyProtection="0"/>
    <xf numFmtId="0" fontId="121" fillId="103" borderId="0" applyNumberFormat="0" applyBorder="0" applyAlignment="0" applyProtection="0"/>
    <xf numFmtId="0" fontId="121" fillId="99" borderId="0" applyNumberFormat="0" applyBorder="0" applyAlignment="0" applyProtection="0"/>
    <xf numFmtId="0" fontId="121" fillId="91" borderId="0" applyNumberFormat="0" applyBorder="0" applyAlignment="0" applyProtection="0"/>
    <xf numFmtId="0" fontId="121" fillId="87" borderId="0" applyNumberFormat="0" applyBorder="0" applyAlignment="0" applyProtection="0"/>
    <xf numFmtId="0" fontId="121" fillId="107" borderId="0" applyNumberFormat="0" applyBorder="0" applyAlignment="0" applyProtection="0"/>
    <xf numFmtId="0" fontId="121" fillId="95" borderId="0" applyNumberFormat="0" applyBorder="0" applyAlignment="0" applyProtection="0"/>
    <xf numFmtId="0" fontId="121" fillId="103" borderId="0" applyNumberFormat="0" applyBorder="0" applyAlignment="0" applyProtection="0"/>
    <xf numFmtId="0" fontId="121" fillId="99" borderId="0" applyNumberFormat="0" applyBorder="0" applyAlignment="0" applyProtection="0"/>
    <xf numFmtId="0" fontId="121" fillId="103" borderId="0" applyNumberFormat="0" applyBorder="0" applyAlignment="0" applyProtection="0"/>
    <xf numFmtId="0" fontId="121" fillId="87" borderId="0" applyNumberFormat="0" applyBorder="0" applyAlignment="0" applyProtection="0"/>
    <xf numFmtId="0" fontId="121" fillId="107" borderId="0" applyNumberFormat="0" applyBorder="0" applyAlignment="0" applyProtection="0"/>
    <xf numFmtId="0" fontId="121" fillId="95" borderId="0" applyNumberFormat="0" applyBorder="0" applyAlignment="0" applyProtection="0"/>
    <xf numFmtId="0" fontId="121" fillId="103" borderId="0" applyNumberFormat="0" applyBorder="0" applyAlignment="0" applyProtection="0"/>
    <xf numFmtId="0" fontId="121" fillId="99" borderId="0" applyNumberFormat="0" applyBorder="0" applyAlignment="0" applyProtection="0"/>
    <xf numFmtId="0" fontId="121" fillId="87" borderId="0" applyNumberFormat="0" applyBorder="0" applyAlignment="0" applyProtection="0"/>
    <xf numFmtId="0" fontId="121" fillId="87" borderId="0" applyNumberFormat="0" applyBorder="0" applyAlignment="0" applyProtection="0"/>
    <xf numFmtId="0" fontId="121" fillId="107" borderId="0" applyNumberFormat="0" applyBorder="0" applyAlignment="0" applyProtection="0"/>
    <xf numFmtId="0" fontId="121" fillId="95" borderId="0" applyNumberFormat="0" applyBorder="0" applyAlignment="0" applyProtection="0"/>
    <xf numFmtId="0" fontId="121" fillId="103" borderId="0" applyNumberFormat="0" applyBorder="0" applyAlignment="0" applyProtection="0"/>
    <xf numFmtId="0" fontId="121" fillId="99" borderId="0" applyNumberFormat="0" applyBorder="0" applyAlignment="0" applyProtection="0"/>
    <xf numFmtId="0" fontId="121" fillId="91" borderId="0" applyNumberFormat="0" applyBorder="0" applyAlignment="0" applyProtection="0"/>
    <xf numFmtId="0" fontId="121" fillId="87" borderId="0" applyNumberFormat="0" applyBorder="0" applyAlignment="0" applyProtection="0"/>
    <xf numFmtId="0" fontId="121" fillId="107" borderId="0" applyNumberFormat="0" applyBorder="0" applyAlignment="0" applyProtection="0"/>
    <xf numFmtId="0" fontId="121" fillId="99" borderId="0" applyNumberFormat="0" applyBorder="0" applyAlignment="0" applyProtection="0"/>
    <xf numFmtId="0" fontId="121" fillId="87" borderId="0" applyNumberFormat="0" applyBorder="0" applyAlignment="0" applyProtection="0"/>
    <xf numFmtId="0" fontId="121" fillId="107" borderId="0" applyNumberFormat="0" applyBorder="0" applyAlignment="0" applyProtection="0"/>
    <xf numFmtId="0" fontId="121" fillId="91" borderId="0" applyNumberFormat="0" applyBorder="0" applyAlignment="0" applyProtection="0"/>
    <xf numFmtId="0" fontId="121" fillId="99" borderId="0" applyNumberFormat="0" applyBorder="0" applyAlignment="0" applyProtection="0"/>
    <xf numFmtId="0" fontId="121" fillId="87" borderId="0" applyNumberFormat="0" applyBorder="0" applyAlignment="0" applyProtection="0"/>
    <xf numFmtId="0" fontId="121" fillId="107" borderId="0" applyNumberFormat="0" applyBorder="0" applyAlignment="0" applyProtection="0"/>
    <xf numFmtId="0" fontId="121" fillId="99" borderId="0" applyNumberFormat="0" applyBorder="0" applyAlignment="0" applyProtection="0"/>
    <xf numFmtId="0" fontId="121" fillId="91" borderId="0" applyNumberFormat="0" applyBorder="0" applyAlignment="0" applyProtection="0"/>
    <xf numFmtId="0" fontId="121" fillId="107" borderId="0" applyNumberFormat="0" applyBorder="0" applyAlignment="0" applyProtection="0"/>
    <xf numFmtId="0" fontId="121" fillId="95" borderId="0" applyNumberFormat="0" applyBorder="0" applyAlignment="0" applyProtection="0"/>
    <xf numFmtId="0" fontId="121" fillId="95" borderId="0" applyNumberFormat="0" applyBorder="0" applyAlignment="0" applyProtection="0"/>
    <xf numFmtId="0" fontId="2" fillId="0" borderId="0"/>
    <xf numFmtId="0" fontId="121" fillId="103" borderId="0" applyNumberFormat="0" applyBorder="0" applyAlignment="0" applyProtection="0"/>
    <xf numFmtId="0" fontId="121" fillId="103" borderId="0" applyNumberFormat="0" applyBorder="0" applyAlignment="0" applyProtection="0"/>
    <xf numFmtId="0" fontId="121" fillId="99" borderId="0" applyNumberFormat="0" applyBorder="0" applyAlignment="0" applyProtection="0"/>
    <xf numFmtId="0" fontId="121" fillId="87" borderId="0" applyNumberFormat="0" applyBorder="0" applyAlignment="0" applyProtection="0"/>
    <xf numFmtId="0" fontId="121" fillId="107" borderId="0" applyNumberFormat="0" applyBorder="0" applyAlignment="0" applyProtection="0"/>
    <xf numFmtId="0" fontId="121" fillId="99" borderId="0" applyNumberFormat="0" applyBorder="0" applyAlignment="0" applyProtection="0"/>
    <xf numFmtId="0" fontId="121" fillId="87" borderId="0" applyNumberFormat="0" applyBorder="0" applyAlignment="0" applyProtection="0"/>
    <xf numFmtId="0" fontId="121" fillId="107" borderId="0" applyNumberFormat="0" applyBorder="0" applyAlignment="0" applyProtection="0"/>
    <xf numFmtId="0" fontId="121" fillId="107" borderId="0" applyNumberFormat="0" applyBorder="0" applyAlignment="0" applyProtection="0"/>
    <xf numFmtId="0" fontId="1" fillId="0" borderId="0"/>
    <xf numFmtId="43" fontId="124" fillId="0" borderId="0" applyFont="0" applyFill="0" applyBorder="0" applyAlignment="0" applyProtection="0"/>
  </cellStyleXfs>
  <cellXfs count="480">
    <xf numFmtId="0" fontId="0" fillId="0" borderId="0" xfId="0"/>
    <xf numFmtId="37" fontId="0" fillId="0" borderId="0" xfId="0" applyNumberFormat="1"/>
    <xf numFmtId="0" fontId="20" fillId="0" borderId="0" xfId="47" applyNumberFormat="1" applyFont="1" applyAlignment="1"/>
    <xf numFmtId="0" fontId="20" fillId="0" borderId="0" xfId="0" applyNumberFormat="1" applyFont="1"/>
    <xf numFmtId="0" fontId="23" fillId="0" borderId="0" xfId="47" applyNumberFormat="1" applyFont="1"/>
    <xf numFmtId="37" fontId="19" fillId="0" borderId="0" xfId="0" applyNumberFormat="1" applyFont="1"/>
    <xf numFmtId="37" fontId="19" fillId="0" borderId="0" xfId="47" applyNumberFormat="1"/>
    <xf numFmtId="37" fontId="19" fillId="0" borderId="16" xfId="47" applyNumberFormat="1" applyBorder="1"/>
    <xf numFmtId="37" fontId="19" fillId="0" borderId="0" xfId="47" applyNumberFormat="1" applyBorder="1"/>
    <xf numFmtId="167" fontId="21" fillId="0" borderId="0" xfId="0" applyNumberFormat="1" applyFont="1" applyAlignment="1"/>
    <xf numFmtId="0" fontId="19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/>
    </xf>
    <xf numFmtId="37" fontId="27" fillId="0" borderId="0" xfId="0" applyNumberFormat="1" applyFont="1"/>
    <xf numFmtId="37" fontId="27" fillId="0" borderId="16" xfId="0" applyNumberFormat="1" applyFont="1" applyBorder="1"/>
    <xf numFmtId="37" fontId="27" fillId="0" borderId="0" xfId="0" quotePrefix="1" applyNumberFormat="1" applyFont="1" applyBorder="1"/>
    <xf numFmtId="0" fontId="28" fillId="0" borderId="0" xfId="0" applyFont="1" applyBorder="1"/>
    <xf numFmtId="173" fontId="19" fillId="0" borderId="0" xfId="47" applyNumberFormat="1" applyFont="1"/>
    <xf numFmtId="0" fontId="32" fillId="0" borderId="0" xfId="0" applyFont="1" applyFill="1" applyAlignment="1">
      <alignment horizontal="centerContinuous"/>
    </xf>
    <xf numFmtId="0" fontId="30" fillId="0" borderId="0" xfId="0" applyFont="1" applyAlignment="1">
      <alignment horizontal="centerContinuous"/>
    </xf>
    <xf numFmtId="0" fontId="33" fillId="0" borderId="0" xfId="0" applyFont="1" applyFill="1" applyAlignment="1">
      <alignment horizontal="left"/>
    </xf>
    <xf numFmtId="0" fontId="33" fillId="0" borderId="0" xfId="0" applyFont="1" applyFill="1"/>
    <xf numFmtId="0" fontId="27" fillId="0" borderId="0" xfId="0" applyFont="1" applyFill="1" applyAlignment="1">
      <alignment horizontal="centerContinuous"/>
    </xf>
    <xf numFmtId="0" fontId="27" fillId="0" borderId="0" xfId="0" applyFont="1" applyAlignment="1">
      <alignment horizontal="centerContinuous"/>
    </xf>
    <xf numFmtId="0" fontId="29" fillId="0" borderId="0" xfId="0" applyFont="1"/>
    <xf numFmtId="0" fontId="29" fillId="0" borderId="0" xfId="0" applyFont="1" applyAlignment="1"/>
    <xf numFmtId="0" fontId="30" fillId="0" borderId="0" xfId="0" applyFont="1" applyFill="1"/>
    <xf numFmtId="0" fontId="28" fillId="0" borderId="0" xfId="0" quotePrefix="1" applyFont="1" applyFill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quotePrefix="1" applyFont="1" applyAlignment="1">
      <alignment horizontal="left"/>
    </xf>
    <xf numFmtId="0" fontId="34" fillId="0" borderId="0" xfId="0" applyFont="1" applyFill="1" applyBorder="1" applyAlignment="1">
      <alignment horizontal="center"/>
    </xf>
    <xf numFmtId="164" fontId="29" fillId="0" borderId="0" xfId="47" applyNumberFormat="1" applyFont="1" applyFill="1"/>
    <xf numFmtId="0" fontId="28" fillId="0" borderId="0" xfId="0" applyFont="1"/>
    <xf numFmtId="0" fontId="30" fillId="0" borderId="0" xfId="0" applyFont="1"/>
    <xf numFmtId="164" fontId="29" fillId="0" borderId="0" xfId="47" applyNumberFormat="1" applyFont="1" applyFill="1" applyBorder="1"/>
    <xf numFmtId="0" fontId="30" fillId="0" borderId="0" xfId="0" applyFont="1" applyAlignment="1">
      <alignment horizontal="center"/>
    </xf>
    <xf numFmtId="165" fontId="29" fillId="0" borderId="0" xfId="47" applyNumberFormat="1" applyFont="1" applyFill="1" applyBorder="1"/>
    <xf numFmtId="165" fontId="29" fillId="0" borderId="0" xfId="47" applyNumberFormat="1" applyFont="1" applyFill="1"/>
    <xf numFmtId="165" fontId="29" fillId="0" borderId="16" xfId="47" applyNumberFormat="1" applyFont="1" applyFill="1" applyBorder="1"/>
    <xf numFmtId="165" fontId="29" fillId="0" borderId="0" xfId="0" applyNumberFormat="1" applyFont="1"/>
    <xf numFmtId="165" fontId="29" fillId="0" borderId="0" xfId="0" applyNumberFormat="1" applyFont="1" applyFill="1" applyBorder="1"/>
    <xf numFmtId="0" fontId="30" fillId="0" borderId="0" xfId="0" applyFont="1" applyAlignment="1">
      <alignment horizontal="left"/>
    </xf>
    <xf numFmtId="165" fontId="29" fillId="0" borderId="20" xfId="47" applyNumberFormat="1" applyFont="1" applyFill="1" applyBorder="1"/>
    <xf numFmtId="165" fontId="27" fillId="0" borderId="0" xfId="0" applyNumberFormat="1" applyFont="1"/>
    <xf numFmtId="173" fontId="27" fillId="0" borderId="0" xfId="47" applyNumberFormat="1" applyFont="1"/>
    <xf numFmtId="168" fontId="29" fillId="0" borderId="0" xfId="78" applyNumberFormat="1" applyFont="1"/>
    <xf numFmtId="165" fontId="27" fillId="0" borderId="0" xfId="0" quotePrefix="1" applyNumberFormat="1" applyFont="1"/>
    <xf numFmtId="171" fontId="27" fillId="0" borderId="0" xfId="0" applyNumberFormat="1" applyFont="1"/>
    <xf numFmtId="0" fontId="28" fillId="0" borderId="16" xfId="0" applyFont="1" applyFill="1" applyBorder="1" applyAlignment="1">
      <alignment horizontal="center"/>
    </xf>
    <xf numFmtId="0" fontId="29" fillId="0" borderId="0" xfId="0" applyFont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8" fillId="0" borderId="0" xfId="0" applyFont="1" applyFill="1" applyAlignment="1">
      <alignment horizontal="left"/>
    </xf>
    <xf numFmtId="172" fontId="29" fillId="0" borderId="0" xfId="47" applyNumberFormat="1" applyFont="1" applyFill="1" applyBorder="1"/>
    <xf numFmtId="172" fontId="29" fillId="0" borderId="0" xfId="47" quotePrefix="1" applyNumberFormat="1" applyFont="1" applyFill="1" applyBorder="1"/>
    <xf numFmtId="0" fontId="28" fillId="0" borderId="0" xfId="0" quotePrefix="1" applyFont="1" applyAlignment="1">
      <alignment horizontal="left"/>
    </xf>
    <xf numFmtId="165" fontId="29" fillId="0" borderId="0" xfId="0" applyNumberFormat="1" applyFont="1" applyFill="1"/>
    <xf numFmtId="0" fontId="27" fillId="0" borderId="16" xfId="0" applyFont="1" applyBorder="1"/>
    <xf numFmtId="168" fontId="29" fillId="0" borderId="0" xfId="78" applyNumberFormat="1" applyFont="1" applyFill="1" applyBorder="1"/>
    <xf numFmtId="172" fontId="29" fillId="0" borderId="0" xfId="0" applyNumberFormat="1" applyFont="1" applyFill="1" applyBorder="1"/>
    <xf numFmtId="165" fontId="27" fillId="0" borderId="16" xfId="0" applyNumberFormat="1" applyFont="1" applyBorder="1"/>
    <xf numFmtId="172" fontId="27" fillId="0" borderId="0" xfId="0" applyNumberFormat="1" applyFont="1"/>
    <xf numFmtId="0" fontId="28" fillId="0" borderId="0" xfId="0" quotePrefix="1" applyFont="1"/>
    <xf numFmtId="172" fontId="27" fillId="0" borderId="0" xfId="0" applyNumberFormat="1" applyFont="1" applyBorder="1"/>
    <xf numFmtId="172" fontId="27" fillId="0" borderId="16" xfId="0" applyNumberFormat="1" applyFont="1" applyBorder="1"/>
    <xf numFmtId="172" fontId="29" fillId="0" borderId="20" xfId="47" applyNumberFormat="1" applyFont="1" applyFill="1" applyBorder="1"/>
    <xf numFmtId="0" fontId="35" fillId="0" borderId="0" xfId="0" applyFont="1" applyAlignment="1">
      <alignment horizontal="center"/>
    </xf>
    <xf numFmtId="37" fontId="35" fillId="0" borderId="0" xfId="0" applyNumberFormat="1" applyFont="1" applyAlignment="1">
      <alignment horizontal="center"/>
    </xf>
    <xf numFmtId="0" fontId="28" fillId="0" borderId="0" xfId="0" applyFont="1" applyBorder="1" applyAlignment="1">
      <alignment horizontal="center"/>
    </xf>
    <xf numFmtId="37" fontId="27" fillId="0" borderId="0" xfId="47" applyNumberFormat="1" applyFont="1"/>
    <xf numFmtId="0" fontId="28" fillId="0" borderId="0" xfId="47" applyNumberFormat="1" applyFont="1" applyAlignment="1"/>
    <xf numFmtId="10" fontId="27" fillId="0" borderId="0" xfId="78" applyNumberFormat="1" applyFont="1"/>
    <xf numFmtId="37" fontId="27" fillId="0" borderId="16" xfId="47" applyNumberFormat="1" applyFont="1" applyBorder="1"/>
    <xf numFmtId="0" fontId="28" fillId="0" borderId="0" xfId="0" applyNumberFormat="1" applyFont="1"/>
    <xf numFmtId="0" fontId="26" fillId="0" borderId="0" xfId="47" applyNumberFormat="1" applyFont="1"/>
    <xf numFmtId="176" fontId="28" fillId="51" borderId="21" xfId="47" applyFont="1" applyFill="1" applyBorder="1" applyAlignment="1">
      <alignment horizontal="center" vertical="center" wrapText="1"/>
    </xf>
    <xf numFmtId="176" fontId="27" fillId="51" borderId="22" xfId="47" applyFont="1" applyFill="1" applyBorder="1" applyAlignment="1" applyProtection="1">
      <alignment horizontal="left" vertical="center"/>
    </xf>
    <xf numFmtId="0" fontId="29" fillId="51" borderId="23" xfId="0" applyFont="1" applyFill="1" applyBorder="1" applyAlignment="1">
      <alignment horizontal="left" indent="1"/>
    </xf>
    <xf numFmtId="0" fontId="27" fillId="51" borderId="23" xfId="0" quotePrefix="1" applyFont="1" applyFill="1" applyBorder="1" applyAlignment="1">
      <alignment horizontal="left" indent="1"/>
    </xf>
    <xf numFmtId="0" fontId="27" fillId="51" borderId="23" xfId="0" applyFont="1" applyFill="1" applyBorder="1" applyAlignment="1">
      <alignment horizontal="left" indent="1"/>
    </xf>
    <xf numFmtId="0" fontId="27" fillId="51" borderId="24" xfId="0" applyFont="1" applyFill="1" applyBorder="1"/>
    <xf numFmtId="0" fontId="27" fillId="51" borderId="22" xfId="0" applyFont="1" applyFill="1" applyBorder="1" applyAlignment="1">
      <alignment horizontal="left" indent="1"/>
    </xf>
    <xf numFmtId="0" fontId="27" fillId="51" borderId="23" xfId="0" applyFont="1" applyFill="1" applyBorder="1" applyAlignment="1">
      <alignment horizontal="left" indent="2"/>
    </xf>
    <xf numFmtId="0" fontId="27" fillId="51" borderId="24" xfId="0" applyFont="1" applyFill="1" applyBorder="1" applyAlignment="1">
      <alignment horizontal="left" indent="2"/>
    </xf>
    <xf numFmtId="0" fontId="27" fillId="51" borderId="16" xfId="0" applyFont="1" applyFill="1" applyBorder="1"/>
    <xf numFmtId="0" fontId="29" fillId="51" borderId="24" xfId="0" applyFont="1" applyFill="1" applyBorder="1"/>
    <xf numFmtId="0" fontId="27" fillId="51" borderId="25" xfId="0" applyFont="1" applyFill="1" applyBorder="1"/>
    <xf numFmtId="0" fontId="27" fillId="51" borderId="26" xfId="0" applyFont="1" applyFill="1" applyBorder="1"/>
    <xf numFmtId="0" fontId="27" fillId="0" borderId="0" xfId="0" applyFont="1" applyBorder="1"/>
    <xf numFmtId="0" fontId="41" fillId="0" borderId="0" xfId="0" applyFont="1"/>
    <xf numFmtId="169" fontId="27" fillId="0" borderId="0" xfId="0" applyNumberFormat="1" applyFont="1" applyAlignment="1"/>
    <xf numFmtId="167" fontId="27" fillId="0" borderId="0" xfId="0" applyNumberFormat="1" applyFont="1" applyAlignment="1"/>
    <xf numFmtId="167" fontId="27" fillId="0" borderId="0" xfId="47" applyNumberFormat="1" applyFont="1" applyAlignment="1"/>
    <xf numFmtId="167" fontId="27" fillId="0" borderId="0" xfId="0" applyNumberFormat="1" applyFont="1"/>
    <xf numFmtId="166" fontId="27" fillId="0" borderId="0" xfId="0" applyNumberFormat="1" applyFont="1"/>
    <xf numFmtId="174" fontId="27" fillId="0" borderId="0" xfId="0" applyNumberFormat="1" applyFont="1"/>
    <xf numFmtId="0" fontId="27" fillId="53" borderId="0" xfId="0" applyFont="1" applyFill="1"/>
    <xf numFmtId="0" fontId="27" fillId="53" borderId="28" xfId="0" applyFont="1" applyFill="1" applyBorder="1"/>
    <xf numFmtId="0" fontId="27" fillId="53" borderId="29" xfId="0" applyFont="1" applyFill="1" applyBorder="1"/>
    <xf numFmtId="0" fontId="27" fillId="53" borderId="30" xfId="0" applyFont="1" applyFill="1" applyBorder="1"/>
    <xf numFmtId="165" fontId="27" fillId="53" borderId="0" xfId="0" applyNumberFormat="1" applyFont="1" applyFill="1" applyBorder="1"/>
    <xf numFmtId="0" fontId="27" fillId="53" borderId="31" xfId="0" applyFont="1" applyFill="1" applyBorder="1"/>
    <xf numFmtId="165" fontId="27" fillId="53" borderId="16" xfId="0" applyNumberFormat="1" applyFont="1" applyFill="1" applyBorder="1"/>
    <xf numFmtId="0" fontId="27" fillId="0" borderId="0" xfId="0" applyNumberFormat="1" applyFont="1" applyAlignment="1"/>
    <xf numFmtId="0" fontId="27" fillId="0" borderId="0" xfId="0" applyNumberFormat="1" applyFont="1" applyFill="1" applyAlignment="1"/>
    <xf numFmtId="0" fontId="27" fillId="0" borderId="0" xfId="0" applyNumberFormat="1" applyFont="1" applyFill="1" applyBorder="1" applyAlignment="1"/>
    <xf numFmtId="165" fontId="27" fillId="53" borderId="0" xfId="0" applyNumberFormat="1" applyFont="1" applyFill="1"/>
    <xf numFmtId="0" fontId="29" fillId="51" borderId="32" xfId="0" applyFont="1" applyFill="1" applyBorder="1" applyAlignment="1">
      <alignment horizontal="left" indent="1"/>
    </xf>
    <xf numFmtId="0" fontId="29" fillId="51" borderId="25" xfId="0" applyFont="1" applyFill="1" applyBorder="1" applyAlignment="1">
      <alignment horizontal="left" indent="1"/>
    </xf>
    <xf numFmtId="0" fontId="29" fillId="51" borderId="26" xfId="0" applyFont="1" applyFill="1" applyBorder="1" applyAlignment="1">
      <alignment horizontal="left" indent="1"/>
    </xf>
    <xf numFmtId="0" fontId="27" fillId="0" borderId="0" xfId="0" applyFont="1" applyFill="1" applyBorder="1" applyAlignment="1">
      <alignment horizontal="left" indent="1"/>
    </xf>
    <xf numFmtId="0" fontId="27" fillId="0" borderId="0" xfId="0" applyFont="1" applyFill="1" applyBorder="1"/>
    <xf numFmtId="43" fontId="27" fillId="0" borderId="0" xfId="0" applyNumberFormat="1" applyFont="1" applyFill="1" applyBorder="1"/>
    <xf numFmtId="0" fontId="28" fillId="50" borderId="33" xfId="0" applyFont="1" applyFill="1" applyBorder="1"/>
    <xf numFmtId="0" fontId="27" fillId="50" borderId="18" xfId="0" applyFont="1" applyFill="1" applyBorder="1"/>
    <xf numFmtId="165" fontId="27" fillId="50" borderId="0" xfId="0" applyNumberFormat="1" applyFont="1" applyFill="1" applyBorder="1"/>
    <xf numFmtId="0" fontId="27" fillId="50" borderId="19" xfId="0" applyFont="1" applyFill="1" applyBorder="1"/>
    <xf numFmtId="165" fontId="27" fillId="50" borderId="27" xfId="0" applyNumberFormat="1" applyFont="1" applyFill="1" applyBorder="1"/>
    <xf numFmtId="0" fontId="28" fillId="50" borderId="18" xfId="0" applyFont="1" applyFill="1" applyBorder="1"/>
    <xf numFmtId="0" fontId="29" fillId="50" borderId="18" xfId="0" applyFont="1" applyFill="1" applyBorder="1" applyAlignment="1">
      <alignment horizontal="left" indent="1"/>
    </xf>
    <xf numFmtId="0" fontId="29" fillId="50" borderId="34" xfId="0" applyFont="1" applyFill="1" applyBorder="1"/>
    <xf numFmtId="168" fontId="27" fillId="0" borderId="0" xfId="78" applyNumberFormat="1" applyFont="1"/>
    <xf numFmtId="0" fontId="32" fillId="0" borderId="0" xfId="0" applyFont="1" applyFill="1" applyAlignment="1"/>
    <xf numFmtId="173" fontId="27" fillId="0" borderId="0" xfId="47" applyNumberFormat="1" applyFont="1" applyFill="1"/>
    <xf numFmtId="0" fontId="27" fillId="0" borderId="0" xfId="0" applyFont="1" applyFill="1"/>
    <xf numFmtId="0" fontId="28" fillId="0" borderId="0" xfId="0" applyFont="1" applyFill="1" applyBorder="1"/>
    <xf numFmtId="165" fontId="27" fillId="0" borderId="0" xfId="0" applyNumberFormat="1" applyFont="1" applyFill="1"/>
    <xf numFmtId="37" fontId="27" fillId="0" borderId="0" xfId="0" applyNumberFormat="1" applyFont="1" applyFill="1"/>
    <xf numFmtId="0" fontId="28" fillId="0" borderId="0" xfId="0" applyNumberFormat="1" applyFont="1" applyFill="1" applyAlignment="1"/>
    <xf numFmtId="0" fontId="28" fillId="0" borderId="0" xfId="0" applyNumberFormat="1" applyFont="1" applyFill="1" applyBorder="1" applyAlignment="1"/>
    <xf numFmtId="0" fontId="39" fillId="50" borderId="17" xfId="0" applyFont="1" applyFill="1" applyBorder="1" applyAlignment="1">
      <alignment horizontal="center" vertical="center"/>
    </xf>
    <xf numFmtId="0" fontId="40" fillId="0" borderId="0" xfId="0" applyFont="1" applyFill="1" applyBorder="1"/>
    <xf numFmtId="167" fontId="24" fillId="0" borderId="17" xfId="47" applyNumberFormat="1" applyFont="1" applyFill="1" applyBorder="1" applyAlignment="1"/>
    <xf numFmtId="37" fontId="27" fillId="0" borderId="0" xfId="47" applyNumberFormat="1" applyFont="1" applyFill="1"/>
    <xf numFmtId="37" fontId="27" fillId="0" borderId="0" xfId="47" applyNumberFormat="1" applyFont="1" applyFill="1" applyBorder="1"/>
    <xf numFmtId="165" fontId="27" fillId="50" borderId="16" xfId="47" applyNumberFormat="1" applyFont="1" applyFill="1" applyBorder="1" applyAlignment="1" applyProtection="1">
      <alignment vertical="center"/>
    </xf>
    <xf numFmtId="0" fontId="28" fillId="0" borderId="0" xfId="47" applyNumberFormat="1" applyFont="1" applyFill="1"/>
    <xf numFmtId="0" fontId="27" fillId="0" borderId="0" xfId="47" applyNumberFormat="1" applyFont="1" applyFill="1"/>
    <xf numFmtId="0" fontId="28" fillId="0" borderId="0" xfId="0" applyNumberFormat="1" applyFont="1" applyFill="1"/>
    <xf numFmtId="172" fontId="27" fillId="0" borderId="0" xfId="0" applyNumberFormat="1" applyFont="1" applyFill="1" applyBorder="1"/>
    <xf numFmtId="170" fontId="27" fillId="0" borderId="0" xfId="78" applyNumberFormat="1" applyFont="1"/>
    <xf numFmtId="10" fontId="27" fillId="51" borderId="0" xfId="78" applyNumberFormat="1" applyFont="1" applyFill="1" applyBorder="1" applyAlignment="1" applyProtection="1">
      <alignment vertical="center"/>
    </xf>
    <xf numFmtId="165" fontId="27" fillId="50" borderId="0" xfId="47" applyNumberFormat="1" applyFont="1" applyFill="1" applyBorder="1" applyAlignment="1" applyProtection="1">
      <alignment vertical="center"/>
    </xf>
    <xf numFmtId="165" fontId="27" fillId="50" borderId="17" xfId="0" applyNumberFormat="1" applyFont="1" applyFill="1" applyBorder="1"/>
    <xf numFmtId="165" fontId="27" fillId="51" borderId="0" xfId="47" applyNumberFormat="1" applyFont="1" applyFill="1" applyBorder="1" applyAlignment="1" applyProtection="1">
      <alignment vertical="center"/>
    </xf>
    <xf numFmtId="165" fontId="27" fillId="51" borderId="16" xfId="47" applyNumberFormat="1" applyFont="1" applyFill="1" applyBorder="1" applyAlignment="1" applyProtection="1">
      <alignment vertical="center"/>
    </xf>
    <xf numFmtId="165" fontId="27" fillId="51" borderId="16" xfId="0" applyNumberFormat="1" applyFont="1" applyFill="1" applyBorder="1"/>
    <xf numFmtId="165" fontId="27" fillId="51" borderId="0" xfId="47" quotePrefix="1" applyNumberFormat="1" applyFont="1" applyFill="1" applyBorder="1" applyAlignment="1" applyProtection="1">
      <alignment vertical="center"/>
    </xf>
    <xf numFmtId="165" fontId="27" fillId="51" borderId="29" xfId="0" applyNumberFormat="1" applyFont="1" applyFill="1" applyBorder="1"/>
    <xf numFmtId="0" fontId="72" fillId="51" borderId="25" xfId="0" applyFont="1" applyFill="1" applyBorder="1"/>
    <xf numFmtId="0" fontId="27" fillId="51" borderId="0" xfId="0" applyFont="1" applyFill="1"/>
    <xf numFmtId="37" fontId="33" fillId="0" borderId="0" xfId="0" applyNumberFormat="1" applyFont="1" applyFill="1"/>
    <xf numFmtId="0" fontId="27" fillId="0" borderId="0" xfId="0" applyNumberFormat="1" applyFont="1" applyFill="1"/>
    <xf numFmtId="0" fontId="28" fillId="0" borderId="0" xfId="47" applyNumberFormat="1" applyFont="1" applyFill="1" applyAlignment="1">
      <alignment horizontal="left" indent="2"/>
    </xf>
    <xf numFmtId="0" fontId="28" fillId="0" borderId="0" xfId="47" applyNumberFormat="1" applyFont="1" applyFill="1" applyAlignment="1"/>
    <xf numFmtId="0" fontId="26" fillId="0" borderId="0" xfId="0" applyNumberFormat="1" applyFont="1" applyFill="1"/>
    <xf numFmtId="178" fontId="27" fillId="0" borderId="0" xfId="47" applyNumberFormat="1" applyFont="1" applyAlignment="1">
      <alignment horizontal="right"/>
    </xf>
    <xf numFmtId="178" fontId="27" fillId="51" borderId="0" xfId="47" applyNumberFormat="1" applyFont="1" applyFill="1" applyAlignment="1">
      <alignment horizontal="right"/>
    </xf>
    <xf numFmtId="176" fontId="27" fillId="51" borderId="0" xfId="47" applyFont="1" applyFill="1" applyBorder="1" applyAlignment="1" applyProtection="1">
      <alignment vertical="center"/>
    </xf>
    <xf numFmtId="0" fontId="39" fillId="51" borderId="31" xfId="0" applyFont="1" applyFill="1" applyBorder="1" applyAlignment="1">
      <alignment horizontal="center"/>
    </xf>
    <xf numFmtId="0" fontId="39" fillId="51" borderId="16" xfId="0" applyFont="1" applyFill="1" applyBorder="1" applyAlignment="1">
      <alignment horizontal="center"/>
    </xf>
    <xf numFmtId="0" fontId="43" fillId="0" borderId="0" xfId="0" applyFont="1"/>
    <xf numFmtId="9" fontId="27" fillId="0" borderId="0" xfId="78" applyFont="1"/>
    <xf numFmtId="37" fontId="27" fillId="0" borderId="0" xfId="132" applyNumberFormat="1" applyFont="1"/>
    <xf numFmtId="0" fontId="28" fillId="0" borderId="0" xfId="132" applyNumberFormat="1" applyFont="1" applyAlignment="1"/>
    <xf numFmtId="37" fontId="27" fillId="0" borderId="16" xfId="132" applyNumberFormat="1" applyFont="1" applyBorder="1"/>
    <xf numFmtId="37" fontId="27" fillId="0" borderId="0" xfId="132" applyNumberFormat="1" applyFont="1" applyBorder="1"/>
    <xf numFmtId="0" fontId="26" fillId="0" borderId="0" xfId="132" applyNumberFormat="1" applyFont="1"/>
    <xf numFmtId="0" fontId="27" fillId="0" borderId="0" xfId="0" applyFont="1" applyFill="1" applyBorder="1" applyAlignment="1">
      <alignment horizontal="center"/>
    </xf>
    <xf numFmtId="169" fontId="27" fillId="0" borderId="0" xfId="0" applyNumberFormat="1" applyFont="1"/>
    <xf numFmtId="0" fontId="27" fillId="0" borderId="0" xfId="0" applyFont="1" applyFill="1" applyAlignment="1">
      <alignment horizontal="center"/>
    </xf>
    <xf numFmtId="184" fontId="27" fillId="0" borderId="0" xfId="0" applyNumberFormat="1" applyFont="1"/>
    <xf numFmtId="0" fontId="40" fillId="0" borderId="0" xfId="0" applyFont="1" applyFill="1" applyBorder="1" applyAlignment="1">
      <alignment horizontal="right"/>
    </xf>
    <xf numFmtId="0" fontId="27" fillId="0" borderId="0" xfId="0" applyFont="1" applyAlignment="1">
      <alignment horizontal="right"/>
    </xf>
    <xf numFmtId="7" fontId="27" fillId="0" borderId="0" xfId="0" applyNumberFormat="1" applyFont="1"/>
    <xf numFmtId="39" fontId="27" fillId="0" borderId="0" xfId="0" applyNumberFormat="1" applyFont="1"/>
    <xf numFmtId="5" fontId="27" fillId="0" borderId="0" xfId="0" applyNumberFormat="1" applyFont="1"/>
    <xf numFmtId="168" fontId="27" fillId="53" borderId="0" xfId="78" applyNumberFormat="1" applyFont="1" applyFill="1" applyBorder="1"/>
    <xf numFmtId="165" fontId="27" fillId="57" borderId="0" xfId="0" applyNumberFormat="1" applyFont="1" applyFill="1"/>
    <xf numFmtId="0" fontId="27" fillId="57" borderId="0" xfId="0" applyFont="1" applyFill="1"/>
    <xf numFmtId="0" fontId="27" fillId="78" borderId="0" xfId="0" applyFont="1" applyFill="1"/>
    <xf numFmtId="176" fontId="27" fillId="78" borderId="0" xfId="47" applyFont="1" applyFill="1"/>
    <xf numFmtId="176" fontId="27" fillId="78" borderId="0" xfId="47" applyNumberFormat="1" applyFont="1" applyFill="1"/>
    <xf numFmtId="165" fontId="97" fillId="0" borderId="0" xfId="0" applyNumberFormat="1" applyFont="1"/>
    <xf numFmtId="37" fontId="40" fillId="0" borderId="0" xfId="0" applyNumberFormat="1" applyFont="1" applyFill="1" applyBorder="1" applyAlignment="1">
      <alignment horizontal="right"/>
    </xf>
    <xf numFmtId="37" fontId="27" fillId="0" borderId="0" xfId="132" applyNumberFormat="1" applyFont="1"/>
    <xf numFmtId="176" fontId="27" fillId="51" borderId="25" xfId="47" applyFont="1" applyFill="1" applyBorder="1" applyAlignment="1" applyProtection="1">
      <alignment vertical="center"/>
    </xf>
    <xf numFmtId="165" fontId="27" fillId="51" borderId="25" xfId="47" applyNumberFormat="1" applyFont="1" applyFill="1" applyBorder="1" applyAlignment="1" applyProtection="1">
      <alignment vertical="center"/>
    </xf>
    <xf numFmtId="165" fontId="27" fillId="51" borderId="26" xfId="47" applyNumberFormat="1" applyFont="1" applyFill="1" applyBorder="1" applyAlignment="1" applyProtection="1">
      <alignment vertical="center"/>
    </xf>
    <xf numFmtId="165" fontId="27" fillId="51" borderId="25" xfId="47" quotePrefix="1" applyNumberFormat="1" applyFont="1" applyFill="1" applyBorder="1" applyAlignment="1" applyProtection="1">
      <alignment vertical="center"/>
    </xf>
    <xf numFmtId="165" fontId="27" fillId="51" borderId="32" xfId="0" applyNumberFormat="1" applyFont="1" applyFill="1" applyBorder="1"/>
    <xf numFmtId="0" fontId="39" fillId="51" borderId="12" xfId="0" applyFont="1" applyFill="1" applyBorder="1" applyAlignment="1">
      <alignment horizontal="center"/>
    </xf>
    <xf numFmtId="165" fontId="27" fillId="51" borderId="24" xfId="47" applyNumberFormat="1" applyFont="1" applyFill="1" applyBorder="1" applyAlignment="1" applyProtection="1">
      <alignment vertical="center"/>
    </xf>
    <xf numFmtId="165" fontId="27" fillId="51" borderId="26" xfId="0" applyNumberFormat="1" applyFont="1" applyFill="1" applyBorder="1"/>
    <xf numFmtId="172" fontId="97" fillId="0" borderId="0" xfId="0" applyNumberFormat="1" applyFont="1"/>
    <xf numFmtId="165" fontId="103" fillId="0" borderId="0" xfId="0" applyNumberFormat="1" applyFont="1"/>
    <xf numFmtId="0" fontId="31" fillId="0" borderId="0" xfId="0" applyFont="1" applyAlignment="1">
      <alignment horizontal="center"/>
    </xf>
    <xf numFmtId="169" fontId="40" fillId="0" borderId="0" xfId="0" applyNumberFormat="1" applyFont="1" applyFill="1" applyBorder="1"/>
    <xf numFmtId="0" fontId="32" fillId="0" borderId="0" xfId="0" applyFont="1" applyFill="1" applyAlignment="1">
      <alignment horizontal="center"/>
    </xf>
    <xf numFmtId="0" fontId="28" fillId="77" borderId="35" xfId="0" applyFont="1" applyFill="1" applyBorder="1"/>
    <xf numFmtId="0" fontId="27" fillId="77" borderId="17" xfId="0" applyFont="1" applyFill="1" applyBorder="1"/>
    <xf numFmtId="0" fontId="27" fillId="77" borderId="21" xfId="0" applyFont="1" applyFill="1" applyBorder="1"/>
    <xf numFmtId="172" fontId="29" fillId="0" borderId="16" xfId="47" quotePrefix="1" applyNumberFormat="1" applyFont="1" applyFill="1" applyBorder="1"/>
    <xf numFmtId="172" fontId="29" fillId="0" borderId="0" xfId="52" applyNumberFormat="1" applyFont="1" applyFill="1"/>
    <xf numFmtId="172" fontId="29" fillId="0" borderId="0" xfId="52" applyNumberFormat="1" applyFont="1" applyFill="1" applyBorder="1"/>
    <xf numFmtId="172" fontId="29" fillId="0" borderId="16" xfId="52" applyNumberFormat="1" applyFont="1" applyFill="1" applyBorder="1"/>
    <xf numFmtId="172" fontId="27" fillId="0" borderId="16" xfId="52" applyNumberFormat="1" applyFont="1" applyBorder="1"/>
    <xf numFmtId="172" fontId="27" fillId="0" borderId="0" xfId="52" applyNumberFormat="1" applyFont="1"/>
    <xf numFmtId="172" fontId="27" fillId="0" borderId="0" xfId="52" applyNumberFormat="1" applyFont="1" applyFill="1" applyBorder="1"/>
    <xf numFmtId="172" fontId="29" fillId="0" borderId="20" xfId="52" applyNumberFormat="1" applyFont="1" applyFill="1" applyBorder="1"/>
    <xf numFmtId="3" fontId="29" fillId="0" borderId="0" xfId="47" quotePrefix="1" applyNumberFormat="1" applyFont="1" applyFill="1" applyBorder="1"/>
    <xf numFmtId="3" fontId="29" fillId="0" borderId="16" xfId="47" quotePrefix="1" applyNumberFormat="1" applyFont="1" applyFill="1" applyBorder="1"/>
    <xf numFmtId="37" fontId="29" fillId="0" borderId="0" xfId="47" quotePrefix="1" applyNumberFormat="1" applyFont="1" applyFill="1" applyBorder="1"/>
    <xf numFmtId="37" fontId="29" fillId="0" borderId="16" xfId="47" quotePrefix="1" applyNumberFormat="1" applyFont="1" applyFill="1" applyBorder="1"/>
    <xf numFmtId="0" fontId="28" fillId="0" borderId="0" xfId="0" applyFont="1" applyFill="1" applyBorder="1" applyAlignment="1">
      <alignment horizontal="left"/>
    </xf>
    <xf numFmtId="3" fontId="27" fillId="0" borderId="0" xfId="0" applyNumberFormat="1" applyFont="1"/>
    <xf numFmtId="3" fontId="97" fillId="0" borderId="0" xfId="47" quotePrefix="1" applyNumberFormat="1" applyFont="1" applyFill="1" applyBorder="1"/>
    <xf numFmtId="3" fontId="97" fillId="0" borderId="16" xfId="47" quotePrefix="1" applyNumberFormat="1" applyFont="1" applyFill="1" applyBorder="1"/>
    <xf numFmtId="172" fontId="97" fillId="0" borderId="0" xfId="47" quotePrefix="1" applyNumberFormat="1" applyFont="1" applyFill="1" applyBorder="1"/>
    <xf numFmtId="37" fontId="97" fillId="0" borderId="0" xfId="47" quotePrefix="1" applyNumberFormat="1" applyFont="1" applyFill="1" applyBorder="1"/>
    <xf numFmtId="37" fontId="97" fillId="0" borderId="16" xfId="47" quotePrefix="1" applyNumberFormat="1" applyFont="1" applyFill="1" applyBorder="1"/>
    <xf numFmtId="185" fontId="97" fillId="0" borderId="0" xfId="47" applyNumberFormat="1" applyFont="1" applyFill="1" applyBorder="1"/>
    <xf numFmtId="185" fontId="97" fillId="0" borderId="0" xfId="0" applyNumberFormat="1" applyFont="1" applyFill="1"/>
    <xf numFmtId="185" fontId="97" fillId="0" borderId="0" xfId="0" applyNumberFormat="1" applyFont="1" applyFill="1" applyBorder="1"/>
    <xf numFmtId="185" fontId="97" fillId="0" borderId="16" xfId="52" applyNumberFormat="1" applyFont="1" applyFill="1" applyBorder="1"/>
    <xf numFmtId="185" fontId="97" fillId="0" borderId="0" xfId="52" applyNumberFormat="1" applyFont="1" applyFill="1" applyBorder="1"/>
    <xf numFmtId="0" fontId="105" fillId="0" borderId="0" xfId="0" applyFont="1" applyBorder="1"/>
    <xf numFmtId="185" fontId="28" fillId="0" borderId="0" xfId="0" applyNumberFormat="1" applyFont="1"/>
    <xf numFmtId="0" fontId="32" fillId="0" borderId="0" xfId="0" applyFont="1" applyFill="1" applyAlignment="1">
      <alignment horizontal="left"/>
    </xf>
    <xf numFmtId="172" fontId="29" fillId="0" borderId="0" xfId="0" applyNumberFormat="1" applyFont="1" applyFill="1"/>
    <xf numFmtId="3" fontId="41" fillId="51" borderId="0" xfId="47" applyNumberFormat="1" applyFont="1" applyFill="1" applyAlignment="1">
      <alignment horizontal="right"/>
    </xf>
    <xf numFmtId="178" fontId="97" fillId="0" borderId="0" xfId="47" applyNumberFormat="1" applyFont="1"/>
    <xf numFmtId="0" fontId="28" fillId="51" borderId="0" xfId="0" applyFont="1" applyFill="1"/>
    <xf numFmtId="0" fontId="41" fillId="51" borderId="0" xfId="0" applyFont="1" applyFill="1"/>
    <xf numFmtId="0" fontId="32" fillId="0" borderId="0" xfId="0" applyFont="1" applyFill="1" applyAlignment="1">
      <alignment horizontal="center"/>
    </xf>
    <xf numFmtId="172" fontId="29" fillId="57" borderId="16" xfId="47" quotePrefix="1" applyNumberFormat="1" applyFont="1" applyFill="1" applyBorder="1"/>
    <xf numFmtId="0" fontId="28" fillId="77" borderId="0" xfId="0" applyFont="1" applyFill="1" applyBorder="1" applyAlignment="1">
      <alignment horizontal="left"/>
    </xf>
    <xf numFmtId="0" fontId="27" fillId="77" borderId="0" xfId="0" applyFont="1" applyFill="1" applyBorder="1"/>
    <xf numFmtId="165" fontId="27" fillId="79" borderId="0" xfId="0" applyNumberFormat="1" applyFont="1" applyFill="1"/>
    <xf numFmtId="165" fontId="27" fillId="51" borderId="32" xfId="47" applyNumberFormat="1" applyFont="1" applyFill="1" applyBorder="1" applyAlignment="1" applyProtection="1">
      <alignment vertical="center"/>
    </xf>
    <xf numFmtId="0" fontId="27" fillId="0" borderId="0" xfId="0" applyFont="1"/>
    <xf numFmtId="37" fontId="27" fillId="0" borderId="0" xfId="0" applyNumberFormat="1" applyFont="1"/>
    <xf numFmtId="165" fontId="27" fillId="0" borderId="0" xfId="0" applyNumberFormat="1" applyFont="1"/>
    <xf numFmtId="165" fontId="27" fillId="51" borderId="25" xfId="47" applyNumberFormat="1" applyFont="1" applyFill="1" applyBorder="1" applyAlignment="1" applyProtection="1">
      <alignment vertical="center"/>
    </xf>
    <xf numFmtId="165" fontId="27" fillId="51" borderId="26" xfId="47" applyNumberFormat="1" applyFont="1" applyFill="1" applyBorder="1" applyAlignment="1" applyProtection="1">
      <alignment vertical="center"/>
    </xf>
    <xf numFmtId="168" fontId="29" fillId="0" borderId="0" xfId="78" applyNumberFormat="1" applyFont="1" applyFill="1"/>
    <xf numFmtId="165" fontId="27" fillId="0" borderId="0" xfId="0" quotePrefix="1" applyNumberFormat="1" applyFont="1" applyFill="1"/>
    <xf numFmtId="171" fontId="27" fillId="0" borderId="0" xfId="0" applyNumberFormat="1" applyFont="1" applyFill="1"/>
    <xf numFmtId="0" fontId="105" fillId="0" borderId="0" xfId="0" applyFont="1" applyAlignment="1">
      <alignment horizontal="center"/>
    </xf>
    <xf numFmtId="165" fontId="105" fillId="0" borderId="0" xfId="0" applyNumberFormat="1" applyFont="1" applyAlignment="1">
      <alignment horizontal="center"/>
    </xf>
    <xf numFmtId="0" fontId="97" fillId="0" borderId="0" xfId="0" applyFont="1" applyAlignment="1">
      <alignment horizontal="center"/>
    </xf>
    <xf numFmtId="0" fontId="31" fillId="57" borderId="0" xfId="0" applyFont="1" applyFill="1" applyAlignment="1">
      <alignment horizontal="center"/>
    </xf>
    <xf numFmtId="172" fontId="29" fillId="57" borderId="0" xfId="47" quotePrefix="1" applyNumberFormat="1" applyFont="1" applyFill="1" applyBorder="1"/>
    <xf numFmtId="165" fontId="29" fillId="57" borderId="16" xfId="47" applyNumberFormat="1" applyFont="1" applyFill="1" applyBorder="1"/>
    <xf numFmtId="165" fontId="29" fillId="57" borderId="0" xfId="0" applyNumberFormat="1" applyFont="1" applyFill="1"/>
    <xf numFmtId="165" fontId="29" fillId="57" borderId="0" xfId="0" applyNumberFormat="1" applyFont="1" applyFill="1" applyBorder="1"/>
    <xf numFmtId="165" fontId="29" fillId="57" borderId="0" xfId="47" applyNumberFormat="1" applyFont="1" applyFill="1" applyBorder="1"/>
    <xf numFmtId="0" fontId="27" fillId="57" borderId="16" xfId="0" applyFont="1" applyFill="1" applyBorder="1"/>
    <xf numFmtId="172" fontId="29" fillId="57" borderId="0" xfId="47" applyNumberFormat="1" applyFont="1" applyFill="1" applyBorder="1"/>
    <xf numFmtId="165" fontId="29" fillId="57" borderId="16" xfId="0" applyNumberFormat="1" applyFont="1" applyFill="1" applyBorder="1"/>
    <xf numFmtId="172" fontId="27" fillId="57" borderId="0" xfId="0" applyNumberFormat="1" applyFont="1" applyFill="1" applyBorder="1"/>
    <xf numFmtId="172" fontId="29" fillId="57" borderId="20" xfId="47" applyNumberFormat="1" applyFont="1" applyFill="1" applyBorder="1"/>
    <xf numFmtId="165" fontId="27" fillId="0" borderId="0" xfId="0" applyNumberFormat="1" applyFont="1"/>
    <xf numFmtId="37" fontId="27" fillId="0" borderId="0" xfId="0" applyNumberFormat="1" applyFont="1" applyFill="1" applyBorder="1"/>
    <xf numFmtId="0" fontId="27" fillId="0" borderId="0" xfId="0" applyFont="1" applyFill="1" applyBorder="1"/>
    <xf numFmtId="0" fontId="27" fillId="0" borderId="0" xfId="0" applyFont="1" applyFill="1"/>
    <xf numFmtId="165" fontId="27" fillId="0" borderId="0" xfId="0" applyNumberFormat="1" applyFont="1" applyFill="1"/>
    <xf numFmtId="37" fontId="27" fillId="0" borderId="0" xfId="0" applyNumberFormat="1" applyFont="1" applyFill="1"/>
    <xf numFmtId="165" fontId="27" fillId="51" borderId="16" xfId="47" applyNumberFormat="1" applyFont="1" applyFill="1" applyBorder="1" applyAlignment="1" applyProtection="1">
      <alignment vertical="center"/>
    </xf>
    <xf numFmtId="186" fontId="97" fillId="0" borderId="0" xfId="0" applyNumberFormat="1" applyFont="1"/>
    <xf numFmtId="171" fontId="28" fillId="0" borderId="0" xfId="0" applyNumberFormat="1" applyFont="1"/>
    <xf numFmtId="3" fontId="28" fillId="0" borderId="0" xfId="47" applyNumberFormat="1" applyFont="1" applyAlignment="1"/>
    <xf numFmtId="0" fontId="27" fillId="0" borderId="16" xfId="0" applyFont="1" applyBorder="1" applyAlignment="1">
      <alignment horizontal="center"/>
    </xf>
    <xf numFmtId="174" fontId="27" fillId="0" borderId="0" xfId="0" applyNumberFormat="1" applyFont="1" applyAlignment="1">
      <alignment horizontal="center"/>
    </xf>
    <xf numFmtId="174" fontId="28" fillId="0" borderId="0" xfId="0" applyNumberFormat="1" applyFont="1" applyAlignment="1">
      <alignment horizontal="center"/>
    </xf>
    <xf numFmtId="174" fontId="28" fillId="57" borderId="0" xfId="0" applyNumberFormat="1" applyFont="1" applyFill="1" applyAlignment="1">
      <alignment horizontal="center"/>
    </xf>
    <xf numFmtId="178" fontId="27" fillId="0" borderId="0" xfId="47" applyNumberFormat="1" applyFont="1" applyFill="1"/>
    <xf numFmtId="176" fontId="27" fillId="0" borderId="0" xfId="47" applyFont="1"/>
    <xf numFmtId="37" fontId="27" fillId="0" borderId="16" xfId="47" applyNumberFormat="1" applyFont="1" applyFill="1" applyBorder="1"/>
    <xf numFmtId="0" fontId="22" fillId="0" borderId="0" xfId="0" applyNumberFormat="1" applyFont="1" applyFill="1" applyBorder="1"/>
    <xf numFmtId="0" fontId="40" fillId="0" borderId="0" xfId="0" applyFont="1" applyFill="1" applyBorder="1" applyAlignment="1">
      <alignment horizontal="center"/>
    </xf>
    <xf numFmtId="169" fontId="27" fillId="0" borderId="0" xfId="0" applyNumberFormat="1" applyFont="1" applyBorder="1" applyAlignment="1"/>
    <xf numFmtId="0" fontId="26" fillId="0" borderId="0" xfId="47" applyNumberFormat="1" applyFont="1" applyFill="1" applyBorder="1"/>
    <xf numFmtId="0" fontId="26" fillId="0" borderId="0" xfId="0" applyNumberFormat="1" applyFont="1" applyFill="1" applyBorder="1" applyAlignment="1"/>
    <xf numFmtId="0" fontId="26" fillId="0" borderId="0" xfId="47" applyNumberFormat="1" applyFont="1" applyFill="1" applyBorder="1" applyAlignment="1"/>
    <xf numFmtId="0" fontId="26" fillId="0" borderId="0" xfId="47" applyNumberFormat="1" applyFont="1" applyFill="1" applyBorder="1" applyAlignment="1">
      <alignment horizontal="left" indent="2"/>
    </xf>
    <xf numFmtId="0" fontId="40" fillId="0" borderId="0" xfId="47" applyNumberFormat="1" applyFont="1" applyFill="1" applyBorder="1"/>
    <xf numFmtId="0" fontId="26" fillId="0" borderId="0" xfId="0" applyNumberFormat="1" applyFont="1" applyFill="1" applyBorder="1"/>
    <xf numFmtId="165" fontId="26" fillId="0" borderId="0" xfId="0" applyNumberFormat="1" applyFont="1" applyFill="1" applyBorder="1"/>
    <xf numFmtId="0" fontId="26" fillId="0" borderId="16" xfId="0" applyFont="1" applyFill="1" applyBorder="1" applyAlignment="1">
      <alignment horizontal="centerContinuous" vertical="center" wrapText="1"/>
    </xf>
    <xf numFmtId="0" fontId="40" fillId="0" borderId="0" xfId="0" applyFont="1" applyFill="1" applyBorder="1" applyAlignment="1">
      <alignment horizontal="centerContinuous" vertical="center" wrapText="1"/>
    </xf>
    <xf numFmtId="37" fontId="40" fillId="0" borderId="0" xfId="0" applyNumberFormat="1" applyFont="1" applyFill="1" applyBorder="1" applyAlignment="1"/>
    <xf numFmtId="0" fontId="26" fillId="0" borderId="0" xfId="0" applyFont="1" applyFill="1"/>
    <xf numFmtId="0" fontId="28" fillId="0" borderId="0" xfId="0" applyFont="1" applyFill="1"/>
    <xf numFmtId="0" fontId="26" fillId="0" borderId="0" xfId="0" applyFont="1" applyFill="1" applyBorder="1"/>
    <xf numFmtId="0" fontId="36" fillId="0" borderId="0" xfId="0" applyFont="1" applyFill="1"/>
    <xf numFmtId="0" fontId="28" fillId="0" borderId="0" xfId="0" applyFont="1" applyFill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17" fontId="28" fillId="0" borderId="16" xfId="0" applyNumberFormat="1" applyFont="1" applyFill="1" applyBorder="1" applyAlignment="1">
      <alignment horizontal="center"/>
    </xf>
    <xf numFmtId="0" fontId="36" fillId="0" borderId="17" xfId="0" applyNumberFormat="1" applyFont="1" applyFill="1" applyBorder="1"/>
    <xf numFmtId="164" fontId="27" fillId="0" borderId="0" xfId="47" applyNumberFormat="1" applyFont="1" applyFill="1"/>
    <xf numFmtId="0" fontId="26" fillId="0" borderId="0" xfId="47" applyNumberFormat="1" applyFont="1" applyFill="1"/>
    <xf numFmtId="22" fontId="41" fillId="0" borderId="0" xfId="0" applyNumberFormat="1" applyFont="1" applyFill="1"/>
    <xf numFmtId="0" fontId="36" fillId="0" borderId="17" xfId="47" applyNumberFormat="1" applyFont="1" applyFill="1" applyBorder="1"/>
    <xf numFmtId="0" fontId="36" fillId="0" borderId="17" xfId="47" applyNumberFormat="1" applyFont="1" applyFill="1" applyBorder="1" applyAlignment="1"/>
    <xf numFmtId="37" fontId="26" fillId="0" borderId="0" xfId="0" applyNumberFormat="1" applyFont="1" applyFill="1"/>
    <xf numFmtId="37" fontId="28" fillId="0" borderId="0" xfId="0" applyNumberFormat="1" applyFont="1" applyFill="1"/>
    <xf numFmtId="37" fontId="28" fillId="0" borderId="0" xfId="47" applyNumberFormat="1" applyFont="1" applyFill="1" applyAlignment="1"/>
    <xf numFmtId="165" fontId="26" fillId="0" borderId="0" xfId="47" applyNumberFormat="1" applyFont="1" applyFill="1"/>
    <xf numFmtId="165" fontId="28" fillId="0" borderId="0" xfId="0" applyNumberFormat="1" applyFont="1" applyFill="1"/>
    <xf numFmtId="165" fontId="28" fillId="0" borderId="0" xfId="47" applyNumberFormat="1" applyFont="1" applyFill="1" applyAlignment="1"/>
    <xf numFmtId="165" fontId="27" fillId="0" borderId="0" xfId="47" applyNumberFormat="1" applyFont="1" applyFill="1"/>
    <xf numFmtId="0" fontId="36" fillId="0" borderId="0" xfId="0" applyNumberFormat="1" applyFont="1" applyFill="1" applyBorder="1"/>
    <xf numFmtId="0" fontId="28" fillId="0" borderId="16" xfId="0" applyNumberFormat="1" applyFont="1" applyFill="1" applyBorder="1"/>
    <xf numFmtId="37" fontId="27" fillId="0" borderId="0" xfId="47" quotePrefix="1" applyNumberFormat="1" applyFont="1" applyFill="1"/>
    <xf numFmtId="37" fontId="27" fillId="0" borderId="0" xfId="47" quotePrefix="1" applyNumberFormat="1" applyFont="1" applyFill="1" applyAlignment="1"/>
    <xf numFmtId="169" fontId="37" fillId="0" borderId="0" xfId="47" applyNumberFormat="1" applyFont="1" applyFill="1" applyAlignment="1"/>
    <xf numFmtId="37" fontId="37" fillId="0" borderId="0" xfId="47" applyNumberFormat="1" applyFont="1" applyFill="1" applyAlignment="1"/>
    <xf numFmtId="37" fontId="27" fillId="0" borderId="16" xfId="47" quotePrefix="1" applyNumberFormat="1" applyFont="1" applyFill="1" applyBorder="1" applyAlignment="1"/>
    <xf numFmtId="169" fontId="37" fillId="0" borderId="0" xfId="0" applyNumberFormat="1" applyFont="1" applyFill="1" applyAlignment="1"/>
    <xf numFmtId="167" fontId="42" fillId="0" borderId="17" xfId="47" applyNumberFormat="1" applyFont="1" applyFill="1" applyBorder="1" applyAlignment="1"/>
    <xf numFmtId="167" fontId="27" fillId="0" borderId="0" xfId="47" applyNumberFormat="1" applyFont="1" applyFill="1" applyAlignment="1"/>
    <xf numFmtId="167" fontId="27" fillId="0" borderId="0" xfId="0" applyNumberFormat="1" applyFont="1" applyFill="1" applyAlignment="1"/>
    <xf numFmtId="167" fontId="27" fillId="0" borderId="0" xfId="0" applyNumberFormat="1" applyFont="1" applyFill="1"/>
    <xf numFmtId="0" fontId="28" fillId="0" borderId="0" xfId="0" applyNumberFormat="1" applyFont="1" applyFill="1" applyBorder="1"/>
    <xf numFmtId="37" fontId="27" fillId="0" borderId="0" xfId="47" quotePrefix="1" applyNumberFormat="1" applyFont="1" applyFill="1" applyBorder="1"/>
    <xf numFmtId="0" fontId="28" fillId="0" borderId="0" xfId="47" applyNumberFormat="1" applyFont="1" applyFill="1" applyBorder="1" applyAlignment="1"/>
    <xf numFmtId="169" fontId="37" fillId="0" borderId="0" xfId="47" applyNumberFormat="1" applyFont="1" applyFill="1" applyBorder="1" applyAlignment="1"/>
    <xf numFmtId="169" fontId="37" fillId="0" borderId="0" xfId="0" applyNumberFormat="1" applyFont="1" applyFill="1" applyBorder="1" applyAlignment="1"/>
    <xf numFmtId="167" fontId="42" fillId="0" borderId="0" xfId="47" applyNumberFormat="1" applyFont="1" applyFill="1" applyBorder="1" applyAlignment="1"/>
    <xf numFmtId="167" fontId="27" fillId="0" borderId="0" xfId="47" applyNumberFormat="1" applyFont="1" applyFill="1" applyBorder="1" applyAlignment="1"/>
    <xf numFmtId="167" fontId="27" fillId="0" borderId="0" xfId="0" applyNumberFormat="1" applyFont="1" applyFill="1" applyBorder="1" applyAlignment="1"/>
    <xf numFmtId="167" fontId="27" fillId="0" borderId="0" xfId="0" applyNumberFormat="1" applyFont="1" applyFill="1" applyBorder="1"/>
    <xf numFmtId="165" fontId="27" fillId="0" borderId="0" xfId="47" applyNumberFormat="1" applyFont="1" applyFill="1" applyBorder="1"/>
    <xf numFmtId="170" fontId="27" fillId="0" borderId="0" xfId="78" applyNumberFormat="1" applyFont="1" applyFill="1"/>
    <xf numFmtId="0" fontId="43" fillId="0" borderId="0" xfId="0" applyFont="1" applyFill="1"/>
    <xf numFmtId="0" fontId="41" fillId="0" borderId="0" xfId="0" applyFont="1" applyFill="1"/>
    <xf numFmtId="169" fontId="27" fillId="0" borderId="0" xfId="0" applyNumberFormat="1" applyFont="1" applyFill="1"/>
    <xf numFmtId="37" fontId="27" fillId="0" borderId="0" xfId="132" applyNumberFormat="1" applyFont="1" applyFill="1"/>
    <xf numFmtId="169" fontId="27" fillId="0" borderId="0" xfId="0" applyNumberFormat="1" applyFont="1" applyFill="1" applyAlignment="1"/>
    <xf numFmtId="169" fontId="37" fillId="0" borderId="0" xfId="0" applyNumberFormat="1" applyFont="1" applyFill="1" applyAlignment="1">
      <alignment horizontal="center"/>
    </xf>
    <xf numFmtId="0" fontId="28" fillId="0" borderId="0" xfId="132" applyNumberFormat="1" applyFont="1" applyFill="1" applyAlignment="1"/>
    <xf numFmtId="169" fontId="27" fillId="0" borderId="0" xfId="132" applyNumberFormat="1" applyFont="1" applyFill="1" applyAlignment="1"/>
    <xf numFmtId="169" fontId="37" fillId="0" borderId="0" xfId="132" applyNumberFormat="1" applyFont="1" applyFill="1" applyAlignment="1"/>
    <xf numFmtId="37" fontId="27" fillId="0" borderId="16" xfId="132" applyNumberFormat="1" applyFont="1" applyFill="1" applyBorder="1"/>
    <xf numFmtId="0" fontId="26" fillId="0" borderId="0" xfId="132" applyNumberFormat="1" applyFont="1" applyFill="1"/>
    <xf numFmtId="167" fontId="42" fillId="0" borderId="17" xfId="132" applyNumberFormat="1" applyFont="1" applyFill="1" applyBorder="1" applyAlignment="1"/>
    <xf numFmtId="167" fontId="27" fillId="0" borderId="0" xfId="132" applyNumberFormat="1" applyFont="1" applyFill="1" applyAlignment="1"/>
    <xf numFmtId="0" fontId="40" fillId="0" borderId="0" xfId="0" applyFont="1" applyFill="1" applyBorder="1" applyAlignment="1">
      <alignment horizontal="left"/>
    </xf>
    <xf numFmtId="37" fontId="40" fillId="0" borderId="0" xfId="78" applyNumberFormat="1" applyFont="1" applyFill="1" applyBorder="1" applyAlignment="1">
      <alignment horizontal="left"/>
    </xf>
    <xf numFmtId="37" fontId="40" fillId="0" borderId="0" xfId="0" applyNumberFormat="1" applyFont="1" applyFill="1" applyBorder="1" applyAlignment="1">
      <alignment horizontal="left"/>
    </xf>
    <xf numFmtId="0" fontId="40" fillId="0" borderId="0" xfId="0" applyFont="1" applyFill="1" applyBorder="1" applyAlignment="1">
      <alignment horizontal="centerContinuous" vertical="center"/>
    </xf>
    <xf numFmtId="0" fontId="40" fillId="0" borderId="0" xfId="0" applyFont="1" applyFill="1" applyBorder="1" applyAlignment="1">
      <alignment horizontal="left" vertical="center"/>
    </xf>
    <xf numFmtId="0" fontId="86" fillId="0" borderId="0" xfId="0" applyFont="1" applyFill="1" applyBorder="1" applyAlignment="1">
      <alignment horizontal="center"/>
    </xf>
    <xf numFmtId="0" fontId="69" fillId="0" borderId="0" xfId="0" applyFont="1" applyFill="1" applyBorder="1"/>
    <xf numFmtId="0" fontId="69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191" fontId="26" fillId="0" borderId="0" xfId="47" applyNumberFormat="1" applyFont="1" applyFill="1"/>
    <xf numFmtId="191" fontId="28" fillId="0" borderId="0" xfId="47" applyNumberFormat="1" applyFont="1" applyFill="1"/>
    <xf numFmtId="191" fontId="27" fillId="0" borderId="0" xfId="47" applyNumberFormat="1" applyFont="1" applyFill="1"/>
    <xf numFmtId="0" fontId="0" fillId="0" borderId="16" xfId="0" applyBorder="1" applyAlignment="1">
      <alignment horizontal="center"/>
    </xf>
    <xf numFmtId="176" fontId="0" fillId="0" borderId="0" xfId="47" applyNumberFormat="1" applyFont="1" applyAlignment="1">
      <alignment horizontal="right" vertical="center"/>
    </xf>
    <xf numFmtId="165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/>
    </xf>
    <xf numFmtId="37" fontId="27" fillId="0" borderId="0" xfId="0" applyNumberFormat="1" applyFont="1" applyFill="1" applyAlignment="1">
      <alignment horizontal="right"/>
    </xf>
    <xf numFmtId="37" fontId="27" fillId="0" borderId="16" xfId="0" applyNumberFormat="1" applyFont="1" applyFill="1" applyBorder="1" applyAlignment="1">
      <alignment horizontal="right"/>
    </xf>
    <xf numFmtId="37" fontId="27" fillId="0" borderId="0" xfId="0" applyNumberFormat="1" applyFont="1" applyFill="1" applyBorder="1" applyAlignment="1">
      <alignment horizontal="right"/>
    </xf>
    <xf numFmtId="0" fontId="20" fillId="0" borderId="0" xfId="0" applyFont="1"/>
    <xf numFmtId="0" fontId="0" fillId="0" borderId="0" xfId="0" applyAlignment="1">
      <alignment horizontal="center"/>
    </xf>
    <xf numFmtId="0" fontId="20" fillId="0" borderId="16" xfId="0" applyFont="1" applyBorder="1" applyAlignment="1">
      <alignment horizontal="center"/>
    </xf>
    <xf numFmtId="178" fontId="40" fillId="0" borderId="0" xfId="47" applyNumberFormat="1" applyFont="1" applyFill="1" applyBorder="1"/>
    <xf numFmtId="0" fontId="40" fillId="0" borderId="0" xfId="0" applyFont="1" applyFill="1" applyBorder="1" applyAlignment="1">
      <alignment horizontal="left" vertical="center" wrapText="1"/>
    </xf>
    <xf numFmtId="37" fontId="28" fillId="0" borderId="0" xfId="47" applyNumberFormat="1" applyFont="1" applyFill="1"/>
    <xf numFmtId="43" fontId="0" fillId="0" borderId="0" xfId="0" applyNumberFormat="1"/>
    <xf numFmtId="164" fontId="0" fillId="0" borderId="0" xfId="47" applyNumberFormat="1" applyFont="1"/>
    <xf numFmtId="164" fontId="0" fillId="0" borderId="16" xfId="47" applyNumberFormat="1" applyFont="1" applyBorder="1"/>
    <xf numFmtId="0" fontId="0" fillId="0" borderId="27" xfId="0" applyBorder="1"/>
    <xf numFmtId="176" fontId="0" fillId="0" borderId="27" xfId="47" applyNumberFormat="1" applyFont="1" applyBorder="1" applyAlignment="1">
      <alignment horizontal="right" vertical="center"/>
    </xf>
    <xf numFmtId="165" fontId="0" fillId="0" borderId="0" xfId="0" applyNumberFormat="1"/>
    <xf numFmtId="0" fontId="20" fillId="0" borderId="27" xfId="0" applyFont="1" applyBorder="1"/>
    <xf numFmtId="0" fontId="20" fillId="0" borderId="16" xfId="0" applyFont="1" applyFill="1" applyBorder="1" applyAlignment="1">
      <alignment horizontal="center"/>
    </xf>
    <xf numFmtId="0" fontId="0" fillId="0" borderId="16" xfId="0" applyBorder="1"/>
    <xf numFmtId="0" fontId="40" fillId="0" borderId="0" xfId="0" applyNumberFormat="1" applyFont="1" applyFill="1"/>
    <xf numFmtId="169" fontId="19" fillId="0" borderId="0" xfId="0" applyNumberFormat="1" applyFont="1" applyAlignment="1"/>
    <xf numFmtId="37" fontId="19" fillId="0" borderId="0" xfId="47" applyNumberFormat="1" applyFont="1"/>
    <xf numFmtId="169" fontId="19" fillId="0" borderId="0" xfId="47" applyNumberFormat="1" applyFont="1" applyAlignment="1"/>
    <xf numFmtId="0" fontId="19" fillId="0" borderId="0" xfId="0" applyFont="1" applyAlignment="1">
      <alignment horizontal="center"/>
    </xf>
    <xf numFmtId="170" fontId="40" fillId="0" borderId="0" xfId="78" applyNumberFormat="1" applyFont="1" applyFill="1" applyBorder="1" applyAlignment="1"/>
    <xf numFmtId="164" fontId="0" fillId="0" borderId="0" xfId="0" applyNumberFormat="1" applyFill="1"/>
    <xf numFmtId="164" fontId="0" fillId="0" borderId="0" xfId="47" applyNumberFormat="1" applyFont="1" applyFill="1"/>
    <xf numFmtId="0" fontId="0" fillId="0" borderId="0" xfId="0" applyFill="1"/>
    <xf numFmtId="164" fontId="0" fillId="0" borderId="16" xfId="0" applyNumberFormat="1" applyFill="1" applyBorder="1"/>
    <xf numFmtId="173" fontId="0" fillId="0" borderId="0" xfId="0" applyNumberFormat="1"/>
    <xf numFmtId="168" fontId="0" fillId="0" borderId="0" xfId="78" applyNumberFormat="1" applyFont="1" applyAlignment="1">
      <alignment horizontal="right" vertical="center"/>
    </xf>
    <xf numFmtId="164" fontId="0" fillId="0" borderId="0" xfId="0" applyNumberFormat="1"/>
    <xf numFmtId="3" fontId="147" fillId="0" borderId="0" xfId="0" applyNumberFormat="1" applyFont="1" applyFill="1" applyAlignment="1">
      <alignment horizontal="center" vertical="center"/>
    </xf>
    <xf numFmtId="1" fontId="147" fillId="0" borderId="0" xfId="0" applyNumberFormat="1" applyFont="1" applyFill="1" applyAlignment="1">
      <alignment horizontal="center" vertical="center"/>
    </xf>
    <xf numFmtId="1" fontId="147" fillId="0" borderId="16" xfId="0" quotePrefix="1" applyNumberFormat="1" applyFont="1" applyFill="1" applyBorder="1" applyAlignment="1">
      <alignment horizontal="center" vertical="center"/>
    </xf>
    <xf numFmtId="190" fontId="147" fillId="0" borderId="16" xfId="47" applyNumberFormat="1" applyFont="1" applyFill="1" applyBorder="1" applyAlignment="1">
      <alignment horizontal="center" vertical="center"/>
    </xf>
    <xf numFmtId="1" fontId="147" fillId="0" borderId="16" xfId="0" applyNumberFormat="1" applyFont="1" applyFill="1" applyBorder="1" applyAlignment="1">
      <alignment horizontal="center" vertical="center"/>
    </xf>
    <xf numFmtId="3" fontId="147" fillId="0" borderId="0" xfId="0" applyNumberFormat="1" applyFont="1" applyFill="1" applyBorder="1" applyAlignment="1">
      <alignment horizontal="center" vertical="center"/>
    </xf>
    <xf numFmtId="3" fontId="147" fillId="0" borderId="0" xfId="0" applyNumberFormat="1" applyFont="1" applyFill="1" applyAlignment="1">
      <alignment vertical="top"/>
    </xf>
    <xf numFmtId="0" fontId="147" fillId="0" borderId="0" xfId="0" applyNumberFormat="1" applyFont="1" applyFill="1" applyBorder="1" applyAlignment="1" applyProtection="1">
      <alignment vertical="top"/>
    </xf>
    <xf numFmtId="0" fontId="148" fillId="0" borderId="0" xfId="0" applyFont="1" applyFill="1"/>
    <xf numFmtId="0" fontId="148" fillId="0" borderId="0" xfId="0" applyFont="1"/>
    <xf numFmtId="0" fontId="148" fillId="0" borderId="0" xfId="0" applyFont="1" applyFill="1" applyAlignment="1">
      <alignment horizontal="right"/>
    </xf>
    <xf numFmtId="1" fontId="147" fillId="0" borderId="0" xfId="0" applyNumberFormat="1" applyFont="1" applyFill="1" applyAlignment="1">
      <alignment horizontal="left" vertical="top"/>
    </xf>
    <xf numFmtId="1" fontId="147" fillId="0" borderId="0" xfId="0" quotePrefix="1" applyNumberFormat="1" applyFont="1" applyFill="1" applyAlignment="1">
      <alignment horizontal="left" vertical="top"/>
    </xf>
    <xf numFmtId="1" fontId="147" fillId="0" borderId="0" xfId="0" applyNumberFormat="1" applyFont="1" applyFill="1" applyBorder="1" applyAlignment="1">
      <alignment vertical="top"/>
    </xf>
    <xf numFmtId="0" fontId="147" fillId="0" borderId="16" xfId="0" applyFont="1" applyFill="1" applyBorder="1"/>
    <xf numFmtId="0" fontId="147" fillId="0" borderId="16" xfId="0" applyNumberFormat="1" applyFont="1" applyFill="1" applyBorder="1" applyAlignment="1" applyProtection="1">
      <alignment vertical="top"/>
    </xf>
    <xf numFmtId="3" fontId="147" fillId="0" borderId="0" xfId="0" applyNumberFormat="1" applyFont="1" applyFill="1" applyBorder="1" applyAlignment="1">
      <alignment horizontal="center" vertical="top"/>
    </xf>
    <xf numFmtId="0" fontId="147" fillId="0" borderId="0" xfId="0" applyFont="1" applyFill="1" applyBorder="1"/>
    <xf numFmtId="0" fontId="147" fillId="0" borderId="16" xfId="0" quotePrefix="1" applyNumberFormat="1" applyFont="1" applyFill="1" applyBorder="1" applyAlignment="1" applyProtection="1">
      <alignment horizontal="left" vertical="top"/>
    </xf>
    <xf numFmtId="0" fontId="147" fillId="0" borderId="0" xfId="0" applyFont="1" applyFill="1" applyAlignment="1">
      <alignment horizontal="center" vertical="top"/>
    </xf>
    <xf numFmtId="37" fontId="148" fillId="0" borderId="0" xfId="0" applyNumberFormat="1" applyFont="1" applyFill="1" applyBorder="1" applyAlignment="1">
      <alignment vertical="top"/>
    </xf>
    <xf numFmtId="190" fontId="148" fillId="0" borderId="0" xfId="47" applyNumberFormat="1" applyFont="1" applyFill="1" applyAlignment="1">
      <alignment horizontal="center" vertical="top"/>
    </xf>
    <xf numFmtId="5" fontId="148" fillId="0" borderId="0" xfId="0" applyNumberFormat="1" applyFont="1" applyFill="1" applyBorder="1" applyAlignment="1">
      <alignment vertical="top"/>
    </xf>
    <xf numFmtId="37" fontId="148" fillId="0" borderId="16" xfId="0" applyNumberFormat="1" applyFont="1" applyFill="1" applyBorder="1" applyAlignment="1">
      <alignment vertical="top"/>
    </xf>
    <xf numFmtId="5" fontId="148" fillId="0" borderId="16" xfId="0" applyNumberFormat="1" applyFont="1" applyFill="1" applyBorder="1" applyAlignment="1">
      <alignment vertical="top"/>
    </xf>
    <xf numFmtId="3" fontId="147" fillId="0" borderId="0" xfId="0" applyNumberFormat="1" applyFont="1" applyFill="1" applyAlignment="1">
      <alignment horizontal="center" vertical="top"/>
    </xf>
    <xf numFmtId="190" fontId="148" fillId="0" borderId="0" xfId="47" applyNumberFormat="1" applyFont="1" applyFill="1" applyBorder="1" applyAlignment="1">
      <alignment horizontal="center" vertical="top"/>
    </xf>
    <xf numFmtId="37" fontId="148" fillId="0" borderId="0" xfId="0" applyNumberFormat="1" applyFont="1" applyFill="1" applyAlignment="1">
      <alignment vertical="top"/>
    </xf>
    <xf numFmtId="5" fontId="148" fillId="0" borderId="0" xfId="0" applyNumberFormat="1" applyFont="1" applyFill="1" applyAlignment="1">
      <alignment vertical="top"/>
    </xf>
    <xf numFmtId="1" fontId="147" fillId="0" borderId="0" xfId="0" applyNumberFormat="1" applyFont="1" applyFill="1" applyAlignment="1">
      <alignment vertical="top"/>
    </xf>
    <xf numFmtId="190" fontId="148" fillId="0" borderId="0" xfId="47" applyNumberFormat="1" applyFont="1" applyFill="1" applyBorder="1" applyAlignment="1" applyProtection="1">
      <alignment horizontal="center" vertical="top"/>
    </xf>
    <xf numFmtId="5" fontId="148" fillId="0" borderId="0" xfId="0" applyNumberFormat="1" applyFont="1" applyFill="1" applyBorder="1" applyAlignment="1" applyProtection="1">
      <alignment vertical="top"/>
    </xf>
    <xf numFmtId="1" fontId="147" fillId="0" borderId="16" xfId="0" quotePrefix="1" applyNumberFormat="1" applyFont="1" applyFill="1" applyBorder="1" applyAlignment="1">
      <alignment horizontal="left" vertical="top"/>
    </xf>
    <xf numFmtId="5" fontId="147" fillId="0" borderId="0" xfId="0" applyNumberFormat="1" applyFont="1" applyFill="1" applyAlignment="1">
      <alignment vertical="top"/>
    </xf>
    <xf numFmtId="5" fontId="148" fillId="0" borderId="0" xfId="52" applyNumberFormat="1" applyFont="1" applyFill="1" applyBorder="1" applyAlignment="1">
      <alignment vertical="top"/>
    </xf>
    <xf numFmtId="37" fontId="148" fillId="0" borderId="29" xfId="0" applyNumberFormat="1" applyFont="1" applyFill="1" applyBorder="1" applyAlignment="1" applyProtection="1">
      <alignment vertical="top"/>
    </xf>
    <xf numFmtId="5" fontId="148" fillId="0" borderId="29" xfId="0" applyNumberFormat="1" applyFont="1" applyFill="1" applyBorder="1" applyAlignment="1" applyProtection="1">
      <alignment vertical="top"/>
    </xf>
    <xf numFmtId="0" fontId="147" fillId="0" borderId="0" xfId="0" quotePrefix="1" applyFont="1" applyFill="1" applyAlignment="1">
      <alignment horizontal="left" vertical="top"/>
    </xf>
    <xf numFmtId="37" fontId="148" fillId="0" borderId="20" xfId="0" applyNumberFormat="1" applyFont="1" applyFill="1" applyBorder="1" applyAlignment="1">
      <alignment vertical="top"/>
    </xf>
    <xf numFmtId="5" fontId="148" fillId="0" borderId="20" xfId="52" applyNumberFormat="1" applyFont="1" applyFill="1" applyBorder="1" applyAlignment="1">
      <alignment vertical="top"/>
    </xf>
    <xf numFmtId="3" fontId="148" fillId="0" borderId="0" xfId="0" applyNumberFormat="1" applyFont="1" applyFill="1" applyAlignment="1">
      <alignment vertical="top"/>
    </xf>
    <xf numFmtId="0" fontId="147" fillId="0" borderId="16" xfId="0" applyFont="1" applyFill="1" applyBorder="1" applyAlignment="1">
      <alignment vertical="top"/>
    </xf>
    <xf numFmtId="1" fontId="147" fillId="0" borderId="16" xfId="0" applyNumberFormat="1" applyFont="1" applyFill="1" applyBorder="1" applyAlignment="1">
      <alignment vertical="top"/>
    </xf>
    <xf numFmtId="37" fontId="148" fillId="0" borderId="0" xfId="0" applyNumberFormat="1" applyFont="1" applyFill="1" applyAlignment="1">
      <alignment horizontal="center" vertical="top"/>
    </xf>
    <xf numFmtId="0" fontId="147" fillId="0" borderId="0" xfId="0" applyFont="1" applyFill="1" applyAlignment="1">
      <alignment vertical="top"/>
    </xf>
    <xf numFmtId="3" fontId="148" fillId="0" borderId="0" xfId="47" applyNumberFormat="1" applyFont="1" applyFill="1" applyBorder="1" applyAlignment="1" applyProtection="1">
      <alignment horizontal="right" vertical="top"/>
    </xf>
    <xf numFmtId="184" fontId="148" fillId="0" borderId="0" xfId="0" applyNumberFormat="1" applyFont="1" applyFill="1" applyBorder="1" applyAlignment="1" applyProtection="1">
      <alignment horizontal="center" vertical="top"/>
    </xf>
    <xf numFmtId="5" fontId="148" fillId="0" borderId="0" xfId="52" applyNumberFormat="1" applyFont="1" applyFill="1" applyBorder="1" applyAlignment="1" applyProtection="1">
      <alignment horizontal="right" vertical="top"/>
    </xf>
    <xf numFmtId="0" fontId="148" fillId="0" borderId="0" xfId="0" applyNumberFormat="1" applyFont="1" applyFill="1" applyBorder="1" applyAlignment="1" applyProtection="1">
      <alignment horizontal="center" vertical="top"/>
    </xf>
    <xf numFmtId="37" fontId="148" fillId="0" borderId="29" xfId="0" applyNumberFormat="1" applyFont="1" applyFill="1" applyBorder="1" applyAlignment="1">
      <alignment vertical="top"/>
    </xf>
    <xf numFmtId="1" fontId="147" fillId="0" borderId="0" xfId="0" quotePrefix="1" applyNumberFormat="1" applyFont="1" applyFill="1" applyBorder="1" applyAlignment="1">
      <alignment horizontal="left" vertical="top"/>
    </xf>
    <xf numFmtId="0" fontId="147" fillId="0" borderId="0" xfId="0" applyFont="1" applyFill="1"/>
    <xf numFmtId="0" fontId="147" fillId="0" borderId="0" xfId="0" applyFont="1" applyFill="1" applyAlignment="1">
      <alignment horizontal="center" vertical="center"/>
    </xf>
    <xf numFmtId="192" fontId="147" fillId="0" borderId="0" xfId="0" applyNumberFormat="1" applyFont="1" applyAlignment="1" applyProtection="1">
      <alignment horizontal="left" vertical="center"/>
    </xf>
    <xf numFmtId="0" fontId="26" fillId="0" borderId="0" xfId="0" applyFont="1" applyFill="1" applyBorder="1" applyAlignment="1">
      <alignment horizontal="center"/>
    </xf>
    <xf numFmtId="167" fontId="69" fillId="0" borderId="0" xfId="0" applyNumberFormat="1" applyFont="1" applyFill="1" applyBorder="1" applyAlignment="1"/>
    <xf numFmtId="169" fontId="69" fillId="0" borderId="0" xfId="47" applyNumberFormat="1" applyFont="1" applyFill="1" applyBorder="1" applyAlignment="1"/>
    <xf numFmtId="169" fontId="69" fillId="0" borderId="0" xfId="0" applyNumberFormat="1" applyFont="1" applyFill="1" applyBorder="1" applyAlignment="1"/>
    <xf numFmtId="37" fontId="69" fillId="0" borderId="0" xfId="47" applyNumberFormat="1" applyFont="1" applyFill="1" applyBorder="1"/>
    <xf numFmtId="167" fontId="69" fillId="0" borderId="0" xfId="47" applyNumberFormat="1" applyFont="1" applyFill="1" applyBorder="1" applyAlignment="1"/>
    <xf numFmtId="167" fontId="69" fillId="0" borderId="0" xfId="47" applyNumberFormat="1" applyFont="1" applyFill="1" applyBorder="1" applyAlignment="1">
      <alignment horizontal="left" indent="2"/>
    </xf>
    <xf numFmtId="37" fontId="69" fillId="0" borderId="0" xfId="0" applyNumberFormat="1" applyFont="1" applyFill="1" applyBorder="1"/>
    <xf numFmtId="170" fontId="69" fillId="0" borderId="0" xfId="78" applyNumberFormat="1" applyFont="1" applyFill="1" applyBorder="1" applyAlignment="1"/>
    <xf numFmtId="0" fontId="69" fillId="0" borderId="0" xfId="0" applyNumberFormat="1" applyFont="1" applyFill="1" applyBorder="1" applyAlignment="1">
      <alignment horizontal="left"/>
    </xf>
    <xf numFmtId="7" fontId="40" fillId="0" borderId="0" xfId="0" applyNumberFormat="1" applyFont="1" applyFill="1" applyBorder="1" applyAlignment="1"/>
    <xf numFmtId="169" fontId="69" fillId="0" borderId="0" xfId="48" applyNumberFormat="1" applyFont="1" applyFill="1" applyBorder="1" applyAlignment="1"/>
    <xf numFmtId="167" fontId="69" fillId="0" borderId="16" xfId="0" applyNumberFormat="1" applyFont="1" applyFill="1" applyBorder="1" applyAlignment="1"/>
    <xf numFmtId="0" fontId="26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 vertical="center"/>
    </xf>
    <xf numFmtId="0" fontId="28" fillId="51" borderId="32" xfId="0" applyFont="1" applyFill="1" applyBorder="1" applyAlignment="1">
      <alignment horizontal="center" vertical="center" textRotation="90" wrapText="1"/>
    </xf>
    <xf numFmtId="0" fontId="28" fillId="51" borderId="25" xfId="0" applyFont="1" applyFill="1" applyBorder="1" applyAlignment="1">
      <alignment horizontal="center" vertical="center" textRotation="90" wrapText="1"/>
    </xf>
    <xf numFmtId="165" fontId="87" fillId="51" borderId="28" xfId="47" applyNumberFormat="1" applyFont="1" applyFill="1" applyBorder="1" applyAlignment="1" applyProtection="1">
      <alignment horizontal="center" vertical="center"/>
    </xf>
    <xf numFmtId="165" fontId="87" fillId="51" borderId="29" xfId="47" applyNumberFormat="1" applyFont="1" applyFill="1" applyBorder="1" applyAlignment="1" applyProtection="1">
      <alignment horizontal="center" vertical="center"/>
    </xf>
    <xf numFmtId="165" fontId="87" fillId="51" borderId="30" xfId="47" applyNumberFormat="1" applyFont="1" applyFill="1" applyBorder="1" applyAlignment="1" applyProtection="1">
      <alignment horizontal="center" vertical="center"/>
    </xf>
    <xf numFmtId="165" fontId="87" fillId="51" borderId="0" xfId="47" applyNumberFormat="1" applyFont="1" applyFill="1" applyBorder="1" applyAlignment="1" applyProtection="1">
      <alignment horizontal="center" vertical="center"/>
    </xf>
    <xf numFmtId="0" fontId="32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77" borderId="35" xfId="0" applyFont="1" applyFill="1" applyBorder="1" applyAlignment="1">
      <alignment horizontal="left"/>
    </xf>
    <xf numFmtId="0" fontId="28" fillId="77" borderId="17" xfId="0" applyFont="1" applyFill="1" applyBorder="1" applyAlignment="1">
      <alignment horizontal="left"/>
    </xf>
    <xf numFmtId="0" fontId="28" fillId="77" borderId="21" xfId="0" applyFont="1" applyFill="1" applyBorder="1" applyAlignment="1">
      <alignment horizontal="left"/>
    </xf>
    <xf numFmtId="1" fontId="14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</cellXfs>
  <cellStyles count="27768">
    <cellStyle name="20% - Accent1" xfId="1" builtinId="30" customBuiltin="1"/>
    <cellStyle name="20% - Accent1 10" xfId="3859"/>
    <cellStyle name="20% - Accent1 10 2" xfId="4092"/>
    <cellStyle name="20% - Accent1 10 2 2" xfId="15926"/>
    <cellStyle name="20% - Accent1 10 3" xfId="4301"/>
    <cellStyle name="20% - Accent1 10 3 2" xfId="24910"/>
    <cellStyle name="20% - Accent1 10 4" xfId="4871"/>
    <cellStyle name="20% - Accent1 10 4 2" xfId="16367"/>
    <cellStyle name="20% - Accent1 10 5" xfId="9892"/>
    <cellStyle name="20% - Accent1 11" xfId="3881"/>
    <cellStyle name="20% - Accent1 11 2" xfId="4108"/>
    <cellStyle name="20% - Accent1 11 2 2" xfId="15927"/>
    <cellStyle name="20% - Accent1 11 3" xfId="4317"/>
    <cellStyle name="20% - Accent1 11 3 2" xfId="24909"/>
    <cellStyle name="20% - Accent1 11 4" xfId="4872"/>
    <cellStyle name="20% - Accent1 11 4 2" xfId="16368"/>
    <cellStyle name="20% - Accent1 11 5" xfId="9893"/>
    <cellStyle name="20% - Accent1 12" xfId="9598"/>
    <cellStyle name="20% - Accent1 12 2" xfId="15822"/>
    <cellStyle name="20% - Accent1 13" xfId="4411"/>
    <cellStyle name="20% - Accent1 14" xfId="9873"/>
    <cellStyle name="20% - Accent1 15" xfId="27634"/>
    <cellStyle name="20% - Accent1 2" xfId="3353"/>
    <cellStyle name="20% - Accent1 2 2" xfId="4873"/>
    <cellStyle name="20% - Accent1 2 2 10" xfId="9895"/>
    <cellStyle name="20% - Accent1 2 2 2" xfId="4874"/>
    <cellStyle name="20% - Accent1 2 2 2 2" xfId="15929"/>
    <cellStyle name="20% - Accent1 2 2 2 3" xfId="24906"/>
    <cellStyle name="20% - Accent1 2 2 2 4" xfId="16371"/>
    <cellStyle name="20% - Accent1 2 2 2 5" xfId="9896"/>
    <cellStyle name="20% - Accent1 2 2 3" xfId="4875"/>
    <cellStyle name="20% - Accent1 2 2 3 2" xfId="15930"/>
    <cellStyle name="20% - Accent1 2 2 3 3" xfId="24905"/>
    <cellStyle name="20% - Accent1 2 2 3 4" xfId="16372"/>
    <cellStyle name="20% - Accent1 2 2 3 5" xfId="9897"/>
    <cellStyle name="20% - Accent1 2 2 4" xfId="4876"/>
    <cellStyle name="20% - Accent1 2 2 4 2" xfId="15931"/>
    <cellStyle name="20% - Accent1 2 2 4 3" xfId="24904"/>
    <cellStyle name="20% - Accent1 2 2 4 4" xfId="16373"/>
    <cellStyle name="20% - Accent1 2 2 4 5" xfId="9898"/>
    <cellStyle name="20% - Accent1 2 2 5" xfId="4877"/>
    <cellStyle name="20% - Accent1 2 2 5 2" xfId="15932"/>
    <cellStyle name="20% - Accent1 2 2 5 3" xfId="26920"/>
    <cellStyle name="20% - Accent1 2 2 5 4" xfId="16374"/>
    <cellStyle name="20% - Accent1 2 2 5 5" xfId="9899"/>
    <cellStyle name="20% - Accent1 2 2 6" xfId="4878"/>
    <cellStyle name="20% - Accent1 2 2 6 2" xfId="15933"/>
    <cellStyle name="20% - Accent1 2 2 6 3" xfId="26946"/>
    <cellStyle name="20% - Accent1 2 2 6 4" xfId="16375"/>
    <cellStyle name="20% - Accent1 2 2 6 5" xfId="9900"/>
    <cellStyle name="20% - Accent1 2 2 7" xfId="15928"/>
    <cellStyle name="20% - Accent1 2 2 8" xfId="24907"/>
    <cellStyle name="20% - Accent1 2 2 9" xfId="16370"/>
    <cellStyle name="20% - Accent1 2 3" xfId="4879"/>
    <cellStyle name="20% - Accent1 2 3 2" xfId="26945"/>
    <cellStyle name="20% - Accent1 2 3 3" xfId="16376"/>
    <cellStyle name="20% - Accent1 2 3 4" xfId="9901"/>
    <cellStyle name="20% - Accent1 2 4" xfId="4880"/>
    <cellStyle name="20% - Accent1 2 4 2" xfId="26944"/>
    <cellStyle name="20% - Accent1 2 4 3" xfId="16377"/>
    <cellStyle name="20% - Accent1 2 4 4" xfId="9902"/>
    <cellStyle name="20% - Accent1 2 5" xfId="4881"/>
    <cellStyle name="20% - Accent1 2 5 2" xfId="22195"/>
    <cellStyle name="20% - Accent1 2 5 3" xfId="20295"/>
    <cellStyle name="20% - Accent1 2 5 4" xfId="13857"/>
    <cellStyle name="20% - Accent1 2 6" xfId="24908"/>
    <cellStyle name="20% - Accent1 2 7" xfId="16369"/>
    <cellStyle name="20% - Accent1 2 8" xfId="9894"/>
    <cellStyle name="20% - Accent1 3" xfId="3396"/>
    <cellStyle name="20% - Accent1 3 10" xfId="26943"/>
    <cellStyle name="20% - Accent1 3 11" xfId="16378"/>
    <cellStyle name="20% - Accent1 3 12" xfId="9903"/>
    <cellStyle name="20% - Accent1 3 2" xfId="4882"/>
    <cellStyle name="20% - Accent1 3 2 2" xfId="15935"/>
    <cellStyle name="20% - Accent1 3 2 3" xfId="26942"/>
    <cellStyle name="20% - Accent1 3 2 4" xfId="16379"/>
    <cellStyle name="20% - Accent1 3 2 5" xfId="9904"/>
    <cellStyle name="20% - Accent1 3 3" xfId="4883"/>
    <cellStyle name="20% - Accent1 3 3 2" xfId="15936"/>
    <cellStyle name="20% - Accent1 3 3 3" xfId="26941"/>
    <cellStyle name="20% - Accent1 3 3 4" xfId="16380"/>
    <cellStyle name="20% - Accent1 3 3 5" xfId="9905"/>
    <cellStyle name="20% - Accent1 3 4" xfId="4884"/>
    <cellStyle name="20% - Accent1 3 4 2" xfId="15937"/>
    <cellStyle name="20% - Accent1 3 4 3" xfId="24903"/>
    <cellStyle name="20% - Accent1 3 4 4" xfId="16381"/>
    <cellStyle name="20% - Accent1 3 4 5" xfId="9906"/>
    <cellStyle name="20% - Accent1 3 5" xfId="4885"/>
    <cellStyle name="20% - Accent1 3 5 2" xfId="15938"/>
    <cellStyle name="20% - Accent1 3 5 3" xfId="24902"/>
    <cellStyle name="20% - Accent1 3 5 4" xfId="16382"/>
    <cellStyle name="20% - Accent1 3 5 5" xfId="9907"/>
    <cellStyle name="20% - Accent1 3 6" xfId="4886"/>
    <cellStyle name="20% - Accent1 3 6 2" xfId="15939"/>
    <cellStyle name="20% - Accent1 3 6 3" xfId="24901"/>
    <cellStyle name="20% - Accent1 3 6 4" xfId="16383"/>
    <cellStyle name="20% - Accent1 3 6 5" xfId="9908"/>
    <cellStyle name="20% - Accent1 3 7" xfId="4887"/>
    <cellStyle name="20% - Accent1 3 7 2" xfId="15940"/>
    <cellStyle name="20% - Accent1 3 7 3" xfId="24900"/>
    <cellStyle name="20% - Accent1 3 7 4" xfId="16384"/>
    <cellStyle name="20% - Accent1 3 7 5" xfId="9909"/>
    <cellStyle name="20% - Accent1 3 8" xfId="4888"/>
    <cellStyle name="20% - Accent1 3 8 2" xfId="15941"/>
    <cellStyle name="20% - Accent1 3 8 3" xfId="24899"/>
    <cellStyle name="20% - Accent1 3 8 4" xfId="16385"/>
    <cellStyle name="20% - Accent1 3 8 5" xfId="9910"/>
    <cellStyle name="20% - Accent1 3 9" xfId="4552"/>
    <cellStyle name="20% - Accent1 3 9 2" xfId="15934"/>
    <cellStyle name="20% - Accent1 4" xfId="3448"/>
    <cellStyle name="20% - Accent1 4 10" xfId="24898"/>
    <cellStyle name="20% - Accent1 4 11" xfId="16386"/>
    <cellStyle name="20% - Accent1 4 12" xfId="9911"/>
    <cellStyle name="20% - Accent1 4 2" xfId="4889"/>
    <cellStyle name="20% - Accent1 4 2 2" xfId="15943"/>
    <cellStyle name="20% - Accent1 4 2 3" xfId="24897"/>
    <cellStyle name="20% - Accent1 4 2 4" xfId="16387"/>
    <cellStyle name="20% - Accent1 4 2 5" xfId="9912"/>
    <cellStyle name="20% - Accent1 4 3" xfId="4890"/>
    <cellStyle name="20% - Accent1 4 3 2" xfId="15944"/>
    <cellStyle name="20% - Accent1 4 3 3" xfId="24896"/>
    <cellStyle name="20% - Accent1 4 3 4" xfId="16388"/>
    <cellStyle name="20% - Accent1 4 3 5" xfId="9913"/>
    <cellStyle name="20% - Accent1 4 4" xfId="4891"/>
    <cellStyle name="20% - Accent1 4 4 2" xfId="15945"/>
    <cellStyle name="20% - Accent1 4 4 3" xfId="24895"/>
    <cellStyle name="20% - Accent1 4 4 4" xfId="16389"/>
    <cellStyle name="20% - Accent1 4 4 5" xfId="9914"/>
    <cellStyle name="20% - Accent1 4 5" xfId="4892"/>
    <cellStyle name="20% - Accent1 4 5 2" xfId="15946"/>
    <cellStyle name="20% - Accent1 4 5 3" xfId="26940"/>
    <cellStyle name="20% - Accent1 4 5 4" xfId="16390"/>
    <cellStyle name="20% - Accent1 4 5 5" xfId="9915"/>
    <cellStyle name="20% - Accent1 4 6" xfId="4893"/>
    <cellStyle name="20% - Accent1 4 6 2" xfId="15947"/>
    <cellStyle name="20% - Accent1 4 6 3" xfId="26939"/>
    <cellStyle name="20% - Accent1 4 6 4" xfId="16391"/>
    <cellStyle name="20% - Accent1 4 6 5" xfId="9916"/>
    <cellStyle name="20% - Accent1 4 7" xfId="4894"/>
    <cellStyle name="20% - Accent1 4 7 2" xfId="15948"/>
    <cellStyle name="20% - Accent1 4 7 3" xfId="26938"/>
    <cellStyle name="20% - Accent1 4 7 4" xfId="16392"/>
    <cellStyle name="20% - Accent1 4 7 5" xfId="9917"/>
    <cellStyle name="20% - Accent1 4 8" xfId="4895"/>
    <cellStyle name="20% - Accent1 4 8 2" xfId="15949"/>
    <cellStyle name="20% - Accent1 4 8 3" xfId="26937"/>
    <cellStyle name="20% - Accent1 4 8 4" xfId="16393"/>
    <cellStyle name="20% - Accent1 4 8 5" xfId="9918"/>
    <cellStyle name="20% - Accent1 4 9" xfId="4624"/>
    <cellStyle name="20% - Accent1 4 9 2" xfId="15942"/>
    <cellStyle name="20% - Accent1 5" xfId="3648"/>
    <cellStyle name="20% - Accent1 5 10" xfId="4801"/>
    <cellStyle name="20% - Accent1 5 10 2" xfId="26936"/>
    <cellStyle name="20% - Accent1 5 11" xfId="16394"/>
    <cellStyle name="20% - Accent1 5 12" xfId="9919"/>
    <cellStyle name="20% - Accent1 5 2" xfId="3815"/>
    <cellStyle name="20% - Accent1 5 2 2" xfId="4049"/>
    <cellStyle name="20% - Accent1 5 2 2 2" xfId="15951"/>
    <cellStyle name="20% - Accent1 5 2 3" xfId="4258"/>
    <cellStyle name="20% - Accent1 5 2 3 2" xfId="26935"/>
    <cellStyle name="20% - Accent1 5 2 4" xfId="4896"/>
    <cellStyle name="20% - Accent1 5 2 4 2" xfId="16395"/>
    <cellStyle name="20% - Accent1 5 2 5" xfId="9920"/>
    <cellStyle name="20% - Accent1 5 3" xfId="3924"/>
    <cellStyle name="20% - Accent1 5 3 2" xfId="4134"/>
    <cellStyle name="20% - Accent1 5 3 2 2" xfId="15952"/>
    <cellStyle name="20% - Accent1 5 3 3" xfId="4343"/>
    <cellStyle name="20% - Accent1 5 3 3 2" xfId="26934"/>
    <cellStyle name="20% - Accent1 5 3 4" xfId="4897"/>
    <cellStyle name="20% - Accent1 5 3 4 2" xfId="16396"/>
    <cellStyle name="20% - Accent1 5 3 5" xfId="9921"/>
    <cellStyle name="20% - Accent1 5 4" xfId="3980"/>
    <cellStyle name="20% - Accent1 5 4 2" xfId="4898"/>
    <cellStyle name="20% - Accent1 5 4 2 2" xfId="15953"/>
    <cellStyle name="20% - Accent1 5 4 3" xfId="26933"/>
    <cellStyle name="20% - Accent1 5 4 4" xfId="16397"/>
    <cellStyle name="20% - Accent1 5 4 5" xfId="9922"/>
    <cellStyle name="20% - Accent1 5 5" xfId="4189"/>
    <cellStyle name="20% - Accent1 5 5 2" xfId="4899"/>
    <cellStyle name="20% - Accent1 5 5 2 2" xfId="15954"/>
    <cellStyle name="20% - Accent1 5 5 3" xfId="26932"/>
    <cellStyle name="20% - Accent1 5 5 4" xfId="16398"/>
    <cellStyle name="20% - Accent1 5 5 5" xfId="9923"/>
    <cellStyle name="20% - Accent1 5 6" xfId="4900"/>
    <cellStyle name="20% - Accent1 5 6 2" xfId="15955"/>
    <cellStyle name="20% - Accent1 5 6 3" xfId="26931"/>
    <cellStyle name="20% - Accent1 5 6 4" xfId="16399"/>
    <cellStyle name="20% - Accent1 5 6 5" xfId="9924"/>
    <cellStyle name="20% - Accent1 5 7" xfId="4901"/>
    <cellStyle name="20% - Accent1 5 7 2" xfId="15956"/>
    <cellStyle name="20% - Accent1 5 7 3" xfId="24894"/>
    <cellStyle name="20% - Accent1 5 7 4" xfId="16400"/>
    <cellStyle name="20% - Accent1 5 7 5" xfId="9925"/>
    <cellStyle name="20% - Accent1 5 8" xfId="4902"/>
    <cellStyle name="20% - Accent1 5 8 2" xfId="15957"/>
    <cellStyle name="20% - Accent1 5 8 3" xfId="24893"/>
    <cellStyle name="20% - Accent1 5 8 4" xfId="16401"/>
    <cellStyle name="20% - Accent1 5 8 5" xfId="9926"/>
    <cellStyle name="20% - Accent1 5 9" xfId="9580"/>
    <cellStyle name="20% - Accent1 5 9 2" xfId="15950"/>
    <cellStyle name="20% - Accent1 6" xfId="3674"/>
    <cellStyle name="20% - Accent1 6 2" xfId="3829"/>
    <cellStyle name="20% - Accent1 6 2 2" xfId="4063"/>
    <cellStyle name="20% - Accent1 6 2 3" xfId="4272"/>
    <cellStyle name="20% - Accent1 6 2 4" xfId="15958"/>
    <cellStyle name="20% - Accent1 6 3" xfId="3938"/>
    <cellStyle name="20% - Accent1 6 3 2" xfId="4148"/>
    <cellStyle name="20% - Accent1 6 3 3" xfId="4357"/>
    <cellStyle name="20% - Accent1 6 3 4" xfId="24892"/>
    <cellStyle name="20% - Accent1 6 4" xfId="3994"/>
    <cellStyle name="20% - Accent1 6 4 2" xfId="16402"/>
    <cellStyle name="20% - Accent1 6 5" xfId="4203"/>
    <cellStyle name="20% - Accent1 6 6" xfId="4903"/>
    <cellStyle name="20% - Accent1 6 7" xfId="9927"/>
    <cellStyle name="20% - Accent1 7" xfId="3695"/>
    <cellStyle name="20% - Accent1 7 2" xfId="3844"/>
    <cellStyle name="20% - Accent1 7 2 2" xfId="4078"/>
    <cellStyle name="20% - Accent1 7 2 3" xfId="4287"/>
    <cellStyle name="20% - Accent1 7 2 4" xfId="15959"/>
    <cellStyle name="20% - Accent1 7 3" xfId="3953"/>
    <cellStyle name="20% - Accent1 7 3 2" xfId="4163"/>
    <cellStyle name="20% - Accent1 7 3 3" xfId="4372"/>
    <cellStyle name="20% - Accent1 7 3 4" xfId="24891"/>
    <cellStyle name="20% - Accent1 7 4" xfId="4009"/>
    <cellStyle name="20% - Accent1 7 4 2" xfId="16403"/>
    <cellStyle name="20% - Accent1 7 5" xfId="4218"/>
    <cellStyle name="20% - Accent1 7 6" xfId="4904"/>
    <cellStyle name="20% - Accent1 7 7" xfId="9928"/>
    <cellStyle name="20% - Accent1 8" xfId="3740"/>
    <cellStyle name="20% - Accent1 8 2" xfId="4905"/>
    <cellStyle name="20% - Accent1 8 2 2" xfId="15960"/>
    <cellStyle name="20% - Accent1 8 3" xfId="24890"/>
    <cellStyle name="20% - Accent1 8 4" xfId="16404"/>
    <cellStyle name="20% - Accent1 8 5" xfId="9929"/>
    <cellStyle name="20% - Accent1 9" xfId="3722"/>
    <cellStyle name="20% - Accent1 9 2" xfId="4023"/>
    <cellStyle name="20% - Accent1 9 2 2" xfId="15961"/>
    <cellStyle name="20% - Accent1 9 3" xfId="4232"/>
    <cellStyle name="20% - Accent1 9 3 2" xfId="24889"/>
    <cellStyle name="20% - Accent1 9 4" xfId="4906"/>
    <cellStyle name="20% - Accent1 9 4 2" xfId="16405"/>
    <cellStyle name="20% - Accent1 9 5" xfId="9930"/>
    <cellStyle name="20% - Accent2" xfId="2" builtinId="34" customBuiltin="1"/>
    <cellStyle name="20% - Accent2 10" xfId="3862"/>
    <cellStyle name="20% - Accent2 10 2" xfId="4094"/>
    <cellStyle name="20% - Accent2 10 2 2" xfId="15962"/>
    <cellStyle name="20% - Accent2 10 3" xfId="4303"/>
    <cellStyle name="20% - Accent2 10 3 2" xfId="24888"/>
    <cellStyle name="20% - Accent2 10 4" xfId="4907"/>
    <cellStyle name="20% - Accent2 10 4 2" xfId="16406"/>
    <cellStyle name="20% - Accent2 10 5" xfId="9931"/>
    <cellStyle name="20% - Accent2 11" xfId="3885"/>
    <cellStyle name="20% - Accent2 11 2" xfId="4110"/>
    <cellStyle name="20% - Accent2 11 2 2" xfId="15963"/>
    <cellStyle name="20% - Accent2 11 3" xfId="4319"/>
    <cellStyle name="20% - Accent2 11 3 2" xfId="24887"/>
    <cellStyle name="20% - Accent2 11 4" xfId="4908"/>
    <cellStyle name="20% - Accent2 11 4 2" xfId="16407"/>
    <cellStyle name="20% - Accent2 11 5" xfId="9932"/>
    <cellStyle name="20% - Accent2 12" xfId="9600"/>
    <cellStyle name="20% - Accent2 12 2" xfId="15823"/>
    <cellStyle name="20% - Accent2 13" xfId="4415"/>
    <cellStyle name="20% - Accent2 14" xfId="9876"/>
    <cellStyle name="20% - Accent2 15" xfId="27638"/>
    <cellStyle name="20% - Accent2 2" xfId="3352"/>
    <cellStyle name="20% - Accent2 2 2" xfId="4909"/>
    <cellStyle name="20% - Accent2 2 2 10" xfId="9934"/>
    <cellStyle name="20% - Accent2 2 2 2" xfId="4910"/>
    <cellStyle name="20% - Accent2 2 2 2 2" xfId="15965"/>
    <cellStyle name="20% - Accent2 2 2 2 3" xfId="26929"/>
    <cellStyle name="20% - Accent2 2 2 2 4" xfId="16410"/>
    <cellStyle name="20% - Accent2 2 2 2 5" xfId="9935"/>
    <cellStyle name="20% - Accent2 2 2 3" xfId="4911"/>
    <cellStyle name="20% - Accent2 2 2 3 2" xfId="15966"/>
    <cellStyle name="20% - Accent2 2 2 3 3" xfId="26928"/>
    <cellStyle name="20% - Accent2 2 2 3 4" xfId="16411"/>
    <cellStyle name="20% - Accent2 2 2 3 5" xfId="9936"/>
    <cellStyle name="20% - Accent2 2 2 4" xfId="4912"/>
    <cellStyle name="20% - Accent2 2 2 4 2" xfId="15967"/>
    <cellStyle name="20% - Accent2 2 2 4 3" xfId="26927"/>
    <cellStyle name="20% - Accent2 2 2 4 4" xfId="16412"/>
    <cellStyle name="20% - Accent2 2 2 4 5" xfId="9937"/>
    <cellStyle name="20% - Accent2 2 2 5" xfId="4913"/>
    <cellStyle name="20% - Accent2 2 2 5 2" xfId="15968"/>
    <cellStyle name="20% - Accent2 2 2 5 3" xfId="26926"/>
    <cellStyle name="20% - Accent2 2 2 5 4" xfId="16413"/>
    <cellStyle name="20% - Accent2 2 2 5 5" xfId="9938"/>
    <cellStyle name="20% - Accent2 2 2 6" xfId="4914"/>
    <cellStyle name="20% - Accent2 2 2 6 2" xfId="15969"/>
    <cellStyle name="20% - Accent2 2 2 6 3" xfId="26925"/>
    <cellStyle name="20% - Accent2 2 2 6 4" xfId="16414"/>
    <cellStyle name="20% - Accent2 2 2 6 5" xfId="9939"/>
    <cellStyle name="20% - Accent2 2 2 7" xfId="15964"/>
    <cellStyle name="20% - Accent2 2 2 8" xfId="26930"/>
    <cellStyle name="20% - Accent2 2 2 9" xfId="16409"/>
    <cellStyle name="20% - Accent2 2 3" xfId="4915"/>
    <cellStyle name="20% - Accent2 2 3 2" xfId="26924"/>
    <cellStyle name="20% - Accent2 2 3 3" xfId="16415"/>
    <cellStyle name="20% - Accent2 2 3 4" xfId="9940"/>
    <cellStyle name="20% - Accent2 2 4" xfId="4916"/>
    <cellStyle name="20% - Accent2 2 4 2" xfId="26923"/>
    <cellStyle name="20% - Accent2 2 4 3" xfId="16416"/>
    <cellStyle name="20% - Accent2 2 4 4" xfId="9941"/>
    <cellStyle name="20% - Accent2 2 5" xfId="4917"/>
    <cellStyle name="20% - Accent2 2 5 2" xfId="22194"/>
    <cellStyle name="20% - Accent2 2 5 3" xfId="20296"/>
    <cellStyle name="20% - Accent2 2 5 4" xfId="13858"/>
    <cellStyle name="20% - Accent2 2 6" xfId="24886"/>
    <cellStyle name="20% - Accent2 2 7" xfId="16408"/>
    <cellStyle name="20% - Accent2 2 8" xfId="9933"/>
    <cellStyle name="20% - Accent2 3" xfId="3397"/>
    <cellStyle name="20% - Accent2 3 10" xfId="26922"/>
    <cellStyle name="20% - Accent2 3 11" xfId="16417"/>
    <cellStyle name="20% - Accent2 3 12" xfId="9942"/>
    <cellStyle name="20% - Accent2 3 2" xfId="4918"/>
    <cellStyle name="20% - Accent2 3 2 2" xfId="15971"/>
    <cellStyle name="20% - Accent2 3 2 3" xfId="25641"/>
    <cellStyle name="20% - Accent2 3 2 4" xfId="16418"/>
    <cellStyle name="20% - Accent2 3 2 5" xfId="9943"/>
    <cellStyle name="20% - Accent2 3 3" xfId="4919"/>
    <cellStyle name="20% - Accent2 3 3 2" xfId="15972"/>
    <cellStyle name="20% - Accent2 3 3 3" xfId="24885"/>
    <cellStyle name="20% - Accent2 3 3 4" xfId="16419"/>
    <cellStyle name="20% - Accent2 3 3 5" xfId="9944"/>
    <cellStyle name="20% - Accent2 3 4" xfId="4920"/>
    <cellStyle name="20% - Accent2 3 4 2" xfId="15973"/>
    <cellStyle name="20% - Accent2 3 4 3" xfId="24884"/>
    <cellStyle name="20% - Accent2 3 4 4" xfId="16420"/>
    <cellStyle name="20% - Accent2 3 4 5" xfId="9945"/>
    <cellStyle name="20% - Accent2 3 5" xfId="4921"/>
    <cellStyle name="20% - Accent2 3 5 2" xfId="15974"/>
    <cellStyle name="20% - Accent2 3 5 3" xfId="24883"/>
    <cellStyle name="20% - Accent2 3 5 4" xfId="16421"/>
    <cellStyle name="20% - Accent2 3 5 5" xfId="9946"/>
    <cellStyle name="20% - Accent2 3 6" xfId="4922"/>
    <cellStyle name="20% - Accent2 3 6 2" xfId="15975"/>
    <cellStyle name="20% - Accent2 3 6 3" xfId="24882"/>
    <cellStyle name="20% - Accent2 3 6 4" xfId="16422"/>
    <cellStyle name="20% - Accent2 3 6 5" xfId="9947"/>
    <cellStyle name="20% - Accent2 3 7" xfId="4923"/>
    <cellStyle name="20% - Accent2 3 7 2" xfId="15976"/>
    <cellStyle name="20% - Accent2 3 7 3" xfId="24881"/>
    <cellStyle name="20% - Accent2 3 7 4" xfId="16423"/>
    <cellStyle name="20% - Accent2 3 7 5" xfId="9948"/>
    <cellStyle name="20% - Accent2 3 8" xfId="4924"/>
    <cellStyle name="20% - Accent2 3 8 2" xfId="15977"/>
    <cellStyle name="20% - Accent2 3 8 3" xfId="24880"/>
    <cellStyle name="20% - Accent2 3 8 4" xfId="16424"/>
    <cellStyle name="20% - Accent2 3 8 5" xfId="9949"/>
    <cellStyle name="20% - Accent2 3 9" xfId="4556"/>
    <cellStyle name="20% - Accent2 3 9 2" xfId="15970"/>
    <cellStyle name="20% - Accent2 4" xfId="3449"/>
    <cellStyle name="20% - Accent2 4 10" xfId="24879"/>
    <cellStyle name="20% - Accent2 4 11" xfId="16425"/>
    <cellStyle name="20% - Accent2 4 12" xfId="9950"/>
    <cellStyle name="20% - Accent2 4 2" xfId="4925"/>
    <cellStyle name="20% - Accent2 4 2 2" xfId="15979"/>
    <cellStyle name="20% - Accent2 4 2 3" xfId="24878"/>
    <cellStyle name="20% - Accent2 4 2 4" xfId="16426"/>
    <cellStyle name="20% - Accent2 4 2 5" xfId="9951"/>
    <cellStyle name="20% - Accent2 4 3" xfId="4926"/>
    <cellStyle name="20% - Accent2 4 3 2" xfId="15980"/>
    <cellStyle name="20% - Accent2 4 3 3" xfId="24877"/>
    <cellStyle name="20% - Accent2 4 3 4" xfId="16427"/>
    <cellStyle name="20% - Accent2 4 3 5" xfId="9952"/>
    <cellStyle name="20% - Accent2 4 4" xfId="4927"/>
    <cellStyle name="20% - Accent2 4 4 2" xfId="15981"/>
    <cellStyle name="20% - Accent2 4 4 3" xfId="24876"/>
    <cellStyle name="20% - Accent2 4 4 4" xfId="16428"/>
    <cellStyle name="20% - Accent2 4 4 5" xfId="9953"/>
    <cellStyle name="20% - Accent2 4 5" xfId="4928"/>
    <cellStyle name="20% - Accent2 4 5 2" xfId="15982"/>
    <cellStyle name="20% - Accent2 4 5 3" xfId="25640"/>
    <cellStyle name="20% - Accent2 4 5 4" xfId="16429"/>
    <cellStyle name="20% - Accent2 4 5 5" xfId="9954"/>
    <cellStyle name="20% - Accent2 4 6" xfId="4929"/>
    <cellStyle name="20% - Accent2 4 6 2" xfId="15983"/>
    <cellStyle name="20% - Accent2 4 6 3" xfId="24875"/>
    <cellStyle name="20% - Accent2 4 6 4" xfId="16430"/>
    <cellStyle name="20% - Accent2 4 6 5" xfId="9955"/>
    <cellStyle name="20% - Accent2 4 7" xfId="4930"/>
    <cellStyle name="20% - Accent2 4 7 2" xfId="15984"/>
    <cellStyle name="20% - Accent2 4 7 3" xfId="25639"/>
    <cellStyle name="20% - Accent2 4 7 4" xfId="16431"/>
    <cellStyle name="20% - Accent2 4 7 5" xfId="9956"/>
    <cellStyle name="20% - Accent2 4 8" xfId="4931"/>
    <cellStyle name="20% - Accent2 4 8 2" xfId="15985"/>
    <cellStyle name="20% - Accent2 4 8 3" xfId="24874"/>
    <cellStyle name="20% - Accent2 4 8 4" xfId="16432"/>
    <cellStyle name="20% - Accent2 4 8 5" xfId="9957"/>
    <cellStyle name="20% - Accent2 4 9" xfId="4625"/>
    <cellStyle name="20% - Accent2 4 9 2" xfId="15978"/>
    <cellStyle name="20% - Accent2 5" xfId="3652"/>
    <cellStyle name="20% - Accent2 5 10" xfId="4804"/>
    <cellStyle name="20% - Accent2 5 10 2" xfId="25638"/>
    <cellStyle name="20% - Accent2 5 11" xfId="16433"/>
    <cellStyle name="20% - Accent2 5 12" xfId="9958"/>
    <cellStyle name="20% - Accent2 5 2" xfId="3817"/>
    <cellStyle name="20% - Accent2 5 2 2" xfId="4051"/>
    <cellStyle name="20% - Accent2 5 2 2 2" xfId="15987"/>
    <cellStyle name="20% - Accent2 5 2 3" xfId="4260"/>
    <cellStyle name="20% - Accent2 5 2 3 2" xfId="24873"/>
    <cellStyle name="20% - Accent2 5 2 4" xfId="4932"/>
    <cellStyle name="20% - Accent2 5 2 4 2" xfId="16434"/>
    <cellStyle name="20% - Accent2 5 2 5" xfId="9959"/>
    <cellStyle name="20% - Accent2 5 3" xfId="3926"/>
    <cellStyle name="20% - Accent2 5 3 2" xfId="4136"/>
    <cellStyle name="20% - Accent2 5 3 2 2" xfId="15988"/>
    <cellStyle name="20% - Accent2 5 3 3" xfId="4345"/>
    <cellStyle name="20% - Accent2 5 3 3 2" xfId="25637"/>
    <cellStyle name="20% - Accent2 5 3 4" xfId="4933"/>
    <cellStyle name="20% - Accent2 5 3 4 2" xfId="16435"/>
    <cellStyle name="20% - Accent2 5 3 5" xfId="9960"/>
    <cellStyle name="20% - Accent2 5 4" xfId="3982"/>
    <cellStyle name="20% - Accent2 5 4 2" xfId="4934"/>
    <cellStyle name="20% - Accent2 5 4 2 2" xfId="15989"/>
    <cellStyle name="20% - Accent2 5 4 3" xfId="24872"/>
    <cellStyle name="20% - Accent2 5 4 4" xfId="16436"/>
    <cellStyle name="20% - Accent2 5 4 5" xfId="9961"/>
    <cellStyle name="20% - Accent2 5 5" xfId="4191"/>
    <cellStyle name="20% - Accent2 5 5 2" xfId="4935"/>
    <cellStyle name="20% - Accent2 5 5 2 2" xfId="15990"/>
    <cellStyle name="20% - Accent2 5 5 3" xfId="25636"/>
    <cellStyle name="20% - Accent2 5 5 4" xfId="16437"/>
    <cellStyle name="20% - Accent2 5 5 5" xfId="9962"/>
    <cellStyle name="20% - Accent2 5 6" xfId="4936"/>
    <cellStyle name="20% - Accent2 5 6 2" xfId="15991"/>
    <cellStyle name="20% - Accent2 5 6 3" xfId="24871"/>
    <cellStyle name="20% - Accent2 5 6 4" xfId="16438"/>
    <cellStyle name="20% - Accent2 5 6 5" xfId="9963"/>
    <cellStyle name="20% - Accent2 5 7" xfId="4937"/>
    <cellStyle name="20% - Accent2 5 7 2" xfId="15992"/>
    <cellStyle name="20% - Accent2 5 7 3" xfId="27176"/>
    <cellStyle name="20% - Accent2 5 7 4" xfId="16439"/>
    <cellStyle name="20% - Accent2 5 7 5" xfId="9964"/>
    <cellStyle name="20% - Accent2 5 8" xfId="4938"/>
    <cellStyle name="20% - Accent2 5 8 2" xfId="15993"/>
    <cellStyle name="20% - Accent2 5 8 3" xfId="25635"/>
    <cellStyle name="20% - Accent2 5 8 4" xfId="16440"/>
    <cellStyle name="20% - Accent2 5 8 5" xfId="9965"/>
    <cellStyle name="20% - Accent2 5 9" xfId="9582"/>
    <cellStyle name="20% - Accent2 5 9 2" xfId="15986"/>
    <cellStyle name="20% - Accent2 6" xfId="3677"/>
    <cellStyle name="20% - Accent2 6 2" xfId="3831"/>
    <cellStyle name="20% - Accent2 6 2 2" xfId="4065"/>
    <cellStyle name="20% - Accent2 6 2 3" xfId="4274"/>
    <cellStyle name="20% - Accent2 6 2 4" xfId="15994"/>
    <cellStyle name="20% - Accent2 6 3" xfId="3940"/>
    <cellStyle name="20% - Accent2 6 3 2" xfId="4150"/>
    <cellStyle name="20% - Accent2 6 3 3" xfId="4359"/>
    <cellStyle name="20% - Accent2 6 3 4" xfId="24870"/>
    <cellStyle name="20% - Accent2 6 4" xfId="3996"/>
    <cellStyle name="20% - Accent2 6 4 2" xfId="16441"/>
    <cellStyle name="20% - Accent2 6 5" xfId="4205"/>
    <cellStyle name="20% - Accent2 6 6" xfId="4939"/>
    <cellStyle name="20% - Accent2 6 7" xfId="9966"/>
    <cellStyle name="20% - Accent2 7" xfId="3698"/>
    <cellStyle name="20% - Accent2 7 2" xfId="3846"/>
    <cellStyle name="20% - Accent2 7 2 2" xfId="4080"/>
    <cellStyle name="20% - Accent2 7 2 3" xfId="4289"/>
    <cellStyle name="20% - Accent2 7 2 4" xfId="15995"/>
    <cellStyle name="20% - Accent2 7 3" xfId="3955"/>
    <cellStyle name="20% - Accent2 7 3 2" xfId="4165"/>
    <cellStyle name="20% - Accent2 7 3 3" xfId="4374"/>
    <cellStyle name="20% - Accent2 7 3 4" xfId="24869"/>
    <cellStyle name="20% - Accent2 7 4" xfId="4011"/>
    <cellStyle name="20% - Accent2 7 4 2" xfId="16442"/>
    <cellStyle name="20% - Accent2 7 5" xfId="4220"/>
    <cellStyle name="20% - Accent2 7 6" xfId="4940"/>
    <cellStyle name="20% - Accent2 7 7" xfId="9967"/>
    <cellStyle name="20% - Accent2 8" xfId="3741"/>
    <cellStyle name="20% - Accent2 8 2" xfId="4941"/>
    <cellStyle name="20% - Accent2 8 2 2" xfId="15996"/>
    <cellStyle name="20% - Accent2 8 3" xfId="24868"/>
    <cellStyle name="20% - Accent2 8 4" xfId="16443"/>
    <cellStyle name="20% - Accent2 8 5" xfId="9968"/>
    <cellStyle name="20% - Accent2 9" xfId="3725"/>
    <cellStyle name="20% - Accent2 9 2" xfId="4025"/>
    <cellStyle name="20% - Accent2 9 2 2" xfId="15997"/>
    <cellStyle name="20% - Accent2 9 3" xfId="4234"/>
    <cellStyle name="20% - Accent2 9 3 2" xfId="24867"/>
    <cellStyle name="20% - Accent2 9 4" xfId="4942"/>
    <cellStyle name="20% - Accent2 9 4 2" xfId="16444"/>
    <cellStyle name="20% - Accent2 9 5" xfId="9969"/>
    <cellStyle name="20% - Accent3" xfId="3" builtinId="38" customBuiltin="1"/>
    <cellStyle name="20% - Accent3 10" xfId="3865"/>
    <cellStyle name="20% - Accent3 10 2" xfId="4096"/>
    <cellStyle name="20% - Accent3 10 2 2" xfId="15998"/>
    <cellStyle name="20% - Accent3 10 3" xfId="4305"/>
    <cellStyle name="20% - Accent3 10 3 2" xfId="24866"/>
    <cellStyle name="20% - Accent3 10 4" xfId="4943"/>
    <cellStyle name="20% - Accent3 10 4 2" xfId="16445"/>
    <cellStyle name="20% - Accent3 10 5" xfId="9970"/>
    <cellStyle name="20% - Accent3 11" xfId="3888"/>
    <cellStyle name="20% - Accent3 11 2" xfId="4112"/>
    <cellStyle name="20% - Accent3 11 2 2" xfId="15999"/>
    <cellStyle name="20% - Accent3 11 3" xfId="4321"/>
    <cellStyle name="20% - Accent3 11 3 2" xfId="24865"/>
    <cellStyle name="20% - Accent3 11 4" xfId="4944"/>
    <cellStyle name="20% - Accent3 11 4 2" xfId="16446"/>
    <cellStyle name="20% - Accent3 11 5" xfId="9971"/>
    <cellStyle name="20% - Accent3 12" xfId="9602"/>
    <cellStyle name="20% - Accent3 12 2" xfId="15824"/>
    <cellStyle name="20% - Accent3 13" xfId="4419"/>
    <cellStyle name="20% - Accent3 14" xfId="9879"/>
    <cellStyle name="20% - Accent3 15" xfId="27642"/>
    <cellStyle name="20% - Accent3 2" xfId="3351"/>
    <cellStyle name="20% - Accent3 2 2" xfId="4945"/>
    <cellStyle name="20% - Accent3 2 2 10" xfId="9973"/>
    <cellStyle name="20% - Accent3 2 2 2" xfId="4946"/>
    <cellStyle name="20% - Accent3 2 2 2 2" xfId="16001"/>
    <cellStyle name="20% - Accent3 2 2 2 3" xfId="24862"/>
    <cellStyle name="20% - Accent3 2 2 2 4" xfId="16449"/>
    <cellStyle name="20% - Accent3 2 2 2 5" xfId="9974"/>
    <cellStyle name="20% - Accent3 2 2 3" xfId="4947"/>
    <cellStyle name="20% - Accent3 2 2 3 2" xfId="16002"/>
    <cellStyle name="20% - Accent3 2 2 3 3" xfId="24861"/>
    <cellStyle name="20% - Accent3 2 2 3 4" xfId="16450"/>
    <cellStyle name="20% - Accent3 2 2 3 5" xfId="9975"/>
    <cellStyle name="20% - Accent3 2 2 4" xfId="4948"/>
    <cellStyle name="20% - Accent3 2 2 4 2" xfId="16003"/>
    <cellStyle name="20% - Accent3 2 2 4 3" xfId="24860"/>
    <cellStyle name="20% - Accent3 2 2 4 4" xfId="16451"/>
    <cellStyle name="20% - Accent3 2 2 4 5" xfId="9976"/>
    <cellStyle name="20% - Accent3 2 2 5" xfId="4949"/>
    <cellStyle name="20% - Accent3 2 2 5 2" xfId="16004"/>
    <cellStyle name="20% - Accent3 2 2 5 3" xfId="24859"/>
    <cellStyle name="20% - Accent3 2 2 5 4" xfId="16452"/>
    <cellStyle name="20% - Accent3 2 2 5 5" xfId="9977"/>
    <cellStyle name="20% - Accent3 2 2 6" xfId="4950"/>
    <cellStyle name="20% - Accent3 2 2 6 2" xfId="16005"/>
    <cellStyle name="20% - Accent3 2 2 6 3" xfId="27175"/>
    <cellStyle name="20% - Accent3 2 2 6 4" xfId="16453"/>
    <cellStyle name="20% - Accent3 2 2 6 5" xfId="9978"/>
    <cellStyle name="20% - Accent3 2 2 7" xfId="16000"/>
    <cellStyle name="20% - Accent3 2 2 8" xfId="24863"/>
    <cellStyle name="20% - Accent3 2 2 9" xfId="16448"/>
    <cellStyle name="20% - Accent3 2 3" xfId="4951"/>
    <cellStyle name="20% - Accent3 2 3 2" xfId="27174"/>
    <cellStyle name="20% - Accent3 2 3 3" xfId="16454"/>
    <cellStyle name="20% - Accent3 2 3 4" xfId="9979"/>
    <cellStyle name="20% - Accent3 2 4" xfId="4952"/>
    <cellStyle name="20% - Accent3 2 4 2" xfId="27173"/>
    <cellStyle name="20% - Accent3 2 4 3" xfId="16455"/>
    <cellStyle name="20% - Accent3 2 4 4" xfId="9980"/>
    <cellStyle name="20% - Accent3 2 5" xfId="4953"/>
    <cellStyle name="20% - Accent3 2 5 2" xfId="25073"/>
    <cellStyle name="20% - Accent3 2 5 3" xfId="20297"/>
    <cellStyle name="20% - Accent3 2 5 4" xfId="13859"/>
    <cellStyle name="20% - Accent3 2 6" xfId="24864"/>
    <cellStyle name="20% - Accent3 2 7" xfId="16447"/>
    <cellStyle name="20% - Accent3 2 8" xfId="9972"/>
    <cellStyle name="20% - Accent3 3" xfId="3398"/>
    <cellStyle name="20% - Accent3 3 10" xfId="27172"/>
    <cellStyle name="20% - Accent3 3 11" xfId="16456"/>
    <cellStyle name="20% - Accent3 3 12" xfId="9981"/>
    <cellStyle name="20% - Accent3 3 2" xfId="4954"/>
    <cellStyle name="20% - Accent3 3 2 2" xfId="16007"/>
    <cellStyle name="20% - Accent3 3 2 3" xfId="27171"/>
    <cellStyle name="20% - Accent3 3 2 4" xfId="16457"/>
    <cellStyle name="20% - Accent3 3 2 5" xfId="9982"/>
    <cellStyle name="20% - Accent3 3 3" xfId="4955"/>
    <cellStyle name="20% - Accent3 3 3 2" xfId="16008"/>
    <cellStyle name="20% - Accent3 3 3 3" xfId="25526"/>
    <cellStyle name="20% - Accent3 3 3 4" xfId="16458"/>
    <cellStyle name="20% - Accent3 3 3 5" xfId="9983"/>
    <cellStyle name="20% - Accent3 3 4" xfId="4956"/>
    <cellStyle name="20% - Accent3 3 4 2" xfId="16009"/>
    <cellStyle name="20% - Accent3 3 4 3" xfId="27170"/>
    <cellStyle name="20% - Accent3 3 4 4" xfId="16459"/>
    <cellStyle name="20% - Accent3 3 4 5" xfId="9984"/>
    <cellStyle name="20% - Accent3 3 5" xfId="4957"/>
    <cellStyle name="20% - Accent3 3 5 2" xfId="16010"/>
    <cellStyle name="20% - Accent3 3 5 3" xfId="27169"/>
    <cellStyle name="20% - Accent3 3 5 4" xfId="16460"/>
    <cellStyle name="20% - Accent3 3 5 5" xfId="9985"/>
    <cellStyle name="20% - Accent3 3 6" xfId="4958"/>
    <cellStyle name="20% - Accent3 3 6 2" xfId="16011"/>
    <cellStyle name="20% - Accent3 3 6 3" xfId="27168"/>
    <cellStyle name="20% - Accent3 3 6 4" xfId="16461"/>
    <cellStyle name="20% - Accent3 3 6 5" xfId="9986"/>
    <cellStyle name="20% - Accent3 3 7" xfId="4959"/>
    <cellStyle name="20% - Accent3 3 7 2" xfId="16012"/>
    <cellStyle name="20% - Accent3 3 7 3" xfId="27167"/>
    <cellStyle name="20% - Accent3 3 7 4" xfId="16462"/>
    <cellStyle name="20% - Accent3 3 7 5" xfId="9987"/>
    <cellStyle name="20% - Accent3 3 8" xfId="4960"/>
    <cellStyle name="20% - Accent3 3 8 2" xfId="16013"/>
    <cellStyle name="20% - Accent3 3 8 3" xfId="27166"/>
    <cellStyle name="20% - Accent3 3 8 4" xfId="16463"/>
    <cellStyle name="20% - Accent3 3 8 5" xfId="9988"/>
    <cellStyle name="20% - Accent3 3 9" xfId="4560"/>
    <cellStyle name="20% - Accent3 3 9 2" xfId="16006"/>
    <cellStyle name="20% - Accent3 4" xfId="3450"/>
    <cellStyle name="20% - Accent3 4 10" xfId="27165"/>
    <cellStyle name="20% - Accent3 4 11" xfId="16464"/>
    <cellStyle name="20% - Accent3 4 12" xfId="9989"/>
    <cellStyle name="20% - Accent3 4 2" xfId="4961"/>
    <cellStyle name="20% - Accent3 4 2 2" xfId="16015"/>
    <cellStyle name="20% - Accent3 4 2 3" xfId="27164"/>
    <cellStyle name="20% - Accent3 4 2 4" xfId="16465"/>
    <cellStyle name="20% - Accent3 4 2 5" xfId="9990"/>
    <cellStyle name="20% - Accent3 4 3" xfId="4962"/>
    <cellStyle name="20% - Accent3 4 3 2" xfId="16016"/>
    <cellStyle name="20% - Accent3 4 3 3" xfId="27163"/>
    <cellStyle name="20% - Accent3 4 3 4" xfId="16466"/>
    <cellStyle name="20% - Accent3 4 3 5" xfId="9991"/>
    <cellStyle name="20% - Accent3 4 4" xfId="4963"/>
    <cellStyle name="20% - Accent3 4 4 2" xfId="16017"/>
    <cellStyle name="20% - Accent3 4 4 3" xfId="27162"/>
    <cellStyle name="20% - Accent3 4 4 4" xfId="16467"/>
    <cellStyle name="20% - Accent3 4 4 5" xfId="9992"/>
    <cellStyle name="20% - Accent3 4 5" xfId="4964"/>
    <cellStyle name="20% - Accent3 4 5 2" xfId="16018"/>
    <cellStyle name="20% - Accent3 4 5 3" xfId="27161"/>
    <cellStyle name="20% - Accent3 4 5 4" xfId="16468"/>
    <cellStyle name="20% - Accent3 4 5 5" xfId="9993"/>
    <cellStyle name="20% - Accent3 4 6" xfId="4965"/>
    <cellStyle name="20% - Accent3 4 6 2" xfId="16019"/>
    <cellStyle name="20% - Accent3 4 6 3" xfId="27160"/>
    <cellStyle name="20% - Accent3 4 6 4" xfId="16469"/>
    <cellStyle name="20% - Accent3 4 6 5" xfId="9994"/>
    <cellStyle name="20% - Accent3 4 7" xfId="4966"/>
    <cellStyle name="20% - Accent3 4 7 2" xfId="16020"/>
    <cellStyle name="20% - Accent3 4 7 3" xfId="27159"/>
    <cellStyle name="20% - Accent3 4 7 4" xfId="16470"/>
    <cellStyle name="20% - Accent3 4 7 5" xfId="9995"/>
    <cellStyle name="20% - Accent3 4 8" xfId="4967"/>
    <cellStyle name="20% - Accent3 4 8 2" xfId="16021"/>
    <cellStyle name="20% - Accent3 4 8 3" xfId="27158"/>
    <cellStyle name="20% - Accent3 4 8 4" xfId="16471"/>
    <cellStyle name="20% - Accent3 4 8 5" xfId="9996"/>
    <cellStyle name="20% - Accent3 4 9" xfId="4626"/>
    <cellStyle name="20% - Accent3 4 9 2" xfId="16014"/>
    <cellStyle name="20% - Accent3 5" xfId="3656"/>
    <cellStyle name="20% - Accent3 5 10" xfId="4807"/>
    <cellStyle name="20% - Accent3 5 10 2" xfId="27157"/>
    <cellStyle name="20% - Accent3 5 11" xfId="16472"/>
    <cellStyle name="20% - Accent3 5 12" xfId="9997"/>
    <cellStyle name="20% - Accent3 5 2" xfId="3819"/>
    <cellStyle name="20% - Accent3 5 2 2" xfId="4053"/>
    <cellStyle name="20% - Accent3 5 2 2 2" xfId="16023"/>
    <cellStyle name="20% - Accent3 5 2 3" xfId="4262"/>
    <cellStyle name="20% - Accent3 5 2 3 2" xfId="27156"/>
    <cellStyle name="20% - Accent3 5 2 4" xfId="4968"/>
    <cellStyle name="20% - Accent3 5 2 4 2" xfId="16473"/>
    <cellStyle name="20% - Accent3 5 2 5" xfId="9998"/>
    <cellStyle name="20% - Accent3 5 3" xfId="3928"/>
    <cellStyle name="20% - Accent3 5 3 2" xfId="4138"/>
    <cellStyle name="20% - Accent3 5 3 2 2" xfId="16024"/>
    <cellStyle name="20% - Accent3 5 3 3" xfId="4347"/>
    <cellStyle name="20% - Accent3 5 3 3 2" xfId="27155"/>
    <cellStyle name="20% - Accent3 5 3 4" xfId="4969"/>
    <cellStyle name="20% - Accent3 5 3 4 2" xfId="16474"/>
    <cellStyle name="20% - Accent3 5 3 5" xfId="9999"/>
    <cellStyle name="20% - Accent3 5 4" xfId="3984"/>
    <cellStyle name="20% - Accent3 5 4 2" xfId="4970"/>
    <cellStyle name="20% - Accent3 5 4 2 2" xfId="16025"/>
    <cellStyle name="20% - Accent3 5 4 3" xfId="26360"/>
    <cellStyle name="20% - Accent3 5 4 4" xfId="16475"/>
    <cellStyle name="20% - Accent3 5 4 5" xfId="10000"/>
    <cellStyle name="20% - Accent3 5 5" xfId="4193"/>
    <cellStyle name="20% - Accent3 5 5 2" xfId="4971"/>
    <cellStyle name="20% - Accent3 5 5 2 2" xfId="16026"/>
    <cellStyle name="20% - Accent3 5 5 3" xfId="27154"/>
    <cellStyle name="20% - Accent3 5 5 4" xfId="16476"/>
    <cellStyle name="20% - Accent3 5 5 5" xfId="10001"/>
    <cellStyle name="20% - Accent3 5 6" xfId="4972"/>
    <cellStyle name="20% - Accent3 5 6 2" xfId="16027"/>
    <cellStyle name="20% - Accent3 5 6 3" xfId="27153"/>
    <cellStyle name="20% - Accent3 5 6 4" xfId="16477"/>
    <cellStyle name="20% - Accent3 5 6 5" xfId="10002"/>
    <cellStyle name="20% - Accent3 5 7" xfId="4973"/>
    <cellStyle name="20% - Accent3 5 7 2" xfId="16028"/>
    <cellStyle name="20% - Accent3 5 7 3" xfId="25536"/>
    <cellStyle name="20% - Accent3 5 7 4" xfId="16478"/>
    <cellStyle name="20% - Accent3 5 7 5" xfId="10003"/>
    <cellStyle name="20% - Accent3 5 8" xfId="4974"/>
    <cellStyle name="20% - Accent3 5 8 2" xfId="16029"/>
    <cellStyle name="20% - Accent3 5 8 3" xfId="25535"/>
    <cellStyle name="20% - Accent3 5 8 4" xfId="16479"/>
    <cellStyle name="20% - Accent3 5 8 5" xfId="10004"/>
    <cellStyle name="20% - Accent3 5 9" xfId="9584"/>
    <cellStyle name="20% - Accent3 5 9 2" xfId="16022"/>
    <cellStyle name="20% - Accent3 6" xfId="3680"/>
    <cellStyle name="20% - Accent3 6 2" xfId="3833"/>
    <cellStyle name="20% - Accent3 6 2 2" xfId="4067"/>
    <cellStyle name="20% - Accent3 6 2 3" xfId="4276"/>
    <cellStyle name="20% - Accent3 6 2 4" xfId="16030"/>
    <cellStyle name="20% - Accent3 6 3" xfId="3942"/>
    <cellStyle name="20% - Accent3 6 3 2" xfId="4152"/>
    <cellStyle name="20% - Accent3 6 3 3" xfId="4361"/>
    <cellStyle name="20% - Accent3 6 3 4" xfId="27152"/>
    <cellStyle name="20% - Accent3 6 4" xfId="3998"/>
    <cellStyle name="20% - Accent3 6 4 2" xfId="16480"/>
    <cellStyle name="20% - Accent3 6 5" xfId="4207"/>
    <cellStyle name="20% - Accent3 6 6" xfId="4975"/>
    <cellStyle name="20% - Accent3 6 7" xfId="10005"/>
    <cellStyle name="20% - Accent3 7" xfId="3701"/>
    <cellStyle name="20% - Accent3 7 2" xfId="3848"/>
    <cellStyle name="20% - Accent3 7 2 2" xfId="4082"/>
    <cellStyle name="20% - Accent3 7 2 3" xfId="4291"/>
    <cellStyle name="20% - Accent3 7 2 4" xfId="16031"/>
    <cellStyle name="20% - Accent3 7 3" xfId="3957"/>
    <cellStyle name="20% - Accent3 7 3 2" xfId="4167"/>
    <cellStyle name="20% - Accent3 7 3 3" xfId="4376"/>
    <cellStyle name="20% - Accent3 7 3 4" xfId="27151"/>
    <cellStyle name="20% - Accent3 7 4" xfId="4013"/>
    <cellStyle name="20% - Accent3 7 4 2" xfId="16481"/>
    <cellStyle name="20% - Accent3 7 5" xfId="4222"/>
    <cellStyle name="20% - Accent3 7 6" xfId="4976"/>
    <cellStyle name="20% - Accent3 7 7" xfId="10006"/>
    <cellStyle name="20% - Accent3 8" xfId="3742"/>
    <cellStyle name="20% - Accent3 8 2" xfId="4977"/>
    <cellStyle name="20% - Accent3 8 2 2" xfId="16032"/>
    <cellStyle name="20% - Accent3 8 3" xfId="27150"/>
    <cellStyle name="20% - Accent3 8 4" xfId="16482"/>
    <cellStyle name="20% - Accent3 8 5" xfId="10007"/>
    <cellStyle name="20% - Accent3 9" xfId="3728"/>
    <cellStyle name="20% - Accent3 9 2" xfId="4027"/>
    <cellStyle name="20% - Accent3 9 2 2" xfId="16033"/>
    <cellStyle name="20% - Accent3 9 3" xfId="4236"/>
    <cellStyle name="20% - Accent3 9 3 2" xfId="27149"/>
    <cellStyle name="20% - Accent3 9 4" xfId="4978"/>
    <cellStyle name="20% - Accent3 9 4 2" xfId="16483"/>
    <cellStyle name="20% - Accent3 9 5" xfId="10008"/>
    <cellStyle name="20% - Accent4" xfId="4" builtinId="42" customBuiltin="1"/>
    <cellStyle name="20% - Accent4 10" xfId="3868"/>
    <cellStyle name="20% - Accent4 10 2" xfId="4098"/>
    <cellStyle name="20% - Accent4 10 2 2" xfId="16034"/>
    <cellStyle name="20% - Accent4 10 3" xfId="4307"/>
    <cellStyle name="20% - Accent4 10 3 2" xfId="27148"/>
    <cellStyle name="20% - Accent4 10 4" xfId="4979"/>
    <cellStyle name="20% - Accent4 10 4 2" xfId="16484"/>
    <cellStyle name="20% - Accent4 10 5" xfId="10009"/>
    <cellStyle name="20% - Accent4 11" xfId="3892"/>
    <cellStyle name="20% - Accent4 11 2" xfId="4114"/>
    <cellStyle name="20% - Accent4 11 2 2" xfId="16035"/>
    <cellStyle name="20% - Accent4 11 3" xfId="4323"/>
    <cellStyle name="20% - Accent4 11 3 2" xfId="27147"/>
    <cellStyle name="20% - Accent4 11 4" xfId="4980"/>
    <cellStyle name="20% - Accent4 11 4 2" xfId="16485"/>
    <cellStyle name="20% - Accent4 11 5" xfId="10010"/>
    <cellStyle name="20% - Accent4 12" xfId="9604"/>
    <cellStyle name="20% - Accent4 12 2" xfId="15825"/>
    <cellStyle name="20% - Accent4 13" xfId="4423"/>
    <cellStyle name="20% - Accent4 14" xfId="9882"/>
    <cellStyle name="20% - Accent4 15" xfId="27646"/>
    <cellStyle name="20% - Accent4 2" xfId="3350"/>
    <cellStyle name="20% - Accent4 2 2" xfId="4981"/>
    <cellStyle name="20% - Accent4 2 2 10" xfId="10012"/>
    <cellStyle name="20% - Accent4 2 2 2" xfId="4982"/>
    <cellStyle name="20% - Accent4 2 2 2 2" xfId="16037"/>
    <cellStyle name="20% - Accent4 2 2 2 3" xfId="27144"/>
    <cellStyle name="20% - Accent4 2 2 2 4" xfId="16488"/>
    <cellStyle name="20% - Accent4 2 2 2 5" xfId="10013"/>
    <cellStyle name="20% - Accent4 2 2 3" xfId="4983"/>
    <cellStyle name="20% - Accent4 2 2 3 2" xfId="16038"/>
    <cellStyle name="20% - Accent4 2 2 3 3" xfId="27143"/>
    <cellStyle name="20% - Accent4 2 2 3 4" xfId="16489"/>
    <cellStyle name="20% - Accent4 2 2 3 5" xfId="10014"/>
    <cellStyle name="20% - Accent4 2 2 4" xfId="4984"/>
    <cellStyle name="20% - Accent4 2 2 4 2" xfId="16039"/>
    <cellStyle name="20% - Accent4 2 2 4 3" xfId="25534"/>
    <cellStyle name="20% - Accent4 2 2 4 4" xfId="16490"/>
    <cellStyle name="20% - Accent4 2 2 4 5" xfId="10015"/>
    <cellStyle name="20% - Accent4 2 2 5" xfId="4985"/>
    <cellStyle name="20% - Accent4 2 2 5 2" xfId="16040"/>
    <cellStyle name="20% - Accent4 2 2 5 3" xfId="25533"/>
    <cellStyle name="20% - Accent4 2 2 5 4" xfId="16491"/>
    <cellStyle name="20% - Accent4 2 2 5 5" xfId="10016"/>
    <cellStyle name="20% - Accent4 2 2 6" xfId="4986"/>
    <cellStyle name="20% - Accent4 2 2 6 2" xfId="16041"/>
    <cellStyle name="20% - Accent4 2 2 6 3" xfId="25532"/>
    <cellStyle name="20% - Accent4 2 2 6 4" xfId="16492"/>
    <cellStyle name="20% - Accent4 2 2 6 5" xfId="10017"/>
    <cellStyle name="20% - Accent4 2 2 7" xfId="16036"/>
    <cellStyle name="20% - Accent4 2 2 8" xfId="27145"/>
    <cellStyle name="20% - Accent4 2 2 9" xfId="16487"/>
    <cellStyle name="20% - Accent4 2 3" xfId="4987"/>
    <cellStyle name="20% - Accent4 2 3 2" xfId="25531"/>
    <cellStyle name="20% - Accent4 2 3 3" xfId="16493"/>
    <cellStyle name="20% - Accent4 2 3 4" xfId="10018"/>
    <cellStyle name="20% - Accent4 2 4" xfId="4988"/>
    <cellStyle name="20% - Accent4 2 4 2" xfId="25530"/>
    <cellStyle name="20% - Accent4 2 4 3" xfId="16494"/>
    <cellStyle name="20% - Accent4 2 4 4" xfId="10019"/>
    <cellStyle name="20% - Accent4 2 5" xfId="4989"/>
    <cellStyle name="20% - Accent4 2 5 2" xfId="25072"/>
    <cellStyle name="20% - Accent4 2 5 3" xfId="20298"/>
    <cellStyle name="20% - Accent4 2 5 4" xfId="13860"/>
    <cellStyle name="20% - Accent4 2 6" xfId="27146"/>
    <cellStyle name="20% - Accent4 2 7" xfId="16486"/>
    <cellStyle name="20% - Accent4 2 8" xfId="10011"/>
    <cellStyle name="20% - Accent4 3" xfId="3399"/>
    <cellStyle name="20% - Accent4 3 10" xfId="25529"/>
    <cellStyle name="20% - Accent4 3 11" xfId="16495"/>
    <cellStyle name="20% - Accent4 3 12" xfId="10020"/>
    <cellStyle name="20% - Accent4 3 2" xfId="4990"/>
    <cellStyle name="20% - Accent4 3 2 2" xfId="16043"/>
    <cellStyle name="20% - Accent4 3 2 3" xfId="25528"/>
    <cellStyle name="20% - Accent4 3 2 4" xfId="16496"/>
    <cellStyle name="20% - Accent4 3 2 5" xfId="10021"/>
    <cellStyle name="20% - Accent4 3 3" xfId="4991"/>
    <cellStyle name="20% - Accent4 3 3 2" xfId="16044"/>
    <cellStyle name="20% - Accent4 3 3 3" xfId="25527"/>
    <cellStyle name="20% - Accent4 3 3 4" xfId="16497"/>
    <cellStyle name="20% - Accent4 3 3 5" xfId="10022"/>
    <cellStyle name="20% - Accent4 3 4" xfId="4992"/>
    <cellStyle name="20% - Accent4 3 4 2" xfId="16045"/>
    <cellStyle name="20% - Accent4 3 4 3" xfId="24858"/>
    <cellStyle name="20% - Accent4 3 4 4" xfId="16498"/>
    <cellStyle name="20% - Accent4 3 4 5" xfId="10023"/>
    <cellStyle name="20% - Accent4 3 5" xfId="4993"/>
    <cellStyle name="20% - Accent4 3 5 2" xfId="16046"/>
    <cellStyle name="20% - Accent4 3 5 3" xfId="24857"/>
    <cellStyle name="20% - Accent4 3 5 4" xfId="16499"/>
    <cellStyle name="20% - Accent4 3 5 5" xfId="10024"/>
    <cellStyle name="20% - Accent4 3 6" xfId="4994"/>
    <cellStyle name="20% - Accent4 3 6 2" xfId="16047"/>
    <cellStyle name="20% - Accent4 3 6 3" xfId="24856"/>
    <cellStyle name="20% - Accent4 3 6 4" xfId="16500"/>
    <cellStyle name="20% - Accent4 3 6 5" xfId="10025"/>
    <cellStyle name="20% - Accent4 3 7" xfId="4995"/>
    <cellStyle name="20% - Accent4 3 7 2" xfId="16048"/>
    <cellStyle name="20% - Accent4 3 7 3" xfId="24855"/>
    <cellStyle name="20% - Accent4 3 7 4" xfId="16501"/>
    <cellStyle name="20% - Accent4 3 7 5" xfId="10026"/>
    <cellStyle name="20% - Accent4 3 8" xfId="4996"/>
    <cellStyle name="20% - Accent4 3 8 2" xfId="16049"/>
    <cellStyle name="20% - Accent4 3 8 3" xfId="24854"/>
    <cellStyle name="20% - Accent4 3 8 4" xfId="16502"/>
    <cellStyle name="20% - Accent4 3 8 5" xfId="10027"/>
    <cellStyle name="20% - Accent4 3 9" xfId="4564"/>
    <cellStyle name="20% - Accent4 3 9 2" xfId="16042"/>
    <cellStyle name="20% - Accent4 4" xfId="3451"/>
    <cellStyle name="20% - Accent4 4 10" xfId="26921"/>
    <cellStyle name="20% - Accent4 4 11" xfId="16503"/>
    <cellStyle name="20% - Accent4 4 12" xfId="10028"/>
    <cellStyle name="20% - Accent4 4 2" xfId="4997"/>
    <cellStyle name="20% - Accent4 4 2 2" xfId="16051"/>
    <cellStyle name="20% - Accent4 4 2 3" xfId="24853"/>
    <cellStyle name="20% - Accent4 4 2 4" xfId="16504"/>
    <cellStyle name="20% - Accent4 4 2 5" xfId="10029"/>
    <cellStyle name="20% - Accent4 4 3" xfId="4998"/>
    <cellStyle name="20% - Accent4 4 3 2" xfId="16052"/>
    <cellStyle name="20% - Accent4 4 3 3" xfId="24852"/>
    <cellStyle name="20% - Accent4 4 3 4" xfId="16505"/>
    <cellStyle name="20% - Accent4 4 3 5" xfId="10030"/>
    <cellStyle name="20% - Accent4 4 4" xfId="4999"/>
    <cellStyle name="20% - Accent4 4 4 2" xfId="16053"/>
    <cellStyle name="20% - Accent4 4 4 3" xfId="24851"/>
    <cellStyle name="20% - Accent4 4 4 4" xfId="16506"/>
    <cellStyle name="20% - Accent4 4 4 5" xfId="10031"/>
    <cellStyle name="20% - Accent4 4 5" xfId="5000"/>
    <cellStyle name="20% - Accent4 4 5 2" xfId="16054"/>
    <cellStyle name="20% - Accent4 4 5 3" xfId="24850"/>
    <cellStyle name="20% - Accent4 4 5 4" xfId="16507"/>
    <cellStyle name="20% - Accent4 4 5 5" xfId="10032"/>
    <cellStyle name="20% - Accent4 4 6" xfId="5001"/>
    <cellStyle name="20% - Accent4 4 6 2" xfId="16055"/>
    <cellStyle name="20% - Accent4 4 6 3" xfId="24849"/>
    <cellStyle name="20% - Accent4 4 6 4" xfId="16508"/>
    <cellStyle name="20% - Accent4 4 6 5" xfId="10033"/>
    <cellStyle name="20% - Accent4 4 7" xfId="5002"/>
    <cellStyle name="20% - Accent4 4 7 2" xfId="16056"/>
    <cellStyle name="20% - Accent4 4 7 3" xfId="24848"/>
    <cellStyle name="20% - Accent4 4 7 4" xfId="16509"/>
    <cellStyle name="20% - Accent4 4 7 5" xfId="10034"/>
    <cellStyle name="20% - Accent4 4 8" xfId="5003"/>
    <cellStyle name="20% - Accent4 4 8 2" xfId="16057"/>
    <cellStyle name="20% - Accent4 4 8 3" xfId="24847"/>
    <cellStyle name="20% - Accent4 4 8 4" xfId="16510"/>
    <cellStyle name="20% - Accent4 4 8 5" xfId="10035"/>
    <cellStyle name="20% - Accent4 4 9" xfId="4627"/>
    <cellStyle name="20% - Accent4 4 9 2" xfId="16050"/>
    <cellStyle name="20% - Accent4 5" xfId="3660"/>
    <cellStyle name="20% - Accent4 5 10" xfId="4810"/>
    <cellStyle name="20% - Accent4 5 10 2" xfId="24846"/>
    <cellStyle name="20% - Accent4 5 11" xfId="16511"/>
    <cellStyle name="20% - Accent4 5 12" xfId="10036"/>
    <cellStyle name="20% - Accent4 5 2" xfId="3821"/>
    <cellStyle name="20% - Accent4 5 2 2" xfId="4055"/>
    <cellStyle name="20% - Accent4 5 2 2 2" xfId="16059"/>
    <cellStyle name="20% - Accent4 5 2 3" xfId="4264"/>
    <cellStyle name="20% - Accent4 5 2 3 2" xfId="24845"/>
    <cellStyle name="20% - Accent4 5 2 4" xfId="5004"/>
    <cellStyle name="20% - Accent4 5 2 4 2" xfId="16512"/>
    <cellStyle name="20% - Accent4 5 2 5" xfId="10037"/>
    <cellStyle name="20% - Accent4 5 3" xfId="3930"/>
    <cellStyle name="20% - Accent4 5 3 2" xfId="4140"/>
    <cellStyle name="20% - Accent4 5 3 2 2" xfId="16060"/>
    <cellStyle name="20% - Accent4 5 3 3" xfId="4349"/>
    <cellStyle name="20% - Accent4 5 3 3 2" xfId="24844"/>
    <cellStyle name="20% - Accent4 5 3 4" xfId="5005"/>
    <cellStyle name="20% - Accent4 5 3 4 2" xfId="16513"/>
    <cellStyle name="20% - Accent4 5 3 5" xfId="10038"/>
    <cellStyle name="20% - Accent4 5 4" xfId="3986"/>
    <cellStyle name="20% - Accent4 5 4 2" xfId="5006"/>
    <cellStyle name="20% - Accent4 5 4 2 2" xfId="16061"/>
    <cellStyle name="20% - Accent4 5 4 3" xfId="24843"/>
    <cellStyle name="20% - Accent4 5 4 4" xfId="16514"/>
    <cellStyle name="20% - Accent4 5 4 5" xfId="10039"/>
    <cellStyle name="20% - Accent4 5 5" xfId="4195"/>
    <cellStyle name="20% - Accent4 5 5 2" xfId="5007"/>
    <cellStyle name="20% - Accent4 5 5 2 2" xfId="16062"/>
    <cellStyle name="20% - Accent4 5 5 3" xfId="24842"/>
    <cellStyle name="20% - Accent4 5 5 4" xfId="16515"/>
    <cellStyle name="20% - Accent4 5 5 5" xfId="10040"/>
    <cellStyle name="20% - Accent4 5 6" xfId="5008"/>
    <cellStyle name="20% - Accent4 5 6 2" xfId="16063"/>
    <cellStyle name="20% - Accent4 5 6 3" xfId="24841"/>
    <cellStyle name="20% - Accent4 5 6 4" xfId="16516"/>
    <cellStyle name="20% - Accent4 5 6 5" xfId="10041"/>
    <cellStyle name="20% - Accent4 5 7" xfId="5009"/>
    <cellStyle name="20% - Accent4 5 7 2" xfId="16064"/>
    <cellStyle name="20% - Accent4 5 7 3" xfId="25867"/>
    <cellStyle name="20% - Accent4 5 7 4" xfId="16517"/>
    <cellStyle name="20% - Accent4 5 7 5" xfId="10042"/>
    <cellStyle name="20% - Accent4 5 8" xfId="5010"/>
    <cellStyle name="20% - Accent4 5 8 2" xfId="16065"/>
    <cellStyle name="20% - Accent4 5 8 3" xfId="24840"/>
    <cellStyle name="20% - Accent4 5 8 4" xfId="16518"/>
    <cellStyle name="20% - Accent4 5 8 5" xfId="10043"/>
    <cellStyle name="20% - Accent4 5 9" xfId="9586"/>
    <cellStyle name="20% - Accent4 5 9 2" xfId="16058"/>
    <cellStyle name="20% - Accent4 6" xfId="3683"/>
    <cellStyle name="20% - Accent4 6 2" xfId="3835"/>
    <cellStyle name="20% - Accent4 6 2 2" xfId="4069"/>
    <cellStyle name="20% - Accent4 6 2 3" xfId="4278"/>
    <cellStyle name="20% - Accent4 6 2 4" xfId="16066"/>
    <cellStyle name="20% - Accent4 6 3" xfId="3944"/>
    <cellStyle name="20% - Accent4 6 3 2" xfId="4154"/>
    <cellStyle name="20% - Accent4 6 3 3" xfId="4363"/>
    <cellStyle name="20% - Accent4 6 3 4" xfId="24839"/>
    <cellStyle name="20% - Accent4 6 4" xfId="4000"/>
    <cellStyle name="20% - Accent4 6 4 2" xfId="16519"/>
    <cellStyle name="20% - Accent4 6 5" xfId="4209"/>
    <cellStyle name="20% - Accent4 6 6" xfId="5011"/>
    <cellStyle name="20% - Accent4 6 7" xfId="10044"/>
    <cellStyle name="20% - Accent4 7" xfId="3704"/>
    <cellStyle name="20% - Accent4 7 2" xfId="3850"/>
    <cellStyle name="20% - Accent4 7 2 2" xfId="4084"/>
    <cellStyle name="20% - Accent4 7 2 3" xfId="4293"/>
    <cellStyle name="20% - Accent4 7 2 4" xfId="16067"/>
    <cellStyle name="20% - Accent4 7 3" xfId="3959"/>
    <cellStyle name="20% - Accent4 7 3 2" xfId="4169"/>
    <cellStyle name="20% - Accent4 7 3 3" xfId="4378"/>
    <cellStyle name="20% - Accent4 7 3 4" xfId="24838"/>
    <cellStyle name="20% - Accent4 7 4" xfId="4015"/>
    <cellStyle name="20% - Accent4 7 4 2" xfId="16520"/>
    <cellStyle name="20% - Accent4 7 5" xfId="4224"/>
    <cellStyle name="20% - Accent4 7 6" xfId="5012"/>
    <cellStyle name="20% - Accent4 7 7" xfId="10045"/>
    <cellStyle name="20% - Accent4 8" xfId="3743"/>
    <cellStyle name="20% - Accent4 8 2" xfId="5013"/>
    <cellStyle name="20% - Accent4 8 2 2" xfId="16068"/>
    <cellStyle name="20% - Accent4 8 3" xfId="24837"/>
    <cellStyle name="20% - Accent4 8 4" xfId="16521"/>
    <cellStyle name="20% - Accent4 8 5" xfId="10046"/>
    <cellStyle name="20% - Accent4 9" xfId="3731"/>
    <cellStyle name="20% - Accent4 9 2" xfId="4029"/>
    <cellStyle name="20% - Accent4 9 2 2" xfId="16069"/>
    <cellStyle name="20% - Accent4 9 3" xfId="4238"/>
    <cellStyle name="20% - Accent4 9 3 2" xfId="24836"/>
    <cellStyle name="20% - Accent4 9 4" xfId="5014"/>
    <cellStyle name="20% - Accent4 9 4 2" xfId="16522"/>
    <cellStyle name="20% - Accent4 9 5" xfId="10047"/>
    <cellStyle name="20% - Accent5" xfId="5" builtinId="46" customBuiltin="1"/>
    <cellStyle name="20% - Accent5 10" xfId="3871"/>
    <cellStyle name="20% - Accent5 10 2" xfId="4100"/>
    <cellStyle name="20% - Accent5 10 2 2" xfId="16070"/>
    <cellStyle name="20% - Accent5 10 3" xfId="4309"/>
    <cellStyle name="20% - Accent5 10 3 2" xfId="24835"/>
    <cellStyle name="20% - Accent5 10 4" xfId="5015"/>
    <cellStyle name="20% - Accent5 10 4 2" xfId="16523"/>
    <cellStyle name="20% - Accent5 10 5" xfId="10048"/>
    <cellStyle name="20% - Accent5 11" xfId="3896"/>
    <cellStyle name="20% - Accent5 11 2" xfId="4116"/>
    <cellStyle name="20% - Accent5 11 2 2" xfId="16071"/>
    <cellStyle name="20% - Accent5 11 3" xfId="4325"/>
    <cellStyle name="20% - Accent5 11 3 2" xfId="24834"/>
    <cellStyle name="20% - Accent5 11 4" xfId="5016"/>
    <cellStyle name="20% - Accent5 11 4 2" xfId="16524"/>
    <cellStyle name="20% - Accent5 11 5" xfId="10049"/>
    <cellStyle name="20% - Accent5 12" xfId="9606"/>
    <cellStyle name="20% - Accent5 12 2" xfId="15826"/>
    <cellStyle name="20% - Accent5 13" xfId="4427"/>
    <cellStyle name="20% - Accent5 14" xfId="9885"/>
    <cellStyle name="20% - Accent5 15" xfId="27650"/>
    <cellStyle name="20% - Accent5 2" xfId="3349"/>
    <cellStyle name="20% - Accent5 2 2" xfId="5017"/>
    <cellStyle name="20% - Accent5 2 2 10" xfId="10051"/>
    <cellStyle name="20% - Accent5 2 2 2" xfId="5018"/>
    <cellStyle name="20% - Accent5 2 2 2 2" xfId="16073"/>
    <cellStyle name="20% - Accent5 2 2 2 3" xfId="24832"/>
    <cellStyle name="20% - Accent5 2 2 2 4" xfId="16527"/>
    <cellStyle name="20% - Accent5 2 2 2 5" xfId="10052"/>
    <cellStyle name="20% - Accent5 2 2 3" xfId="5019"/>
    <cellStyle name="20% - Accent5 2 2 3 2" xfId="16074"/>
    <cellStyle name="20% - Accent5 2 2 3 3" xfId="25865"/>
    <cellStyle name="20% - Accent5 2 2 3 4" xfId="16528"/>
    <cellStyle name="20% - Accent5 2 2 3 5" xfId="10053"/>
    <cellStyle name="20% - Accent5 2 2 4" xfId="5020"/>
    <cellStyle name="20% - Accent5 2 2 4 2" xfId="16075"/>
    <cellStyle name="20% - Accent5 2 2 4 3" xfId="25864"/>
    <cellStyle name="20% - Accent5 2 2 4 4" xfId="16529"/>
    <cellStyle name="20% - Accent5 2 2 4 5" xfId="10054"/>
    <cellStyle name="20% - Accent5 2 2 5" xfId="5021"/>
    <cellStyle name="20% - Accent5 2 2 5 2" xfId="16076"/>
    <cellStyle name="20% - Accent5 2 2 5 3" xfId="25863"/>
    <cellStyle name="20% - Accent5 2 2 5 4" xfId="16530"/>
    <cellStyle name="20% - Accent5 2 2 5 5" xfId="10055"/>
    <cellStyle name="20% - Accent5 2 2 6" xfId="5022"/>
    <cellStyle name="20% - Accent5 2 2 6 2" xfId="16077"/>
    <cellStyle name="20% - Accent5 2 2 6 3" xfId="25862"/>
    <cellStyle name="20% - Accent5 2 2 6 4" xfId="16531"/>
    <cellStyle name="20% - Accent5 2 2 6 5" xfId="10056"/>
    <cellStyle name="20% - Accent5 2 2 7" xfId="16072"/>
    <cellStyle name="20% - Accent5 2 2 8" xfId="25866"/>
    <cellStyle name="20% - Accent5 2 2 9" xfId="16526"/>
    <cellStyle name="20% - Accent5 2 3" xfId="5023"/>
    <cellStyle name="20% - Accent5 2 3 2" xfId="25861"/>
    <cellStyle name="20% - Accent5 2 3 3" xfId="16532"/>
    <cellStyle name="20% - Accent5 2 3 4" xfId="10057"/>
    <cellStyle name="20% - Accent5 2 4" xfId="5024"/>
    <cellStyle name="20% - Accent5 2 4 2" xfId="25860"/>
    <cellStyle name="20% - Accent5 2 4 3" xfId="16533"/>
    <cellStyle name="20% - Accent5 2 4 4" xfId="10058"/>
    <cellStyle name="20% - Accent5 2 5" xfId="5025"/>
    <cellStyle name="20% - Accent5 2 5 2" xfId="25071"/>
    <cellStyle name="20% - Accent5 2 5 3" xfId="20299"/>
    <cellStyle name="20% - Accent5 2 5 4" xfId="13861"/>
    <cellStyle name="20% - Accent5 2 6" xfId="24833"/>
    <cellStyle name="20% - Accent5 2 7" xfId="16525"/>
    <cellStyle name="20% - Accent5 2 8" xfId="10050"/>
    <cellStyle name="20% - Accent5 3" xfId="3400"/>
    <cellStyle name="20% - Accent5 3 10" xfId="25859"/>
    <cellStyle name="20% - Accent5 3 11" xfId="16534"/>
    <cellStyle name="20% - Accent5 3 12" xfId="10059"/>
    <cellStyle name="20% - Accent5 3 2" xfId="5026"/>
    <cellStyle name="20% - Accent5 3 2 2" xfId="16079"/>
    <cellStyle name="20% - Accent5 3 2 3" xfId="25858"/>
    <cellStyle name="20% - Accent5 3 2 4" xfId="16535"/>
    <cellStyle name="20% - Accent5 3 2 5" xfId="10060"/>
    <cellStyle name="20% - Accent5 3 3" xfId="5027"/>
    <cellStyle name="20% - Accent5 3 3 2" xfId="16080"/>
    <cellStyle name="20% - Accent5 3 3 3" xfId="24831"/>
    <cellStyle name="20% - Accent5 3 3 4" xfId="16536"/>
    <cellStyle name="20% - Accent5 3 3 5" xfId="10061"/>
    <cellStyle name="20% - Accent5 3 4" xfId="5028"/>
    <cellStyle name="20% - Accent5 3 4 2" xfId="16081"/>
    <cellStyle name="20% - Accent5 3 4 3" xfId="25857"/>
    <cellStyle name="20% - Accent5 3 4 4" xfId="16537"/>
    <cellStyle name="20% - Accent5 3 4 5" xfId="10062"/>
    <cellStyle name="20% - Accent5 3 5" xfId="5029"/>
    <cellStyle name="20% - Accent5 3 5 2" xfId="16082"/>
    <cellStyle name="20% - Accent5 3 5 3" xfId="24830"/>
    <cellStyle name="20% - Accent5 3 5 4" xfId="16538"/>
    <cellStyle name="20% - Accent5 3 5 5" xfId="10063"/>
    <cellStyle name="20% - Accent5 3 6" xfId="5030"/>
    <cellStyle name="20% - Accent5 3 6 2" xfId="16083"/>
    <cellStyle name="20% - Accent5 3 6 3" xfId="24829"/>
    <cellStyle name="20% - Accent5 3 6 4" xfId="16539"/>
    <cellStyle name="20% - Accent5 3 6 5" xfId="10064"/>
    <cellStyle name="20% - Accent5 3 7" xfId="5031"/>
    <cellStyle name="20% - Accent5 3 7 2" xfId="16084"/>
    <cellStyle name="20% - Accent5 3 7 3" xfId="24828"/>
    <cellStyle name="20% - Accent5 3 7 4" xfId="16540"/>
    <cellStyle name="20% - Accent5 3 7 5" xfId="10065"/>
    <cellStyle name="20% - Accent5 3 8" xfId="5032"/>
    <cellStyle name="20% - Accent5 3 8 2" xfId="16085"/>
    <cellStyle name="20% - Accent5 3 8 3" xfId="24827"/>
    <cellStyle name="20% - Accent5 3 8 4" xfId="16541"/>
    <cellStyle name="20% - Accent5 3 8 5" xfId="10066"/>
    <cellStyle name="20% - Accent5 3 9" xfId="4568"/>
    <cellStyle name="20% - Accent5 3 9 2" xfId="16078"/>
    <cellStyle name="20% - Accent5 4" xfId="3452"/>
    <cellStyle name="20% - Accent5 4 10" xfId="24826"/>
    <cellStyle name="20% - Accent5 4 11" xfId="16542"/>
    <cellStyle name="20% - Accent5 4 12" xfId="10067"/>
    <cellStyle name="20% - Accent5 4 2" xfId="5033"/>
    <cellStyle name="20% - Accent5 4 2 2" xfId="16087"/>
    <cellStyle name="20% - Accent5 4 2 3" xfId="24825"/>
    <cellStyle name="20% - Accent5 4 2 4" xfId="16543"/>
    <cellStyle name="20% - Accent5 4 2 5" xfId="10068"/>
    <cellStyle name="20% - Accent5 4 3" xfId="5034"/>
    <cellStyle name="20% - Accent5 4 3 2" xfId="16088"/>
    <cellStyle name="20% - Accent5 4 3 3" xfId="24824"/>
    <cellStyle name="20% - Accent5 4 3 4" xfId="16544"/>
    <cellStyle name="20% - Accent5 4 3 5" xfId="10069"/>
    <cellStyle name="20% - Accent5 4 4" xfId="5035"/>
    <cellStyle name="20% - Accent5 4 4 2" xfId="16089"/>
    <cellStyle name="20% - Accent5 4 4 3" xfId="24823"/>
    <cellStyle name="20% - Accent5 4 4 4" xfId="16545"/>
    <cellStyle name="20% - Accent5 4 4 5" xfId="10070"/>
    <cellStyle name="20% - Accent5 4 5" xfId="5036"/>
    <cellStyle name="20% - Accent5 4 5 2" xfId="16090"/>
    <cellStyle name="20% - Accent5 4 5 3" xfId="24822"/>
    <cellStyle name="20% - Accent5 4 5 4" xfId="16546"/>
    <cellStyle name="20% - Accent5 4 5 5" xfId="10071"/>
    <cellStyle name="20% - Accent5 4 6" xfId="5037"/>
    <cellStyle name="20% - Accent5 4 6 2" xfId="16091"/>
    <cellStyle name="20% - Accent5 4 6 3" xfId="24821"/>
    <cellStyle name="20% - Accent5 4 6 4" xfId="16547"/>
    <cellStyle name="20% - Accent5 4 6 5" xfId="10072"/>
    <cellStyle name="20% - Accent5 4 7" xfId="5038"/>
    <cellStyle name="20% - Accent5 4 7 2" xfId="16092"/>
    <cellStyle name="20% - Accent5 4 7 3" xfId="25856"/>
    <cellStyle name="20% - Accent5 4 7 4" xfId="16548"/>
    <cellStyle name="20% - Accent5 4 7 5" xfId="10073"/>
    <cellStyle name="20% - Accent5 4 8" xfId="5039"/>
    <cellStyle name="20% - Accent5 4 8 2" xfId="16093"/>
    <cellStyle name="20% - Accent5 4 8 3" xfId="24820"/>
    <cellStyle name="20% - Accent5 4 8 4" xfId="16549"/>
    <cellStyle name="20% - Accent5 4 8 5" xfId="10074"/>
    <cellStyle name="20% - Accent5 4 9" xfId="4628"/>
    <cellStyle name="20% - Accent5 4 9 2" xfId="16086"/>
    <cellStyle name="20% - Accent5 5" xfId="3664"/>
    <cellStyle name="20% - Accent5 5 10" xfId="4813"/>
    <cellStyle name="20% - Accent5 5 10 2" xfId="25855"/>
    <cellStyle name="20% - Accent5 5 11" xfId="16550"/>
    <cellStyle name="20% - Accent5 5 12" xfId="10075"/>
    <cellStyle name="20% - Accent5 5 2" xfId="3823"/>
    <cellStyle name="20% - Accent5 5 2 2" xfId="4057"/>
    <cellStyle name="20% - Accent5 5 2 2 2" xfId="16095"/>
    <cellStyle name="20% - Accent5 5 2 3" xfId="4266"/>
    <cellStyle name="20% - Accent5 5 2 3 2" xfId="24819"/>
    <cellStyle name="20% - Accent5 5 2 4" xfId="5040"/>
    <cellStyle name="20% - Accent5 5 2 4 2" xfId="16551"/>
    <cellStyle name="20% - Accent5 5 2 5" xfId="10076"/>
    <cellStyle name="20% - Accent5 5 3" xfId="3932"/>
    <cellStyle name="20% - Accent5 5 3 2" xfId="4142"/>
    <cellStyle name="20% - Accent5 5 3 2 2" xfId="16096"/>
    <cellStyle name="20% - Accent5 5 3 3" xfId="4351"/>
    <cellStyle name="20% - Accent5 5 3 3 2" xfId="24818"/>
    <cellStyle name="20% - Accent5 5 3 4" xfId="5041"/>
    <cellStyle name="20% - Accent5 5 3 4 2" xfId="16552"/>
    <cellStyle name="20% - Accent5 5 3 5" xfId="10077"/>
    <cellStyle name="20% - Accent5 5 4" xfId="3988"/>
    <cellStyle name="20% - Accent5 5 4 2" xfId="5042"/>
    <cellStyle name="20% - Accent5 5 4 2 2" xfId="16097"/>
    <cellStyle name="20% - Accent5 5 4 3" xfId="24817"/>
    <cellStyle name="20% - Accent5 5 4 4" xfId="16553"/>
    <cellStyle name="20% - Accent5 5 4 5" xfId="10078"/>
    <cellStyle name="20% - Accent5 5 5" xfId="4197"/>
    <cellStyle name="20% - Accent5 5 5 2" xfId="5043"/>
    <cellStyle name="20% - Accent5 5 5 2 2" xfId="16098"/>
    <cellStyle name="20% - Accent5 5 5 3" xfId="24816"/>
    <cellStyle name="20% - Accent5 5 5 4" xfId="16554"/>
    <cellStyle name="20% - Accent5 5 5 5" xfId="10079"/>
    <cellStyle name="20% - Accent5 5 6" xfId="5044"/>
    <cellStyle name="20% - Accent5 5 6 2" xfId="16099"/>
    <cellStyle name="20% - Accent5 5 6 3" xfId="24815"/>
    <cellStyle name="20% - Accent5 5 6 4" xfId="16555"/>
    <cellStyle name="20% - Accent5 5 6 5" xfId="10080"/>
    <cellStyle name="20% - Accent5 5 7" xfId="5045"/>
    <cellStyle name="20% - Accent5 5 7 2" xfId="16100"/>
    <cellStyle name="20% - Accent5 5 7 3" xfId="25854"/>
    <cellStyle name="20% - Accent5 5 7 4" xfId="16556"/>
    <cellStyle name="20% - Accent5 5 7 5" xfId="10081"/>
    <cellStyle name="20% - Accent5 5 8" xfId="5046"/>
    <cellStyle name="20% - Accent5 5 8 2" xfId="16101"/>
    <cellStyle name="20% - Accent5 5 8 3" xfId="25853"/>
    <cellStyle name="20% - Accent5 5 8 4" xfId="16557"/>
    <cellStyle name="20% - Accent5 5 8 5" xfId="10082"/>
    <cellStyle name="20% - Accent5 5 9" xfId="9588"/>
    <cellStyle name="20% - Accent5 5 9 2" xfId="16094"/>
    <cellStyle name="20% - Accent5 6" xfId="3686"/>
    <cellStyle name="20% - Accent5 6 2" xfId="3837"/>
    <cellStyle name="20% - Accent5 6 2 2" xfId="4071"/>
    <cellStyle name="20% - Accent5 6 2 3" xfId="4280"/>
    <cellStyle name="20% - Accent5 6 2 4" xfId="16102"/>
    <cellStyle name="20% - Accent5 6 3" xfId="3946"/>
    <cellStyle name="20% - Accent5 6 3 2" xfId="4156"/>
    <cellStyle name="20% - Accent5 6 3 3" xfId="4365"/>
    <cellStyle name="20% - Accent5 6 3 4" xfId="25852"/>
    <cellStyle name="20% - Accent5 6 4" xfId="4002"/>
    <cellStyle name="20% - Accent5 6 4 2" xfId="16558"/>
    <cellStyle name="20% - Accent5 6 5" xfId="4211"/>
    <cellStyle name="20% - Accent5 6 6" xfId="5047"/>
    <cellStyle name="20% - Accent5 6 7" xfId="10083"/>
    <cellStyle name="20% - Accent5 7" xfId="3708"/>
    <cellStyle name="20% - Accent5 7 2" xfId="3852"/>
    <cellStyle name="20% - Accent5 7 2 2" xfId="4086"/>
    <cellStyle name="20% - Accent5 7 2 3" xfId="4295"/>
    <cellStyle name="20% - Accent5 7 2 4" xfId="16103"/>
    <cellStyle name="20% - Accent5 7 3" xfId="3961"/>
    <cellStyle name="20% - Accent5 7 3 2" xfId="4171"/>
    <cellStyle name="20% - Accent5 7 3 3" xfId="4380"/>
    <cellStyle name="20% - Accent5 7 3 4" xfId="25851"/>
    <cellStyle name="20% - Accent5 7 4" xfId="4017"/>
    <cellStyle name="20% - Accent5 7 4 2" xfId="16559"/>
    <cellStyle name="20% - Accent5 7 5" xfId="4226"/>
    <cellStyle name="20% - Accent5 7 6" xfId="5048"/>
    <cellStyle name="20% - Accent5 7 7" xfId="10084"/>
    <cellStyle name="20% - Accent5 8" xfId="3744"/>
    <cellStyle name="20% - Accent5 8 2" xfId="5049"/>
    <cellStyle name="20% - Accent5 8 2 2" xfId="16104"/>
    <cellStyle name="20% - Accent5 8 3" xfId="25850"/>
    <cellStyle name="20% - Accent5 8 4" xfId="16560"/>
    <cellStyle name="20% - Accent5 8 5" xfId="10085"/>
    <cellStyle name="20% - Accent5 9" xfId="3734"/>
    <cellStyle name="20% - Accent5 9 2" xfId="4031"/>
    <cellStyle name="20% - Accent5 9 2 2" xfId="16105"/>
    <cellStyle name="20% - Accent5 9 3" xfId="4240"/>
    <cellStyle name="20% - Accent5 9 3 2" xfId="25849"/>
    <cellStyle name="20% - Accent5 9 4" xfId="5050"/>
    <cellStyle name="20% - Accent5 9 4 2" xfId="16561"/>
    <cellStyle name="20% - Accent5 9 5" xfId="10086"/>
    <cellStyle name="20% - Accent6" xfId="6" builtinId="50" customBuiltin="1"/>
    <cellStyle name="20% - Accent6 10" xfId="3874"/>
    <cellStyle name="20% - Accent6 10 2" xfId="4102"/>
    <cellStyle name="20% - Accent6 10 3" xfId="4311"/>
    <cellStyle name="20% - Accent6 10 4" xfId="4431"/>
    <cellStyle name="20% - Accent6 11" xfId="3899"/>
    <cellStyle name="20% - Accent6 11 2" xfId="4118"/>
    <cellStyle name="20% - Accent6 11 3" xfId="4327"/>
    <cellStyle name="20% - Accent6 12" xfId="9888"/>
    <cellStyle name="20% - Accent6 13" xfId="27654"/>
    <cellStyle name="20% - Accent6 2" xfId="3348"/>
    <cellStyle name="20% - Accent6 2 2" xfId="5051"/>
    <cellStyle name="20% - Accent6 2 2 10" xfId="10088"/>
    <cellStyle name="20% - Accent6 2 2 2" xfId="5052"/>
    <cellStyle name="20% - Accent6 2 2 2 2" xfId="16107"/>
    <cellStyle name="20% - Accent6 2 2 2 3" xfId="25847"/>
    <cellStyle name="20% - Accent6 2 2 2 4" xfId="16564"/>
    <cellStyle name="20% - Accent6 2 2 2 5" xfId="10089"/>
    <cellStyle name="20% - Accent6 2 2 3" xfId="5053"/>
    <cellStyle name="20% - Accent6 2 2 3 2" xfId="16108"/>
    <cellStyle name="20% - Accent6 2 2 3 3" xfId="24813"/>
    <cellStyle name="20% - Accent6 2 2 3 4" xfId="16565"/>
    <cellStyle name="20% - Accent6 2 2 3 5" xfId="10090"/>
    <cellStyle name="20% - Accent6 2 2 4" xfId="5054"/>
    <cellStyle name="20% - Accent6 2 2 4 2" xfId="16109"/>
    <cellStyle name="20% - Accent6 2 2 4 3" xfId="24812"/>
    <cellStyle name="20% - Accent6 2 2 4 4" xfId="16566"/>
    <cellStyle name="20% - Accent6 2 2 4 5" xfId="10091"/>
    <cellStyle name="20% - Accent6 2 2 5" xfId="5055"/>
    <cellStyle name="20% - Accent6 2 2 5 2" xfId="16110"/>
    <cellStyle name="20% - Accent6 2 2 5 3" xfId="24811"/>
    <cellStyle name="20% - Accent6 2 2 5 4" xfId="16567"/>
    <cellStyle name="20% - Accent6 2 2 5 5" xfId="10092"/>
    <cellStyle name="20% - Accent6 2 2 6" xfId="5056"/>
    <cellStyle name="20% - Accent6 2 2 6 2" xfId="16111"/>
    <cellStyle name="20% - Accent6 2 2 6 3" xfId="24810"/>
    <cellStyle name="20% - Accent6 2 2 6 4" xfId="16568"/>
    <cellStyle name="20% - Accent6 2 2 6 5" xfId="10093"/>
    <cellStyle name="20% - Accent6 2 2 7" xfId="16106"/>
    <cellStyle name="20% - Accent6 2 2 8" xfId="24814"/>
    <cellStyle name="20% - Accent6 2 2 9" xfId="16563"/>
    <cellStyle name="20% - Accent6 2 3" xfId="5057"/>
    <cellStyle name="20% - Accent6 2 3 2" xfId="24809"/>
    <cellStyle name="20% - Accent6 2 3 3" xfId="16569"/>
    <cellStyle name="20% - Accent6 2 3 4" xfId="10094"/>
    <cellStyle name="20% - Accent6 2 4" xfId="5058"/>
    <cellStyle name="20% - Accent6 2 4 2" xfId="24808"/>
    <cellStyle name="20% - Accent6 2 4 3" xfId="16570"/>
    <cellStyle name="20% - Accent6 2 4 4" xfId="10095"/>
    <cellStyle name="20% - Accent6 2 5" xfId="5059"/>
    <cellStyle name="20% - Accent6 2 5 2" xfId="25070"/>
    <cellStyle name="20% - Accent6 2 5 3" xfId="20300"/>
    <cellStyle name="20% - Accent6 2 5 4" xfId="13862"/>
    <cellStyle name="20% - Accent6 2 6" xfId="25848"/>
    <cellStyle name="20% - Accent6 2 7" xfId="16562"/>
    <cellStyle name="20% - Accent6 2 8" xfId="10087"/>
    <cellStyle name="20% - Accent6 3" xfId="3401"/>
    <cellStyle name="20% - Accent6 3 2" xfId="4572"/>
    <cellStyle name="20% - Accent6 3 2 2" xfId="16112"/>
    <cellStyle name="20% - Accent6 3 3" xfId="24807"/>
    <cellStyle name="20% - Accent6 3 4" xfId="16571"/>
    <cellStyle name="20% - Accent6 3 5" xfId="10096"/>
    <cellStyle name="20% - Accent6 4" xfId="3453"/>
    <cellStyle name="20% - Accent6 4 2" xfId="4629"/>
    <cellStyle name="20% - Accent6 4 2 2" xfId="16113"/>
    <cellStyle name="20% - Accent6 4 3" xfId="24806"/>
    <cellStyle name="20% - Accent6 4 4" xfId="16572"/>
    <cellStyle name="20% - Accent6 4 5" xfId="10097"/>
    <cellStyle name="20% - Accent6 5" xfId="3668"/>
    <cellStyle name="20% - Accent6 5 2" xfId="3825"/>
    <cellStyle name="20% - Accent6 5 2 2" xfId="4059"/>
    <cellStyle name="20% - Accent6 5 2 3" xfId="4268"/>
    <cellStyle name="20% - Accent6 5 2 4" xfId="9590"/>
    <cellStyle name="20% - Accent6 5 2 5" xfId="16114"/>
    <cellStyle name="20% - Accent6 5 3" xfId="3934"/>
    <cellStyle name="20% - Accent6 5 3 2" xfId="4144"/>
    <cellStyle name="20% - Accent6 5 3 3" xfId="4353"/>
    <cellStyle name="20% - Accent6 5 3 4" xfId="24805"/>
    <cellStyle name="20% - Accent6 5 4" xfId="3990"/>
    <cellStyle name="20% - Accent6 5 4 2" xfId="16573"/>
    <cellStyle name="20% - Accent6 5 5" xfId="4199"/>
    <cellStyle name="20% - Accent6 5 6" xfId="4816"/>
    <cellStyle name="20% - Accent6 5 7" xfId="10098"/>
    <cellStyle name="20% - Accent6 6" xfId="3689"/>
    <cellStyle name="20% - Accent6 6 2" xfId="3839"/>
    <cellStyle name="20% - Accent6 6 2 2" xfId="4073"/>
    <cellStyle name="20% - Accent6 6 2 3" xfId="4282"/>
    <cellStyle name="20% - Accent6 6 2 4" xfId="16115"/>
    <cellStyle name="20% - Accent6 6 3" xfId="3948"/>
    <cellStyle name="20% - Accent6 6 3 2" xfId="4158"/>
    <cellStyle name="20% - Accent6 6 3 3" xfId="4367"/>
    <cellStyle name="20% - Accent6 6 3 4" xfId="24804"/>
    <cellStyle name="20% - Accent6 6 4" xfId="4004"/>
    <cellStyle name="20% - Accent6 6 4 2" xfId="16574"/>
    <cellStyle name="20% - Accent6 6 5" xfId="4213"/>
    <cellStyle name="20% - Accent6 6 6" xfId="5060"/>
    <cellStyle name="20% - Accent6 6 7" xfId="10099"/>
    <cellStyle name="20% - Accent6 7" xfId="3711"/>
    <cellStyle name="20% - Accent6 7 2" xfId="3854"/>
    <cellStyle name="20% - Accent6 7 2 2" xfId="4088"/>
    <cellStyle name="20% - Accent6 7 2 3" xfId="4297"/>
    <cellStyle name="20% - Accent6 7 2 4" xfId="16116"/>
    <cellStyle name="20% - Accent6 7 3" xfId="3963"/>
    <cellStyle name="20% - Accent6 7 3 2" xfId="4173"/>
    <cellStyle name="20% - Accent6 7 3 3" xfId="4382"/>
    <cellStyle name="20% - Accent6 7 3 4" xfId="24803"/>
    <cellStyle name="20% - Accent6 7 4" xfId="4019"/>
    <cellStyle name="20% - Accent6 7 4 2" xfId="16575"/>
    <cellStyle name="20% - Accent6 7 5" xfId="4228"/>
    <cellStyle name="20% - Accent6 7 6" xfId="5061"/>
    <cellStyle name="20% - Accent6 7 7" xfId="10100"/>
    <cellStyle name="20% - Accent6 8" xfId="3745"/>
    <cellStyle name="20% - Accent6 8 2" xfId="5062"/>
    <cellStyle name="20% - Accent6 8 2 2" xfId="16117"/>
    <cellStyle name="20% - Accent6 8 3" xfId="24802"/>
    <cellStyle name="20% - Accent6 8 4" xfId="16576"/>
    <cellStyle name="20% - Accent6 8 5" xfId="10101"/>
    <cellStyle name="20% - Accent6 9" xfId="3737"/>
    <cellStyle name="20% - Accent6 9 2" xfId="4033"/>
    <cellStyle name="20% - Accent6 9 3" xfId="4242"/>
    <cellStyle name="20% - Accent6 9 4" xfId="9608"/>
    <cellStyle name="20% - Accent6 9 5" xfId="15827"/>
    <cellStyle name="40% - Accent1" xfId="7" builtinId="31" customBuiltin="1"/>
    <cellStyle name="40% - Accent1 10" xfId="3860"/>
    <cellStyle name="40% - Accent1 10 2" xfId="4093"/>
    <cellStyle name="40% - Accent1 10 2 2" xfId="16118"/>
    <cellStyle name="40% - Accent1 10 3" xfId="4302"/>
    <cellStyle name="40% - Accent1 10 3 2" xfId="24801"/>
    <cellStyle name="40% - Accent1 10 4" xfId="5063"/>
    <cellStyle name="40% - Accent1 10 4 2" xfId="16577"/>
    <cellStyle name="40% - Accent1 10 5" xfId="10102"/>
    <cellStyle name="40% - Accent1 11" xfId="3882"/>
    <cellStyle name="40% - Accent1 11 2" xfId="4109"/>
    <cellStyle name="40% - Accent1 11 2 2" xfId="16119"/>
    <cellStyle name="40% - Accent1 11 3" xfId="4318"/>
    <cellStyle name="40% - Accent1 11 3 2" xfId="24800"/>
    <cellStyle name="40% - Accent1 11 4" xfId="5064"/>
    <cellStyle name="40% - Accent1 11 4 2" xfId="16578"/>
    <cellStyle name="40% - Accent1 11 5" xfId="10103"/>
    <cellStyle name="40% - Accent1 12" xfId="9599"/>
    <cellStyle name="40% - Accent1 12 2" xfId="15828"/>
    <cellStyle name="40% - Accent1 13" xfId="4412"/>
    <cellStyle name="40% - Accent1 14" xfId="9874"/>
    <cellStyle name="40% - Accent1 15" xfId="27635"/>
    <cellStyle name="40% - Accent1 2" xfId="3347"/>
    <cellStyle name="40% - Accent1 2 2" xfId="5065"/>
    <cellStyle name="40% - Accent1 2 2 10" xfId="10105"/>
    <cellStyle name="40% - Accent1 2 2 2" xfId="5066"/>
    <cellStyle name="40% - Accent1 2 2 2 2" xfId="16121"/>
    <cellStyle name="40% - Accent1 2 2 2 3" xfId="25846"/>
    <cellStyle name="40% - Accent1 2 2 2 4" xfId="16581"/>
    <cellStyle name="40% - Accent1 2 2 2 5" xfId="10106"/>
    <cellStyle name="40% - Accent1 2 2 3" xfId="5067"/>
    <cellStyle name="40% - Accent1 2 2 3 2" xfId="16122"/>
    <cellStyle name="40% - Accent1 2 2 3 3" xfId="24797"/>
    <cellStyle name="40% - Accent1 2 2 3 4" xfId="16582"/>
    <cellStyle name="40% - Accent1 2 2 3 5" xfId="10107"/>
    <cellStyle name="40% - Accent1 2 2 4" xfId="5068"/>
    <cellStyle name="40% - Accent1 2 2 4 2" xfId="16123"/>
    <cellStyle name="40% - Accent1 2 2 4 3" xfId="24796"/>
    <cellStyle name="40% - Accent1 2 2 4 4" xfId="16583"/>
    <cellStyle name="40% - Accent1 2 2 4 5" xfId="10108"/>
    <cellStyle name="40% - Accent1 2 2 5" xfId="5069"/>
    <cellStyle name="40% - Accent1 2 2 5 2" xfId="16124"/>
    <cellStyle name="40% - Accent1 2 2 5 3" xfId="24795"/>
    <cellStyle name="40% - Accent1 2 2 5 4" xfId="16584"/>
    <cellStyle name="40% - Accent1 2 2 5 5" xfId="10109"/>
    <cellStyle name="40% - Accent1 2 2 6" xfId="5070"/>
    <cellStyle name="40% - Accent1 2 2 6 2" xfId="16125"/>
    <cellStyle name="40% - Accent1 2 2 6 3" xfId="24794"/>
    <cellStyle name="40% - Accent1 2 2 6 4" xfId="16585"/>
    <cellStyle name="40% - Accent1 2 2 6 5" xfId="10110"/>
    <cellStyle name="40% - Accent1 2 2 7" xfId="16120"/>
    <cellStyle name="40% - Accent1 2 2 8" xfId="24798"/>
    <cellStyle name="40% - Accent1 2 2 9" xfId="16580"/>
    <cellStyle name="40% - Accent1 2 3" xfId="5071"/>
    <cellStyle name="40% - Accent1 2 3 2" xfId="24793"/>
    <cellStyle name="40% - Accent1 2 3 3" xfId="16586"/>
    <cellStyle name="40% - Accent1 2 3 4" xfId="10111"/>
    <cellStyle name="40% - Accent1 2 4" xfId="5072"/>
    <cellStyle name="40% - Accent1 2 4 2" xfId="24792"/>
    <cellStyle name="40% - Accent1 2 4 3" xfId="16587"/>
    <cellStyle name="40% - Accent1 2 4 4" xfId="10112"/>
    <cellStyle name="40% - Accent1 2 5" xfId="5073"/>
    <cellStyle name="40% - Accent1 2 5 2" xfId="26100"/>
    <cellStyle name="40% - Accent1 2 5 3" xfId="20301"/>
    <cellStyle name="40% - Accent1 2 5 4" xfId="13863"/>
    <cellStyle name="40% - Accent1 2 6" xfId="24799"/>
    <cellStyle name="40% - Accent1 2 7" xfId="16579"/>
    <cellStyle name="40% - Accent1 2 8" xfId="10104"/>
    <cellStyle name="40% - Accent1 3" xfId="3402"/>
    <cellStyle name="40% - Accent1 3 10" xfId="24791"/>
    <cellStyle name="40% - Accent1 3 11" xfId="16588"/>
    <cellStyle name="40% - Accent1 3 12" xfId="10113"/>
    <cellStyle name="40% - Accent1 3 2" xfId="5074"/>
    <cellStyle name="40% - Accent1 3 2 2" xfId="16127"/>
    <cellStyle name="40% - Accent1 3 2 3" xfId="24790"/>
    <cellStyle name="40% - Accent1 3 2 4" xfId="16589"/>
    <cellStyle name="40% - Accent1 3 2 5" xfId="10114"/>
    <cellStyle name="40% - Accent1 3 3" xfId="5075"/>
    <cellStyle name="40% - Accent1 3 3 2" xfId="16128"/>
    <cellStyle name="40% - Accent1 3 3 3" xfId="24789"/>
    <cellStyle name="40% - Accent1 3 3 4" xfId="16590"/>
    <cellStyle name="40% - Accent1 3 3 5" xfId="10115"/>
    <cellStyle name="40% - Accent1 3 4" xfId="5076"/>
    <cellStyle name="40% - Accent1 3 4 2" xfId="16129"/>
    <cellStyle name="40% - Accent1 3 4 3" xfId="24788"/>
    <cellStyle name="40% - Accent1 3 4 4" xfId="16591"/>
    <cellStyle name="40% - Accent1 3 4 5" xfId="10116"/>
    <cellStyle name="40% - Accent1 3 5" xfId="5077"/>
    <cellStyle name="40% - Accent1 3 5 2" xfId="16130"/>
    <cellStyle name="40% - Accent1 3 5 3" xfId="24787"/>
    <cellStyle name="40% - Accent1 3 5 4" xfId="16592"/>
    <cellStyle name="40% - Accent1 3 5 5" xfId="10117"/>
    <cellStyle name="40% - Accent1 3 6" xfId="5078"/>
    <cellStyle name="40% - Accent1 3 6 2" xfId="16131"/>
    <cellStyle name="40% - Accent1 3 6 3" xfId="24786"/>
    <cellStyle name="40% - Accent1 3 6 4" xfId="16593"/>
    <cellStyle name="40% - Accent1 3 6 5" xfId="10118"/>
    <cellStyle name="40% - Accent1 3 7" xfId="5079"/>
    <cellStyle name="40% - Accent1 3 7 2" xfId="16132"/>
    <cellStyle name="40% - Accent1 3 7 3" xfId="24785"/>
    <cellStyle name="40% - Accent1 3 7 4" xfId="16594"/>
    <cellStyle name="40% - Accent1 3 7 5" xfId="10119"/>
    <cellStyle name="40% - Accent1 3 8" xfId="5080"/>
    <cellStyle name="40% - Accent1 3 8 2" xfId="16133"/>
    <cellStyle name="40% - Accent1 3 8 3" xfId="24784"/>
    <cellStyle name="40% - Accent1 3 8 4" xfId="16595"/>
    <cellStyle name="40% - Accent1 3 8 5" xfId="10120"/>
    <cellStyle name="40% - Accent1 3 9" xfId="4553"/>
    <cellStyle name="40% - Accent1 3 9 2" xfId="16126"/>
    <cellStyle name="40% - Accent1 4" xfId="3454"/>
    <cellStyle name="40% - Accent1 4 10" xfId="25525"/>
    <cellStyle name="40% - Accent1 4 11" xfId="16596"/>
    <cellStyle name="40% - Accent1 4 12" xfId="10121"/>
    <cellStyle name="40% - Accent1 4 2" xfId="5081"/>
    <cellStyle name="40% - Accent1 4 2 2" xfId="16135"/>
    <cellStyle name="40% - Accent1 4 2 3" xfId="24783"/>
    <cellStyle name="40% - Accent1 4 2 4" xfId="16597"/>
    <cellStyle name="40% - Accent1 4 2 5" xfId="10122"/>
    <cellStyle name="40% - Accent1 4 3" xfId="5082"/>
    <cellStyle name="40% - Accent1 4 3 2" xfId="16136"/>
    <cellStyle name="40% - Accent1 4 3 3" xfId="24782"/>
    <cellStyle name="40% - Accent1 4 3 4" xfId="16598"/>
    <cellStyle name="40% - Accent1 4 3 5" xfId="10123"/>
    <cellStyle name="40% - Accent1 4 4" xfId="5083"/>
    <cellStyle name="40% - Accent1 4 4 2" xfId="16137"/>
    <cellStyle name="40% - Accent1 4 4 3" xfId="25845"/>
    <cellStyle name="40% - Accent1 4 4 4" xfId="16599"/>
    <cellStyle name="40% - Accent1 4 4 5" xfId="10124"/>
    <cellStyle name="40% - Accent1 4 5" xfId="5084"/>
    <cellStyle name="40% - Accent1 4 5 2" xfId="16138"/>
    <cellStyle name="40% - Accent1 4 5 3" xfId="24781"/>
    <cellStyle name="40% - Accent1 4 5 4" xfId="16600"/>
    <cellStyle name="40% - Accent1 4 5 5" xfId="10125"/>
    <cellStyle name="40% - Accent1 4 6" xfId="5085"/>
    <cellStyle name="40% - Accent1 4 6 2" xfId="16139"/>
    <cellStyle name="40% - Accent1 4 6 3" xfId="24780"/>
    <cellStyle name="40% - Accent1 4 6 4" xfId="16601"/>
    <cellStyle name="40% - Accent1 4 6 5" xfId="10126"/>
    <cellStyle name="40% - Accent1 4 7" xfId="5086"/>
    <cellStyle name="40% - Accent1 4 7 2" xfId="16140"/>
    <cellStyle name="40% - Accent1 4 7 3" xfId="24779"/>
    <cellStyle name="40% - Accent1 4 7 4" xfId="16602"/>
    <cellStyle name="40% - Accent1 4 7 5" xfId="10127"/>
    <cellStyle name="40% - Accent1 4 8" xfId="5087"/>
    <cellStyle name="40% - Accent1 4 8 2" xfId="16141"/>
    <cellStyle name="40% - Accent1 4 8 3" xfId="24778"/>
    <cellStyle name="40% - Accent1 4 8 4" xfId="16603"/>
    <cellStyle name="40% - Accent1 4 8 5" xfId="10128"/>
    <cellStyle name="40% - Accent1 4 9" xfId="4630"/>
    <cellStyle name="40% - Accent1 4 9 2" xfId="16134"/>
    <cellStyle name="40% - Accent1 5" xfId="3649"/>
    <cellStyle name="40% - Accent1 5 10" xfId="4802"/>
    <cellStyle name="40% - Accent1 5 10 2" xfId="24777"/>
    <cellStyle name="40% - Accent1 5 11" xfId="16604"/>
    <cellStyle name="40% - Accent1 5 12" xfId="10129"/>
    <cellStyle name="40% - Accent1 5 2" xfId="3816"/>
    <cellStyle name="40% - Accent1 5 2 2" xfId="4050"/>
    <cellStyle name="40% - Accent1 5 2 2 2" xfId="16143"/>
    <cellStyle name="40% - Accent1 5 2 3" xfId="4259"/>
    <cellStyle name="40% - Accent1 5 2 3 2" xfId="24776"/>
    <cellStyle name="40% - Accent1 5 2 4" xfId="5088"/>
    <cellStyle name="40% - Accent1 5 2 4 2" xfId="16605"/>
    <cellStyle name="40% - Accent1 5 2 5" xfId="10130"/>
    <cellStyle name="40% - Accent1 5 3" xfId="3925"/>
    <cellStyle name="40% - Accent1 5 3 2" xfId="4135"/>
    <cellStyle name="40% - Accent1 5 3 2 2" xfId="16144"/>
    <cellStyle name="40% - Accent1 5 3 3" xfId="4344"/>
    <cellStyle name="40% - Accent1 5 3 3 2" xfId="24775"/>
    <cellStyle name="40% - Accent1 5 3 4" xfId="5089"/>
    <cellStyle name="40% - Accent1 5 3 4 2" xfId="16606"/>
    <cellStyle name="40% - Accent1 5 3 5" xfId="10131"/>
    <cellStyle name="40% - Accent1 5 4" xfId="3981"/>
    <cellStyle name="40% - Accent1 5 4 2" xfId="5090"/>
    <cellStyle name="40% - Accent1 5 4 2 2" xfId="16145"/>
    <cellStyle name="40% - Accent1 5 4 3" xfId="24774"/>
    <cellStyle name="40% - Accent1 5 4 4" xfId="16607"/>
    <cellStyle name="40% - Accent1 5 4 5" xfId="10132"/>
    <cellStyle name="40% - Accent1 5 5" xfId="4190"/>
    <cellStyle name="40% - Accent1 5 5 2" xfId="5091"/>
    <cellStyle name="40% - Accent1 5 5 2 2" xfId="16146"/>
    <cellStyle name="40% - Accent1 5 5 3" xfId="24773"/>
    <cellStyle name="40% - Accent1 5 5 4" xfId="16608"/>
    <cellStyle name="40% - Accent1 5 5 5" xfId="10133"/>
    <cellStyle name="40% - Accent1 5 6" xfId="5092"/>
    <cellStyle name="40% - Accent1 5 6 2" xfId="16147"/>
    <cellStyle name="40% - Accent1 5 6 3" xfId="24772"/>
    <cellStyle name="40% - Accent1 5 6 4" xfId="16609"/>
    <cellStyle name="40% - Accent1 5 6 5" xfId="10134"/>
    <cellStyle name="40% - Accent1 5 7" xfId="5093"/>
    <cellStyle name="40% - Accent1 5 7 2" xfId="16148"/>
    <cellStyle name="40% - Accent1 5 7 3" xfId="25524"/>
    <cellStyle name="40% - Accent1 5 7 4" xfId="16610"/>
    <cellStyle name="40% - Accent1 5 7 5" xfId="10135"/>
    <cellStyle name="40% - Accent1 5 8" xfId="5094"/>
    <cellStyle name="40% - Accent1 5 8 2" xfId="16149"/>
    <cellStyle name="40% - Accent1 5 8 3" xfId="25523"/>
    <cellStyle name="40% - Accent1 5 8 4" xfId="16611"/>
    <cellStyle name="40% - Accent1 5 8 5" xfId="10136"/>
    <cellStyle name="40% - Accent1 5 9" xfId="9581"/>
    <cellStyle name="40% - Accent1 5 9 2" xfId="16142"/>
    <cellStyle name="40% - Accent1 6" xfId="3675"/>
    <cellStyle name="40% - Accent1 6 2" xfId="3830"/>
    <cellStyle name="40% - Accent1 6 2 2" xfId="4064"/>
    <cellStyle name="40% - Accent1 6 2 3" xfId="4273"/>
    <cellStyle name="40% - Accent1 6 2 4" xfId="16150"/>
    <cellStyle name="40% - Accent1 6 3" xfId="3939"/>
    <cellStyle name="40% - Accent1 6 3 2" xfId="4149"/>
    <cellStyle name="40% - Accent1 6 3 3" xfId="4358"/>
    <cellStyle name="40% - Accent1 6 3 4" xfId="25522"/>
    <cellStyle name="40% - Accent1 6 4" xfId="3995"/>
    <cellStyle name="40% - Accent1 6 4 2" xfId="16612"/>
    <cellStyle name="40% - Accent1 6 5" xfId="4204"/>
    <cellStyle name="40% - Accent1 6 6" xfId="5095"/>
    <cellStyle name="40% - Accent1 6 7" xfId="10137"/>
    <cellStyle name="40% - Accent1 7" xfId="3696"/>
    <cellStyle name="40% - Accent1 7 2" xfId="3845"/>
    <cellStyle name="40% - Accent1 7 2 2" xfId="4079"/>
    <cellStyle name="40% - Accent1 7 2 3" xfId="4288"/>
    <cellStyle name="40% - Accent1 7 2 4" xfId="16151"/>
    <cellStyle name="40% - Accent1 7 3" xfId="3954"/>
    <cellStyle name="40% - Accent1 7 3 2" xfId="4164"/>
    <cellStyle name="40% - Accent1 7 3 3" xfId="4373"/>
    <cellStyle name="40% - Accent1 7 3 4" xfId="25521"/>
    <cellStyle name="40% - Accent1 7 4" xfId="4010"/>
    <cellStyle name="40% - Accent1 7 4 2" xfId="16613"/>
    <cellStyle name="40% - Accent1 7 5" xfId="4219"/>
    <cellStyle name="40% - Accent1 7 6" xfId="5096"/>
    <cellStyle name="40% - Accent1 7 7" xfId="10138"/>
    <cellStyle name="40% - Accent1 8" xfId="3746"/>
    <cellStyle name="40% - Accent1 8 2" xfId="5097"/>
    <cellStyle name="40% - Accent1 8 2 2" xfId="16152"/>
    <cellStyle name="40% - Accent1 8 3" xfId="25520"/>
    <cellStyle name="40% - Accent1 8 4" xfId="16614"/>
    <cellStyle name="40% - Accent1 8 5" xfId="10139"/>
    <cellStyle name="40% - Accent1 9" xfId="3723"/>
    <cellStyle name="40% - Accent1 9 2" xfId="4024"/>
    <cellStyle name="40% - Accent1 9 2 2" xfId="16153"/>
    <cellStyle name="40% - Accent1 9 3" xfId="4233"/>
    <cellStyle name="40% - Accent1 9 3 2" xfId="25482"/>
    <cellStyle name="40% - Accent1 9 4" xfId="5098"/>
    <cellStyle name="40% - Accent1 9 4 2" xfId="16615"/>
    <cellStyle name="40% - Accent1 9 5" xfId="10140"/>
    <cellStyle name="40% - Accent2" xfId="8" builtinId="35" customBuiltin="1"/>
    <cellStyle name="40% - Accent2 10" xfId="3863"/>
    <cellStyle name="40% - Accent2 10 2" xfId="4095"/>
    <cellStyle name="40% - Accent2 10 2 2" xfId="16154"/>
    <cellStyle name="40% - Accent2 10 3" xfId="4304"/>
    <cellStyle name="40% - Accent2 10 3 2" xfId="25519"/>
    <cellStyle name="40% - Accent2 10 4" xfId="5099"/>
    <cellStyle name="40% - Accent2 10 4 2" xfId="16616"/>
    <cellStyle name="40% - Accent2 10 5" xfId="10141"/>
    <cellStyle name="40% - Accent2 11" xfId="3886"/>
    <cellStyle name="40% - Accent2 11 2" xfId="4111"/>
    <cellStyle name="40% - Accent2 11 2 2" xfId="16155"/>
    <cellStyle name="40% - Accent2 11 3" xfId="4320"/>
    <cellStyle name="40% - Accent2 11 3 2" xfId="25518"/>
    <cellStyle name="40% - Accent2 11 4" xfId="5100"/>
    <cellStyle name="40% - Accent2 11 4 2" xfId="16617"/>
    <cellStyle name="40% - Accent2 11 5" xfId="10142"/>
    <cellStyle name="40% - Accent2 12" xfId="9601"/>
    <cellStyle name="40% - Accent2 12 2" xfId="15829"/>
    <cellStyle name="40% - Accent2 13" xfId="4416"/>
    <cellStyle name="40% - Accent2 14" xfId="9877"/>
    <cellStyle name="40% - Accent2 15" xfId="27639"/>
    <cellStyle name="40% - Accent2 2" xfId="3346"/>
    <cellStyle name="40% - Accent2 2 2" xfId="5101"/>
    <cellStyle name="40% - Accent2 2 2 10" xfId="10144"/>
    <cellStyle name="40% - Accent2 2 2 2" xfId="5102"/>
    <cellStyle name="40% - Accent2 2 2 2 2" xfId="16157"/>
    <cellStyle name="40% - Accent2 2 2 2 3" xfId="25515"/>
    <cellStyle name="40% - Accent2 2 2 2 4" xfId="16620"/>
    <cellStyle name="40% - Accent2 2 2 2 5" xfId="10145"/>
    <cellStyle name="40% - Accent2 2 2 3" xfId="5103"/>
    <cellStyle name="40% - Accent2 2 2 3 2" xfId="16158"/>
    <cellStyle name="40% - Accent2 2 2 3 3" xfId="25514"/>
    <cellStyle name="40% - Accent2 2 2 3 4" xfId="16621"/>
    <cellStyle name="40% - Accent2 2 2 3 5" xfId="10146"/>
    <cellStyle name="40% - Accent2 2 2 4" xfId="5104"/>
    <cellStyle name="40% - Accent2 2 2 4 2" xfId="16159"/>
    <cellStyle name="40% - Accent2 2 2 4 3" xfId="25513"/>
    <cellStyle name="40% - Accent2 2 2 4 4" xfId="16622"/>
    <cellStyle name="40% - Accent2 2 2 4 5" xfId="10147"/>
    <cellStyle name="40% - Accent2 2 2 5" xfId="5105"/>
    <cellStyle name="40% - Accent2 2 2 5 2" xfId="16160"/>
    <cellStyle name="40% - Accent2 2 2 5 3" xfId="25512"/>
    <cellStyle name="40% - Accent2 2 2 5 4" xfId="16623"/>
    <cellStyle name="40% - Accent2 2 2 5 5" xfId="10148"/>
    <cellStyle name="40% - Accent2 2 2 6" xfId="5106"/>
    <cellStyle name="40% - Accent2 2 2 6 2" xfId="16161"/>
    <cellStyle name="40% - Accent2 2 2 6 3" xfId="25511"/>
    <cellStyle name="40% - Accent2 2 2 6 4" xfId="16624"/>
    <cellStyle name="40% - Accent2 2 2 6 5" xfId="10149"/>
    <cellStyle name="40% - Accent2 2 2 7" xfId="16156"/>
    <cellStyle name="40% - Accent2 2 2 8" xfId="25516"/>
    <cellStyle name="40% - Accent2 2 2 9" xfId="16619"/>
    <cellStyle name="40% - Accent2 2 3" xfId="5107"/>
    <cellStyle name="40% - Accent2 2 3 2" xfId="25510"/>
    <cellStyle name="40% - Accent2 2 3 3" xfId="16625"/>
    <cellStyle name="40% - Accent2 2 3 4" xfId="10150"/>
    <cellStyle name="40% - Accent2 2 4" xfId="5108"/>
    <cellStyle name="40% - Accent2 2 4 2" xfId="26359"/>
    <cellStyle name="40% - Accent2 2 4 3" xfId="16626"/>
    <cellStyle name="40% - Accent2 2 4 4" xfId="10151"/>
    <cellStyle name="40% - Accent2 2 5" xfId="5109"/>
    <cellStyle name="40% - Accent2 2 5 2" xfId="25069"/>
    <cellStyle name="40% - Accent2 2 5 3" xfId="20302"/>
    <cellStyle name="40% - Accent2 2 5 4" xfId="13864"/>
    <cellStyle name="40% - Accent2 2 6" xfId="25517"/>
    <cellStyle name="40% - Accent2 2 7" xfId="16618"/>
    <cellStyle name="40% - Accent2 2 8" xfId="10143"/>
    <cellStyle name="40% - Accent2 3" xfId="3403"/>
    <cellStyle name="40% - Accent2 3 10" xfId="25509"/>
    <cellStyle name="40% - Accent2 3 11" xfId="16627"/>
    <cellStyle name="40% - Accent2 3 12" xfId="10152"/>
    <cellStyle name="40% - Accent2 3 2" xfId="5110"/>
    <cellStyle name="40% - Accent2 3 2 2" xfId="16163"/>
    <cellStyle name="40% - Accent2 3 2 3" xfId="25508"/>
    <cellStyle name="40% - Accent2 3 2 4" xfId="16628"/>
    <cellStyle name="40% - Accent2 3 2 5" xfId="10153"/>
    <cellStyle name="40% - Accent2 3 3" xfId="5111"/>
    <cellStyle name="40% - Accent2 3 3 2" xfId="16164"/>
    <cellStyle name="40% - Accent2 3 3 3" xfId="25507"/>
    <cellStyle name="40% - Accent2 3 3 4" xfId="16629"/>
    <cellStyle name="40% - Accent2 3 3 5" xfId="10154"/>
    <cellStyle name="40% - Accent2 3 4" xfId="5112"/>
    <cellStyle name="40% - Accent2 3 4 2" xfId="16165"/>
    <cellStyle name="40% - Accent2 3 4 3" xfId="25506"/>
    <cellStyle name="40% - Accent2 3 4 4" xfId="16630"/>
    <cellStyle name="40% - Accent2 3 4 5" xfId="10155"/>
    <cellStyle name="40% - Accent2 3 5" xfId="5113"/>
    <cellStyle name="40% - Accent2 3 5 2" xfId="16166"/>
    <cellStyle name="40% - Accent2 3 5 3" xfId="25505"/>
    <cellStyle name="40% - Accent2 3 5 4" xfId="16631"/>
    <cellStyle name="40% - Accent2 3 5 5" xfId="10156"/>
    <cellStyle name="40% - Accent2 3 6" xfId="5114"/>
    <cellStyle name="40% - Accent2 3 6 2" xfId="16167"/>
    <cellStyle name="40% - Accent2 3 6 3" xfId="25504"/>
    <cellStyle name="40% - Accent2 3 6 4" xfId="16632"/>
    <cellStyle name="40% - Accent2 3 6 5" xfId="10157"/>
    <cellStyle name="40% - Accent2 3 7" xfId="5115"/>
    <cellStyle name="40% - Accent2 3 7 2" xfId="16168"/>
    <cellStyle name="40% - Accent2 3 7 3" xfId="25503"/>
    <cellStyle name="40% - Accent2 3 7 4" xfId="16633"/>
    <cellStyle name="40% - Accent2 3 7 5" xfId="10158"/>
    <cellStyle name="40% - Accent2 3 8" xfId="5116"/>
    <cellStyle name="40% - Accent2 3 8 2" xfId="16169"/>
    <cellStyle name="40% - Accent2 3 8 3" xfId="25502"/>
    <cellStyle name="40% - Accent2 3 8 4" xfId="16634"/>
    <cellStyle name="40% - Accent2 3 8 5" xfId="10159"/>
    <cellStyle name="40% - Accent2 3 9" xfId="4557"/>
    <cellStyle name="40% - Accent2 3 9 2" xfId="16162"/>
    <cellStyle name="40% - Accent2 4" xfId="3455"/>
    <cellStyle name="40% - Accent2 4 10" xfId="25501"/>
    <cellStyle name="40% - Accent2 4 11" xfId="16635"/>
    <cellStyle name="40% - Accent2 4 12" xfId="10160"/>
    <cellStyle name="40% - Accent2 4 2" xfId="5117"/>
    <cellStyle name="40% - Accent2 4 2 2" xfId="16171"/>
    <cellStyle name="40% - Accent2 4 2 3" xfId="25500"/>
    <cellStyle name="40% - Accent2 4 2 4" xfId="16636"/>
    <cellStyle name="40% - Accent2 4 2 5" xfId="10161"/>
    <cellStyle name="40% - Accent2 4 3" xfId="5118"/>
    <cellStyle name="40% - Accent2 4 3 2" xfId="16172"/>
    <cellStyle name="40% - Accent2 4 3 3" xfId="25499"/>
    <cellStyle name="40% - Accent2 4 3 4" xfId="16637"/>
    <cellStyle name="40% - Accent2 4 3 5" xfId="10162"/>
    <cellStyle name="40% - Accent2 4 4" xfId="5119"/>
    <cellStyle name="40% - Accent2 4 4 2" xfId="16173"/>
    <cellStyle name="40% - Accent2 4 4 3" xfId="25498"/>
    <cellStyle name="40% - Accent2 4 4 4" xfId="16638"/>
    <cellStyle name="40% - Accent2 4 4 5" xfId="10163"/>
    <cellStyle name="40% - Accent2 4 5" xfId="5120"/>
    <cellStyle name="40% - Accent2 4 5 2" xfId="16174"/>
    <cellStyle name="40% - Accent2 4 5 3" xfId="25497"/>
    <cellStyle name="40% - Accent2 4 5 4" xfId="16639"/>
    <cellStyle name="40% - Accent2 4 5 5" xfId="10164"/>
    <cellStyle name="40% - Accent2 4 6" xfId="5121"/>
    <cellStyle name="40% - Accent2 4 6 2" xfId="16175"/>
    <cellStyle name="40% - Accent2 4 6 3" xfId="25496"/>
    <cellStyle name="40% - Accent2 4 6 4" xfId="16640"/>
    <cellStyle name="40% - Accent2 4 6 5" xfId="10165"/>
    <cellStyle name="40% - Accent2 4 7" xfId="5122"/>
    <cellStyle name="40% - Accent2 4 7 2" xfId="16176"/>
    <cellStyle name="40% - Accent2 4 7 3" xfId="25495"/>
    <cellStyle name="40% - Accent2 4 7 4" xfId="16641"/>
    <cellStyle name="40% - Accent2 4 7 5" xfId="10166"/>
    <cellStyle name="40% - Accent2 4 8" xfId="5123"/>
    <cellStyle name="40% - Accent2 4 8 2" xfId="16177"/>
    <cellStyle name="40% - Accent2 4 8 3" xfId="25494"/>
    <cellStyle name="40% - Accent2 4 8 4" xfId="16642"/>
    <cellStyle name="40% - Accent2 4 8 5" xfId="10167"/>
    <cellStyle name="40% - Accent2 4 9" xfId="4631"/>
    <cellStyle name="40% - Accent2 4 9 2" xfId="16170"/>
    <cellStyle name="40% - Accent2 5" xfId="3653"/>
    <cellStyle name="40% - Accent2 5 10" xfId="4805"/>
    <cellStyle name="40% - Accent2 5 10 2" xfId="25493"/>
    <cellStyle name="40% - Accent2 5 11" xfId="16643"/>
    <cellStyle name="40% - Accent2 5 12" xfId="10168"/>
    <cellStyle name="40% - Accent2 5 2" xfId="3818"/>
    <cellStyle name="40% - Accent2 5 2 2" xfId="4052"/>
    <cellStyle name="40% - Accent2 5 2 2 2" xfId="16179"/>
    <cellStyle name="40% - Accent2 5 2 3" xfId="4261"/>
    <cellStyle name="40% - Accent2 5 2 3 2" xfId="24771"/>
    <cellStyle name="40% - Accent2 5 2 4" xfId="5124"/>
    <cellStyle name="40% - Accent2 5 2 4 2" xfId="16644"/>
    <cellStyle name="40% - Accent2 5 2 5" xfId="10169"/>
    <cellStyle name="40% - Accent2 5 3" xfId="3927"/>
    <cellStyle name="40% - Accent2 5 3 2" xfId="4137"/>
    <cellStyle name="40% - Accent2 5 3 2 2" xfId="16180"/>
    <cellStyle name="40% - Accent2 5 3 3" xfId="4346"/>
    <cellStyle name="40% - Accent2 5 3 3 2" xfId="24770"/>
    <cellStyle name="40% - Accent2 5 3 4" xfId="5125"/>
    <cellStyle name="40% - Accent2 5 3 4 2" xfId="16645"/>
    <cellStyle name="40% - Accent2 5 3 5" xfId="10170"/>
    <cellStyle name="40% - Accent2 5 4" xfId="3983"/>
    <cellStyle name="40% - Accent2 5 4 2" xfId="5126"/>
    <cellStyle name="40% - Accent2 5 4 2 2" xfId="16181"/>
    <cellStyle name="40% - Accent2 5 4 3" xfId="25492"/>
    <cellStyle name="40% - Accent2 5 4 4" xfId="16646"/>
    <cellStyle name="40% - Accent2 5 4 5" xfId="10171"/>
    <cellStyle name="40% - Accent2 5 5" xfId="4192"/>
    <cellStyle name="40% - Accent2 5 5 2" xfId="5127"/>
    <cellStyle name="40% - Accent2 5 5 2 2" xfId="16182"/>
    <cellStyle name="40% - Accent2 5 5 3" xfId="25491"/>
    <cellStyle name="40% - Accent2 5 5 4" xfId="16647"/>
    <cellStyle name="40% - Accent2 5 5 5" xfId="10172"/>
    <cellStyle name="40% - Accent2 5 6" xfId="5128"/>
    <cellStyle name="40% - Accent2 5 6 2" xfId="16183"/>
    <cellStyle name="40% - Accent2 5 6 3" xfId="25490"/>
    <cellStyle name="40% - Accent2 5 6 4" xfId="16648"/>
    <cellStyle name="40% - Accent2 5 6 5" xfId="10173"/>
    <cellStyle name="40% - Accent2 5 7" xfId="5129"/>
    <cellStyle name="40% - Accent2 5 7 2" xfId="16184"/>
    <cellStyle name="40% - Accent2 5 7 3" xfId="25489"/>
    <cellStyle name="40% - Accent2 5 7 4" xfId="16649"/>
    <cellStyle name="40% - Accent2 5 7 5" xfId="10174"/>
    <cellStyle name="40% - Accent2 5 8" xfId="5130"/>
    <cellStyle name="40% - Accent2 5 8 2" xfId="16185"/>
    <cellStyle name="40% - Accent2 5 8 3" xfId="25488"/>
    <cellStyle name="40% - Accent2 5 8 4" xfId="16650"/>
    <cellStyle name="40% - Accent2 5 8 5" xfId="10175"/>
    <cellStyle name="40% - Accent2 5 9" xfId="9583"/>
    <cellStyle name="40% - Accent2 5 9 2" xfId="16178"/>
    <cellStyle name="40% - Accent2 6" xfId="3678"/>
    <cellStyle name="40% - Accent2 6 2" xfId="3832"/>
    <cellStyle name="40% - Accent2 6 2 2" xfId="4066"/>
    <cellStyle name="40% - Accent2 6 2 3" xfId="4275"/>
    <cellStyle name="40% - Accent2 6 2 4" xfId="16186"/>
    <cellStyle name="40% - Accent2 6 3" xfId="3941"/>
    <cellStyle name="40% - Accent2 6 3 2" xfId="4151"/>
    <cellStyle name="40% - Accent2 6 3 3" xfId="4360"/>
    <cellStyle name="40% - Accent2 6 3 4" xfId="25487"/>
    <cellStyle name="40% - Accent2 6 4" xfId="3997"/>
    <cellStyle name="40% - Accent2 6 4 2" xfId="16651"/>
    <cellStyle name="40% - Accent2 6 5" xfId="4206"/>
    <cellStyle name="40% - Accent2 6 6" xfId="5131"/>
    <cellStyle name="40% - Accent2 6 7" xfId="10176"/>
    <cellStyle name="40% - Accent2 7" xfId="3699"/>
    <cellStyle name="40% - Accent2 7 2" xfId="3847"/>
    <cellStyle name="40% - Accent2 7 2 2" xfId="4081"/>
    <cellStyle name="40% - Accent2 7 2 3" xfId="4290"/>
    <cellStyle name="40% - Accent2 7 2 4" xfId="16187"/>
    <cellStyle name="40% - Accent2 7 3" xfId="3956"/>
    <cellStyle name="40% - Accent2 7 3 2" xfId="4166"/>
    <cellStyle name="40% - Accent2 7 3 3" xfId="4375"/>
    <cellStyle name="40% - Accent2 7 3 4" xfId="25486"/>
    <cellStyle name="40% - Accent2 7 4" xfId="4012"/>
    <cellStyle name="40% - Accent2 7 4 2" xfId="16652"/>
    <cellStyle name="40% - Accent2 7 5" xfId="4221"/>
    <cellStyle name="40% - Accent2 7 6" xfId="5132"/>
    <cellStyle name="40% - Accent2 7 7" xfId="10177"/>
    <cellStyle name="40% - Accent2 8" xfId="3747"/>
    <cellStyle name="40% - Accent2 8 2" xfId="5133"/>
    <cellStyle name="40% - Accent2 8 2 2" xfId="16188"/>
    <cellStyle name="40% - Accent2 8 3" xfId="25485"/>
    <cellStyle name="40% - Accent2 8 4" xfId="16653"/>
    <cellStyle name="40% - Accent2 8 5" xfId="10178"/>
    <cellStyle name="40% - Accent2 9" xfId="3726"/>
    <cellStyle name="40% - Accent2 9 2" xfId="4026"/>
    <cellStyle name="40% - Accent2 9 2 2" xfId="16189"/>
    <cellStyle name="40% - Accent2 9 3" xfId="4235"/>
    <cellStyle name="40% - Accent2 9 3 2" xfId="25484"/>
    <cellStyle name="40% - Accent2 9 4" xfId="5134"/>
    <cellStyle name="40% - Accent2 9 4 2" xfId="16654"/>
    <cellStyle name="40% - Accent2 9 5" xfId="10179"/>
    <cellStyle name="40% - Accent3" xfId="9" builtinId="39" customBuiltin="1"/>
    <cellStyle name="40% - Accent3 10" xfId="3866"/>
    <cellStyle name="40% - Accent3 10 2" xfId="4097"/>
    <cellStyle name="40% - Accent3 10 2 2" xfId="16190"/>
    <cellStyle name="40% - Accent3 10 3" xfId="4306"/>
    <cellStyle name="40% - Accent3 10 3 2" xfId="25483"/>
    <cellStyle name="40% - Accent3 10 4" xfId="5135"/>
    <cellStyle name="40% - Accent3 10 4 2" xfId="16655"/>
    <cellStyle name="40% - Accent3 10 5" xfId="10180"/>
    <cellStyle name="40% - Accent3 11" xfId="3889"/>
    <cellStyle name="40% - Accent3 11 2" xfId="4113"/>
    <cellStyle name="40% - Accent3 11 2 2" xfId="16191"/>
    <cellStyle name="40% - Accent3 11 3" xfId="4322"/>
    <cellStyle name="40% - Accent3 11 3 2" xfId="24769"/>
    <cellStyle name="40% - Accent3 11 4" xfId="5136"/>
    <cellStyle name="40% - Accent3 11 4 2" xfId="16656"/>
    <cellStyle name="40% - Accent3 11 5" xfId="10181"/>
    <cellStyle name="40% - Accent3 12" xfId="9603"/>
    <cellStyle name="40% - Accent3 12 2" xfId="15830"/>
    <cellStyle name="40% - Accent3 13" xfId="4420"/>
    <cellStyle name="40% - Accent3 14" xfId="9880"/>
    <cellStyle name="40% - Accent3 15" xfId="27643"/>
    <cellStyle name="40% - Accent3 2" xfId="3345"/>
    <cellStyle name="40% - Accent3 2 2" xfId="5137"/>
    <cellStyle name="40% - Accent3 2 2 10" xfId="10183"/>
    <cellStyle name="40% - Accent3 2 2 2" xfId="5138"/>
    <cellStyle name="40% - Accent3 2 2 2 2" xfId="16193"/>
    <cellStyle name="40% - Accent3 2 2 2 3" xfId="25479"/>
    <cellStyle name="40% - Accent3 2 2 2 4" xfId="16659"/>
    <cellStyle name="40% - Accent3 2 2 2 5" xfId="10184"/>
    <cellStyle name="40% - Accent3 2 2 3" xfId="5139"/>
    <cellStyle name="40% - Accent3 2 2 3 2" xfId="16194"/>
    <cellStyle name="40% - Accent3 2 2 3 3" xfId="25478"/>
    <cellStyle name="40% - Accent3 2 2 3 4" xfId="16660"/>
    <cellStyle name="40% - Accent3 2 2 3 5" xfId="10185"/>
    <cellStyle name="40% - Accent3 2 2 4" xfId="5140"/>
    <cellStyle name="40% - Accent3 2 2 4 2" xfId="16195"/>
    <cellStyle name="40% - Accent3 2 2 4 3" xfId="25477"/>
    <cellStyle name="40% - Accent3 2 2 4 4" xfId="16661"/>
    <cellStyle name="40% - Accent3 2 2 4 5" xfId="10186"/>
    <cellStyle name="40% - Accent3 2 2 5" xfId="5141"/>
    <cellStyle name="40% - Accent3 2 2 5 2" xfId="16196"/>
    <cellStyle name="40% - Accent3 2 2 5 3" xfId="25439"/>
    <cellStyle name="40% - Accent3 2 2 5 4" xfId="16662"/>
    <cellStyle name="40% - Accent3 2 2 5 5" xfId="10187"/>
    <cellStyle name="40% - Accent3 2 2 6" xfId="5142"/>
    <cellStyle name="40% - Accent3 2 2 6 2" xfId="16197"/>
    <cellStyle name="40% - Accent3 2 2 6 3" xfId="25476"/>
    <cellStyle name="40% - Accent3 2 2 6 4" xfId="16663"/>
    <cellStyle name="40% - Accent3 2 2 6 5" xfId="10188"/>
    <cellStyle name="40% - Accent3 2 2 7" xfId="16192"/>
    <cellStyle name="40% - Accent3 2 2 8" xfId="25480"/>
    <cellStyle name="40% - Accent3 2 2 9" xfId="16658"/>
    <cellStyle name="40% - Accent3 2 3" xfId="5143"/>
    <cellStyle name="40% - Accent3 2 3 2" xfId="25475"/>
    <cellStyle name="40% - Accent3 2 3 3" xfId="16664"/>
    <cellStyle name="40% - Accent3 2 3 4" xfId="10189"/>
    <cellStyle name="40% - Accent3 2 4" xfId="5144"/>
    <cellStyle name="40% - Accent3 2 4 2" xfId="25474"/>
    <cellStyle name="40% - Accent3 2 4 3" xfId="16665"/>
    <cellStyle name="40% - Accent3 2 4 4" xfId="10190"/>
    <cellStyle name="40% - Accent3 2 5" xfId="5145"/>
    <cellStyle name="40% - Accent3 2 5 2" xfId="25068"/>
    <cellStyle name="40% - Accent3 2 5 3" xfId="20303"/>
    <cellStyle name="40% - Accent3 2 5 4" xfId="13865"/>
    <cellStyle name="40% - Accent3 2 6" xfId="25481"/>
    <cellStyle name="40% - Accent3 2 7" xfId="16657"/>
    <cellStyle name="40% - Accent3 2 8" xfId="10182"/>
    <cellStyle name="40% - Accent3 3" xfId="3404"/>
    <cellStyle name="40% - Accent3 3 10" xfId="25473"/>
    <cellStyle name="40% - Accent3 3 11" xfId="16666"/>
    <cellStyle name="40% - Accent3 3 12" xfId="10191"/>
    <cellStyle name="40% - Accent3 3 2" xfId="5146"/>
    <cellStyle name="40% - Accent3 3 2 2" xfId="16199"/>
    <cellStyle name="40% - Accent3 3 2 3" xfId="25472"/>
    <cellStyle name="40% - Accent3 3 2 4" xfId="16667"/>
    <cellStyle name="40% - Accent3 3 2 5" xfId="10192"/>
    <cellStyle name="40% - Accent3 3 3" xfId="5147"/>
    <cellStyle name="40% - Accent3 3 3 2" xfId="16200"/>
    <cellStyle name="40% - Accent3 3 3 3" xfId="25471"/>
    <cellStyle name="40% - Accent3 3 3 4" xfId="16668"/>
    <cellStyle name="40% - Accent3 3 3 5" xfId="10193"/>
    <cellStyle name="40% - Accent3 3 4" xfId="5148"/>
    <cellStyle name="40% - Accent3 3 4 2" xfId="16201"/>
    <cellStyle name="40% - Accent3 3 4 3" xfId="26358"/>
    <cellStyle name="40% - Accent3 3 4 4" xfId="16669"/>
    <cellStyle name="40% - Accent3 3 4 5" xfId="10194"/>
    <cellStyle name="40% - Accent3 3 5" xfId="5149"/>
    <cellStyle name="40% - Accent3 3 5 2" xfId="16202"/>
    <cellStyle name="40% - Accent3 3 5 3" xfId="25470"/>
    <cellStyle name="40% - Accent3 3 5 4" xfId="16670"/>
    <cellStyle name="40% - Accent3 3 5 5" xfId="10195"/>
    <cellStyle name="40% - Accent3 3 6" xfId="5150"/>
    <cellStyle name="40% - Accent3 3 6 2" xfId="16203"/>
    <cellStyle name="40% - Accent3 3 6 3" xfId="25469"/>
    <cellStyle name="40% - Accent3 3 6 4" xfId="16671"/>
    <cellStyle name="40% - Accent3 3 6 5" xfId="10196"/>
    <cellStyle name="40% - Accent3 3 7" xfId="5151"/>
    <cellStyle name="40% - Accent3 3 7 2" xfId="16204"/>
    <cellStyle name="40% - Accent3 3 7 3" xfId="25468"/>
    <cellStyle name="40% - Accent3 3 7 4" xfId="16672"/>
    <cellStyle name="40% - Accent3 3 7 5" xfId="10197"/>
    <cellStyle name="40% - Accent3 3 8" xfId="5152"/>
    <cellStyle name="40% - Accent3 3 8 2" xfId="16205"/>
    <cellStyle name="40% - Accent3 3 8 3" xfId="25467"/>
    <cellStyle name="40% - Accent3 3 8 4" xfId="16673"/>
    <cellStyle name="40% - Accent3 3 8 5" xfId="10198"/>
    <cellStyle name="40% - Accent3 3 9" xfId="4561"/>
    <cellStyle name="40% - Accent3 3 9 2" xfId="16198"/>
    <cellStyle name="40% - Accent3 4" xfId="3456"/>
    <cellStyle name="40% - Accent3 4 10" xfId="25466"/>
    <cellStyle name="40% - Accent3 4 11" xfId="16674"/>
    <cellStyle name="40% - Accent3 4 12" xfId="10199"/>
    <cellStyle name="40% - Accent3 4 2" xfId="5153"/>
    <cellStyle name="40% - Accent3 4 2 2" xfId="16207"/>
    <cellStyle name="40% - Accent3 4 2 3" xfId="25465"/>
    <cellStyle name="40% - Accent3 4 2 4" xfId="16675"/>
    <cellStyle name="40% - Accent3 4 2 5" xfId="10200"/>
    <cellStyle name="40% - Accent3 4 3" xfId="5154"/>
    <cellStyle name="40% - Accent3 4 3 2" xfId="16208"/>
    <cellStyle name="40% - Accent3 4 3 3" xfId="25464"/>
    <cellStyle name="40% - Accent3 4 3 4" xfId="16676"/>
    <cellStyle name="40% - Accent3 4 3 5" xfId="10201"/>
    <cellStyle name="40% - Accent3 4 4" xfId="5155"/>
    <cellStyle name="40% - Accent3 4 4 2" xfId="16209"/>
    <cellStyle name="40% - Accent3 4 4 3" xfId="25463"/>
    <cellStyle name="40% - Accent3 4 4 4" xfId="16677"/>
    <cellStyle name="40% - Accent3 4 4 5" xfId="10202"/>
    <cellStyle name="40% - Accent3 4 5" xfId="5156"/>
    <cellStyle name="40% - Accent3 4 5 2" xfId="16210"/>
    <cellStyle name="40% - Accent3 4 5 3" xfId="25462"/>
    <cellStyle name="40% - Accent3 4 5 4" xfId="16678"/>
    <cellStyle name="40% - Accent3 4 5 5" xfId="10203"/>
    <cellStyle name="40% - Accent3 4 6" xfId="5157"/>
    <cellStyle name="40% - Accent3 4 6 2" xfId="16211"/>
    <cellStyle name="40% - Accent3 4 6 3" xfId="25461"/>
    <cellStyle name="40% - Accent3 4 6 4" xfId="16679"/>
    <cellStyle name="40% - Accent3 4 6 5" xfId="10204"/>
    <cellStyle name="40% - Accent3 4 7" xfId="5158"/>
    <cellStyle name="40% - Accent3 4 7 2" xfId="16212"/>
    <cellStyle name="40% - Accent3 4 7 3" xfId="25460"/>
    <cellStyle name="40% - Accent3 4 7 4" xfId="16680"/>
    <cellStyle name="40% - Accent3 4 7 5" xfId="10205"/>
    <cellStyle name="40% - Accent3 4 8" xfId="5159"/>
    <cellStyle name="40% - Accent3 4 8 2" xfId="16213"/>
    <cellStyle name="40% - Accent3 4 8 3" xfId="25459"/>
    <cellStyle name="40% - Accent3 4 8 4" xfId="16681"/>
    <cellStyle name="40% - Accent3 4 8 5" xfId="10206"/>
    <cellStyle name="40% - Accent3 4 9" xfId="4632"/>
    <cellStyle name="40% - Accent3 4 9 2" xfId="16206"/>
    <cellStyle name="40% - Accent3 5" xfId="3657"/>
    <cellStyle name="40% - Accent3 5 10" xfId="4808"/>
    <cellStyle name="40% - Accent3 5 10 2" xfId="25458"/>
    <cellStyle name="40% - Accent3 5 11" xfId="16682"/>
    <cellStyle name="40% - Accent3 5 12" xfId="10207"/>
    <cellStyle name="40% - Accent3 5 2" xfId="3820"/>
    <cellStyle name="40% - Accent3 5 2 2" xfId="4054"/>
    <cellStyle name="40% - Accent3 5 2 2 2" xfId="16215"/>
    <cellStyle name="40% - Accent3 5 2 3" xfId="4263"/>
    <cellStyle name="40% - Accent3 5 2 3 2" xfId="25457"/>
    <cellStyle name="40% - Accent3 5 2 4" xfId="5160"/>
    <cellStyle name="40% - Accent3 5 2 4 2" xfId="16683"/>
    <cellStyle name="40% - Accent3 5 2 5" xfId="10208"/>
    <cellStyle name="40% - Accent3 5 3" xfId="3929"/>
    <cellStyle name="40% - Accent3 5 3 2" xfId="4139"/>
    <cellStyle name="40% - Accent3 5 3 2 2" xfId="16216"/>
    <cellStyle name="40% - Accent3 5 3 3" xfId="4348"/>
    <cellStyle name="40% - Accent3 5 3 3 2" xfId="25456"/>
    <cellStyle name="40% - Accent3 5 3 4" xfId="5161"/>
    <cellStyle name="40% - Accent3 5 3 4 2" xfId="16684"/>
    <cellStyle name="40% - Accent3 5 3 5" xfId="10209"/>
    <cellStyle name="40% - Accent3 5 4" xfId="3985"/>
    <cellStyle name="40% - Accent3 5 4 2" xfId="5162"/>
    <cellStyle name="40% - Accent3 5 4 2 2" xfId="16217"/>
    <cellStyle name="40% - Accent3 5 4 3" xfId="25455"/>
    <cellStyle name="40% - Accent3 5 4 4" xfId="16685"/>
    <cellStyle name="40% - Accent3 5 4 5" xfId="10210"/>
    <cellStyle name="40% - Accent3 5 5" xfId="4194"/>
    <cellStyle name="40% - Accent3 5 5 2" xfId="5163"/>
    <cellStyle name="40% - Accent3 5 5 2 2" xfId="16218"/>
    <cellStyle name="40% - Accent3 5 5 3" xfId="25454"/>
    <cellStyle name="40% - Accent3 5 5 4" xfId="16686"/>
    <cellStyle name="40% - Accent3 5 5 5" xfId="10211"/>
    <cellStyle name="40% - Accent3 5 6" xfId="5164"/>
    <cellStyle name="40% - Accent3 5 6 2" xfId="16219"/>
    <cellStyle name="40% - Accent3 5 6 3" xfId="25453"/>
    <cellStyle name="40% - Accent3 5 6 4" xfId="16687"/>
    <cellStyle name="40% - Accent3 5 6 5" xfId="10212"/>
    <cellStyle name="40% - Accent3 5 7" xfId="5165"/>
    <cellStyle name="40% - Accent3 5 7 2" xfId="16220"/>
    <cellStyle name="40% - Accent3 5 7 3" xfId="25452"/>
    <cellStyle name="40% - Accent3 5 7 4" xfId="16688"/>
    <cellStyle name="40% - Accent3 5 7 5" xfId="10213"/>
    <cellStyle name="40% - Accent3 5 8" xfId="5166"/>
    <cellStyle name="40% - Accent3 5 8 2" xfId="16221"/>
    <cellStyle name="40% - Accent3 5 8 3" xfId="25451"/>
    <cellStyle name="40% - Accent3 5 8 4" xfId="16689"/>
    <cellStyle name="40% - Accent3 5 8 5" xfId="10214"/>
    <cellStyle name="40% - Accent3 5 9" xfId="9585"/>
    <cellStyle name="40% - Accent3 5 9 2" xfId="16214"/>
    <cellStyle name="40% - Accent3 6" xfId="3681"/>
    <cellStyle name="40% - Accent3 6 2" xfId="3834"/>
    <cellStyle name="40% - Accent3 6 2 2" xfId="4068"/>
    <cellStyle name="40% - Accent3 6 2 3" xfId="4277"/>
    <cellStyle name="40% - Accent3 6 2 4" xfId="16222"/>
    <cellStyle name="40% - Accent3 6 3" xfId="3943"/>
    <cellStyle name="40% - Accent3 6 3 2" xfId="4153"/>
    <cellStyle name="40% - Accent3 6 3 3" xfId="4362"/>
    <cellStyle name="40% - Accent3 6 3 4" xfId="25450"/>
    <cellStyle name="40% - Accent3 6 4" xfId="3999"/>
    <cellStyle name="40% - Accent3 6 4 2" xfId="16690"/>
    <cellStyle name="40% - Accent3 6 5" xfId="4208"/>
    <cellStyle name="40% - Accent3 6 6" xfId="5167"/>
    <cellStyle name="40% - Accent3 6 7" xfId="10215"/>
    <cellStyle name="40% - Accent3 7" xfId="3702"/>
    <cellStyle name="40% - Accent3 7 2" xfId="3849"/>
    <cellStyle name="40% - Accent3 7 2 2" xfId="4083"/>
    <cellStyle name="40% - Accent3 7 2 3" xfId="4292"/>
    <cellStyle name="40% - Accent3 7 2 4" xfId="16223"/>
    <cellStyle name="40% - Accent3 7 3" xfId="3958"/>
    <cellStyle name="40% - Accent3 7 3 2" xfId="4168"/>
    <cellStyle name="40% - Accent3 7 3 3" xfId="4377"/>
    <cellStyle name="40% - Accent3 7 3 4" xfId="24768"/>
    <cellStyle name="40% - Accent3 7 4" xfId="4014"/>
    <cellStyle name="40% - Accent3 7 4 2" xfId="16691"/>
    <cellStyle name="40% - Accent3 7 5" xfId="4223"/>
    <cellStyle name="40% - Accent3 7 6" xfId="5168"/>
    <cellStyle name="40% - Accent3 7 7" xfId="10216"/>
    <cellStyle name="40% - Accent3 8" xfId="3748"/>
    <cellStyle name="40% - Accent3 8 2" xfId="5169"/>
    <cellStyle name="40% - Accent3 8 2 2" xfId="16224"/>
    <cellStyle name="40% - Accent3 8 3" xfId="24767"/>
    <cellStyle name="40% - Accent3 8 4" xfId="16692"/>
    <cellStyle name="40% - Accent3 8 5" xfId="10217"/>
    <cellStyle name="40% - Accent3 9" xfId="3729"/>
    <cellStyle name="40% - Accent3 9 2" xfId="4028"/>
    <cellStyle name="40% - Accent3 9 2 2" xfId="16225"/>
    <cellStyle name="40% - Accent3 9 3" xfId="4237"/>
    <cellStyle name="40% - Accent3 9 3 2" xfId="25449"/>
    <cellStyle name="40% - Accent3 9 4" xfId="5170"/>
    <cellStyle name="40% - Accent3 9 4 2" xfId="16693"/>
    <cellStyle name="40% - Accent3 9 5" xfId="10218"/>
    <cellStyle name="40% - Accent4" xfId="10" builtinId="43" customBuiltin="1"/>
    <cellStyle name="40% - Accent4 10" xfId="3869"/>
    <cellStyle name="40% - Accent4 10 2" xfId="4099"/>
    <cellStyle name="40% - Accent4 10 2 2" xfId="16226"/>
    <cellStyle name="40% - Accent4 10 3" xfId="4308"/>
    <cellStyle name="40% - Accent4 10 3 2" xfId="25448"/>
    <cellStyle name="40% - Accent4 10 4" xfId="5171"/>
    <cellStyle name="40% - Accent4 10 4 2" xfId="16694"/>
    <cellStyle name="40% - Accent4 10 5" xfId="10219"/>
    <cellStyle name="40% - Accent4 11" xfId="3893"/>
    <cellStyle name="40% - Accent4 11 2" xfId="4115"/>
    <cellStyle name="40% - Accent4 11 2 2" xfId="16227"/>
    <cellStyle name="40% - Accent4 11 3" xfId="4324"/>
    <cellStyle name="40% - Accent4 11 3 2" xfId="25447"/>
    <cellStyle name="40% - Accent4 11 4" xfId="5172"/>
    <cellStyle name="40% - Accent4 11 4 2" xfId="16695"/>
    <cellStyle name="40% - Accent4 11 5" xfId="10220"/>
    <cellStyle name="40% - Accent4 12" xfId="9605"/>
    <cellStyle name="40% - Accent4 12 2" xfId="15831"/>
    <cellStyle name="40% - Accent4 13" xfId="4424"/>
    <cellStyle name="40% - Accent4 14" xfId="9883"/>
    <cellStyle name="40% - Accent4 15" xfId="27647"/>
    <cellStyle name="40% - Accent4 2" xfId="3344"/>
    <cellStyle name="40% - Accent4 2 2" xfId="5173"/>
    <cellStyle name="40% - Accent4 2 2 10" xfId="10222"/>
    <cellStyle name="40% - Accent4 2 2 2" xfId="5174"/>
    <cellStyle name="40% - Accent4 2 2 2 2" xfId="16229"/>
    <cellStyle name="40% - Accent4 2 2 2 3" xfId="25444"/>
    <cellStyle name="40% - Accent4 2 2 2 4" xfId="16698"/>
    <cellStyle name="40% - Accent4 2 2 2 5" xfId="10223"/>
    <cellStyle name="40% - Accent4 2 2 3" xfId="5175"/>
    <cellStyle name="40% - Accent4 2 2 3 2" xfId="16230"/>
    <cellStyle name="40% - Accent4 2 2 3 3" xfId="25443"/>
    <cellStyle name="40% - Accent4 2 2 3 4" xfId="16699"/>
    <cellStyle name="40% - Accent4 2 2 3 5" xfId="10224"/>
    <cellStyle name="40% - Accent4 2 2 4" xfId="5176"/>
    <cellStyle name="40% - Accent4 2 2 4 2" xfId="16231"/>
    <cellStyle name="40% - Accent4 2 2 4 3" xfId="25442"/>
    <cellStyle name="40% - Accent4 2 2 4 4" xfId="16700"/>
    <cellStyle name="40% - Accent4 2 2 4 5" xfId="10225"/>
    <cellStyle name="40% - Accent4 2 2 5" xfId="5177"/>
    <cellStyle name="40% - Accent4 2 2 5 2" xfId="16232"/>
    <cellStyle name="40% - Accent4 2 2 5 3" xfId="25441"/>
    <cellStyle name="40% - Accent4 2 2 5 4" xfId="16701"/>
    <cellStyle name="40% - Accent4 2 2 5 5" xfId="10226"/>
    <cellStyle name="40% - Accent4 2 2 6" xfId="5178"/>
    <cellStyle name="40% - Accent4 2 2 6 2" xfId="16233"/>
    <cellStyle name="40% - Accent4 2 2 6 3" xfId="25440"/>
    <cellStyle name="40% - Accent4 2 2 6 4" xfId="16702"/>
    <cellStyle name="40% - Accent4 2 2 6 5" xfId="10227"/>
    <cellStyle name="40% - Accent4 2 2 7" xfId="16228"/>
    <cellStyle name="40% - Accent4 2 2 8" xfId="25445"/>
    <cellStyle name="40% - Accent4 2 2 9" xfId="16697"/>
    <cellStyle name="40% - Accent4 2 3" xfId="5179"/>
    <cellStyle name="40% - Accent4 2 3 2" xfId="24766"/>
    <cellStyle name="40% - Accent4 2 3 3" xfId="16703"/>
    <cellStyle name="40% - Accent4 2 3 4" xfId="10228"/>
    <cellStyle name="40% - Accent4 2 4" xfId="5180"/>
    <cellStyle name="40% - Accent4 2 4 2" xfId="25844"/>
    <cellStyle name="40% - Accent4 2 4 3" xfId="16704"/>
    <cellStyle name="40% - Accent4 2 4 4" xfId="10229"/>
    <cellStyle name="40% - Accent4 2 5" xfId="5181"/>
    <cellStyle name="40% - Accent4 2 5 2" xfId="25067"/>
    <cellStyle name="40% - Accent4 2 5 3" xfId="20304"/>
    <cellStyle name="40% - Accent4 2 5 4" xfId="13866"/>
    <cellStyle name="40% - Accent4 2 6" xfId="25446"/>
    <cellStyle name="40% - Accent4 2 7" xfId="16696"/>
    <cellStyle name="40% - Accent4 2 8" xfId="10221"/>
    <cellStyle name="40% - Accent4 3" xfId="3405"/>
    <cellStyle name="40% - Accent4 3 10" xfId="24765"/>
    <cellStyle name="40% - Accent4 3 11" xfId="16705"/>
    <cellStyle name="40% - Accent4 3 12" xfId="10230"/>
    <cellStyle name="40% - Accent4 3 2" xfId="5182"/>
    <cellStyle name="40% - Accent4 3 2 2" xfId="16235"/>
    <cellStyle name="40% - Accent4 3 2 3" xfId="24764"/>
    <cellStyle name="40% - Accent4 3 2 4" xfId="16706"/>
    <cellStyle name="40% - Accent4 3 2 5" xfId="10231"/>
    <cellStyle name="40% - Accent4 3 3" xfId="5183"/>
    <cellStyle name="40% - Accent4 3 3 2" xfId="16236"/>
    <cellStyle name="40% - Accent4 3 3 3" xfId="24763"/>
    <cellStyle name="40% - Accent4 3 3 4" xfId="16707"/>
    <cellStyle name="40% - Accent4 3 3 5" xfId="10232"/>
    <cellStyle name="40% - Accent4 3 4" xfId="5184"/>
    <cellStyle name="40% - Accent4 3 4 2" xfId="16237"/>
    <cellStyle name="40% - Accent4 3 4 3" xfId="24762"/>
    <cellStyle name="40% - Accent4 3 4 4" xfId="16708"/>
    <cellStyle name="40% - Accent4 3 4 5" xfId="10233"/>
    <cellStyle name="40% - Accent4 3 5" xfId="5185"/>
    <cellStyle name="40% - Accent4 3 5 2" xfId="16238"/>
    <cellStyle name="40% - Accent4 3 5 3" xfId="25425"/>
    <cellStyle name="40% - Accent4 3 5 4" xfId="16709"/>
    <cellStyle name="40% - Accent4 3 5 5" xfId="10234"/>
    <cellStyle name="40% - Accent4 3 6" xfId="5186"/>
    <cellStyle name="40% - Accent4 3 6 2" xfId="16239"/>
    <cellStyle name="40% - Accent4 3 6 3" xfId="25438"/>
    <cellStyle name="40% - Accent4 3 6 4" xfId="16710"/>
    <cellStyle name="40% - Accent4 3 6 5" xfId="10235"/>
    <cellStyle name="40% - Accent4 3 7" xfId="5187"/>
    <cellStyle name="40% - Accent4 3 7 2" xfId="16240"/>
    <cellStyle name="40% - Accent4 3 7 3" xfId="25437"/>
    <cellStyle name="40% - Accent4 3 7 4" xfId="16711"/>
    <cellStyle name="40% - Accent4 3 7 5" xfId="10236"/>
    <cellStyle name="40% - Accent4 3 8" xfId="5188"/>
    <cellStyle name="40% - Accent4 3 8 2" xfId="16241"/>
    <cellStyle name="40% - Accent4 3 8 3" xfId="25436"/>
    <cellStyle name="40% - Accent4 3 8 4" xfId="16712"/>
    <cellStyle name="40% - Accent4 3 8 5" xfId="10237"/>
    <cellStyle name="40% - Accent4 3 9" xfId="4565"/>
    <cellStyle name="40% - Accent4 3 9 2" xfId="16234"/>
    <cellStyle name="40% - Accent4 4" xfId="3457"/>
    <cellStyle name="40% - Accent4 4 10" xfId="25435"/>
    <cellStyle name="40% - Accent4 4 11" xfId="16713"/>
    <cellStyle name="40% - Accent4 4 12" xfId="10238"/>
    <cellStyle name="40% - Accent4 4 2" xfId="5189"/>
    <cellStyle name="40% - Accent4 4 2 2" xfId="16243"/>
    <cellStyle name="40% - Accent4 4 2 3" xfId="25434"/>
    <cellStyle name="40% - Accent4 4 2 4" xfId="16714"/>
    <cellStyle name="40% - Accent4 4 2 5" xfId="10239"/>
    <cellStyle name="40% - Accent4 4 3" xfId="5190"/>
    <cellStyle name="40% - Accent4 4 3 2" xfId="16244"/>
    <cellStyle name="40% - Accent4 4 3 3" xfId="25433"/>
    <cellStyle name="40% - Accent4 4 3 4" xfId="16715"/>
    <cellStyle name="40% - Accent4 4 3 5" xfId="10240"/>
    <cellStyle name="40% - Accent4 4 4" xfId="5191"/>
    <cellStyle name="40% - Accent4 4 4 2" xfId="16245"/>
    <cellStyle name="40% - Accent4 4 4 3" xfId="24761"/>
    <cellStyle name="40% - Accent4 4 4 4" xfId="16716"/>
    <cellStyle name="40% - Accent4 4 4 5" xfId="10241"/>
    <cellStyle name="40% - Accent4 4 5" xfId="5192"/>
    <cellStyle name="40% - Accent4 4 5 2" xfId="16246"/>
    <cellStyle name="40% - Accent4 4 5 3" xfId="25432"/>
    <cellStyle name="40% - Accent4 4 5 4" xfId="16717"/>
    <cellStyle name="40% - Accent4 4 5 5" xfId="10242"/>
    <cellStyle name="40% - Accent4 4 6" xfId="5193"/>
    <cellStyle name="40% - Accent4 4 6 2" xfId="16247"/>
    <cellStyle name="40% - Accent4 4 6 3" xfId="26357"/>
    <cellStyle name="40% - Accent4 4 6 4" xfId="16718"/>
    <cellStyle name="40% - Accent4 4 6 5" xfId="10243"/>
    <cellStyle name="40% - Accent4 4 7" xfId="5194"/>
    <cellStyle name="40% - Accent4 4 7 2" xfId="16248"/>
    <cellStyle name="40% - Accent4 4 7 3" xfId="25431"/>
    <cellStyle name="40% - Accent4 4 7 4" xfId="16719"/>
    <cellStyle name="40% - Accent4 4 7 5" xfId="10244"/>
    <cellStyle name="40% - Accent4 4 8" xfId="5195"/>
    <cellStyle name="40% - Accent4 4 8 2" xfId="16249"/>
    <cellStyle name="40% - Accent4 4 8 3" xfId="25430"/>
    <cellStyle name="40% - Accent4 4 8 4" xfId="16720"/>
    <cellStyle name="40% - Accent4 4 8 5" xfId="10245"/>
    <cellStyle name="40% - Accent4 4 9" xfId="4633"/>
    <cellStyle name="40% - Accent4 4 9 2" xfId="16242"/>
    <cellStyle name="40% - Accent4 5" xfId="3661"/>
    <cellStyle name="40% - Accent4 5 10" xfId="4811"/>
    <cellStyle name="40% - Accent4 5 10 2" xfId="25429"/>
    <cellStyle name="40% - Accent4 5 11" xfId="16721"/>
    <cellStyle name="40% - Accent4 5 12" xfId="10246"/>
    <cellStyle name="40% - Accent4 5 2" xfId="3822"/>
    <cellStyle name="40% - Accent4 5 2 2" xfId="4056"/>
    <cellStyle name="40% - Accent4 5 2 2 2" xfId="16251"/>
    <cellStyle name="40% - Accent4 5 2 3" xfId="4265"/>
    <cellStyle name="40% - Accent4 5 2 3 2" xfId="25428"/>
    <cellStyle name="40% - Accent4 5 2 4" xfId="5196"/>
    <cellStyle name="40% - Accent4 5 2 4 2" xfId="16722"/>
    <cellStyle name="40% - Accent4 5 2 5" xfId="10247"/>
    <cellStyle name="40% - Accent4 5 3" xfId="3931"/>
    <cellStyle name="40% - Accent4 5 3 2" xfId="4141"/>
    <cellStyle name="40% - Accent4 5 3 2 2" xfId="16252"/>
    <cellStyle name="40% - Accent4 5 3 3" xfId="4350"/>
    <cellStyle name="40% - Accent4 5 3 3 2" xfId="25427"/>
    <cellStyle name="40% - Accent4 5 3 4" xfId="5197"/>
    <cellStyle name="40% - Accent4 5 3 4 2" xfId="16723"/>
    <cellStyle name="40% - Accent4 5 3 5" xfId="10248"/>
    <cellStyle name="40% - Accent4 5 4" xfId="3987"/>
    <cellStyle name="40% - Accent4 5 4 2" xfId="5198"/>
    <cellStyle name="40% - Accent4 5 4 2 2" xfId="16253"/>
    <cellStyle name="40% - Accent4 5 4 3" xfId="25426"/>
    <cellStyle name="40% - Accent4 5 4 4" xfId="16724"/>
    <cellStyle name="40% - Accent4 5 4 5" xfId="10249"/>
    <cellStyle name="40% - Accent4 5 5" xfId="4196"/>
    <cellStyle name="40% - Accent4 5 5 2" xfId="5199"/>
    <cellStyle name="40% - Accent4 5 5 2 2" xfId="16254"/>
    <cellStyle name="40% - Accent4 5 5 3" xfId="24760"/>
    <cellStyle name="40% - Accent4 5 5 4" xfId="16725"/>
    <cellStyle name="40% - Accent4 5 5 5" xfId="10250"/>
    <cellStyle name="40% - Accent4 5 6" xfId="5200"/>
    <cellStyle name="40% - Accent4 5 6 2" xfId="16255"/>
    <cellStyle name="40% - Accent4 5 6 3" xfId="24759"/>
    <cellStyle name="40% - Accent4 5 6 4" xfId="16726"/>
    <cellStyle name="40% - Accent4 5 6 5" xfId="10251"/>
    <cellStyle name="40% - Accent4 5 7" xfId="5201"/>
    <cellStyle name="40% - Accent4 5 7 2" xfId="16256"/>
    <cellStyle name="40% - Accent4 5 7 3" xfId="24758"/>
    <cellStyle name="40% - Accent4 5 7 4" xfId="16727"/>
    <cellStyle name="40% - Accent4 5 7 5" xfId="10252"/>
    <cellStyle name="40% - Accent4 5 8" xfId="5202"/>
    <cellStyle name="40% - Accent4 5 8 2" xfId="16257"/>
    <cellStyle name="40% - Accent4 5 8 3" xfId="24757"/>
    <cellStyle name="40% - Accent4 5 8 4" xfId="16728"/>
    <cellStyle name="40% - Accent4 5 8 5" xfId="10253"/>
    <cellStyle name="40% - Accent4 5 9" xfId="9587"/>
    <cellStyle name="40% - Accent4 5 9 2" xfId="16250"/>
    <cellStyle name="40% - Accent4 6" xfId="3684"/>
    <cellStyle name="40% - Accent4 6 2" xfId="3836"/>
    <cellStyle name="40% - Accent4 6 2 2" xfId="4070"/>
    <cellStyle name="40% - Accent4 6 2 3" xfId="4279"/>
    <cellStyle name="40% - Accent4 6 2 4" xfId="16258"/>
    <cellStyle name="40% - Accent4 6 3" xfId="3945"/>
    <cellStyle name="40% - Accent4 6 3 2" xfId="4155"/>
    <cellStyle name="40% - Accent4 6 3 3" xfId="4364"/>
    <cellStyle name="40% - Accent4 6 3 4" xfId="24756"/>
    <cellStyle name="40% - Accent4 6 4" xfId="4001"/>
    <cellStyle name="40% - Accent4 6 4 2" xfId="16729"/>
    <cellStyle name="40% - Accent4 6 5" xfId="4210"/>
    <cellStyle name="40% - Accent4 6 6" xfId="5203"/>
    <cellStyle name="40% - Accent4 6 7" xfId="10254"/>
    <cellStyle name="40% - Accent4 7" xfId="3705"/>
    <cellStyle name="40% - Accent4 7 2" xfId="3851"/>
    <cellStyle name="40% - Accent4 7 2 2" xfId="4085"/>
    <cellStyle name="40% - Accent4 7 2 3" xfId="4294"/>
    <cellStyle name="40% - Accent4 7 2 4" xfId="16259"/>
    <cellStyle name="40% - Accent4 7 3" xfId="3960"/>
    <cellStyle name="40% - Accent4 7 3 2" xfId="4170"/>
    <cellStyle name="40% - Accent4 7 3 3" xfId="4379"/>
    <cellStyle name="40% - Accent4 7 3 4" xfId="24755"/>
    <cellStyle name="40% - Accent4 7 4" xfId="4016"/>
    <cellStyle name="40% - Accent4 7 4 2" xfId="16730"/>
    <cellStyle name="40% - Accent4 7 5" xfId="4225"/>
    <cellStyle name="40% - Accent4 7 6" xfId="5204"/>
    <cellStyle name="40% - Accent4 7 7" xfId="10255"/>
    <cellStyle name="40% - Accent4 8" xfId="3749"/>
    <cellStyle name="40% - Accent4 8 2" xfId="5205"/>
    <cellStyle name="40% - Accent4 8 2 2" xfId="16260"/>
    <cellStyle name="40% - Accent4 8 3" xfId="24754"/>
    <cellStyle name="40% - Accent4 8 4" xfId="16731"/>
    <cellStyle name="40% - Accent4 8 5" xfId="10256"/>
    <cellStyle name="40% - Accent4 9" xfId="3732"/>
    <cellStyle name="40% - Accent4 9 2" xfId="4030"/>
    <cellStyle name="40% - Accent4 9 2 2" xfId="16261"/>
    <cellStyle name="40% - Accent4 9 3" xfId="4239"/>
    <cellStyle name="40% - Accent4 9 3 2" xfId="24753"/>
    <cellStyle name="40% - Accent4 9 4" xfId="5206"/>
    <cellStyle name="40% - Accent4 9 4 2" xfId="16732"/>
    <cellStyle name="40% - Accent4 9 5" xfId="10257"/>
    <cellStyle name="40% - Accent5" xfId="11" builtinId="47" customBuiltin="1"/>
    <cellStyle name="40% - Accent5 10" xfId="3872"/>
    <cellStyle name="40% - Accent5 10 2" xfId="4101"/>
    <cellStyle name="40% - Accent5 10 2 2" xfId="16262"/>
    <cellStyle name="40% - Accent5 10 3" xfId="4310"/>
    <cellStyle name="40% - Accent5 10 3 2" xfId="24752"/>
    <cellStyle name="40% - Accent5 10 4" xfId="5207"/>
    <cellStyle name="40% - Accent5 10 4 2" xfId="16733"/>
    <cellStyle name="40% - Accent5 10 5" xfId="10258"/>
    <cellStyle name="40% - Accent5 11" xfId="3897"/>
    <cellStyle name="40% - Accent5 11 2" xfId="4117"/>
    <cellStyle name="40% - Accent5 11 2 2" xfId="16263"/>
    <cellStyle name="40% - Accent5 11 3" xfId="4326"/>
    <cellStyle name="40% - Accent5 11 3 2" xfId="24751"/>
    <cellStyle name="40% - Accent5 11 4" xfId="5208"/>
    <cellStyle name="40% - Accent5 11 4 2" xfId="16734"/>
    <cellStyle name="40% - Accent5 11 5" xfId="10259"/>
    <cellStyle name="40% - Accent5 12" xfId="9607"/>
    <cellStyle name="40% - Accent5 12 2" xfId="15832"/>
    <cellStyle name="40% - Accent5 13" xfId="4428"/>
    <cellStyle name="40% - Accent5 14" xfId="9886"/>
    <cellStyle name="40% - Accent5 15" xfId="27651"/>
    <cellStyle name="40% - Accent5 2" xfId="3343"/>
    <cellStyle name="40% - Accent5 2 2" xfId="5209"/>
    <cellStyle name="40% - Accent5 2 2 10" xfId="10261"/>
    <cellStyle name="40% - Accent5 2 2 2" xfId="5210"/>
    <cellStyle name="40% - Accent5 2 2 2 2" xfId="16265"/>
    <cellStyle name="40% - Accent5 2 2 2 3" xfId="24749"/>
    <cellStyle name="40% - Accent5 2 2 2 4" xfId="16737"/>
    <cellStyle name="40% - Accent5 2 2 2 5" xfId="10262"/>
    <cellStyle name="40% - Accent5 2 2 3" xfId="5211"/>
    <cellStyle name="40% - Accent5 2 2 3 2" xfId="16266"/>
    <cellStyle name="40% - Accent5 2 2 3 3" xfId="24748"/>
    <cellStyle name="40% - Accent5 2 2 3 4" xfId="16738"/>
    <cellStyle name="40% - Accent5 2 2 3 5" xfId="10263"/>
    <cellStyle name="40% - Accent5 2 2 4" xfId="5212"/>
    <cellStyle name="40% - Accent5 2 2 4 2" xfId="16267"/>
    <cellStyle name="40% - Accent5 2 2 4 3" xfId="24747"/>
    <cellStyle name="40% - Accent5 2 2 4 4" xfId="16739"/>
    <cellStyle name="40% - Accent5 2 2 4 5" xfId="10264"/>
    <cellStyle name="40% - Accent5 2 2 5" xfId="5213"/>
    <cellStyle name="40% - Accent5 2 2 5 2" xfId="16268"/>
    <cellStyle name="40% - Accent5 2 2 5 3" xfId="24746"/>
    <cellStyle name="40% - Accent5 2 2 5 4" xfId="16740"/>
    <cellStyle name="40% - Accent5 2 2 5 5" xfId="10265"/>
    <cellStyle name="40% - Accent5 2 2 6" xfId="5214"/>
    <cellStyle name="40% - Accent5 2 2 6 2" xfId="16269"/>
    <cellStyle name="40% - Accent5 2 2 6 3" xfId="26919"/>
    <cellStyle name="40% - Accent5 2 2 6 4" xfId="16741"/>
    <cellStyle name="40% - Accent5 2 2 6 5" xfId="10266"/>
    <cellStyle name="40% - Accent5 2 2 7" xfId="16264"/>
    <cellStyle name="40% - Accent5 2 2 8" xfId="25843"/>
    <cellStyle name="40% - Accent5 2 2 9" xfId="16736"/>
    <cellStyle name="40% - Accent5 2 3" xfId="5215"/>
    <cellStyle name="40% - Accent5 2 3 2" xfId="24745"/>
    <cellStyle name="40% - Accent5 2 3 3" xfId="16742"/>
    <cellStyle name="40% - Accent5 2 3 4" xfId="10267"/>
    <cellStyle name="40% - Accent5 2 4" xfId="5216"/>
    <cellStyle name="40% - Accent5 2 4 2" xfId="24744"/>
    <cellStyle name="40% - Accent5 2 4 3" xfId="16743"/>
    <cellStyle name="40% - Accent5 2 4 4" xfId="10268"/>
    <cellStyle name="40% - Accent5 2 5" xfId="5217"/>
    <cellStyle name="40% - Accent5 2 5 2" xfId="22193"/>
    <cellStyle name="40% - Accent5 2 5 3" xfId="20305"/>
    <cellStyle name="40% - Accent5 2 5 4" xfId="13867"/>
    <cellStyle name="40% - Accent5 2 6" xfId="24750"/>
    <cellStyle name="40% - Accent5 2 7" xfId="16735"/>
    <cellStyle name="40% - Accent5 2 8" xfId="10260"/>
    <cellStyle name="40% - Accent5 3" xfId="3406"/>
    <cellStyle name="40% - Accent5 3 10" xfId="24743"/>
    <cellStyle name="40% - Accent5 3 11" xfId="16744"/>
    <cellStyle name="40% - Accent5 3 12" xfId="10269"/>
    <cellStyle name="40% - Accent5 3 2" xfId="5218"/>
    <cellStyle name="40% - Accent5 3 2 2" xfId="16271"/>
    <cellStyle name="40% - Accent5 3 2 3" xfId="24742"/>
    <cellStyle name="40% - Accent5 3 2 4" xfId="16745"/>
    <cellStyle name="40% - Accent5 3 2 5" xfId="10270"/>
    <cellStyle name="40% - Accent5 3 3" xfId="5219"/>
    <cellStyle name="40% - Accent5 3 3 2" xfId="16272"/>
    <cellStyle name="40% - Accent5 3 3 3" xfId="24741"/>
    <cellStyle name="40% - Accent5 3 3 4" xfId="16746"/>
    <cellStyle name="40% - Accent5 3 3 5" xfId="10271"/>
    <cellStyle name="40% - Accent5 3 4" xfId="5220"/>
    <cellStyle name="40% - Accent5 3 4 2" xfId="16273"/>
    <cellStyle name="40% - Accent5 3 4 3" xfId="24740"/>
    <cellStyle name="40% - Accent5 3 4 4" xfId="16747"/>
    <cellStyle name="40% - Accent5 3 4 5" xfId="10272"/>
    <cellStyle name="40% - Accent5 3 5" xfId="5221"/>
    <cellStyle name="40% - Accent5 3 5 2" xfId="16274"/>
    <cellStyle name="40% - Accent5 3 5 3" xfId="24739"/>
    <cellStyle name="40% - Accent5 3 5 4" xfId="16748"/>
    <cellStyle name="40% - Accent5 3 5 5" xfId="10273"/>
    <cellStyle name="40% - Accent5 3 6" xfId="5222"/>
    <cellStyle name="40% - Accent5 3 6 2" xfId="16275"/>
    <cellStyle name="40% - Accent5 3 6 3" xfId="24738"/>
    <cellStyle name="40% - Accent5 3 6 4" xfId="16749"/>
    <cellStyle name="40% - Accent5 3 6 5" xfId="10274"/>
    <cellStyle name="40% - Accent5 3 7" xfId="5223"/>
    <cellStyle name="40% - Accent5 3 7 2" xfId="16276"/>
    <cellStyle name="40% - Accent5 3 7 3" xfId="25424"/>
    <cellStyle name="40% - Accent5 3 7 4" xfId="16750"/>
    <cellStyle name="40% - Accent5 3 7 5" xfId="10275"/>
    <cellStyle name="40% - Accent5 3 8" xfId="5224"/>
    <cellStyle name="40% - Accent5 3 8 2" xfId="16277"/>
    <cellStyle name="40% - Accent5 3 8 3" xfId="25423"/>
    <cellStyle name="40% - Accent5 3 8 4" xfId="16751"/>
    <cellStyle name="40% - Accent5 3 8 5" xfId="10276"/>
    <cellStyle name="40% - Accent5 3 9" xfId="4569"/>
    <cellStyle name="40% - Accent5 3 9 2" xfId="16270"/>
    <cellStyle name="40% - Accent5 4" xfId="3458"/>
    <cellStyle name="40% - Accent5 4 10" xfId="25422"/>
    <cellStyle name="40% - Accent5 4 11" xfId="16752"/>
    <cellStyle name="40% - Accent5 4 12" xfId="10277"/>
    <cellStyle name="40% - Accent5 4 2" xfId="5225"/>
    <cellStyle name="40% - Accent5 4 2 2" xfId="16279"/>
    <cellStyle name="40% - Accent5 4 2 3" xfId="25421"/>
    <cellStyle name="40% - Accent5 4 2 4" xfId="16753"/>
    <cellStyle name="40% - Accent5 4 2 5" xfId="10278"/>
    <cellStyle name="40% - Accent5 4 3" xfId="5226"/>
    <cellStyle name="40% - Accent5 4 3 2" xfId="16280"/>
    <cellStyle name="40% - Accent5 4 3 3" xfId="25420"/>
    <cellStyle name="40% - Accent5 4 3 4" xfId="16754"/>
    <cellStyle name="40% - Accent5 4 3 5" xfId="10279"/>
    <cellStyle name="40% - Accent5 4 4" xfId="5227"/>
    <cellStyle name="40% - Accent5 4 4 2" xfId="16281"/>
    <cellStyle name="40% - Accent5 4 4 3" xfId="25382"/>
    <cellStyle name="40% - Accent5 4 4 4" xfId="16755"/>
    <cellStyle name="40% - Accent5 4 4 5" xfId="10280"/>
    <cellStyle name="40% - Accent5 4 5" xfId="5228"/>
    <cellStyle name="40% - Accent5 4 5 2" xfId="16282"/>
    <cellStyle name="40% - Accent5 4 5 3" xfId="25419"/>
    <cellStyle name="40% - Accent5 4 5 4" xfId="16756"/>
    <cellStyle name="40% - Accent5 4 5 5" xfId="10281"/>
    <cellStyle name="40% - Accent5 4 6" xfId="5229"/>
    <cellStyle name="40% - Accent5 4 6 2" xfId="16283"/>
    <cellStyle name="40% - Accent5 4 6 3" xfId="25418"/>
    <cellStyle name="40% - Accent5 4 6 4" xfId="16757"/>
    <cellStyle name="40% - Accent5 4 6 5" xfId="10282"/>
    <cellStyle name="40% - Accent5 4 7" xfId="5230"/>
    <cellStyle name="40% - Accent5 4 7 2" xfId="16284"/>
    <cellStyle name="40% - Accent5 4 7 3" xfId="25417"/>
    <cellStyle name="40% - Accent5 4 7 4" xfId="16758"/>
    <cellStyle name="40% - Accent5 4 7 5" xfId="10283"/>
    <cellStyle name="40% - Accent5 4 8" xfId="5231"/>
    <cellStyle name="40% - Accent5 4 8 2" xfId="16285"/>
    <cellStyle name="40% - Accent5 4 8 3" xfId="25416"/>
    <cellStyle name="40% - Accent5 4 8 4" xfId="16759"/>
    <cellStyle name="40% - Accent5 4 8 5" xfId="10284"/>
    <cellStyle name="40% - Accent5 4 9" xfId="4634"/>
    <cellStyle name="40% - Accent5 4 9 2" xfId="16278"/>
    <cellStyle name="40% - Accent5 5" xfId="3665"/>
    <cellStyle name="40% - Accent5 5 10" xfId="4814"/>
    <cellStyle name="40% - Accent5 5 10 2" xfId="25415"/>
    <cellStyle name="40% - Accent5 5 11" xfId="16760"/>
    <cellStyle name="40% - Accent5 5 12" xfId="10285"/>
    <cellStyle name="40% - Accent5 5 2" xfId="3824"/>
    <cellStyle name="40% - Accent5 5 2 2" xfId="4058"/>
    <cellStyle name="40% - Accent5 5 2 2 2" xfId="16287"/>
    <cellStyle name="40% - Accent5 5 2 3" xfId="4267"/>
    <cellStyle name="40% - Accent5 5 2 3 2" xfId="25414"/>
    <cellStyle name="40% - Accent5 5 2 4" xfId="5232"/>
    <cellStyle name="40% - Accent5 5 2 4 2" xfId="16761"/>
    <cellStyle name="40% - Accent5 5 2 5" xfId="10286"/>
    <cellStyle name="40% - Accent5 5 3" xfId="3933"/>
    <cellStyle name="40% - Accent5 5 3 2" xfId="4143"/>
    <cellStyle name="40% - Accent5 5 3 2 2" xfId="16288"/>
    <cellStyle name="40% - Accent5 5 3 3" xfId="4352"/>
    <cellStyle name="40% - Accent5 5 3 3 2" xfId="25413"/>
    <cellStyle name="40% - Accent5 5 3 4" xfId="5233"/>
    <cellStyle name="40% - Accent5 5 3 4 2" xfId="16762"/>
    <cellStyle name="40% - Accent5 5 3 5" xfId="10287"/>
    <cellStyle name="40% - Accent5 5 4" xfId="3989"/>
    <cellStyle name="40% - Accent5 5 4 2" xfId="5234"/>
    <cellStyle name="40% - Accent5 5 4 2 2" xfId="16289"/>
    <cellStyle name="40% - Accent5 5 4 3" xfId="25412"/>
    <cellStyle name="40% - Accent5 5 4 4" xfId="16763"/>
    <cellStyle name="40% - Accent5 5 4 5" xfId="10288"/>
    <cellStyle name="40% - Accent5 5 5" xfId="4198"/>
    <cellStyle name="40% - Accent5 5 5 2" xfId="5235"/>
    <cellStyle name="40% - Accent5 5 5 2 2" xfId="16290"/>
    <cellStyle name="40% - Accent5 5 5 3" xfId="25411"/>
    <cellStyle name="40% - Accent5 5 5 4" xfId="16764"/>
    <cellStyle name="40% - Accent5 5 5 5" xfId="10289"/>
    <cellStyle name="40% - Accent5 5 6" xfId="5236"/>
    <cellStyle name="40% - Accent5 5 6 2" xfId="16291"/>
    <cellStyle name="40% - Accent5 5 6 3" xfId="25410"/>
    <cellStyle name="40% - Accent5 5 6 4" xfId="16765"/>
    <cellStyle name="40% - Accent5 5 6 5" xfId="10290"/>
    <cellStyle name="40% - Accent5 5 7" xfId="5237"/>
    <cellStyle name="40% - Accent5 5 7 2" xfId="16292"/>
    <cellStyle name="40% - Accent5 5 7 3" xfId="25409"/>
    <cellStyle name="40% - Accent5 5 7 4" xfId="16766"/>
    <cellStyle name="40% - Accent5 5 7 5" xfId="10291"/>
    <cellStyle name="40% - Accent5 5 8" xfId="5238"/>
    <cellStyle name="40% - Accent5 5 8 2" xfId="16293"/>
    <cellStyle name="40% - Accent5 5 8 3" xfId="25408"/>
    <cellStyle name="40% - Accent5 5 8 4" xfId="16767"/>
    <cellStyle name="40% - Accent5 5 8 5" xfId="10292"/>
    <cellStyle name="40% - Accent5 5 9" xfId="9589"/>
    <cellStyle name="40% - Accent5 5 9 2" xfId="16286"/>
    <cellStyle name="40% - Accent5 6" xfId="3687"/>
    <cellStyle name="40% - Accent5 6 2" xfId="3838"/>
    <cellStyle name="40% - Accent5 6 2 2" xfId="4072"/>
    <cellStyle name="40% - Accent5 6 2 3" xfId="4281"/>
    <cellStyle name="40% - Accent5 6 2 4" xfId="16294"/>
    <cellStyle name="40% - Accent5 6 3" xfId="3947"/>
    <cellStyle name="40% - Accent5 6 3 2" xfId="4157"/>
    <cellStyle name="40% - Accent5 6 3 3" xfId="4366"/>
    <cellStyle name="40% - Accent5 6 3 4" xfId="25407"/>
    <cellStyle name="40% - Accent5 6 4" xfId="4003"/>
    <cellStyle name="40% - Accent5 6 4 2" xfId="16768"/>
    <cellStyle name="40% - Accent5 6 5" xfId="4212"/>
    <cellStyle name="40% - Accent5 6 6" xfId="5239"/>
    <cellStyle name="40% - Accent5 6 7" xfId="10293"/>
    <cellStyle name="40% - Accent5 7" xfId="3709"/>
    <cellStyle name="40% - Accent5 7 2" xfId="3853"/>
    <cellStyle name="40% - Accent5 7 2 2" xfId="4087"/>
    <cellStyle name="40% - Accent5 7 2 3" xfId="4296"/>
    <cellStyle name="40% - Accent5 7 2 4" xfId="16295"/>
    <cellStyle name="40% - Accent5 7 3" xfId="3962"/>
    <cellStyle name="40% - Accent5 7 3 2" xfId="4172"/>
    <cellStyle name="40% - Accent5 7 3 3" xfId="4381"/>
    <cellStyle name="40% - Accent5 7 3 4" xfId="25406"/>
    <cellStyle name="40% - Accent5 7 4" xfId="4018"/>
    <cellStyle name="40% - Accent5 7 4 2" xfId="16769"/>
    <cellStyle name="40% - Accent5 7 5" xfId="4227"/>
    <cellStyle name="40% - Accent5 7 6" xfId="5240"/>
    <cellStyle name="40% - Accent5 7 7" xfId="10294"/>
    <cellStyle name="40% - Accent5 8" xfId="3750"/>
    <cellStyle name="40% - Accent5 8 2" xfId="5241"/>
    <cellStyle name="40% - Accent5 8 2 2" xfId="16296"/>
    <cellStyle name="40% - Accent5 8 3" xfId="25405"/>
    <cellStyle name="40% - Accent5 8 4" xfId="16770"/>
    <cellStyle name="40% - Accent5 8 5" xfId="10295"/>
    <cellStyle name="40% - Accent5 9" xfId="3735"/>
    <cellStyle name="40% - Accent5 9 2" xfId="4032"/>
    <cellStyle name="40% - Accent5 9 2 2" xfId="16297"/>
    <cellStyle name="40% - Accent5 9 3" xfId="4241"/>
    <cellStyle name="40% - Accent5 9 3 2" xfId="25404"/>
    <cellStyle name="40% - Accent5 9 4" xfId="5242"/>
    <cellStyle name="40% - Accent5 9 4 2" xfId="16771"/>
    <cellStyle name="40% - Accent5 9 5" xfId="10296"/>
    <cellStyle name="40% - Accent6" xfId="12" builtinId="51" customBuiltin="1"/>
    <cellStyle name="40% - Accent6 10" xfId="3875"/>
    <cellStyle name="40% - Accent6 10 2" xfId="4103"/>
    <cellStyle name="40% - Accent6 10 2 2" xfId="16298"/>
    <cellStyle name="40% - Accent6 10 3" xfId="4312"/>
    <cellStyle name="40% - Accent6 10 3 2" xfId="25403"/>
    <cellStyle name="40% - Accent6 10 4" xfId="5243"/>
    <cellStyle name="40% - Accent6 10 4 2" xfId="16772"/>
    <cellStyle name="40% - Accent6 10 5" xfId="10297"/>
    <cellStyle name="40% - Accent6 11" xfId="3900"/>
    <cellStyle name="40% - Accent6 11 2" xfId="4119"/>
    <cellStyle name="40% - Accent6 11 2 2" xfId="16299"/>
    <cellStyle name="40% - Accent6 11 3" xfId="4328"/>
    <cellStyle name="40% - Accent6 11 3 2" xfId="25402"/>
    <cellStyle name="40% - Accent6 11 4" xfId="5244"/>
    <cellStyle name="40% - Accent6 11 4 2" xfId="16773"/>
    <cellStyle name="40% - Accent6 11 5" xfId="10298"/>
    <cellStyle name="40% - Accent6 12" xfId="9609"/>
    <cellStyle name="40% - Accent6 12 2" xfId="15833"/>
    <cellStyle name="40% - Accent6 13" xfId="4432"/>
    <cellStyle name="40% - Accent6 14" xfId="9889"/>
    <cellStyle name="40% - Accent6 15" xfId="27655"/>
    <cellStyle name="40% - Accent6 2" xfId="3342"/>
    <cellStyle name="40% - Accent6 2 2" xfId="5245"/>
    <cellStyle name="40% - Accent6 2 2 10" xfId="10300"/>
    <cellStyle name="40% - Accent6 2 2 2" xfId="5246"/>
    <cellStyle name="40% - Accent6 2 2 2 2" xfId="16301"/>
    <cellStyle name="40% - Accent6 2 2 2 3" xfId="25399"/>
    <cellStyle name="40% - Accent6 2 2 2 4" xfId="16776"/>
    <cellStyle name="40% - Accent6 2 2 2 5" xfId="10301"/>
    <cellStyle name="40% - Accent6 2 2 3" xfId="5247"/>
    <cellStyle name="40% - Accent6 2 2 3 2" xfId="16302"/>
    <cellStyle name="40% - Accent6 2 2 3 3" xfId="25398"/>
    <cellStyle name="40% - Accent6 2 2 3 4" xfId="16777"/>
    <cellStyle name="40% - Accent6 2 2 3 5" xfId="10302"/>
    <cellStyle name="40% - Accent6 2 2 4" xfId="5248"/>
    <cellStyle name="40% - Accent6 2 2 4 2" xfId="16303"/>
    <cellStyle name="40% - Accent6 2 2 4 3" xfId="25397"/>
    <cellStyle name="40% - Accent6 2 2 4 4" xfId="16778"/>
    <cellStyle name="40% - Accent6 2 2 4 5" xfId="10303"/>
    <cellStyle name="40% - Accent6 2 2 5" xfId="5249"/>
    <cellStyle name="40% - Accent6 2 2 5 2" xfId="16304"/>
    <cellStyle name="40% - Accent6 2 2 5 3" xfId="25396"/>
    <cellStyle name="40% - Accent6 2 2 5 4" xfId="16779"/>
    <cellStyle name="40% - Accent6 2 2 5 5" xfId="10304"/>
    <cellStyle name="40% - Accent6 2 2 6" xfId="5250"/>
    <cellStyle name="40% - Accent6 2 2 6 2" xfId="16305"/>
    <cellStyle name="40% - Accent6 2 2 6 3" xfId="25395"/>
    <cellStyle name="40% - Accent6 2 2 6 4" xfId="16780"/>
    <cellStyle name="40% - Accent6 2 2 6 5" xfId="10305"/>
    <cellStyle name="40% - Accent6 2 2 7" xfId="16300"/>
    <cellStyle name="40% - Accent6 2 2 8" xfId="25400"/>
    <cellStyle name="40% - Accent6 2 2 9" xfId="16775"/>
    <cellStyle name="40% - Accent6 2 3" xfId="5251"/>
    <cellStyle name="40% - Accent6 2 3 2" xfId="25394"/>
    <cellStyle name="40% - Accent6 2 3 3" xfId="16781"/>
    <cellStyle name="40% - Accent6 2 3 4" xfId="10306"/>
    <cellStyle name="40% - Accent6 2 4" xfId="5252"/>
    <cellStyle name="40% - Accent6 2 4 2" xfId="25393"/>
    <cellStyle name="40% - Accent6 2 4 3" xfId="16782"/>
    <cellStyle name="40% - Accent6 2 4 4" xfId="10307"/>
    <cellStyle name="40% - Accent6 2 5" xfId="5253"/>
    <cellStyle name="40% - Accent6 2 5 2" xfId="25066"/>
    <cellStyle name="40% - Accent6 2 5 3" xfId="20306"/>
    <cellStyle name="40% - Accent6 2 5 4" xfId="13868"/>
    <cellStyle name="40% - Accent6 2 6" xfId="25401"/>
    <cellStyle name="40% - Accent6 2 7" xfId="16774"/>
    <cellStyle name="40% - Accent6 2 8" xfId="10299"/>
    <cellStyle name="40% - Accent6 3" xfId="3407"/>
    <cellStyle name="40% - Accent6 3 10" xfId="27197"/>
    <cellStyle name="40% - Accent6 3 11" xfId="16783"/>
    <cellStyle name="40% - Accent6 3 12" xfId="10308"/>
    <cellStyle name="40% - Accent6 3 2" xfId="5254"/>
    <cellStyle name="40% - Accent6 3 2 2" xfId="16307"/>
    <cellStyle name="40% - Accent6 3 2 3" xfId="24737"/>
    <cellStyle name="40% - Accent6 3 2 4" xfId="16784"/>
    <cellStyle name="40% - Accent6 3 2 5" xfId="10309"/>
    <cellStyle name="40% - Accent6 3 3" xfId="5255"/>
    <cellStyle name="40% - Accent6 3 3 2" xfId="16308"/>
    <cellStyle name="40% - Accent6 3 3 3" xfId="24736"/>
    <cellStyle name="40% - Accent6 3 3 4" xfId="16785"/>
    <cellStyle name="40% - Accent6 3 3 5" xfId="10310"/>
    <cellStyle name="40% - Accent6 3 4" xfId="5256"/>
    <cellStyle name="40% - Accent6 3 4 2" xfId="16309"/>
    <cellStyle name="40% - Accent6 3 4 3" xfId="25392"/>
    <cellStyle name="40% - Accent6 3 4 4" xfId="16786"/>
    <cellStyle name="40% - Accent6 3 4 5" xfId="10311"/>
    <cellStyle name="40% - Accent6 3 5" xfId="5257"/>
    <cellStyle name="40% - Accent6 3 5 2" xfId="16310"/>
    <cellStyle name="40% - Accent6 3 5 3" xfId="25391"/>
    <cellStyle name="40% - Accent6 3 5 4" xfId="16787"/>
    <cellStyle name="40% - Accent6 3 5 5" xfId="10312"/>
    <cellStyle name="40% - Accent6 3 6" xfId="5258"/>
    <cellStyle name="40% - Accent6 3 6 2" xfId="16311"/>
    <cellStyle name="40% - Accent6 3 6 3" xfId="25390"/>
    <cellStyle name="40% - Accent6 3 6 4" xfId="16788"/>
    <cellStyle name="40% - Accent6 3 6 5" xfId="10313"/>
    <cellStyle name="40% - Accent6 3 7" xfId="5259"/>
    <cellStyle name="40% - Accent6 3 7 2" xfId="16312"/>
    <cellStyle name="40% - Accent6 3 7 3" xfId="25389"/>
    <cellStyle name="40% - Accent6 3 7 4" xfId="16789"/>
    <cellStyle name="40% - Accent6 3 7 5" xfId="10314"/>
    <cellStyle name="40% - Accent6 3 8" xfId="5260"/>
    <cellStyle name="40% - Accent6 3 8 2" xfId="16313"/>
    <cellStyle name="40% - Accent6 3 8 3" xfId="25388"/>
    <cellStyle name="40% - Accent6 3 8 4" xfId="16790"/>
    <cellStyle name="40% - Accent6 3 8 5" xfId="10315"/>
    <cellStyle name="40% - Accent6 3 9" xfId="4573"/>
    <cellStyle name="40% - Accent6 3 9 2" xfId="16306"/>
    <cellStyle name="40% - Accent6 4" xfId="3459"/>
    <cellStyle name="40% - Accent6 4 10" xfId="25387"/>
    <cellStyle name="40% - Accent6 4 11" xfId="16791"/>
    <cellStyle name="40% - Accent6 4 12" xfId="10316"/>
    <cellStyle name="40% - Accent6 4 2" xfId="5261"/>
    <cellStyle name="40% - Accent6 4 2 2" xfId="16315"/>
    <cellStyle name="40% - Accent6 4 2 3" xfId="25386"/>
    <cellStyle name="40% - Accent6 4 2 4" xfId="16792"/>
    <cellStyle name="40% - Accent6 4 2 5" xfId="10317"/>
    <cellStyle name="40% - Accent6 4 3" xfId="5262"/>
    <cellStyle name="40% - Accent6 4 3 2" xfId="16316"/>
    <cellStyle name="40% - Accent6 4 3 3" xfId="25385"/>
    <cellStyle name="40% - Accent6 4 3 4" xfId="16793"/>
    <cellStyle name="40% - Accent6 4 3 5" xfId="10318"/>
    <cellStyle name="40% - Accent6 4 4" xfId="5263"/>
    <cellStyle name="40% - Accent6 4 4 2" xfId="16317"/>
    <cellStyle name="40% - Accent6 4 4 3" xfId="25384"/>
    <cellStyle name="40% - Accent6 4 4 4" xfId="16794"/>
    <cellStyle name="40% - Accent6 4 4 5" xfId="10319"/>
    <cellStyle name="40% - Accent6 4 5" xfId="5264"/>
    <cellStyle name="40% - Accent6 4 5 2" xfId="16318"/>
    <cellStyle name="40% - Accent6 4 5 3" xfId="25383"/>
    <cellStyle name="40% - Accent6 4 5 4" xfId="16795"/>
    <cellStyle name="40% - Accent6 4 5 5" xfId="10320"/>
    <cellStyle name="40% - Accent6 4 6" xfId="5265"/>
    <cellStyle name="40% - Accent6 4 6 2" xfId="16319"/>
    <cellStyle name="40% - Accent6 4 6 3" xfId="24735"/>
    <cellStyle name="40% - Accent6 4 6 4" xfId="16796"/>
    <cellStyle name="40% - Accent6 4 6 5" xfId="10321"/>
    <cellStyle name="40% - Accent6 4 7" xfId="5266"/>
    <cellStyle name="40% - Accent6 4 7 2" xfId="16320"/>
    <cellStyle name="40% - Accent6 4 7 3" xfId="24734"/>
    <cellStyle name="40% - Accent6 4 7 4" xfId="16797"/>
    <cellStyle name="40% - Accent6 4 7 5" xfId="10322"/>
    <cellStyle name="40% - Accent6 4 8" xfId="5267"/>
    <cellStyle name="40% - Accent6 4 8 2" xfId="16321"/>
    <cellStyle name="40% - Accent6 4 8 3" xfId="24733"/>
    <cellStyle name="40% - Accent6 4 8 4" xfId="16798"/>
    <cellStyle name="40% - Accent6 4 8 5" xfId="10323"/>
    <cellStyle name="40% - Accent6 4 9" xfId="4635"/>
    <cellStyle name="40% - Accent6 4 9 2" xfId="16314"/>
    <cellStyle name="40% - Accent6 5" xfId="3669"/>
    <cellStyle name="40% - Accent6 5 10" xfId="4817"/>
    <cellStyle name="40% - Accent6 5 10 2" xfId="25842"/>
    <cellStyle name="40% - Accent6 5 11" xfId="16799"/>
    <cellStyle name="40% - Accent6 5 12" xfId="10324"/>
    <cellStyle name="40% - Accent6 5 2" xfId="3826"/>
    <cellStyle name="40% - Accent6 5 2 2" xfId="4060"/>
    <cellStyle name="40% - Accent6 5 2 2 2" xfId="16323"/>
    <cellStyle name="40% - Accent6 5 2 3" xfId="4269"/>
    <cellStyle name="40% - Accent6 5 2 3 2" xfId="24732"/>
    <cellStyle name="40% - Accent6 5 2 4" xfId="5268"/>
    <cellStyle name="40% - Accent6 5 2 4 2" xfId="16800"/>
    <cellStyle name="40% - Accent6 5 2 5" xfId="10325"/>
    <cellStyle name="40% - Accent6 5 3" xfId="3935"/>
    <cellStyle name="40% - Accent6 5 3 2" xfId="4145"/>
    <cellStyle name="40% - Accent6 5 3 2 2" xfId="16324"/>
    <cellStyle name="40% - Accent6 5 3 3" xfId="4354"/>
    <cellStyle name="40% - Accent6 5 3 3 2" xfId="24731"/>
    <cellStyle name="40% - Accent6 5 3 4" xfId="5269"/>
    <cellStyle name="40% - Accent6 5 3 4 2" xfId="16801"/>
    <cellStyle name="40% - Accent6 5 3 5" xfId="10326"/>
    <cellStyle name="40% - Accent6 5 4" xfId="3991"/>
    <cellStyle name="40% - Accent6 5 4 2" xfId="5270"/>
    <cellStyle name="40% - Accent6 5 4 2 2" xfId="16325"/>
    <cellStyle name="40% - Accent6 5 4 3" xfId="24730"/>
    <cellStyle name="40% - Accent6 5 4 4" xfId="16802"/>
    <cellStyle name="40% - Accent6 5 4 5" xfId="10327"/>
    <cellStyle name="40% - Accent6 5 5" xfId="4200"/>
    <cellStyle name="40% - Accent6 5 5 2" xfId="5271"/>
    <cellStyle name="40% - Accent6 5 5 2 2" xfId="16326"/>
    <cellStyle name="40% - Accent6 5 5 3" xfId="24729"/>
    <cellStyle name="40% - Accent6 5 5 4" xfId="16803"/>
    <cellStyle name="40% - Accent6 5 5 5" xfId="10328"/>
    <cellStyle name="40% - Accent6 5 6" xfId="5272"/>
    <cellStyle name="40% - Accent6 5 6 2" xfId="16327"/>
    <cellStyle name="40% - Accent6 5 6 3" xfId="24728"/>
    <cellStyle name="40% - Accent6 5 6 4" xfId="16804"/>
    <cellStyle name="40% - Accent6 5 6 5" xfId="10329"/>
    <cellStyle name="40% - Accent6 5 7" xfId="5273"/>
    <cellStyle name="40% - Accent6 5 7 2" xfId="16328"/>
    <cellStyle name="40% - Accent6 5 7 3" xfId="24727"/>
    <cellStyle name="40% - Accent6 5 7 4" xfId="16805"/>
    <cellStyle name="40% - Accent6 5 7 5" xfId="10330"/>
    <cellStyle name="40% - Accent6 5 8" xfId="5274"/>
    <cellStyle name="40% - Accent6 5 8 2" xfId="16329"/>
    <cellStyle name="40% - Accent6 5 8 3" xfId="24726"/>
    <cellStyle name="40% - Accent6 5 8 4" xfId="16806"/>
    <cellStyle name="40% - Accent6 5 8 5" xfId="10331"/>
    <cellStyle name="40% - Accent6 5 9" xfId="9591"/>
    <cellStyle name="40% - Accent6 5 9 2" xfId="16322"/>
    <cellStyle name="40% - Accent6 6" xfId="3690"/>
    <cellStyle name="40% - Accent6 6 2" xfId="3840"/>
    <cellStyle name="40% - Accent6 6 2 2" xfId="4074"/>
    <cellStyle name="40% - Accent6 6 2 3" xfId="4283"/>
    <cellStyle name="40% - Accent6 6 2 4" xfId="16330"/>
    <cellStyle name="40% - Accent6 6 3" xfId="3949"/>
    <cellStyle name="40% - Accent6 6 3 2" xfId="4159"/>
    <cellStyle name="40% - Accent6 6 3 3" xfId="4368"/>
    <cellStyle name="40% - Accent6 6 3 4" xfId="24725"/>
    <cellStyle name="40% - Accent6 6 4" xfId="4005"/>
    <cellStyle name="40% - Accent6 6 4 2" xfId="16807"/>
    <cellStyle name="40% - Accent6 6 5" xfId="4214"/>
    <cellStyle name="40% - Accent6 6 6" xfId="5275"/>
    <cellStyle name="40% - Accent6 6 7" xfId="10332"/>
    <cellStyle name="40% - Accent6 7" xfId="3712"/>
    <cellStyle name="40% - Accent6 7 2" xfId="3855"/>
    <cellStyle name="40% - Accent6 7 2 2" xfId="4089"/>
    <cellStyle name="40% - Accent6 7 2 3" xfId="4298"/>
    <cellStyle name="40% - Accent6 7 2 4" xfId="16331"/>
    <cellStyle name="40% - Accent6 7 3" xfId="3964"/>
    <cellStyle name="40% - Accent6 7 3 2" xfId="4174"/>
    <cellStyle name="40% - Accent6 7 3 3" xfId="4383"/>
    <cellStyle name="40% - Accent6 7 3 4" xfId="25841"/>
    <cellStyle name="40% - Accent6 7 4" xfId="4020"/>
    <cellStyle name="40% - Accent6 7 4 2" xfId="16808"/>
    <cellStyle name="40% - Accent6 7 5" xfId="4229"/>
    <cellStyle name="40% - Accent6 7 6" xfId="5276"/>
    <cellStyle name="40% - Accent6 7 7" xfId="10333"/>
    <cellStyle name="40% - Accent6 8" xfId="3751"/>
    <cellStyle name="40% - Accent6 8 2" xfId="5277"/>
    <cellStyle name="40% - Accent6 8 2 2" xfId="16332"/>
    <cellStyle name="40% - Accent6 8 3" xfId="27177"/>
    <cellStyle name="40% - Accent6 8 4" xfId="16809"/>
    <cellStyle name="40% - Accent6 8 5" xfId="10334"/>
    <cellStyle name="40% - Accent6 9" xfId="3738"/>
    <cellStyle name="40% - Accent6 9 2" xfId="4034"/>
    <cellStyle name="40% - Accent6 9 2 2" xfId="16333"/>
    <cellStyle name="40% - Accent6 9 3" xfId="4243"/>
    <cellStyle name="40% - Accent6 9 3 2" xfId="22482"/>
    <cellStyle name="40% - Accent6 9 4" xfId="5278"/>
    <cellStyle name="40% - Accent6 9 4 2" xfId="16810"/>
    <cellStyle name="40% - Accent6 9 5" xfId="10335"/>
    <cellStyle name="60% - Accent1" xfId="13" builtinId="32" customBuiltin="1"/>
    <cellStyle name="60% - Accent1 2" xfId="3341"/>
    <cellStyle name="60% - Accent1 2 2" xfId="5279"/>
    <cellStyle name="60% - Accent1 2 2 2" xfId="25840"/>
    <cellStyle name="60% - Accent1 2 2 3" xfId="16812"/>
    <cellStyle name="60% - Accent1 2 2 4" xfId="10337"/>
    <cellStyle name="60% - Accent1 2 3" xfId="5280"/>
    <cellStyle name="60% - Accent1 2 3 2" xfId="25839"/>
    <cellStyle name="60% - Accent1 2 3 3" xfId="16813"/>
    <cellStyle name="60% - Accent1 2 3 4" xfId="10338"/>
    <cellStyle name="60% - Accent1 2 4" xfId="5281"/>
    <cellStyle name="60% - Accent1 2 4 2" xfId="25838"/>
    <cellStyle name="60% - Accent1 2 4 3" xfId="16814"/>
    <cellStyle name="60% - Accent1 2 4 4" xfId="10339"/>
    <cellStyle name="60% - Accent1 2 5" xfId="5282"/>
    <cellStyle name="60% - Accent1 2 5 2" xfId="22192"/>
    <cellStyle name="60% - Accent1 2 5 3" xfId="20307"/>
    <cellStyle name="60% - Accent1 2 5 4" xfId="13869"/>
    <cellStyle name="60% - Accent1 2 6" xfId="22481"/>
    <cellStyle name="60% - Accent1 2 7" xfId="16811"/>
    <cellStyle name="60% - Accent1 2 8" xfId="10336"/>
    <cellStyle name="60% - Accent1 3" xfId="3408"/>
    <cellStyle name="60% - Accent1 3 10" xfId="16815"/>
    <cellStyle name="60% - Accent1 3 11" xfId="10340"/>
    <cellStyle name="60% - Accent1 3 2" xfId="5283"/>
    <cellStyle name="60% - Accent1 3 2 2" xfId="25836"/>
    <cellStyle name="60% - Accent1 3 2 3" xfId="16816"/>
    <cellStyle name="60% - Accent1 3 2 4" xfId="10341"/>
    <cellStyle name="60% - Accent1 3 3" xfId="5284"/>
    <cellStyle name="60% - Accent1 3 3 2" xfId="25835"/>
    <cellStyle name="60% - Accent1 3 3 3" xfId="16817"/>
    <cellStyle name="60% - Accent1 3 3 4" xfId="10342"/>
    <cellStyle name="60% - Accent1 3 4" xfId="5285"/>
    <cellStyle name="60% - Accent1 3 4 2" xfId="25834"/>
    <cellStyle name="60% - Accent1 3 4 3" xfId="16818"/>
    <cellStyle name="60% - Accent1 3 4 4" xfId="10343"/>
    <cellStyle name="60% - Accent1 3 5" xfId="5286"/>
    <cellStyle name="60% - Accent1 3 5 2" xfId="25833"/>
    <cellStyle name="60% - Accent1 3 5 3" xfId="16819"/>
    <cellStyle name="60% - Accent1 3 5 4" xfId="10344"/>
    <cellStyle name="60% - Accent1 3 6" xfId="5287"/>
    <cellStyle name="60% - Accent1 3 6 2" xfId="25832"/>
    <cellStyle name="60% - Accent1 3 6 3" xfId="16820"/>
    <cellStyle name="60% - Accent1 3 6 4" xfId="10345"/>
    <cellStyle name="60% - Accent1 3 7" xfId="5288"/>
    <cellStyle name="60% - Accent1 3 7 2" xfId="25831"/>
    <cellStyle name="60% - Accent1 3 7 3" xfId="16821"/>
    <cellStyle name="60% - Accent1 3 7 4" xfId="10346"/>
    <cellStyle name="60% - Accent1 3 8" xfId="5289"/>
    <cellStyle name="60% - Accent1 3 8 2" xfId="22480"/>
    <cellStyle name="60% - Accent1 3 8 3" xfId="16822"/>
    <cellStyle name="60% - Accent1 3 8 4" xfId="10347"/>
    <cellStyle name="60% - Accent1 3 9" xfId="4554"/>
    <cellStyle name="60% - Accent1 3 9 2" xfId="25837"/>
    <cellStyle name="60% - Accent1 4" xfId="3460"/>
    <cellStyle name="60% - Accent1 4 10" xfId="16823"/>
    <cellStyle name="60% - Accent1 4 11" xfId="10348"/>
    <cellStyle name="60% - Accent1 4 2" xfId="5290"/>
    <cellStyle name="60% - Accent1 4 2 2" xfId="24724"/>
    <cellStyle name="60% - Accent1 4 2 3" xfId="16824"/>
    <cellStyle name="60% - Accent1 4 2 4" xfId="10349"/>
    <cellStyle name="60% - Accent1 4 3" xfId="5291"/>
    <cellStyle name="60% - Accent1 4 3 2" xfId="24723"/>
    <cellStyle name="60% - Accent1 4 3 3" xfId="16825"/>
    <cellStyle name="60% - Accent1 4 3 4" xfId="10350"/>
    <cellStyle name="60% - Accent1 4 4" xfId="5292"/>
    <cellStyle name="60% - Accent1 4 4 2" xfId="22773"/>
    <cellStyle name="60% - Accent1 4 4 3" xfId="16826"/>
    <cellStyle name="60% - Accent1 4 4 4" xfId="10351"/>
    <cellStyle name="60% - Accent1 4 5" xfId="5293"/>
    <cellStyle name="60% - Accent1 4 5 2" xfId="24722"/>
    <cellStyle name="60% - Accent1 4 5 3" xfId="16827"/>
    <cellStyle name="60% - Accent1 4 5 4" xfId="10352"/>
    <cellStyle name="60% - Accent1 4 6" xfId="5294"/>
    <cellStyle name="60% - Accent1 4 6 2" xfId="24721"/>
    <cellStyle name="60% - Accent1 4 6 3" xfId="16828"/>
    <cellStyle name="60% - Accent1 4 6 4" xfId="10353"/>
    <cellStyle name="60% - Accent1 4 7" xfId="5295"/>
    <cellStyle name="60% - Accent1 4 7 2" xfId="24720"/>
    <cellStyle name="60% - Accent1 4 7 3" xfId="16829"/>
    <cellStyle name="60% - Accent1 4 7 4" xfId="10354"/>
    <cellStyle name="60% - Accent1 4 8" xfId="5296"/>
    <cellStyle name="60% - Accent1 4 8 2" xfId="22772"/>
    <cellStyle name="60% - Accent1 4 8 3" xfId="16830"/>
    <cellStyle name="60% - Accent1 4 8 4" xfId="10355"/>
    <cellStyle name="60% - Accent1 4 9" xfId="4636"/>
    <cellStyle name="60% - Accent1 4 9 2" xfId="25830"/>
    <cellStyle name="60% - Accent1 5" xfId="3650"/>
    <cellStyle name="60% - Accent1 5 10" xfId="16831"/>
    <cellStyle name="60% - Accent1 5 11" xfId="10356"/>
    <cellStyle name="60% - Accent1 5 2" xfId="5297"/>
    <cellStyle name="60% - Accent1 5 2 2" xfId="26450"/>
    <cellStyle name="60% - Accent1 5 2 3" xfId="16832"/>
    <cellStyle name="60% - Accent1 5 2 4" xfId="10357"/>
    <cellStyle name="60% - Accent1 5 3" xfId="5298"/>
    <cellStyle name="60% - Accent1 5 3 2" xfId="24718"/>
    <cellStyle name="60% - Accent1 5 3 3" xfId="16833"/>
    <cellStyle name="60% - Accent1 5 3 4" xfId="10358"/>
    <cellStyle name="60% - Accent1 5 4" xfId="5299"/>
    <cellStyle name="60% - Accent1 5 4 2" xfId="26449"/>
    <cellStyle name="60% - Accent1 5 4 3" xfId="16834"/>
    <cellStyle name="60% - Accent1 5 4 4" xfId="10359"/>
    <cellStyle name="60% - Accent1 5 5" xfId="5300"/>
    <cellStyle name="60% - Accent1 5 5 2" xfId="24717"/>
    <cellStyle name="60% - Accent1 5 5 3" xfId="16835"/>
    <cellStyle name="60% - Accent1 5 5 4" xfId="10360"/>
    <cellStyle name="60% - Accent1 5 6" xfId="5301"/>
    <cellStyle name="60% - Accent1 5 6 2" xfId="24716"/>
    <cellStyle name="60% - Accent1 5 6 3" xfId="16836"/>
    <cellStyle name="60% - Accent1 5 6 4" xfId="10361"/>
    <cellStyle name="60% - Accent1 5 7" xfId="5302"/>
    <cellStyle name="60% - Accent1 5 7 2" xfId="24715"/>
    <cellStyle name="60% - Accent1 5 7 3" xfId="16837"/>
    <cellStyle name="60% - Accent1 5 7 4" xfId="10362"/>
    <cellStyle name="60% - Accent1 5 8" xfId="5303"/>
    <cellStyle name="60% - Accent1 5 8 2" xfId="25568"/>
    <cellStyle name="60% - Accent1 5 8 3" xfId="16838"/>
    <cellStyle name="60% - Accent1 5 8 4" xfId="10363"/>
    <cellStyle name="60% - Accent1 5 9" xfId="24719"/>
    <cellStyle name="60% - Accent1 6" xfId="3752"/>
    <cellStyle name="60% - Accent1 6 2" xfId="5304"/>
    <cellStyle name="60% - Accent1 6 2 2" xfId="25828"/>
    <cellStyle name="60% - Accent1 6 3" xfId="16839"/>
    <cellStyle name="60% - Accent1 6 4" xfId="10364"/>
    <cellStyle name="60% - Accent1 7" xfId="4413"/>
    <cellStyle name="60% - Accent1 7 2" xfId="15834"/>
    <cellStyle name="60% - Accent2" xfId="14" builtinId="36" customBuiltin="1"/>
    <cellStyle name="60% - Accent2 2" xfId="3340"/>
    <cellStyle name="60% - Accent2 2 2" xfId="5305"/>
    <cellStyle name="60% - Accent2 2 2 2" xfId="25826"/>
    <cellStyle name="60% - Accent2 2 2 3" xfId="16841"/>
    <cellStyle name="60% - Accent2 2 2 4" xfId="10366"/>
    <cellStyle name="60% - Accent2 2 3" xfId="5306"/>
    <cellStyle name="60% - Accent2 2 3 2" xfId="25786"/>
    <cellStyle name="60% - Accent2 2 3 3" xfId="16842"/>
    <cellStyle name="60% - Accent2 2 3 4" xfId="10367"/>
    <cellStyle name="60% - Accent2 2 4" xfId="5307"/>
    <cellStyle name="60% - Accent2 2 4 2" xfId="25825"/>
    <cellStyle name="60% - Accent2 2 4 3" xfId="16843"/>
    <cellStyle name="60% - Accent2 2 4 4" xfId="10368"/>
    <cellStyle name="60% - Accent2 2 5" xfId="5308"/>
    <cellStyle name="60% - Accent2 2 5 2" xfId="22191"/>
    <cellStyle name="60% - Accent2 2 5 3" xfId="20308"/>
    <cellStyle name="60% - Accent2 2 5 4" xfId="13870"/>
    <cellStyle name="60% - Accent2 2 6" xfId="25827"/>
    <cellStyle name="60% - Accent2 2 7" xfId="16840"/>
    <cellStyle name="60% - Accent2 2 8" xfId="10365"/>
    <cellStyle name="60% - Accent2 3" xfId="3409"/>
    <cellStyle name="60% - Accent2 3 10" xfId="16844"/>
    <cellStyle name="60% - Accent2 3 11" xfId="10369"/>
    <cellStyle name="60% - Accent2 3 2" xfId="5309"/>
    <cellStyle name="60% - Accent2 3 2 2" xfId="25823"/>
    <cellStyle name="60% - Accent2 3 2 3" xfId="16845"/>
    <cellStyle name="60% - Accent2 3 2 4" xfId="10370"/>
    <cellStyle name="60% - Accent2 3 3" xfId="5310"/>
    <cellStyle name="60% - Accent2 3 3 2" xfId="25354"/>
    <cellStyle name="60% - Accent2 3 3 3" xfId="16846"/>
    <cellStyle name="60% - Accent2 3 3 4" xfId="10371"/>
    <cellStyle name="60% - Accent2 3 4" xfId="5311"/>
    <cellStyle name="60% - Accent2 3 4 2" xfId="25381"/>
    <cellStyle name="60% - Accent2 3 4 3" xfId="16847"/>
    <cellStyle name="60% - Accent2 3 4 4" xfId="10372"/>
    <cellStyle name="60% - Accent2 3 5" xfId="5312"/>
    <cellStyle name="60% - Accent2 3 5 2" xfId="25380"/>
    <cellStyle name="60% - Accent2 3 5 3" xfId="16848"/>
    <cellStyle name="60% - Accent2 3 5 4" xfId="10373"/>
    <cellStyle name="60% - Accent2 3 6" xfId="5313"/>
    <cellStyle name="60% - Accent2 3 6 2" xfId="25379"/>
    <cellStyle name="60% - Accent2 3 6 3" xfId="16849"/>
    <cellStyle name="60% - Accent2 3 6 4" xfId="10374"/>
    <cellStyle name="60% - Accent2 3 7" xfId="5314"/>
    <cellStyle name="60% - Accent2 3 7 2" xfId="25378"/>
    <cellStyle name="60% - Accent2 3 7 3" xfId="16850"/>
    <cellStyle name="60% - Accent2 3 7 4" xfId="10375"/>
    <cellStyle name="60% - Accent2 3 8" xfId="5315"/>
    <cellStyle name="60% - Accent2 3 8 2" xfId="25377"/>
    <cellStyle name="60% - Accent2 3 8 3" xfId="16851"/>
    <cellStyle name="60% - Accent2 3 8 4" xfId="10376"/>
    <cellStyle name="60% - Accent2 3 9" xfId="4558"/>
    <cellStyle name="60% - Accent2 3 9 2" xfId="25824"/>
    <cellStyle name="60% - Accent2 4" xfId="3461"/>
    <cellStyle name="60% - Accent2 4 10" xfId="16852"/>
    <cellStyle name="60% - Accent2 4 11" xfId="10377"/>
    <cellStyle name="60% - Accent2 4 2" xfId="5316"/>
    <cellStyle name="60% - Accent2 4 2 2" xfId="25375"/>
    <cellStyle name="60% - Accent2 4 2 3" xfId="16853"/>
    <cellStyle name="60% - Accent2 4 2 4" xfId="10378"/>
    <cellStyle name="60% - Accent2 4 3" xfId="5317"/>
    <cellStyle name="60% - Accent2 4 3 2" xfId="25822"/>
    <cellStyle name="60% - Accent2 4 3 3" xfId="16854"/>
    <cellStyle name="60% - Accent2 4 3 4" xfId="10379"/>
    <cellStyle name="60% - Accent2 4 4" xfId="5318"/>
    <cellStyle name="60% - Accent2 4 4 2" xfId="25821"/>
    <cellStyle name="60% - Accent2 4 4 3" xfId="16855"/>
    <cellStyle name="60% - Accent2 4 4 4" xfId="10380"/>
    <cellStyle name="60% - Accent2 4 5" xfId="5319"/>
    <cellStyle name="60% - Accent2 4 5 2" xfId="25820"/>
    <cellStyle name="60% - Accent2 4 5 3" xfId="16856"/>
    <cellStyle name="60% - Accent2 4 5 4" xfId="10381"/>
    <cellStyle name="60% - Accent2 4 6" xfId="5320"/>
    <cellStyle name="60% - Accent2 4 6 2" xfId="26375"/>
    <cellStyle name="60% - Accent2 4 6 3" xfId="16857"/>
    <cellStyle name="60% - Accent2 4 6 4" xfId="10382"/>
    <cellStyle name="60% - Accent2 4 7" xfId="5321"/>
    <cellStyle name="60% - Accent2 4 7 2" xfId="26368"/>
    <cellStyle name="60% - Accent2 4 7 3" xfId="16858"/>
    <cellStyle name="60% - Accent2 4 7 4" xfId="10383"/>
    <cellStyle name="60% - Accent2 4 8" xfId="5322"/>
    <cellStyle name="60% - Accent2 4 8 2" xfId="25819"/>
    <cellStyle name="60% - Accent2 4 8 3" xfId="16859"/>
    <cellStyle name="60% - Accent2 4 8 4" xfId="10384"/>
    <cellStyle name="60% - Accent2 4 9" xfId="4637"/>
    <cellStyle name="60% - Accent2 4 9 2" xfId="25376"/>
    <cellStyle name="60% - Accent2 5" xfId="3654"/>
    <cellStyle name="60% - Accent2 5 10" xfId="16860"/>
    <cellStyle name="60% - Accent2 5 11" xfId="10385"/>
    <cellStyle name="60% - Accent2 5 2" xfId="5323"/>
    <cellStyle name="60% - Accent2 5 2 2" xfId="25817"/>
    <cellStyle name="60% - Accent2 5 2 3" xfId="16861"/>
    <cellStyle name="60% - Accent2 5 2 4" xfId="10386"/>
    <cellStyle name="60% - Accent2 5 3" xfId="5324"/>
    <cellStyle name="60% - Accent2 5 3 2" xfId="25829"/>
    <cellStyle name="60% - Accent2 5 3 3" xfId="16862"/>
    <cellStyle name="60% - Accent2 5 3 4" xfId="10387"/>
    <cellStyle name="60% - Accent2 5 4" xfId="5325"/>
    <cellStyle name="60% - Accent2 5 4 2" xfId="25374"/>
    <cellStyle name="60% - Accent2 5 4 3" xfId="16863"/>
    <cellStyle name="60% - Accent2 5 4 4" xfId="10388"/>
    <cellStyle name="60% - Accent2 5 5" xfId="5326"/>
    <cellStyle name="60% - Accent2 5 5 2" xfId="25373"/>
    <cellStyle name="60% - Accent2 5 5 3" xfId="16864"/>
    <cellStyle name="60% - Accent2 5 5 4" xfId="10389"/>
    <cellStyle name="60% - Accent2 5 6" xfId="5327"/>
    <cellStyle name="60% - Accent2 5 6 2" xfId="25372"/>
    <cellStyle name="60% - Accent2 5 6 3" xfId="16865"/>
    <cellStyle name="60% - Accent2 5 6 4" xfId="10390"/>
    <cellStyle name="60% - Accent2 5 7" xfId="5328"/>
    <cellStyle name="60% - Accent2 5 7 2" xfId="25371"/>
    <cellStyle name="60% - Accent2 5 7 3" xfId="16866"/>
    <cellStyle name="60% - Accent2 5 7 4" xfId="10391"/>
    <cellStyle name="60% - Accent2 5 8" xfId="5329"/>
    <cellStyle name="60% - Accent2 5 8 2" xfId="25370"/>
    <cellStyle name="60% - Accent2 5 8 3" xfId="16867"/>
    <cellStyle name="60% - Accent2 5 8 4" xfId="10392"/>
    <cellStyle name="60% - Accent2 5 9" xfId="25818"/>
    <cellStyle name="60% - Accent2 6" xfId="3753"/>
    <cellStyle name="60% - Accent2 6 2" xfId="5330"/>
    <cellStyle name="60% - Accent2 6 2 2" xfId="25369"/>
    <cellStyle name="60% - Accent2 6 3" xfId="16868"/>
    <cellStyle name="60% - Accent2 6 4" xfId="10393"/>
    <cellStyle name="60% - Accent2 7" xfId="4417"/>
    <cellStyle name="60% - Accent2 7 2" xfId="15835"/>
    <cellStyle name="60% - Accent3" xfId="15" builtinId="40" customBuiltin="1"/>
    <cellStyle name="60% - Accent3 2" xfId="3339"/>
    <cellStyle name="60% - Accent3 2 2" xfId="5331"/>
    <cellStyle name="60% - Accent3 2 2 2" xfId="25367"/>
    <cellStyle name="60% - Accent3 2 2 3" xfId="16870"/>
    <cellStyle name="60% - Accent3 2 2 4" xfId="10395"/>
    <cellStyle name="60% - Accent3 2 3" xfId="5332"/>
    <cellStyle name="60% - Accent3 2 3 2" xfId="25366"/>
    <cellStyle name="60% - Accent3 2 3 3" xfId="16871"/>
    <cellStyle name="60% - Accent3 2 3 4" xfId="10396"/>
    <cellStyle name="60% - Accent3 2 4" xfId="5333"/>
    <cellStyle name="60% - Accent3 2 4 2" xfId="25365"/>
    <cellStyle name="60% - Accent3 2 4 3" xfId="16872"/>
    <cellStyle name="60% - Accent3 2 4 4" xfId="10397"/>
    <cellStyle name="60% - Accent3 2 5" xfId="5334"/>
    <cellStyle name="60% - Accent3 2 5 2" xfId="22190"/>
    <cellStyle name="60% - Accent3 2 5 3" xfId="20309"/>
    <cellStyle name="60% - Accent3 2 5 4" xfId="13871"/>
    <cellStyle name="60% - Accent3 2 6" xfId="25368"/>
    <cellStyle name="60% - Accent3 2 7" xfId="16869"/>
    <cellStyle name="60% - Accent3 2 8" xfId="10394"/>
    <cellStyle name="60% - Accent3 3" xfId="3410"/>
    <cellStyle name="60% - Accent3 3 10" xfId="16873"/>
    <cellStyle name="60% - Accent3 3 11" xfId="10398"/>
    <cellStyle name="60% - Accent3 3 2" xfId="5335"/>
    <cellStyle name="60% - Accent3 3 2 2" xfId="22021"/>
    <cellStyle name="60% - Accent3 3 2 3" xfId="16874"/>
    <cellStyle name="60% - Accent3 3 2 4" xfId="10399"/>
    <cellStyle name="60% - Accent3 3 3" xfId="5336"/>
    <cellStyle name="60% - Accent3 3 3 2" xfId="25815"/>
    <cellStyle name="60% - Accent3 3 3 3" xfId="16875"/>
    <cellStyle name="60% - Accent3 3 3 4" xfId="10400"/>
    <cellStyle name="60% - Accent3 3 4" xfId="5337"/>
    <cellStyle name="60% - Accent3 3 4 2" xfId="25814"/>
    <cellStyle name="60% - Accent3 3 4 3" xfId="16876"/>
    <cellStyle name="60% - Accent3 3 4 4" xfId="10401"/>
    <cellStyle name="60% - Accent3 3 5" xfId="5338"/>
    <cellStyle name="60% - Accent3 3 5 2" xfId="25813"/>
    <cellStyle name="60% - Accent3 3 5 3" xfId="16877"/>
    <cellStyle name="60% - Accent3 3 5 4" xfId="10402"/>
    <cellStyle name="60% - Accent3 3 6" xfId="5339"/>
    <cellStyle name="60% - Accent3 3 6 2" xfId="25812"/>
    <cellStyle name="60% - Accent3 3 6 3" xfId="16878"/>
    <cellStyle name="60% - Accent3 3 6 4" xfId="10403"/>
    <cellStyle name="60% - Accent3 3 7" xfId="5340"/>
    <cellStyle name="60% - Accent3 3 7 2" xfId="25811"/>
    <cellStyle name="60% - Accent3 3 7 3" xfId="16879"/>
    <cellStyle name="60% - Accent3 3 7 4" xfId="10404"/>
    <cellStyle name="60% - Accent3 3 8" xfId="5341"/>
    <cellStyle name="60% - Accent3 3 8 2" xfId="25810"/>
    <cellStyle name="60% - Accent3 3 8 3" xfId="16880"/>
    <cellStyle name="60% - Accent3 3 8 4" xfId="10405"/>
    <cellStyle name="60% - Accent3 3 9" xfId="4562"/>
    <cellStyle name="60% - Accent3 3 9 2" xfId="25816"/>
    <cellStyle name="60% - Accent3 4" xfId="3462"/>
    <cellStyle name="60% - Accent3 4 10" xfId="16881"/>
    <cellStyle name="60% - Accent3 4 11" xfId="10406"/>
    <cellStyle name="60% - Accent3 4 2" xfId="5342"/>
    <cellStyle name="60% - Accent3 4 2 2" xfId="25364"/>
    <cellStyle name="60% - Accent3 4 2 3" xfId="16882"/>
    <cellStyle name="60% - Accent3 4 2 4" xfId="10407"/>
    <cellStyle name="60% - Accent3 4 3" xfId="5343"/>
    <cellStyle name="60% - Accent3 4 3 2" xfId="25363"/>
    <cellStyle name="60% - Accent3 4 3 3" xfId="16883"/>
    <cellStyle name="60% - Accent3 4 3 4" xfId="10408"/>
    <cellStyle name="60% - Accent3 4 4" xfId="5344"/>
    <cellStyle name="60% - Accent3 4 4 2" xfId="25362"/>
    <cellStyle name="60% - Accent3 4 4 3" xfId="16884"/>
    <cellStyle name="60% - Accent3 4 4 4" xfId="10409"/>
    <cellStyle name="60% - Accent3 4 5" xfId="5345"/>
    <cellStyle name="60% - Accent3 4 5 2" xfId="25361"/>
    <cellStyle name="60% - Accent3 4 5 3" xfId="16885"/>
    <cellStyle name="60% - Accent3 4 5 4" xfId="10410"/>
    <cellStyle name="60% - Accent3 4 6" xfId="5346"/>
    <cellStyle name="60% - Accent3 4 6 2" xfId="27192"/>
    <cellStyle name="60% - Accent3 4 6 3" xfId="16886"/>
    <cellStyle name="60% - Accent3 4 6 4" xfId="10411"/>
    <cellStyle name="60% - Accent3 4 7" xfId="5347"/>
    <cellStyle name="60% - Accent3 4 7 2" xfId="25360"/>
    <cellStyle name="60% - Accent3 4 7 3" xfId="16887"/>
    <cellStyle name="60% - Accent3 4 7 4" xfId="10412"/>
    <cellStyle name="60% - Accent3 4 8" xfId="5348"/>
    <cellStyle name="60% - Accent3 4 8 2" xfId="25359"/>
    <cellStyle name="60% - Accent3 4 8 3" xfId="16888"/>
    <cellStyle name="60% - Accent3 4 8 4" xfId="10413"/>
    <cellStyle name="60% - Accent3 4 9" xfId="4638"/>
    <cellStyle name="60% - Accent3 4 9 2" xfId="24714"/>
    <cellStyle name="60% - Accent3 5" xfId="3658"/>
    <cellStyle name="60% - Accent3 5 10" xfId="16889"/>
    <cellStyle name="60% - Accent3 5 11" xfId="10414"/>
    <cellStyle name="60% - Accent3 5 2" xfId="5349"/>
    <cellStyle name="60% - Accent3 5 2 2" xfId="25357"/>
    <cellStyle name="60% - Accent3 5 2 3" xfId="16890"/>
    <cellStyle name="60% - Accent3 5 2 4" xfId="10415"/>
    <cellStyle name="60% - Accent3 5 3" xfId="5350"/>
    <cellStyle name="60% - Accent3 5 3 2" xfId="25911"/>
    <cellStyle name="60% - Accent3 5 3 3" xfId="16891"/>
    <cellStyle name="60% - Accent3 5 3 4" xfId="10416"/>
    <cellStyle name="60% - Accent3 5 4" xfId="5351"/>
    <cellStyle name="60% - Accent3 5 4 2" xfId="26448"/>
    <cellStyle name="60% - Accent3 5 4 3" xfId="16892"/>
    <cellStyle name="60% - Accent3 5 4 4" xfId="10417"/>
    <cellStyle name="60% - Accent3 5 5" xfId="5352"/>
    <cellStyle name="60% - Accent3 5 5 2" xfId="24713"/>
    <cellStyle name="60% - Accent3 5 5 3" xfId="16893"/>
    <cellStyle name="60% - Accent3 5 5 4" xfId="10418"/>
    <cellStyle name="60% - Accent3 5 6" xfId="5353"/>
    <cellStyle name="60% - Accent3 5 6 2" xfId="26447"/>
    <cellStyle name="60% - Accent3 5 6 3" xfId="16894"/>
    <cellStyle name="60% - Accent3 5 6 4" xfId="10419"/>
    <cellStyle name="60% - Accent3 5 7" xfId="5354"/>
    <cellStyle name="60% - Accent3 5 7 2" xfId="24712"/>
    <cellStyle name="60% - Accent3 5 7 3" xfId="16895"/>
    <cellStyle name="60% - Accent3 5 7 4" xfId="10420"/>
    <cellStyle name="60% - Accent3 5 8" xfId="5355"/>
    <cellStyle name="60% - Accent3 5 8 2" xfId="26446"/>
    <cellStyle name="60% - Accent3 5 8 3" xfId="16896"/>
    <cellStyle name="60% - Accent3 5 8 4" xfId="10421"/>
    <cellStyle name="60% - Accent3 5 9" xfId="25358"/>
    <cellStyle name="60% - Accent3 6" xfId="3754"/>
    <cellStyle name="60% - Accent3 6 2" xfId="5356"/>
    <cellStyle name="60% - Accent3 6 2 2" xfId="24711"/>
    <cellStyle name="60% - Accent3 6 3" xfId="16897"/>
    <cellStyle name="60% - Accent3 6 4" xfId="10422"/>
    <cellStyle name="60% - Accent3 7" xfId="4421"/>
    <cellStyle name="60% - Accent3 7 2" xfId="15836"/>
    <cellStyle name="60% - Accent4" xfId="16" builtinId="44" customBuiltin="1"/>
    <cellStyle name="60% - Accent4 2" xfId="3338"/>
    <cellStyle name="60% - Accent4 2 2" xfId="5357"/>
    <cellStyle name="60% - Accent4 2 2 2" xfId="24710"/>
    <cellStyle name="60% - Accent4 2 2 3" xfId="16899"/>
    <cellStyle name="60% - Accent4 2 2 4" xfId="10424"/>
    <cellStyle name="60% - Accent4 2 3" xfId="5358"/>
    <cellStyle name="60% - Accent4 2 3 2" xfId="26445"/>
    <cellStyle name="60% - Accent4 2 3 3" xfId="16900"/>
    <cellStyle name="60% - Accent4 2 3 4" xfId="10425"/>
    <cellStyle name="60% - Accent4 2 4" xfId="5359"/>
    <cellStyle name="60% - Accent4 2 4 2" xfId="25356"/>
    <cellStyle name="60% - Accent4 2 4 3" xfId="16901"/>
    <cellStyle name="60% - Accent4 2 4 4" xfId="10426"/>
    <cellStyle name="60% - Accent4 2 5" xfId="5360"/>
    <cellStyle name="60% - Accent4 2 5 2" xfId="22189"/>
    <cellStyle name="60% - Accent4 2 5 3" xfId="20310"/>
    <cellStyle name="60% - Accent4 2 5 4" xfId="13872"/>
    <cellStyle name="60% - Accent4 2 6" xfId="26413"/>
    <cellStyle name="60% - Accent4 2 7" xfId="16898"/>
    <cellStyle name="60% - Accent4 2 8" xfId="10423"/>
    <cellStyle name="60% - Accent4 3" xfId="3411"/>
    <cellStyle name="60% - Accent4 3 10" xfId="16902"/>
    <cellStyle name="60% - Accent4 3 11" xfId="10427"/>
    <cellStyle name="60% - Accent4 3 2" xfId="5361"/>
    <cellStyle name="60% - Accent4 3 2 2" xfId="25908"/>
    <cellStyle name="60% - Accent4 3 2 3" xfId="16903"/>
    <cellStyle name="60% - Accent4 3 2 4" xfId="10428"/>
    <cellStyle name="60% - Accent4 3 3" xfId="5362"/>
    <cellStyle name="60% - Accent4 3 3 2" xfId="26444"/>
    <cellStyle name="60% - Accent4 3 3 3" xfId="16904"/>
    <cellStyle name="60% - Accent4 3 3 4" xfId="10429"/>
    <cellStyle name="60% - Accent4 3 4" xfId="5363"/>
    <cellStyle name="60% - Accent4 3 4 2" xfId="25910"/>
    <cellStyle name="60% - Accent4 3 4 3" xfId="16905"/>
    <cellStyle name="60% - Accent4 3 4 4" xfId="10430"/>
    <cellStyle name="60% - Accent4 3 5" xfId="5364"/>
    <cellStyle name="60% - Accent4 3 5 2" xfId="24708"/>
    <cellStyle name="60% - Accent4 3 5 3" xfId="16906"/>
    <cellStyle name="60% - Accent4 3 5 4" xfId="10431"/>
    <cellStyle name="60% - Accent4 3 6" xfId="5365"/>
    <cellStyle name="60% - Accent4 3 6 2" xfId="22495"/>
    <cellStyle name="60% - Accent4 3 6 3" xfId="16907"/>
    <cellStyle name="60% - Accent4 3 6 4" xfId="10432"/>
    <cellStyle name="60% - Accent4 3 7" xfId="5366"/>
    <cellStyle name="60% - Accent4 3 7 2" xfId="26443"/>
    <cellStyle name="60% - Accent4 3 7 3" xfId="16908"/>
    <cellStyle name="60% - Accent4 3 7 4" xfId="10433"/>
    <cellStyle name="60% - Accent4 3 8" xfId="5367"/>
    <cellStyle name="60% - Accent4 3 8 2" xfId="25909"/>
    <cellStyle name="60% - Accent4 3 8 3" xfId="16909"/>
    <cellStyle name="60% - Accent4 3 8 4" xfId="10434"/>
    <cellStyle name="60% - Accent4 3 9" xfId="4566"/>
    <cellStyle name="60% - Accent4 3 9 2" xfId="24709"/>
    <cellStyle name="60% - Accent4 4" xfId="3463"/>
    <cellStyle name="60% - Accent4 4 10" xfId="16910"/>
    <cellStyle name="60% - Accent4 4 11" xfId="10435"/>
    <cellStyle name="60% - Accent4 4 2" xfId="5368"/>
    <cellStyle name="60% - Accent4 4 2 2" xfId="22494"/>
    <cellStyle name="60% - Accent4 4 2 3" xfId="16911"/>
    <cellStyle name="60% - Accent4 4 2 4" xfId="10436"/>
    <cellStyle name="60% - Accent4 4 3" xfId="5369"/>
    <cellStyle name="60% - Accent4 4 3 2" xfId="26442"/>
    <cellStyle name="60% - Accent4 4 3 3" xfId="16912"/>
    <cellStyle name="60% - Accent4 4 3 4" xfId="10437"/>
    <cellStyle name="60% - Accent4 4 4" xfId="5370"/>
    <cellStyle name="60% - Accent4 4 4 2" xfId="22493"/>
    <cellStyle name="60% - Accent4 4 4 3" xfId="16913"/>
    <cellStyle name="60% - Accent4 4 4 4" xfId="10438"/>
    <cellStyle name="60% - Accent4 4 5" xfId="5371"/>
    <cellStyle name="60% - Accent4 4 5 2" xfId="24706"/>
    <cellStyle name="60% - Accent4 4 5 3" xfId="16914"/>
    <cellStyle name="60% - Accent4 4 5 4" xfId="10439"/>
    <cellStyle name="60% - Accent4 4 6" xfId="5372"/>
    <cellStyle name="60% - Accent4 4 6 2" xfId="24705"/>
    <cellStyle name="60% - Accent4 4 6 3" xfId="16915"/>
    <cellStyle name="60% - Accent4 4 6 4" xfId="10440"/>
    <cellStyle name="60% - Accent4 4 7" xfId="5373"/>
    <cellStyle name="60% - Accent4 4 7 2" xfId="24704"/>
    <cellStyle name="60% - Accent4 4 7 3" xfId="16916"/>
    <cellStyle name="60% - Accent4 4 7 4" xfId="10441"/>
    <cellStyle name="60% - Accent4 4 8" xfId="5374"/>
    <cellStyle name="60% - Accent4 4 8 2" xfId="26376"/>
    <cellStyle name="60% - Accent4 4 8 3" xfId="16917"/>
    <cellStyle name="60% - Accent4 4 8 4" xfId="10442"/>
    <cellStyle name="60% - Accent4 4 9" xfId="4639"/>
    <cellStyle name="60% - Accent4 4 9 2" xfId="24707"/>
    <cellStyle name="60% - Accent4 5" xfId="3662"/>
    <cellStyle name="60% - Accent4 5 10" xfId="16918"/>
    <cellStyle name="60% - Accent4 5 11" xfId="10443"/>
    <cellStyle name="60% - Accent4 5 2" xfId="5375"/>
    <cellStyle name="60% - Accent4 5 2 2" xfId="21989"/>
    <cellStyle name="60% - Accent4 5 2 3" xfId="16919"/>
    <cellStyle name="60% - Accent4 5 2 4" xfId="10444"/>
    <cellStyle name="60% - Accent4 5 3" xfId="5376"/>
    <cellStyle name="60% - Accent4 5 3 2" xfId="25809"/>
    <cellStyle name="60% - Accent4 5 3 3" xfId="16920"/>
    <cellStyle name="60% - Accent4 5 3 4" xfId="10445"/>
    <cellStyle name="60% - Accent4 5 4" xfId="5377"/>
    <cellStyle name="60% - Accent4 5 4 2" xfId="24703"/>
    <cellStyle name="60% - Accent4 5 4 3" xfId="16921"/>
    <cellStyle name="60% - Accent4 5 4 4" xfId="10446"/>
    <cellStyle name="60% - Accent4 5 5" xfId="5378"/>
    <cellStyle name="60% - Accent4 5 5 2" xfId="24702"/>
    <cellStyle name="60% - Accent4 5 5 3" xfId="16922"/>
    <cellStyle name="60% - Accent4 5 5 4" xfId="10447"/>
    <cellStyle name="60% - Accent4 5 6" xfId="5379"/>
    <cellStyle name="60% - Accent4 5 6 2" xfId="26441"/>
    <cellStyle name="60% - Accent4 5 6 3" xfId="16923"/>
    <cellStyle name="60% - Accent4 5 6 4" xfId="10448"/>
    <cellStyle name="60% - Accent4 5 7" xfId="5380"/>
    <cellStyle name="60% - Accent4 5 7 2" xfId="26383"/>
    <cellStyle name="60% - Accent4 5 7 3" xfId="16924"/>
    <cellStyle name="60% - Accent4 5 7 4" xfId="10449"/>
    <cellStyle name="60% - Accent4 5 8" xfId="5381"/>
    <cellStyle name="60% - Accent4 5 8 2" xfId="26373"/>
    <cellStyle name="60% - Accent4 5 8 3" xfId="16925"/>
    <cellStyle name="60% - Accent4 5 8 4" xfId="10450"/>
    <cellStyle name="60% - Accent4 5 9" xfId="25808"/>
    <cellStyle name="60% - Accent4 6" xfId="3755"/>
    <cellStyle name="60% - Accent4 6 2" xfId="5382"/>
    <cellStyle name="60% - Accent4 6 2 2" xfId="26372"/>
    <cellStyle name="60% - Accent4 6 3" xfId="16926"/>
    <cellStyle name="60% - Accent4 6 4" xfId="10451"/>
    <cellStyle name="60% - Accent4 7" xfId="4425"/>
    <cellStyle name="60% - Accent4 7 2" xfId="15837"/>
    <cellStyle name="60% - Accent5" xfId="17" builtinId="48" customBuiltin="1"/>
    <cellStyle name="60% - Accent5 2" xfId="3337"/>
    <cellStyle name="60% - Accent5 2 2" xfId="5383"/>
    <cellStyle name="60% - Accent5 2 2 2" xfId="26371"/>
    <cellStyle name="60% - Accent5 2 2 3" xfId="16928"/>
    <cellStyle name="60% - Accent5 2 2 4" xfId="10453"/>
    <cellStyle name="60% - Accent5 2 3" xfId="5384"/>
    <cellStyle name="60% - Accent5 2 3 2" xfId="24701"/>
    <cellStyle name="60% - Accent5 2 3 3" xfId="16929"/>
    <cellStyle name="60% - Accent5 2 3 4" xfId="10454"/>
    <cellStyle name="60% - Accent5 2 4" xfId="5385"/>
    <cellStyle name="60% - Accent5 2 4 2" xfId="26440"/>
    <cellStyle name="60% - Accent5 2 4 3" xfId="16930"/>
    <cellStyle name="60% - Accent5 2 4 4" xfId="10455"/>
    <cellStyle name="60% - Accent5 2 5" xfId="5386"/>
    <cellStyle name="60% - Accent5 2 5 2" xfId="22188"/>
    <cellStyle name="60% - Accent5 2 5 3" xfId="20311"/>
    <cellStyle name="60% - Accent5 2 5 4" xfId="13873"/>
    <cellStyle name="60% - Accent5 2 6" xfId="26382"/>
    <cellStyle name="60% - Accent5 2 7" xfId="16927"/>
    <cellStyle name="60% - Accent5 2 8" xfId="10452"/>
    <cellStyle name="60% - Accent5 3" xfId="3412"/>
    <cellStyle name="60% - Accent5 3 10" xfId="16931"/>
    <cellStyle name="60% - Accent5 3 11" xfId="10456"/>
    <cellStyle name="60% - Accent5 3 2" xfId="5387"/>
    <cellStyle name="60% - Accent5 3 2 2" xfId="24700"/>
    <cellStyle name="60% - Accent5 3 2 3" xfId="16932"/>
    <cellStyle name="60% - Accent5 3 2 4" xfId="10457"/>
    <cellStyle name="60% - Accent5 3 3" xfId="5388"/>
    <cellStyle name="60% - Accent5 3 3 2" xfId="26439"/>
    <cellStyle name="60% - Accent5 3 3 3" xfId="16933"/>
    <cellStyle name="60% - Accent5 3 3 4" xfId="10458"/>
    <cellStyle name="60% - Accent5 3 4" xfId="5389"/>
    <cellStyle name="60% - Accent5 3 4 2" xfId="24699"/>
    <cellStyle name="60% - Accent5 3 4 3" xfId="16934"/>
    <cellStyle name="60% - Accent5 3 4 4" xfId="10459"/>
    <cellStyle name="60% - Accent5 3 5" xfId="5390"/>
    <cellStyle name="60% - Accent5 3 5 2" xfId="26438"/>
    <cellStyle name="60% - Accent5 3 5 3" xfId="16935"/>
    <cellStyle name="60% - Accent5 3 5 4" xfId="10460"/>
    <cellStyle name="60% - Accent5 3 6" xfId="5391"/>
    <cellStyle name="60% - Accent5 3 6 2" xfId="24698"/>
    <cellStyle name="60% - Accent5 3 6 3" xfId="16936"/>
    <cellStyle name="60% - Accent5 3 6 4" xfId="10461"/>
    <cellStyle name="60% - Accent5 3 7" xfId="5392"/>
    <cellStyle name="60% - Accent5 3 7 2" xfId="26437"/>
    <cellStyle name="60% - Accent5 3 7 3" xfId="16937"/>
    <cellStyle name="60% - Accent5 3 7 4" xfId="10462"/>
    <cellStyle name="60% - Accent5 3 8" xfId="5393"/>
    <cellStyle name="60% - Accent5 3 8 2" xfId="24697"/>
    <cellStyle name="60% - Accent5 3 8 3" xfId="16938"/>
    <cellStyle name="60% - Accent5 3 8 4" xfId="10463"/>
    <cellStyle name="60% - Accent5 3 9" xfId="4570"/>
    <cellStyle name="60% - Accent5 3 9 2" xfId="25355"/>
    <cellStyle name="60% - Accent5 4" xfId="3464"/>
    <cellStyle name="60% - Accent5 4 10" xfId="16939"/>
    <cellStyle name="60% - Accent5 4 11" xfId="10464"/>
    <cellStyle name="60% - Accent5 4 2" xfId="5394"/>
    <cellStyle name="60% - Accent5 4 2 2" xfId="24696"/>
    <cellStyle name="60% - Accent5 4 2 3" xfId="16940"/>
    <cellStyle name="60% - Accent5 4 2 4" xfId="10465"/>
    <cellStyle name="60% - Accent5 4 3" xfId="5395"/>
    <cellStyle name="60% - Accent5 4 3 2" xfId="24695"/>
    <cellStyle name="60% - Accent5 4 3 3" xfId="16941"/>
    <cellStyle name="60% - Accent5 4 3 4" xfId="10466"/>
    <cellStyle name="60% - Accent5 4 4" xfId="5396"/>
    <cellStyle name="60% - Accent5 4 4 2" xfId="26364"/>
    <cellStyle name="60% - Accent5 4 4 3" xfId="16942"/>
    <cellStyle name="60% - Accent5 4 4 4" xfId="10467"/>
    <cellStyle name="60% - Accent5 4 5" xfId="5397"/>
    <cellStyle name="60% - Accent5 4 5 2" xfId="25807"/>
    <cellStyle name="60% - Accent5 4 5 3" xfId="16943"/>
    <cellStyle name="60% - Accent5 4 5 4" xfId="10468"/>
    <cellStyle name="60% - Accent5 4 6" xfId="5398"/>
    <cellStyle name="60% - Accent5 4 6 2" xfId="25806"/>
    <cellStyle name="60% - Accent5 4 6 3" xfId="16944"/>
    <cellStyle name="60% - Accent5 4 6 4" xfId="10469"/>
    <cellStyle name="60% - Accent5 4 7" xfId="5399"/>
    <cellStyle name="60% - Accent5 4 7 2" xfId="25805"/>
    <cellStyle name="60% - Accent5 4 7 3" xfId="16945"/>
    <cellStyle name="60% - Accent5 4 7 4" xfId="10470"/>
    <cellStyle name="60% - Accent5 4 8" xfId="5400"/>
    <cellStyle name="60% - Accent5 4 8 2" xfId="25804"/>
    <cellStyle name="60% - Accent5 4 8 3" xfId="16946"/>
    <cellStyle name="60% - Accent5 4 8 4" xfId="10471"/>
    <cellStyle name="60% - Accent5 4 9" xfId="4640"/>
    <cellStyle name="60% - Accent5 4 9 2" xfId="26436"/>
    <cellStyle name="60% - Accent5 5" xfId="3666"/>
    <cellStyle name="60% - Accent5 5 10" xfId="16947"/>
    <cellStyle name="60% - Accent5 5 11" xfId="10472"/>
    <cellStyle name="60% - Accent5 5 2" xfId="5401"/>
    <cellStyle name="60% - Accent5 5 2 2" xfId="24694"/>
    <cellStyle name="60% - Accent5 5 2 3" xfId="16948"/>
    <cellStyle name="60% - Accent5 5 2 4" xfId="10473"/>
    <cellStyle name="60% - Accent5 5 3" xfId="5402"/>
    <cellStyle name="60% - Accent5 5 3 2" xfId="26390"/>
    <cellStyle name="60% - Accent5 5 3 3" xfId="16949"/>
    <cellStyle name="60% - Accent5 5 3 4" xfId="10474"/>
    <cellStyle name="60% - Accent5 5 4" xfId="5403"/>
    <cellStyle name="60% - Accent5 5 4 2" xfId="22771"/>
    <cellStyle name="60% - Accent5 5 4 3" xfId="16950"/>
    <cellStyle name="60% - Accent5 5 4 4" xfId="10475"/>
    <cellStyle name="60% - Accent5 5 5" xfId="5404"/>
    <cellStyle name="60% - Accent5 5 5 2" xfId="26366"/>
    <cellStyle name="60% - Accent5 5 5 3" xfId="16951"/>
    <cellStyle name="60% - Accent5 5 5 4" xfId="10476"/>
    <cellStyle name="60% - Accent5 5 6" xfId="5405"/>
    <cellStyle name="60% - Accent5 5 6 2" xfId="22017"/>
    <cellStyle name="60% - Accent5 5 6 3" xfId="16952"/>
    <cellStyle name="60% - Accent5 5 6 4" xfId="10477"/>
    <cellStyle name="60% - Accent5 5 7" xfId="5406"/>
    <cellStyle name="60% - Accent5 5 7 2" xfId="26362"/>
    <cellStyle name="60% - Accent5 5 7 3" xfId="16953"/>
    <cellStyle name="60% - Accent5 5 7 4" xfId="10478"/>
    <cellStyle name="60% - Accent5 5 8" xfId="5407"/>
    <cellStyle name="60% - Accent5 5 8 2" xfId="22048"/>
    <cellStyle name="60% - Accent5 5 8 3" xfId="16954"/>
    <cellStyle name="60% - Accent5 5 8 4" xfId="10479"/>
    <cellStyle name="60% - Accent5 5 9" xfId="25803"/>
    <cellStyle name="60% - Accent5 6" xfId="3756"/>
    <cellStyle name="60% - Accent5 6 2" xfId="5408"/>
    <cellStyle name="60% - Accent5 6 2 2" xfId="22047"/>
    <cellStyle name="60% - Accent5 6 3" xfId="16955"/>
    <cellStyle name="60% - Accent5 6 4" xfId="10480"/>
    <cellStyle name="60% - Accent5 7" xfId="4429"/>
    <cellStyle name="60% - Accent5 7 2" xfId="15838"/>
    <cellStyle name="60% - Accent6" xfId="18" builtinId="52" customBuiltin="1"/>
    <cellStyle name="60% - Accent6 2" xfId="3336"/>
    <cellStyle name="60% - Accent6 2 2" xfId="5409"/>
    <cellStyle name="60% - Accent6 2 2 2" xfId="22016"/>
    <cellStyle name="60% - Accent6 2 2 3" xfId="16957"/>
    <cellStyle name="60% - Accent6 2 2 4" xfId="10482"/>
    <cellStyle name="60% - Accent6 2 3" xfId="5410"/>
    <cellStyle name="60% - Accent6 2 3 2" xfId="22044"/>
    <cellStyle name="60% - Accent6 2 3 3" xfId="16958"/>
    <cellStyle name="60% - Accent6 2 3 4" xfId="10483"/>
    <cellStyle name="60% - Accent6 2 4" xfId="5411"/>
    <cellStyle name="60% - Accent6 2 4 2" xfId="22015"/>
    <cellStyle name="60% - Accent6 2 4 3" xfId="16959"/>
    <cellStyle name="60% - Accent6 2 4 4" xfId="10484"/>
    <cellStyle name="60% - Accent6 2 5" xfId="5412"/>
    <cellStyle name="60% - Accent6 2 5 2" xfId="22187"/>
    <cellStyle name="60% - Accent6 2 5 3" xfId="20312"/>
    <cellStyle name="60% - Accent6 2 5 4" xfId="13874"/>
    <cellStyle name="60% - Accent6 2 6" xfId="22046"/>
    <cellStyle name="60% - Accent6 2 7" xfId="16956"/>
    <cellStyle name="60% - Accent6 2 8" xfId="10481"/>
    <cellStyle name="60% - Accent6 3" xfId="3413"/>
    <cellStyle name="60% - Accent6 3 10" xfId="16960"/>
    <cellStyle name="60% - Accent6 3 11" xfId="10485"/>
    <cellStyle name="60% - Accent6 3 2" xfId="5413"/>
    <cellStyle name="60% - Accent6 3 2 2" xfId="22014"/>
    <cellStyle name="60% - Accent6 3 2 3" xfId="16961"/>
    <cellStyle name="60% - Accent6 3 2 4" xfId="10486"/>
    <cellStyle name="60% - Accent6 3 3" xfId="5414"/>
    <cellStyle name="60% - Accent6 3 3 2" xfId="24693"/>
    <cellStyle name="60% - Accent6 3 3 3" xfId="16962"/>
    <cellStyle name="60% - Accent6 3 3 4" xfId="10487"/>
    <cellStyle name="60% - Accent6 3 4" xfId="5415"/>
    <cellStyle name="60% - Accent6 3 4 2" xfId="22041"/>
    <cellStyle name="60% - Accent6 3 4 3" xfId="16963"/>
    <cellStyle name="60% - Accent6 3 4 4" xfId="10488"/>
    <cellStyle name="60% - Accent6 3 5" xfId="5416"/>
    <cellStyle name="60% - Accent6 3 5 2" xfId="22013"/>
    <cellStyle name="60% - Accent6 3 5 3" xfId="16964"/>
    <cellStyle name="60% - Accent6 3 5 4" xfId="10489"/>
    <cellStyle name="60% - Accent6 3 6" xfId="5417"/>
    <cellStyle name="60% - Accent6 3 6 2" xfId="22039"/>
    <cellStyle name="60% - Accent6 3 6 3" xfId="16965"/>
    <cellStyle name="60% - Accent6 3 6 4" xfId="10490"/>
    <cellStyle name="60% - Accent6 3 7" xfId="5418"/>
    <cellStyle name="60% - Accent6 3 7 2" xfId="22038"/>
    <cellStyle name="60% - Accent6 3 7 3" xfId="16966"/>
    <cellStyle name="60% - Accent6 3 7 4" xfId="10491"/>
    <cellStyle name="60% - Accent6 3 8" xfId="5419"/>
    <cellStyle name="60% - Accent6 3 8 2" xfId="22036"/>
    <cellStyle name="60% - Accent6 3 8 3" xfId="16967"/>
    <cellStyle name="60% - Accent6 3 8 4" xfId="10492"/>
    <cellStyle name="60% - Accent6 3 9" xfId="4574"/>
    <cellStyle name="60% - Accent6 3 9 2" xfId="22042"/>
    <cellStyle name="60% - Accent6 4" xfId="3465"/>
    <cellStyle name="60% - Accent6 4 10" xfId="16968"/>
    <cellStyle name="60% - Accent6 4 11" xfId="10493"/>
    <cellStyle name="60% - Accent6 4 2" xfId="5420"/>
    <cellStyle name="60% - Accent6 4 2 2" xfId="22007"/>
    <cellStyle name="60% - Accent6 4 2 3" xfId="16969"/>
    <cellStyle name="60% - Accent6 4 2 4" xfId="10494"/>
    <cellStyle name="60% - Accent6 4 3" xfId="5421"/>
    <cellStyle name="60% - Accent6 4 3 2" xfId="22030"/>
    <cellStyle name="60% - Accent6 4 3 3" xfId="16970"/>
    <cellStyle name="60% - Accent6 4 3 4" xfId="10495"/>
    <cellStyle name="60% - Accent6 4 4" xfId="5422"/>
    <cellStyle name="60% - Accent6 4 4 2" xfId="22004"/>
    <cellStyle name="60% - Accent6 4 4 3" xfId="16971"/>
    <cellStyle name="60% - Accent6 4 4 4" xfId="10496"/>
    <cellStyle name="60% - Accent6 4 5" xfId="5423"/>
    <cellStyle name="60% - Accent6 4 5 2" xfId="22032"/>
    <cellStyle name="60% - Accent6 4 5 3" xfId="16972"/>
    <cellStyle name="60% - Accent6 4 5 4" xfId="10497"/>
    <cellStyle name="60% - Accent6 4 6" xfId="5424"/>
    <cellStyle name="60% - Accent6 4 6 2" xfId="22006"/>
    <cellStyle name="60% - Accent6 4 6 3" xfId="16973"/>
    <cellStyle name="60% - Accent6 4 6 4" xfId="10498"/>
    <cellStyle name="60% - Accent6 4 7" xfId="5425"/>
    <cellStyle name="60% - Accent6 4 7 2" xfId="22029"/>
    <cellStyle name="60% - Accent6 4 7 3" xfId="16974"/>
    <cellStyle name="60% - Accent6 4 7 4" xfId="10499"/>
    <cellStyle name="60% - Accent6 4 8" xfId="5426"/>
    <cellStyle name="60% - Accent6 4 8 2" xfId="22003"/>
    <cellStyle name="60% - Accent6 4 8 3" xfId="16975"/>
    <cellStyle name="60% - Accent6 4 8 4" xfId="10500"/>
    <cellStyle name="60% - Accent6 4 9" xfId="4641"/>
    <cellStyle name="60% - Accent6 4 9 2" xfId="22033"/>
    <cellStyle name="60% - Accent6 5" xfId="3670"/>
    <cellStyle name="60% - Accent6 5 10" xfId="16976"/>
    <cellStyle name="60% - Accent6 5 11" xfId="10501"/>
    <cellStyle name="60% - Accent6 5 2" xfId="5427"/>
    <cellStyle name="60% - Accent6 5 2 2" xfId="22005"/>
    <cellStyle name="60% - Accent6 5 2 3" xfId="16977"/>
    <cellStyle name="60% - Accent6 5 2 4" xfId="10502"/>
    <cellStyle name="60% - Accent6 5 3" xfId="5428"/>
    <cellStyle name="60% - Accent6 5 3 2" xfId="22024"/>
    <cellStyle name="60% - Accent6 5 3 3" xfId="16978"/>
    <cellStyle name="60% - Accent6 5 3 4" xfId="10503"/>
    <cellStyle name="60% - Accent6 5 4" xfId="5429"/>
    <cellStyle name="60% - Accent6 5 4 2" xfId="22002"/>
    <cellStyle name="60% - Accent6 5 4 3" xfId="16979"/>
    <cellStyle name="60% - Accent6 5 4 4" xfId="10504"/>
    <cellStyle name="60% - Accent6 5 5" xfId="5430"/>
    <cellStyle name="60% - Accent6 5 5 2" xfId="24692"/>
    <cellStyle name="60% - Accent6 5 5 3" xfId="16980"/>
    <cellStyle name="60% - Accent6 5 5 4" xfId="10505"/>
    <cellStyle name="60% - Accent6 5 6" xfId="5431"/>
    <cellStyle name="60% - Accent6 5 6 2" xfId="22020"/>
    <cellStyle name="60% - Accent6 5 6 3" xfId="16981"/>
    <cellStyle name="60% - Accent6 5 6 4" xfId="10506"/>
    <cellStyle name="60% - Accent6 5 7" xfId="5432"/>
    <cellStyle name="60% - Accent6 5 7 2" xfId="24691"/>
    <cellStyle name="60% - Accent6 5 7 3" xfId="16982"/>
    <cellStyle name="60% - Accent6 5 7 4" xfId="10507"/>
    <cellStyle name="60% - Accent6 5 8" xfId="5433"/>
    <cellStyle name="60% - Accent6 5 8 2" xfId="21999"/>
    <cellStyle name="60% - Accent6 5 8 3" xfId="16983"/>
    <cellStyle name="60% - Accent6 5 8 4" xfId="10508"/>
    <cellStyle name="60% - Accent6 5 9" xfId="22031"/>
    <cellStyle name="60% - Accent6 6" xfId="3757"/>
    <cellStyle name="60% - Accent6 6 2" xfId="5434"/>
    <cellStyle name="60% - Accent6 6 2 2" xfId="22022"/>
    <cellStyle name="60% - Accent6 6 3" xfId="16984"/>
    <cellStyle name="60% - Accent6 6 4" xfId="10509"/>
    <cellStyle name="60% - Accent6 7" xfId="4433"/>
    <cellStyle name="60% - Accent6 7 2" xfId="15839"/>
    <cellStyle name="Accent1" xfId="19" builtinId="29" customBuiltin="1"/>
    <cellStyle name="Accent1 - 20%" xfId="20"/>
    <cellStyle name="Accent1 - 20% 10" xfId="137"/>
    <cellStyle name="Accent1 - 20% 10 2" xfId="26577"/>
    <cellStyle name="Accent1 - 20% 10 3" xfId="20314"/>
    <cellStyle name="Accent1 - 20% 10 4" xfId="13875"/>
    <cellStyle name="Accent1 - 20% 11" xfId="138"/>
    <cellStyle name="Accent1 - 20% 11 2" xfId="26099"/>
    <cellStyle name="Accent1 - 20% 11 3" xfId="20315"/>
    <cellStyle name="Accent1 - 20% 11 4" xfId="13876"/>
    <cellStyle name="Accent1 - 20% 12" xfId="139"/>
    <cellStyle name="Accent1 - 20% 12 2" xfId="22186"/>
    <cellStyle name="Accent1 - 20% 12 3" xfId="20316"/>
    <cellStyle name="Accent1 - 20% 12 4" xfId="13877"/>
    <cellStyle name="Accent1 - 20% 13" xfId="140"/>
    <cellStyle name="Accent1 - 20% 13 2" xfId="22185"/>
    <cellStyle name="Accent1 - 20% 13 3" xfId="20317"/>
    <cellStyle name="Accent1 - 20% 13 4" xfId="13878"/>
    <cellStyle name="Accent1 - 20% 14" xfId="141"/>
    <cellStyle name="Accent1 - 20% 14 2" xfId="22184"/>
    <cellStyle name="Accent1 - 20% 14 3" xfId="20318"/>
    <cellStyle name="Accent1 - 20% 14 4" xfId="13879"/>
    <cellStyle name="Accent1 - 20% 15" xfId="142"/>
    <cellStyle name="Accent1 - 20% 15 2" xfId="22183"/>
    <cellStyle name="Accent1 - 20% 15 3" xfId="20319"/>
    <cellStyle name="Accent1 - 20% 15 4" xfId="13880"/>
    <cellStyle name="Accent1 - 20% 16" xfId="143"/>
    <cellStyle name="Accent1 - 20% 16 2" xfId="22182"/>
    <cellStyle name="Accent1 - 20% 16 3" xfId="20320"/>
    <cellStyle name="Accent1 - 20% 16 4" xfId="13881"/>
    <cellStyle name="Accent1 - 20% 17" xfId="144"/>
    <cellStyle name="Accent1 - 20% 17 2" xfId="22181"/>
    <cellStyle name="Accent1 - 20% 17 3" xfId="20321"/>
    <cellStyle name="Accent1 - 20% 17 4" xfId="13882"/>
    <cellStyle name="Accent1 - 20% 18" xfId="145"/>
    <cellStyle name="Accent1 - 20% 18 2" xfId="25680"/>
    <cellStyle name="Accent1 - 20% 18 3" xfId="20322"/>
    <cellStyle name="Accent1 - 20% 18 4" xfId="13883"/>
    <cellStyle name="Accent1 - 20% 19" xfId="146"/>
    <cellStyle name="Accent1 - 20% 19 2" xfId="22180"/>
    <cellStyle name="Accent1 - 20% 19 3" xfId="20323"/>
    <cellStyle name="Accent1 - 20% 19 4" xfId="13884"/>
    <cellStyle name="Accent1 - 20% 2" xfId="147"/>
    <cellStyle name="Accent1 - 20% 2 2" xfId="5435"/>
    <cellStyle name="Accent1 - 20% 2 2 2" xfId="22011"/>
    <cellStyle name="Accent1 - 20% 2 2 3" xfId="16987"/>
    <cellStyle name="Accent1 - 20% 2 2 4" xfId="10512"/>
    <cellStyle name="Accent1 - 20% 2 3" xfId="22000"/>
    <cellStyle name="Accent1 - 20% 2 4" xfId="16986"/>
    <cellStyle name="Accent1 - 20% 2 5" xfId="10511"/>
    <cellStyle name="Accent1 - 20% 20" xfId="148"/>
    <cellStyle name="Accent1 - 20% 20 2" xfId="25065"/>
    <cellStyle name="Accent1 - 20% 20 3" xfId="20324"/>
    <cellStyle name="Accent1 - 20% 20 4" xfId="13885"/>
    <cellStyle name="Accent1 - 20% 21" xfId="149"/>
    <cellStyle name="Accent1 - 20% 21 2" xfId="25064"/>
    <cellStyle name="Accent1 - 20% 21 3" xfId="20325"/>
    <cellStyle name="Accent1 - 20% 21 4" xfId="13886"/>
    <cellStyle name="Accent1 - 20% 22" xfId="150"/>
    <cellStyle name="Accent1 - 20% 22 2" xfId="25063"/>
    <cellStyle name="Accent1 - 20% 22 3" xfId="20326"/>
    <cellStyle name="Accent1 - 20% 22 4" xfId="13887"/>
    <cellStyle name="Accent1 - 20% 23" xfId="151"/>
    <cellStyle name="Accent1 - 20% 23 2" xfId="26098"/>
    <cellStyle name="Accent1 - 20% 23 3" xfId="20327"/>
    <cellStyle name="Accent1 - 20% 23 4" xfId="13888"/>
    <cellStyle name="Accent1 - 20% 24" xfId="152"/>
    <cellStyle name="Accent1 - 20% 24 2" xfId="25062"/>
    <cellStyle name="Accent1 - 20% 24 3" xfId="20328"/>
    <cellStyle name="Accent1 - 20% 24 4" xfId="13889"/>
    <cellStyle name="Accent1 - 20% 25" xfId="153"/>
    <cellStyle name="Accent1 - 20% 25 2" xfId="22570"/>
    <cellStyle name="Accent1 - 20% 25 3" xfId="20329"/>
    <cellStyle name="Accent1 - 20% 25 4" xfId="13890"/>
    <cellStyle name="Accent1 - 20% 26" xfId="154"/>
    <cellStyle name="Accent1 - 20% 26 2" xfId="25061"/>
    <cellStyle name="Accent1 - 20% 26 3" xfId="20330"/>
    <cellStyle name="Accent1 - 20% 26 4" xfId="13891"/>
    <cellStyle name="Accent1 - 20% 27" xfId="155"/>
    <cellStyle name="Accent1 - 20% 27 2" xfId="25060"/>
    <cellStyle name="Accent1 - 20% 27 3" xfId="20331"/>
    <cellStyle name="Accent1 - 20% 27 4" xfId="13892"/>
    <cellStyle name="Accent1 - 20% 28" xfId="156"/>
    <cellStyle name="Accent1 - 20% 28 2" xfId="25059"/>
    <cellStyle name="Accent1 - 20% 28 3" xfId="20332"/>
    <cellStyle name="Accent1 - 20% 28 4" xfId="13893"/>
    <cellStyle name="Accent1 - 20% 29" xfId="157"/>
    <cellStyle name="Accent1 - 20% 29 2" xfId="25058"/>
    <cellStyle name="Accent1 - 20% 29 3" xfId="20333"/>
    <cellStyle name="Accent1 - 20% 29 4" xfId="13894"/>
    <cellStyle name="Accent1 - 20% 3" xfId="158"/>
    <cellStyle name="Accent1 - 20% 3 2" xfId="25057"/>
    <cellStyle name="Accent1 - 20% 3 3" xfId="20334"/>
    <cellStyle name="Accent1 - 20% 3 4" xfId="13895"/>
    <cellStyle name="Accent1 - 20% 30" xfId="159"/>
    <cellStyle name="Accent1 - 20% 30 2" xfId="25056"/>
    <cellStyle name="Accent1 - 20% 30 3" xfId="20335"/>
    <cellStyle name="Accent1 - 20% 30 4" xfId="13896"/>
    <cellStyle name="Accent1 - 20% 31" xfId="160"/>
    <cellStyle name="Accent1 - 20% 31 2" xfId="25055"/>
    <cellStyle name="Accent1 - 20% 31 3" xfId="20336"/>
    <cellStyle name="Accent1 - 20% 31 4" xfId="13897"/>
    <cellStyle name="Accent1 - 20% 32" xfId="161"/>
    <cellStyle name="Accent1 - 20% 32 2" xfId="26097"/>
    <cellStyle name="Accent1 - 20% 32 3" xfId="20337"/>
    <cellStyle name="Accent1 - 20% 32 4" xfId="13898"/>
    <cellStyle name="Accent1 - 20% 33" xfId="162"/>
    <cellStyle name="Accent1 - 20% 33 2" xfId="25054"/>
    <cellStyle name="Accent1 - 20% 33 3" xfId="20338"/>
    <cellStyle name="Accent1 - 20% 33 4" xfId="13899"/>
    <cellStyle name="Accent1 - 20% 34" xfId="163"/>
    <cellStyle name="Accent1 - 20% 34 2" xfId="26096"/>
    <cellStyle name="Accent1 - 20% 34 3" xfId="20339"/>
    <cellStyle name="Accent1 - 20% 34 4" xfId="13900"/>
    <cellStyle name="Accent1 - 20% 35" xfId="164"/>
    <cellStyle name="Accent1 - 20% 35 2" xfId="26095"/>
    <cellStyle name="Accent1 - 20% 35 3" xfId="20340"/>
    <cellStyle name="Accent1 - 20% 35 4" xfId="13901"/>
    <cellStyle name="Accent1 - 20% 36" xfId="165"/>
    <cellStyle name="Accent1 - 20% 36 2" xfId="26094"/>
    <cellStyle name="Accent1 - 20% 36 3" xfId="20341"/>
    <cellStyle name="Accent1 - 20% 36 4" xfId="13902"/>
    <cellStyle name="Accent1 - 20% 37" xfId="166"/>
    <cellStyle name="Accent1 - 20% 37 2" xfId="26093"/>
    <cellStyle name="Accent1 - 20% 37 3" xfId="20342"/>
    <cellStyle name="Accent1 - 20% 37 4" xfId="13903"/>
    <cellStyle name="Accent1 - 20% 38" xfId="167"/>
    <cellStyle name="Accent1 - 20% 38 2" xfId="26092"/>
    <cellStyle name="Accent1 - 20% 38 3" xfId="20343"/>
    <cellStyle name="Accent1 - 20% 38 4" xfId="13904"/>
    <cellStyle name="Accent1 - 20% 39" xfId="168"/>
    <cellStyle name="Accent1 - 20% 39 2" xfId="26091"/>
    <cellStyle name="Accent1 - 20% 39 3" xfId="20344"/>
    <cellStyle name="Accent1 - 20% 39 4" xfId="13905"/>
    <cellStyle name="Accent1 - 20% 4" xfId="169"/>
    <cellStyle name="Accent1 - 20% 4 2" xfId="26090"/>
    <cellStyle name="Accent1 - 20% 4 3" xfId="20345"/>
    <cellStyle name="Accent1 - 20% 4 4" xfId="13906"/>
    <cellStyle name="Accent1 - 20% 40" xfId="170"/>
    <cellStyle name="Accent1 - 20% 40 2" xfId="26089"/>
    <cellStyle name="Accent1 - 20% 40 3" xfId="20346"/>
    <cellStyle name="Accent1 - 20% 40 4" xfId="13907"/>
    <cellStyle name="Accent1 - 20% 41" xfId="171"/>
    <cellStyle name="Accent1 - 20% 41 2" xfId="26088"/>
    <cellStyle name="Accent1 - 20% 41 3" xfId="20347"/>
    <cellStyle name="Accent1 - 20% 41 4" xfId="13908"/>
    <cellStyle name="Accent1 - 20% 42" xfId="172"/>
    <cellStyle name="Accent1 - 20% 42 2" xfId="22577"/>
    <cellStyle name="Accent1 - 20% 42 3" xfId="20348"/>
    <cellStyle name="Accent1 - 20% 42 4" xfId="13909"/>
    <cellStyle name="Accent1 - 20% 43" xfId="173"/>
    <cellStyle name="Accent1 - 20% 43 2" xfId="25053"/>
    <cellStyle name="Accent1 - 20% 43 3" xfId="20349"/>
    <cellStyle name="Accent1 - 20% 43 4" xfId="13910"/>
    <cellStyle name="Accent1 - 20% 44" xfId="174"/>
    <cellStyle name="Accent1 - 20% 44 2" xfId="25052"/>
    <cellStyle name="Accent1 - 20% 44 3" xfId="20350"/>
    <cellStyle name="Accent1 - 20% 44 4" xfId="13911"/>
    <cellStyle name="Accent1 - 20% 45" xfId="175"/>
    <cellStyle name="Accent1 - 20% 45 2" xfId="22576"/>
    <cellStyle name="Accent1 - 20% 45 3" xfId="20351"/>
    <cellStyle name="Accent1 - 20% 45 4" xfId="13912"/>
    <cellStyle name="Accent1 - 20% 46" xfId="176"/>
    <cellStyle name="Accent1 - 20% 46 2" xfId="26087"/>
    <cellStyle name="Accent1 - 20% 46 3" xfId="20352"/>
    <cellStyle name="Accent1 - 20% 46 4" xfId="13913"/>
    <cellStyle name="Accent1 - 20% 47" xfId="4642"/>
    <cellStyle name="Accent1 - 20% 47 2" xfId="26578"/>
    <cellStyle name="Accent1 - 20% 47 3" xfId="20313"/>
    <cellStyle name="Accent1 - 20% 48" xfId="4442"/>
    <cellStyle name="Accent1 - 20% 48 2" xfId="24690"/>
    <cellStyle name="Accent1 - 20% 49" xfId="16985"/>
    <cellStyle name="Accent1 - 20% 5" xfId="177"/>
    <cellStyle name="Accent1 - 20% 5 2" xfId="26086"/>
    <cellStyle name="Accent1 - 20% 5 3" xfId="20353"/>
    <cellStyle name="Accent1 - 20% 5 4" xfId="13914"/>
    <cellStyle name="Accent1 - 20% 50" xfId="10510"/>
    <cellStyle name="Accent1 - 20% 6" xfId="178"/>
    <cellStyle name="Accent1 - 20% 6 2" xfId="26085"/>
    <cellStyle name="Accent1 - 20% 6 3" xfId="20354"/>
    <cellStyle name="Accent1 - 20% 6 4" xfId="13915"/>
    <cellStyle name="Accent1 - 20% 7" xfId="179"/>
    <cellStyle name="Accent1 - 20% 7 2" xfId="26084"/>
    <cellStyle name="Accent1 - 20% 7 3" xfId="20355"/>
    <cellStyle name="Accent1 - 20% 7 4" xfId="13916"/>
    <cellStyle name="Accent1 - 20% 8" xfId="180"/>
    <cellStyle name="Accent1 - 20% 8 2" xfId="26083"/>
    <cellStyle name="Accent1 - 20% 8 3" xfId="20356"/>
    <cellStyle name="Accent1 - 20% 8 4" xfId="13917"/>
    <cellStyle name="Accent1 - 20% 9" xfId="181"/>
    <cellStyle name="Accent1 - 20% 9 2" xfId="26082"/>
    <cellStyle name="Accent1 - 20% 9 3" xfId="20357"/>
    <cellStyle name="Accent1 - 20% 9 4" xfId="13918"/>
    <cellStyle name="Accent1 - 40%" xfId="21"/>
    <cellStyle name="Accent1 - 40% 10" xfId="182"/>
    <cellStyle name="Accent1 - 40% 10 2" xfId="22178"/>
    <cellStyle name="Accent1 - 40% 10 3" xfId="20359"/>
    <cellStyle name="Accent1 - 40% 10 4" xfId="13919"/>
    <cellStyle name="Accent1 - 40% 11" xfId="183"/>
    <cellStyle name="Accent1 - 40% 11 2" xfId="26081"/>
    <cellStyle name="Accent1 - 40% 11 3" xfId="20360"/>
    <cellStyle name="Accent1 - 40% 11 4" xfId="13920"/>
    <cellStyle name="Accent1 - 40% 12" xfId="184"/>
    <cellStyle name="Accent1 - 40% 12 2" xfId="26080"/>
    <cellStyle name="Accent1 - 40% 12 3" xfId="20361"/>
    <cellStyle name="Accent1 - 40% 12 4" xfId="13921"/>
    <cellStyle name="Accent1 - 40% 13" xfId="185"/>
    <cellStyle name="Accent1 - 40% 13 2" xfId="26079"/>
    <cellStyle name="Accent1 - 40% 13 3" xfId="20362"/>
    <cellStyle name="Accent1 - 40% 13 4" xfId="13922"/>
    <cellStyle name="Accent1 - 40% 14" xfId="186"/>
    <cellStyle name="Accent1 - 40% 14 2" xfId="26078"/>
    <cellStyle name="Accent1 - 40% 14 3" xfId="20363"/>
    <cellStyle name="Accent1 - 40% 14 4" xfId="13923"/>
    <cellStyle name="Accent1 - 40% 15" xfId="187"/>
    <cellStyle name="Accent1 - 40% 15 2" xfId="22575"/>
    <cellStyle name="Accent1 - 40% 15 3" xfId="20364"/>
    <cellStyle name="Accent1 - 40% 15 4" xfId="13924"/>
    <cellStyle name="Accent1 - 40% 16" xfId="188"/>
    <cellStyle name="Accent1 - 40% 16 2" xfId="27096"/>
    <cellStyle name="Accent1 - 40% 16 3" xfId="20365"/>
    <cellStyle name="Accent1 - 40% 16 4" xfId="13925"/>
    <cellStyle name="Accent1 - 40% 17" xfId="189"/>
    <cellStyle name="Accent1 - 40% 17 2" xfId="22574"/>
    <cellStyle name="Accent1 - 40% 17 3" xfId="20366"/>
    <cellStyle name="Accent1 - 40% 17 4" xfId="13926"/>
    <cellStyle name="Accent1 - 40% 18" xfId="190"/>
    <cellStyle name="Accent1 - 40% 18 2" xfId="22573"/>
    <cellStyle name="Accent1 - 40% 18 3" xfId="20367"/>
    <cellStyle name="Accent1 - 40% 18 4" xfId="13927"/>
    <cellStyle name="Accent1 - 40% 19" xfId="191"/>
    <cellStyle name="Accent1 - 40% 19 2" xfId="22572"/>
    <cellStyle name="Accent1 - 40% 19 3" xfId="20368"/>
    <cellStyle name="Accent1 - 40% 19 4" xfId="13928"/>
    <cellStyle name="Accent1 - 40% 2" xfId="192"/>
    <cellStyle name="Accent1 - 40% 2 2" xfId="5436"/>
    <cellStyle name="Accent1 - 40% 2 2 2" xfId="25353"/>
    <cellStyle name="Accent1 - 40% 2 2 3" xfId="16990"/>
    <cellStyle name="Accent1 - 40% 2 2 4" xfId="10515"/>
    <cellStyle name="Accent1 - 40% 2 3" xfId="25328"/>
    <cellStyle name="Accent1 - 40% 2 4" xfId="16989"/>
    <cellStyle name="Accent1 - 40% 2 5" xfId="10514"/>
    <cellStyle name="Accent1 - 40% 20" xfId="193"/>
    <cellStyle name="Accent1 - 40% 20 2" xfId="22571"/>
    <cellStyle name="Accent1 - 40% 20 3" xfId="20369"/>
    <cellStyle name="Accent1 - 40% 20 4" xfId="13929"/>
    <cellStyle name="Accent1 - 40% 21" xfId="194"/>
    <cellStyle name="Accent1 - 40% 21 2" xfId="22177"/>
    <cellStyle name="Accent1 - 40% 21 3" xfId="20370"/>
    <cellStyle name="Accent1 - 40% 21 4" xfId="13930"/>
    <cellStyle name="Accent1 - 40% 22" xfId="195"/>
    <cellStyle name="Accent1 - 40% 22 2" xfId="22569"/>
    <cellStyle name="Accent1 - 40% 22 3" xfId="20371"/>
    <cellStyle name="Accent1 - 40% 22 4" xfId="13931"/>
    <cellStyle name="Accent1 - 40% 23" xfId="196"/>
    <cellStyle name="Accent1 - 40% 23 2" xfId="22568"/>
    <cellStyle name="Accent1 - 40% 23 3" xfId="20372"/>
    <cellStyle name="Accent1 - 40% 23 4" xfId="13932"/>
    <cellStyle name="Accent1 - 40% 24" xfId="197"/>
    <cellStyle name="Accent1 - 40% 24 2" xfId="22567"/>
    <cellStyle name="Accent1 - 40% 24 3" xfId="20373"/>
    <cellStyle name="Accent1 - 40% 24 4" xfId="13933"/>
    <cellStyle name="Accent1 - 40% 25" xfId="198"/>
    <cellStyle name="Accent1 - 40% 25 2" xfId="26076"/>
    <cellStyle name="Accent1 - 40% 25 3" xfId="20374"/>
    <cellStyle name="Accent1 - 40% 25 4" xfId="13934"/>
    <cellStyle name="Accent1 - 40% 26" xfId="199"/>
    <cellStyle name="Accent1 - 40% 26 2" xfId="22566"/>
    <cellStyle name="Accent1 - 40% 26 3" xfId="20375"/>
    <cellStyle name="Accent1 - 40% 26 4" xfId="13935"/>
    <cellStyle name="Accent1 - 40% 27" xfId="200"/>
    <cellStyle name="Accent1 - 40% 27 2" xfId="22543"/>
    <cellStyle name="Accent1 - 40% 27 3" xfId="20376"/>
    <cellStyle name="Accent1 - 40% 27 4" xfId="13936"/>
    <cellStyle name="Accent1 - 40% 28" xfId="201"/>
    <cellStyle name="Accent1 - 40% 28 2" xfId="25051"/>
    <cellStyle name="Accent1 - 40% 28 3" xfId="20377"/>
    <cellStyle name="Accent1 - 40% 28 4" xfId="13937"/>
    <cellStyle name="Accent1 - 40% 29" xfId="202"/>
    <cellStyle name="Accent1 - 40% 29 2" xfId="25050"/>
    <cellStyle name="Accent1 - 40% 29 3" xfId="20378"/>
    <cellStyle name="Accent1 - 40% 29 4" xfId="13938"/>
    <cellStyle name="Accent1 - 40% 3" xfId="203"/>
    <cellStyle name="Accent1 - 40% 3 2" xfId="22565"/>
    <cellStyle name="Accent1 - 40% 3 3" xfId="20379"/>
    <cellStyle name="Accent1 - 40% 3 4" xfId="13939"/>
    <cellStyle name="Accent1 - 40% 30" xfId="204"/>
    <cellStyle name="Accent1 - 40% 30 2" xfId="22564"/>
    <cellStyle name="Accent1 - 40% 30 3" xfId="20380"/>
    <cellStyle name="Accent1 - 40% 30 4" xfId="13940"/>
    <cellStyle name="Accent1 - 40% 31" xfId="205"/>
    <cellStyle name="Accent1 - 40% 31 2" xfId="26075"/>
    <cellStyle name="Accent1 - 40% 31 3" xfId="20381"/>
    <cellStyle name="Accent1 - 40% 31 4" xfId="13941"/>
    <cellStyle name="Accent1 - 40% 32" xfId="206"/>
    <cellStyle name="Accent1 - 40% 32 2" xfId="22563"/>
    <cellStyle name="Accent1 - 40% 32 3" xfId="20382"/>
    <cellStyle name="Accent1 - 40% 32 4" xfId="13942"/>
    <cellStyle name="Accent1 - 40% 33" xfId="207"/>
    <cellStyle name="Accent1 - 40% 33 2" xfId="22562"/>
    <cellStyle name="Accent1 - 40% 33 3" xfId="20383"/>
    <cellStyle name="Accent1 - 40% 33 4" xfId="13943"/>
    <cellStyle name="Accent1 - 40% 34" xfId="208"/>
    <cellStyle name="Accent1 - 40% 34 2" xfId="22561"/>
    <cellStyle name="Accent1 - 40% 34 3" xfId="20384"/>
    <cellStyle name="Accent1 - 40% 34 4" xfId="13944"/>
    <cellStyle name="Accent1 - 40% 35" xfId="209"/>
    <cellStyle name="Accent1 - 40% 35 2" xfId="22560"/>
    <cellStyle name="Accent1 - 40% 35 3" xfId="20385"/>
    <cellStyle name="Accent1 - 40% 35 4" xfId="13945"/>
    <cellStyle name="Accent1 - 40% 36" xfId="210"/>
    <cellStyle name="Accent1 - 40% 36 2" xfId="26074"/>
    <cellStyle name="Accent1 - 40% 36 3" xfId="20386"/>
    <cellStyle name="Accent1 - 40% 36 4" xfId="13946"/>
    <cellStyle name="Accent1 - 40% 37" xfId="211"/>
    <cellStyle name="Accent1 - 40% 37 2" xfId="22559"/>
    <cellStyle name="Accent1 - 40% 37 3" xfId="20387"/>
    <cellStyle name="Accent1 - 40% 37 4" xfId="13947"/>
    <cellStyle name="Accent1 - 40% 38" xfId="212"/>
    <cellStyle name="Accent1 - 40% 38 2" xfId="22558"/>
    <cellStyle name="Accent1 - 40% 38 3" xfId="20388"/>
    <cellStyle name="Accent1 - 40% 38 4" xfId="13948"/>
    <cellStyle name="Accent1 - 40% 39" xfId="213"/>
    <cellStyle name="Accent1 - 40% 39 2" xfId="22557"/>
    <cellStyle name="Accent1 - 40% 39 3" xfId="20389"/>
    <cellStyle name="Accent1 - 40% 39 4" xfId="13949"/>
    <cellStyle name="Accent1 - 40% 4" xfId="214"/>
    <cellStyle name="Accent1 - 40% 4 2" xfId="22556"/>
    <cellStyle name="Accent1 - 40% 4 3" xfId="20390"/>
    <cellStyle name="Accent1 - 40% 4 4" xfId="13950"/>
    <cellStyle name="Accent1 - 40% 40" xfId="215"/>
    <cellStyle name="Accent1 - 40% 40 2" xfId="26073"/>
    <cellStyle name="Accent1 - 40% 40 3" xfId="20391"/>
    <cellStyle name="Accent1 - 40% 40 4" xfId="13951"/>
    <cellStyle name="Accent1 - 40% 41" xfId="216"/>
    <cellStyle name="Accent1 - 40% 41 2" xfId="22555"/>
    <cellStyle name="Accent1 - 40% 41 3" xfId="20392"/>
    <cellStyle name="Accent1 - 40% 41 4" xfId="13952"/>
    <cellStyle name="Accent1 - 40% 42" xfId="217"/>
    <cellStyle name="Accent1 - 40% 42 2" xfId="22554"/>
    <cellStyle name="Accent1 - 40% 42 3" xfId="20393"/>
    <cellStyle name="Accent1 - 40% 42 4" xfId="13953"/>
    <cellStyle name="Accent1 - 40% 43" xfId="218"/>
    <cellStyle name="Accent1 - 40% 43 2" xfId="22553"/>
    <cellStyle name="Accent1 - 40% 43 3" xfId="20394"/>
    <cellStyle name="Accent1 - 40% 43 4" xfId="13954"/>
    <cellStyle name="Accent1 - 40% 44" xfId="219"/>
    <cellStyle name="Accent1 - 40% 44 2" xfId="22552"/>
    <cellStyle name="Accent1 - 40% 44 3" xfId="20395"/>
    <cellStyle name="Accent1 - 40% 44 4" xfId="13955"/>
    <cellStyle name="Accent1 - 40% 45" xfId="220"/>
    <cellStyle name="Accent1 - 40% 45 2" xfId="26072"/>
    <cellStyle name="Accent1 - 40% 45 3" xfId="20396"/>
    <cellStyle name="Accent1 - 40% 45 4" xfId="13956"/>
    <cellStyle name="Accent1 - 40% 46" xfId="221"/>
    <cellStyle name="Accent1 - 40% 46 2" xfId="22551"/>
    <cellStyle name="Accent1 - 40% 46 3" xfId="20397"/>
    <cellStyle name="Accent1 - 40% 46 4" xfId="13957"/>
    <cellStyle name="Accent1 - 40% 47" xfId="4643"/>
    <cellStyle name="Accent1 - 40% 47 2" xfId="22179"/>
    <cellStyle name="Accent1 - 40% 47 3" xfId="20358"/>
    <cellStyle name="Accent1 - 40% 48" xfId="4443"/>
    <cellStyle name="Accent1 - 40% 48 2" xfId="24689"/>
    <cellStyle name="Accent1 - 40% 49" xfId="16988"/>
    <cellStyle name="Accent1 - 40% 5" xfId="222"/>
    <cellStyle name="Accent1 - 40% 5 2" xfId="22550"/>
    <cellStyle name="Accent1 - 40% 5 3" xfId="20398"/>
    <cellStyle name="Accent1 - 40% 5 4" xfId="13958"/>
    <cellStyle name="Accent1 - 40% 50" xfId="10513"/>
    <cellStyle name="Accent1 - 40% 6" xfId="223"/>
    <cellStyle name="Accent1 - 40% 6 2" xfId="22549"/>
    <cellStyle name="Accent1 - 40% 6 3" xfId="20399"/>
    <cellStyle name="Accent1 - 40% 6 4" xfId="13959"/>
    <cellStyle name="Accent1 - 40% 7" xfId="224"/>
    <cellStyle name="Accent1 - 40% 7 2" xfId="22548"/>
    <cellStyle name="Accent1 - 40% 7 3" xfId="20400"/>
    <cellStyle name="Accent1 - 40% 7 4" xfId="13960"/>
    <cellStyle name="Accent1 - 40% 8" xfId="225"/>
    <cellStyle name="Accent1 - 40% 8 2" xfId="26071"/>
    <cellStyle name="Accent1 - 40% 8 3" xfId="20401"/>
    <cellStyle name="Accent1 - 40% 8 4" xfId="13961"/>
    <cellStyle name="Accent1 - 40% 9" xfId="226"/>
    <cellStyle name="Accent1 - 40% 9 2" xfId="22547"/>
    <cellStyle name="Accent1 - 40% 9 3" xfId="20402"/>
    <cellStyle name="Accent1 - 40% 9 4" xfId="13962"/>
    <cellStyle name="Accent1 - 60%" xfId="22"/>
    <cellStyle name="Accent1 - 60% 10" xfId="227"/>
    <cellStyle name="Accent1 - 60% 10 2" xfId="22545"/>
    <cellStyle name="Accent1 - 60% 10 3" xfId="20404"/>
    <cellStyle name="Accent1 - 60% 10 4" xfId="13963"/>
    <cellStyle name="Accent1 - 60% 11" xfId="228"/>
    <cellStyle name="Accent1 - 60% 11 2" xfId="22544"/>
    <cellStyle name="Accent1 - 60% 11 3" xfId="20405"/>
    <cellStyle name="Accent1 - 60% 11 4" xfId="13964"/>
    <cellStyle name="Accent1 - 60% 12" xfId="229"/>
    <cellStyle name="Accent1 - 60% 12 2" xfId="22176"/>
    <cellStyle name="Accent1 - 60% 12 3" xfId="20406"/>
    <cellStyle name="Accent1 - 60% 12 4" xfId="13965"/>
    <cellStyle name="Accent1 - 60% 13" xfId="230"/>
    <cellStyle name="Accent1 - 60% 13 2" xfId="22175"/>
    <cellStyle name="Accent1 - 60% 13 3" xfId="20407"/>
    <cellStyle name="Accent1 - 60% 13 4" xfId="13966"/>
    <cellStyle name="Accent1 - 60% 14" xfId="231"/>
    <cellStyle name="Accent1 - 60% 14 2" xfId="26070"/>
    <cellStyle name="Accent1 - 60% 14 3" xfId="20408"/>
    <cellStyle name="Accent1 - 60% 14 4" xfId="13967"/>
    <cellStyle name="Accent1 - 60% 15" xfId="232"/>
    <cellStyle name="Accent1 - 60% 15 2" xfId="26069"/>
    <cellStyle name="Accent1 - 60% 15 3" xfId="20409"/>
    <cellStyle name="Accent1 - 60% 15 4" xfId="13968"/>
    <cellStyle name="Accent1 - 60% 16" xfId="233"/>
    <cellStyle name="Accent1 - 60% 16 2" xfId="26077"/>
    <cellStyle name="Accent1 - 60% 16 3" xfId="20410"/>
    <cellStyle name="Accent1 - 60% 16 4" xfId="13969"/>
    <cellStyle name="Accent1 - 60% 17" xfId="234"/>
    <cellStyle name="Accent1 - 60% 17 2" xfId="26068"/>
    <cellStyle name="Accent1 - 60% 17 3" xfId="20411"/>
    <cellStyle name="Accent1 - 60% 17 4" xfId="13970"/>
    <cellStyle name="Accent1 - 60% 18" xfId="235"/>
    <cellStyle name="Accent1 - 60% 18 2" xfId="26067"/>
    <cellStyle name="Accent1 - 60% 18 3" xfId="20412"/>
    <cellStyle name="Accent1 - 60% 18 4" xfId="13971"/>
    <cellStyle name="Accent1 - 60% 19" xfId="236"/>
    <cellStyle name="Accent1 - 60% 19 2" xfId="26066"/>
    <cellStyle name="Accent1 - 60% 19 3" xfId="20413"/>
    <cellStyle name="Accent1 - 60% 19 4" xfId="13972"/>
    <cellStyle name="Accent1 - 60% 2" xfId="237"/>
    <cellStyle name="Accent1 - 60% 2 2" xfId="5437"/>
    <cellStyle name="Accent1 - 60% 2 2 2" xfId="25350"/>
    <cellStyle name="Accent1 - 60% 2 2 3" xfId="16993"/>
    <cellStyle name="Accent1 - 60% 2 2 4" xfId="10518"/>
    <cellStyle name="Accent1 - 60% 2 3" xfId="25351"/>
    <cellStyle name="Accent1 - 60% 2 4" xfId="16992"/>
    <cellStyle name="Accent1 - 60% 2 5" xfId="10517"/>
    <cellStyle name="Accent1 - 60% 20" xfId="238"/>
    <cellStyle name="Accent1 - 60% 20 2" xfId="26065"/>
    <cellStyle name="Accent1 - 60% 20 3" xfId="20414"/>
    <cellStyle name="Accent1 - 60% 20 4" xfId="13973"/>
    <cellStyle name="Accent1 - 60% 21" xfId="239"/>
    <cellStyle name="Accent1 - 60% 21 2" xfId="26064"/>
    <cellStyle name="Accent1 - 60% 21 3" xfId="20415"/>
    <cellStyle name="Accent1 - 60% 21 4" xfId="13974"/>
    <cellStyle name="Accent1 - 60% 22" xfId="240"/>
    <cellStyle name="Accent1 - 60% 22 2" xfId="25049"/>
    <cellStyle name="Accent1 - 60% 22 3" xfId="20416"/>
    <cellStyle name="Accent1 - 60% 22 4" xfId="13975"/>
    <cellStyle name="Accent1 - 60% 23" xfId="241"/>
    <cellStyle name="Accent1 - 60% 23 2" xfId="26063"/>
    <cellStyle name="Accent1 - 60% 23 3" xfId="20417"/>
    <cellStyle name="Accent1 - 60% 23 4" xfId="13976"/>
    <cellStyle name="Accent1 - 60% 24" xfId="242"/>
    <cellStyle name="Accent1 - 60% 24 2" xfId="22174"/>
    <cellStyle name="Accent1 - 60% 24 3" xfId="20418"/>
    <cellStyle name="Accent1 - 60% 24 4" xfId="13977"/>
    <cellStyle name="Accent1 - 60% 25" xfId="243"/>
    <cellStyle name="Accent1 - 60% 25 2" xfId="26062"/>
    <cellStyle name="Accent1 - 60% 25 3" xfId="20419"/>
    <cellStyle name="Accent1 - 60% 25 4" xfId="13978"/>
    <cellStyle name="Accent1 - 60% 26" xfId="244"/>
    <cellStyle name="Accent1 - 60% 26 2" xfId="22542"/>
    <cellStyle name="Accent1 - 60% 26 3" xfId="20420"/>
    <cellStyle name="Accent1 - 60% 26 4" xfId="13979"/>
    <cellStyle name="Accent1 - 60% 27" xfId="245"/>
    <cellStyle name="Accent1 - 60% 27 2" xfId="22541"/>
    <cellStyle name="Accent1 - 60% 27 3" xfId="20421"/>
    <cellStyle name="Accent1 - 60% 27 4" xfId="13980"/>
    <cellStyle name="Accent1 - 60% 28" xfId="246"/>
    <cellStyle name="Accent1 - 60% 28 2" xfId="22540"/>
    <cellStyle name="Accent1 - 60% 28 3" xfId="20422"/>
    <cellStyle name="Accent1 - 60% 28 4" xfId="13981"/>
    <cellStyle name="Accent1 - 60% 29" xfId="247"/>
    <cellStyle name="Accent1 - 60% 29 2" xfId="22539"/>
    <cellStyle name="Accent1 - 60% 29 3" xfId="20423"/>
    <cellStyle name="Accent1 - 60% 29 4" xfId="13982"/>
    <cellStyle name="Accent1 - 60% 3" xfId="248"/>
    <cellStyle name="Accent1 - 60% 3 2" xfId="25046"/>
    <cellStyle name="Accent1 - 60% 3 3" xfId="20424"/>
    <cellStyle name="Accent1 - 60% 3 4" xfId="13983"/>
    <cellStyle name="Accent1 - 60% 30" xfId="249"/>
    <cellStyle name="Accent1 - 60% 30 2" xfId="26060"/>
    <cellStyle name="Accent1 - 60% 30 3" xfId="20425"/>
    <cellStyle name="Accent1 - 60% 30 4" xfId="13984"/>
    <cellStyle name="Accent1 - 60% 31" xfId="250"/>
    <cellStyle name="Accent1 - 60% 31 2" xfId="26059"/>
    <cellStyle name="Accent1 - 60% 31 3" xfId="20426"/>
    <cellStyle name="Accent1 - 60% 31 4" xfId="13985"/>
    <cellStyle name="Accent1 - 60% 32" xfId="251"/>
    <cellStyle name="Accent1 - 60% 32 2" xfId="26058"/>
    <cellStyle name="Accent1 - 60% 32 3" xfId="20427"/>
    <cellStyle name="Accent1 - 60% 32 4" xfId="13986"/>
    <cellStyle name="Accent1 - 60% 33" xfId="252"/>
    <cellStyle name="Accent1 - 60% 33 2" xfId="25048"/>
    <cellStyle name="Accent1 - 60% 33 3" xfId="20428"/>
    <cellStyle name="Accent1 - 60% 33 4" xfId="13987"/>
    <cellStyle name="Accent1 - 60% 34" xfId="253"/>
    <cellStyle name="Accent1 - 60% 34 2" xfId="25047"/>
    <cellStyle name="Accent1 - 60% 34 3" xfId="20429"/>
    <cellStyle name="Accent1 - 60% 34 4" xfId="13988"/>
    <cellStyle name="Accent1 - 60% 35" xfId="254"/>
    <cellStyle name="Accent1 - 60% 35 2" xfId="26057"/>
    <cellStyle name="Accent1 - 60% 35 3" xfId="20430"/>
    <cellStyle name="Accent1 - 60% 35 4" xfId="13989"/>
    <cellStyle name="Accent1 - 60% 36" xfId="255"/>
    <cellStyle name="Accent1 - 60% 36 2" xfId="26056"/>
    <cellStyle name="Accent1 - 60% 36 3" xfId="20431"/>
    <cellStyle name="Accent1 - 60% 36 4" xfId="13990"/>
    <cellStyle name="Accent1 - 60% 37" xfId="256"/>
    <cellStyle name="Accent1 - 60% 37 2" xfId="26055"/>
    <cellStyle name="Accent1 - 60% 37 3" xfId="20432"/>
    <cellStyle name="Accent1 - 60% 37 4" xfId="13991"/>
    <cellStyle name="Accent1 - 60% 38" xfId="257"/>
    <cellStyle name="Accent1 - 60% 38 2" xfId="26054"/>
    <cellStyle name="Accent1 - 60% 38 3" xfId="20433"/>
    <cellStyle name="Accent1 - 60% 38 4" xfId="13992"/>
    <cellStyle name="Accent1 - 60% 39" xfId="258"/>
    <cellStyle name="Accent1 - 60% 39 2" xfId="26053"/>
    <cellStyle name="Accent1 - 60% 39 3" xfId="20434"/>
    <cellStyle name="Accent1 - 60% 39 4" xfId="13993"/>
    <cellStyle name="Accent1 - 60% 4" xfId="259"/>
    <cellStyle name="Accent1 - 60% 4 2" xfId="22538"/>
    <cellStyle name="Accent1 - 60% 4 3" xfId="20435"/>
    <cellStyle name="Accent1 - 60% 4 4" xfId="13994"/>
    <cellStyle name="Accent1 - 60% 40" xfId="260"/>
    <cellStyle name="Accent1 - 60% 40 2" xfId="26052"/>
    <cellStyle name="Accent1 - 60% 40 3" xfId="20436"/>
    <cellStyle name="Accent1 - 60% 40 4" xfId="13995"/>
    <cellStyle name="Accent1 - 60% 41" xfId="261"/>
    <cellStyle name="Accent1 - 60% 41 2" xfId="22537"/>
    <cellStyle name="Accent1 - 60% 41 3" xfId="20437"/>
    <cellStyle name="Accent1 - 60% 41 4" xfId="13996"/>
    <cellStyle name="Accent1 - 60% 42" xfId="262"/>
    <cellStyle name="Accent1 - 60% 42 2" xfId="22536"/>
    <cellStyle name="Accent1 - 60% 42 3" xfId="20438"/>
    <cellStyle name="Accent1 - 60% 42 4" xfId="13997"/>
    <cellStyle name="Accent1 - 60% 43" xfId="263"/>
    <cellStyle name="Accent1 - 60% 43 2" xfId="22535"/>
    <cellStyle name="Accent1 - 60% 43 3" xfId="20439"/>
    <cellStyle name="Accent1 - 60% 43 4" xfId="13998"/>
    <cellStyle name="Accent1 - 60% 44" xfId="264"/>
    <cellStyle name="Accent1 - 60% 44 2" xfId="22534"/>
    <cellStyle name="Accent1 - 60% 44 3" xfId="20440"/>
    <cellStyle name="Accent1 - 60% 44 4" xfId="13999"/>
    <cellStyle name="Accent1 - 60% 45" xfId="265"/>
    <cellStyle name="Accent1 - 60% 45 2" xfId="22533"/>
    <cellStyle name="Accent1 - 60% 45 3" xfId="20441"/>
    <cellStyle name="Accent1 - 60% 45 4" xfId="14000"/>
    <cellStyle name="Accent1 - 60% 46" xfId="4644"/>
    <cellStyle name="Accent1 - 60% 46 2" xfId="22546"/>
    <cellStyle name="Accent1 - 60% 46 3" xfId="20403"/>
    <cellStyle name="Accent1 - 60% 47" xfId="4832"/>
    <cellStyle name="Accent1 - 60% 47 2" xfId="25352"/>
    <cellStyle name="Accent1 - 60% 48" xfId="4444"/>
    <cellStyle name="Accent1 - 60% 48 2" xfId="16991"/>
    <cellStyle name="Accent1 - 60% 49" xfId="10516"/>
    <cellStyle name="Accent1 - 60% 5" xfId="266"/>
    <cellStyle name="Accent1 - 60% 5 2" xfId="22532"/>
    <cellStyle name="Accent1 - 60% 5 3" xfId="20442"/>
    <cellStyle name="Accent1 - 60% 5 4" xfId="14001"/>
    <cellStyle name="Accent1 - 60% 6" xfId="267"/>
    <cellStyle name="Accent1 - 60% 6 2" xfId="22531"/>
    <cellStyle name="Accent1 - 60% 6 3" xfId="20443"/>
    <cellStyle name="Accent1 - 60% 6 4" xfId="14002"/>
    <cellStyle name="Accent1 - 60% 7" xfId="268"/>
    <cellStyle name="Accent1 - 60% 7 2" xfId="22530"/>
    <cellStyle name="Accent1 - 60% 7 3" xfId="20444"/>
    <cellStyle name="Accent1 - 60% 7 4" xfId="14003"/>
    <cellStyle name="Accent1 - 60% 8" xfId="269"/>
    <cellStyle name="Accent1 - 60% 8 2" xfId="26051"/>
    <cellStyle name="Accent1 - 60% 8 3" xfId="20445"/>
    <cellStyle name="Accent1 - 60% 8 4" xfId="14004"/>
    <cellStyle name="Accent1 - 60% 9" xfId="270"/>
    <cellStyle name="Accent1 - 60% 9 2" xfId="22529"/>
    <cellStyle name="Accent1 - 60% 9 3" xfId="20446"/>
    <cellStyle name="Accent1 - 60% 9 4" xfId="14005"/>
    <cellStyle name="Accent1 10" xfId="3595"/>
    <cellStyle name="Accent1 10 2" xfId="5438"/>
    <cellStyle name="Accent1 10 2 2" xfId="25348"/>
    <cellStyle name="Accent1 10 2 3" xfId="16995"/>
    <cellStyle name="Accent1 10 2 4" xfId="10520"/>
    <cellStyle name="Accent1 10 3" xfId="5439"/>
    <cellStyle name="Accent1 10 3 2" xfId="21997"/>
    <cellStyle name="Accent1 10 3 3" xfId="16996"/>
    <cellStyle name="Accent1 10 3 4" xfId="10521"/>
    <cellStyle name="Accent1 10 4" xfId="4645"/>
    <cellStyle name="Accent1 10 4 2" xfId="25349"/>
    <cellStyle name="Accent1 10 5" xfId="16994"/>
    <cellStyle name="Accent1 10 6" xfId="10519"/>
    <cellStyle name="Accent1 11" xfId="3544"/>
    <cellStyle name="Accent1 11 2" xfId="5440"/>
    <cellStyle name="Accent1 11 2 2" xfId="24688"/>
    <cellStyle name="Accent1 11 2 3" xfId="16998"/>
    <cellStyle name="Accent1 11 2 4" xfId="10523"/>
    <cellStyle name="Accent1 11 3" xfId="5441"/>
    <cellStyle name="Accent1 11 3 2" xfId="21996"/>
    <cellStyle name="Accent1 11 3 3" xfId="16999"/>
    <cellStyle name="Accent1 11 3 4" xfId="10524"/>
    <cellStyle name="Accent1 11 4" xfId="4646"/>
    <cellStyle name="Accent1 11 4 2" xfId="22009"/>
    <cellStyle name="Accent1 11 5" xfId="16997"/>
    <cellStyle name="Accent1 11 6" xfId="10522"/>
    <cellStyle name="Accent1 12" xfId="3583"/>
    <cellStyle name="Accent1 12 2" xfId="4647"/>
    <cellStyle name="Accent1 12 2 2" xfId="21995"/>
    <cellStyle name="Accent1 12 3" xfId="17000"/>
    <cellStyle name="Accent1 12 4" xfId="10525"/>
    <cellStyle name="Accent1 13" xfId="3604"/>
    <cellStyle name="Accent1 13 2" xfId="4648"/>
    <cellStyle name="Accent1 13 3" xfId="15840"/>
    <cellStyle name="Accent1 14" xfId="3574"/>
    <cellStyle name="Accent1 14 2" xfId="4649"/>
    <cellStyle name="Accent1 15" xfId="3559"/>
    <cellStyle name="Accent1 15 2" xfId="4650"/>
    <cellStyle name="Accent1 16" xfId="3569"/>
    <cellStyle name="Accent1 16 2" xfId="4651"/>
    <cellStyle name="Accent1 17" xfId="3563"/>
    <cellStyle name="Accent1 17 2" xfId="4652"/>
    <cellStyle name="Accent1 18" xfId="3606"/>
    <cellStyle name="Accent1 18 2" xfId="4800"/>
    <cellStyle name="Accent1 19" xfId="3511"/>
    <cellStyle name="Accent1 19 2" xfId="4818"/>
    <cellStyle name="Accent1 2" xfId="135"/>
    <cellStyle name="Accent1 2 2" xfId="271"/>
    <cellStyle name="Accent1 2 2 2" xfId="5442"/>
    <cellStyle name="Accent1 2 2 2 2" xfId="26918"/>
    <cellStyle name="Accent1 2 2 2 3" xfId="17003"/>
    <cellStyle name="Accent1 2 2 2 4" xfId="10528"/>
    <cellStyle name="Accent1 2 2 3" xfId="26892"/>
    <cellStyle name="Accent1 2 2 4" xfId="17002"/>
    <cellStyle name="Accent1 2 2 5" xfId="10527"/>
    <cellStyle name="Accent1 2 3" xfId="3153"/>
    <cellStyle name="Accent1 2 3 2" xfId="5443"/>
    <cellStyle name="Accent1 2 3 2 2" xfId="22528"/>
    <cellStyle name="Accent1 2 3 2 3" xfId="20447"/>
    <cellStyle name="Accent1 2 3 2 4" xfId="14006"/>
    <cellStyle name="Accent1 2 3 3" xfId="26434"/>
    <cellStyle name="Accent1 2 3 4" xfId="17004"/>
    <cellStyle name="Accent1 2 3 5" xfId="10529"/>
    <cellStyle name="Accent1 2 4" xfId="3300"/>
    <cellStyle name="Accent1 2 4 2" xfId="5444"/>
    <cellStyle name="Accent1 2 4 2 2" xfId="22527"/>
    <cellStyle name="Accent1 2 4 2 3" xfId="20448"/>
    <cellStyle name="Accent1 2 4 2 4" xfId="14007"/>
    <cellStyle name="Accent1 2 4 3" xfId="25347"/>
    <cellStyle name="Accent1 2 4 4" xfId="17005"/>
    <cellStyle name="Accent1 2 4 5" xfId="10530"/>
    <cellStyle name="Accent1 2 5" xfId="24687"/>
    <cellStyle name="Accent1 2 6" xfId="17001"/>
    <cellStyle name="Accent1 2 7" xfId="10526"/>
    <cellStyle name="Accent1 20" xfId="3515"/>
    <cellStyle name="Accent1 20 2" xfId="4410"/>
    <cellStyle name="Accent1 21" xfId="3556"/>
    <cellStyle name="Accent1 21 2" xfId="9613"/>
    <cellStyle name="Accent1 22" xfId="3621"/>
    <cellStyle name="Accent1 22 2" xfId="9816"/>
    <cellStyle name="Accent1 23" xfId="3647"/>
    <cellStyle name="Accent1 23 2" xfId="9699"/>
    <cellStyle name="Accent1 24" xfId="3673"/>
    <cellStyle name="Accent1 24 2" xfId="9764"/>
    <cellStyle name="Accent1 25" xfId="3694"/>
    <cellStyle name="Accent1 25 2" xfId="9684"/>
    <cellStyle name="Accent1 26" xfId="3706"/>
    <cellStyle name="Accent1 26 2" xfId="9649"/>
    <cellStyle name="Accent1 27" xfId="3758"/>
    <cellStyle name="Accent1 27 2" xfId="9640"/>
    <cellStyle name="Accent1 28" xfId="3721"/>
    <cellStyle name="Accent1 28 2" xfId="9750"/>
    <cellStyle name="Accent1 29" xfId="3858"/>
    <cellStyle name="Accent1 29 2" xfId="9624"/>
    <cellStyle name="Accent1 3" xfId="1181"/>
    <cellStyle name="Accent1 3 2" xfId="3289"/>
    <cellStyle name="Accent1 3 2 2" xfId="5445"/>
    <cellStyle name="Accent1 3 2 2 2" xfId="22525"/>
    <cellStyle name="Accent1 3 2 2 3" xfId="20450"/>
    <cellStyle name="Accent1 3 2 2 4" xfId="14009"/>
    <cellStyle name="Accent1 3 2 3" xfId="25345"/>
    <cellStyle name="Accent1 3 2 4" xfId="17007"/>
    <cellStyle name="Accent1 3 2 5" xfId="10532"/>
    <cellStyle name="Accent1 3 3" xfId="5446"/>
    <cellStyle name="Accent1 3 3 2" xfId="25344"/>
    <cellStyle name="Accent1 3 3 3" xfId="17008"/>
    <cellStyle name="Accent1 3 3 4" xfId="10533"/>
    <cellStyle name="Accent1 3 4" xfId="5447"/>
    <cellStyle name="Accent1 3 4 2" xfId="25343"/>
    <cellStyle name="Accent1 3 4 3" xfId="17009"/>
    <cellStyle name="Accent1 3 4 4" xfId="10534"/>
    <cellStyle name="Accent1 3 5" xfId="5448"/>
    <cellStyle name="Accent1 3 5 2" xfId="22526"/>
    <cellStyle name="Accent1 3 5 3" xfId="20449"/>
    <cellStyle name="Accent1 3 5 4" xfId="14008"/>
    <cellStyle name="Accent1 3 6" xfId="25346"/>
    <cellStyle name="Accent1 3 7" xfId="17006"/>
    <cellStyle name="Accent1 3 8" xfId="10531"/>
    <cellStyle name="Accent1 30" xfId="3880"/>
    <cellStyle name="Accent1 30 2" xfId="9683"/>
    <cellStyle name="Accent1 31" xfId="3894"/>
    <cellStyle name="Accent1 31 2" xfId="9657"/>
    <cellStyle name="Accent1 32" xfId="3907"/>
    <cellStyle name="Accent1 32 2" xfId="9628"/>
    <cellStyle name="Accent1 33" xfId="9803"/>
    <cellStyle name="Accent1 34" xfId="9795"/>
    <cellStyle name="Accent1 35" xfId="9712"/>
    <cellStyle name="Accent1 36" xfId="9653"/>
    <cellStyle name="Accent1 37" xfId="9777"/>
    <cellStyle name="Accent1 38" xfId="9787"/>
    <cellStyle name="Accent1 39" xfId="9635"/>
    <cellStyle name="Accent1 4" xfId="3335"/>
    <cellStyle name="Accent1 4 2" xfId="5449"/>
    <cellStyle name="Accent1 4 2 2" xfId="25341"/>
    <cellStyle name="Accent1 4 2 3" xfId="17011"/>
    <cellStyle name="Accent1 4 2 4" xfId="10536"/>
    <cellStyle name="Accent1 4 3" xfId="5450"/>
    <cellStyle name="Accent1 4 3 2" xfId="25340"/>
    <cellStyle name="Accent1 4 3 3" xfId="17012"/>
    <cellStyle name="Accent1 4 3 4" xfId="10537"/>
    <cellStyle name="Accent1 4 4" xfId="5451"/>
    <cellStyle name="Accent1 4 4 2" xfId="25339"/>
    <cellStyle name="Accent1 4 4 3" xfId="17013"/>
    <cellStyle name="Accent1 4 4 4" xfId="10538"/>
    <cellStyle name="Accent1 4 5" xfId="5452"/>
    <cellStyle name="Accent1 4 5 2" xfId="22524"/>
    <cellStyle name="Accent1 4 5 3" xfId="20451"/>
    <cellStyle name="Accent1 4 5 4" xfId="14010"/>
    <cellStyle name="Accent1 4 6" xfId="25342"/>
    <cellStyle name="Accent1 4 7" xfId="17010"/>
    <cellStyle name="Accent1 4 8" xfId="10535"/>
    <cellStyle name="Accent1 40" xfId="9689"/>
    <cellStyle name="Accent1 41" xfId="9759"/>
    <cellStyle name="Accent1 42" xfId="9679"/>
    <cellStyle name="Accent1 43" xfId="9755"/>
    <cellStyle name="Accent1 44" xfId="9711"/>
    <cellStyle name="Accent1 45" xfId="9644"/>
    <cellStyle name="Accent1 46" xfId="9665"/>
    <cellStyle name="Accent1 47" xfId="9824"/>
    <cellStyle name="Accent1 48" xfId="9667"/>
    <cellStyle name="Accent1 49" xfId="9726"/>
    <cellStyle name="Accent1 5" xfId="3414"/>
    <cellStyle name="Accent1 5 2" xfId="5453"/>
    <cellStyle name="Accent1 5 2 2" xfId="26917"/>
    <cellStyle name="Accent1 5 2 3" xfId="17015"/>
    <cellStyle name="Accent1 5 2 4" xfId="10540"/>
    <cellStyle name="Accent1 5 3" xfId="5454"/>
    <cellStyle name="Accent1 5 3 2" xfId="26433"/>
    <cellStyle name="Accent1 5 3 3" xfId="17016"/>
    <cellStyle name="Accent1 5 3 4" xfId="10541"/>
    <cellStyle name="Accent1 5 4" xfId="5455"/>
    <cellStyle name="Accent1 5 4 2" xfId="26435"/>
    <cellStyle name="Accent1 5 4 3" xfId="17017"/>
    <cellStyle name="Accent1 5 4 4" xfId="10542"/>
    <cellStyle name="Accent1 5 5" xfId="4551"/>
    <cellStyle name="Accent1 5 5 2" xfId="25338"/>
    <cellStyle name="Accent1 5 6" xfId="17014"/>
    <cellStyle name="Accent1 5 7" xfId="10539"/>
    <cellStyle name="Accent1 50" xfId="9626"/>
    <cellStyle name="Accent1 51" xfId="9731"/>
    <cellStyle name="Accent1 52" xfId="9798"/>
    <cellStyle name="Accent1 53" xfId="9841"/>
    <cellStyle name="Accent1 54" xfId="9872"/>
    <cellStyle name="Accent1 55" xfId="27633"/>
    <cellStyle name="Accent1 56" xfId="27648"/>
    <cellStyle name="Accent1 57" xfId="27672"/>
    <cellStyle name="Accent1 58" xfId="27679"/>
    <cellStyle name="Accent1 59" xfId="27686"/>
    <cellStyle name="Accent1 6" xfId="3466"/>
    <cellStyle name="Accent1 6 2" xfId="5456"/>
    <cellStyle name="Accent1 6 2 2" xfId="21987"/>
    <cellStyle name="Accent1 6 2 3" xfId="17019"/>
    <cellStyle name="Accent1 6 2 4" xfId="10544"/>
    <cellStyle name="Accent1 6 3" xfId="5457"/>
    <cellStyle name="Accent1 6 3 2" xfId="21990"/>
    <cellStyle name="Accent1 6 3 3" xfId="17020"/>
    <cellStyle name="Accent1 6 3 4" xfId="10545"/>
    <cellStyle name="Accent1 6 4" xfId="5458"/>
    <cellStyle name="Accent1 6 4 2" xfId="25674"/>
    <cellStyle name="Accent1 6 4 3" xfId="17021"/>
    <cellStyle name="Accent1 6 4 4" xfId="10546"/>
    <cellStyle name="Accent1 6 5" xfId="4653"/>
    <cellStyle name="Accent1 6 5 2" xfId="21993"/>
    <cellStyle name="Accent1 6 6" xfId="17018"/>
    <cellStyle name="Accent1 6 7" xfId="10543"/>
    <cellStyle name="Accent1 60" xfId="27693"/>
    <cellStyle name="Accent1 61" xfId="27699"/>
    <cellStyle name="Accent1 62" xfId="27705"/>
    <cellStyle name="Accent1 63" xfId="27711"/>
    <cellStyle name="Accent1 64" xfId="27718"/>
    <cellStyle name="Accent1 65" xfId="27724"/>
    <cellStyle name="Accent1 66" xfId="27730"/>
    <cellStyle name="Accent1 67" xfId="27736"/>
    <cellStyle name="Accent1 68" xfId="27742"/>
    <cellStyle name="Accent1 69" xfId="27745"/>
    <cellStyle name="Accent1 7" xfId="3502"/>
    <cellStyle name="Accent1 7 2" xfId="5459"/>
    <cellStyle name="Accent1 7 2 2" xfId="21986"/>
    <cellStyle name="Accent1 7 2 3" xfId="17023"/>
    <cellStyle name="Accent1 7 2 4" xfId="10548"/>
    <cellStyle name="Accent1 7 3" xfId="5460"/>
    <cellStyle name="Accent1 7 3 2" xfId="25337"/>
    <cellStyle name="Accent1 7 3 3" xfId="17024"/>
    <cellStyle name="Accent1 7 3 4" xfId="10549"/>
    <cellStyle name="Accent1 7 4" xfId="5461"/>
    <cellStyle name="Accent1 7 4 2" xfId="25336"/>
    <cellStyle name="Accent1 7 4 3" xfId="17025"/>
    <cellStyle name="Accent1 7 4 4" xfId="10550"/>
    <cellStyle name="Accent1 7 5" xfId="4654"/>
    <cellStyle name="Accent1 7 5 2" xfId="21988"/>
    <cellStyle name="Accent1 7 6" xfId="17022"/>
    <cellStyle name="Accent1 7 7" xfId="10547"/>
    <cellStyle name="Accent1 70" xfId="27749"/>
    <cellStyle name="Accent1 71" xfId="27735"/>
    <cellStyle name="Accent1 72" xfId="27760"/>
    <cellStyle name="Accent1 73" xfId="27763"/>
    <cellStyle name="Accent1 8" xfId="3608"/>
    <cellStyle name="Accent1 8 2" xfId="5462"/>
    <cellStyle name="Accent1 8 2 2" xfId="25334"/>
    <cellStyle name="Accent1 8 2 3" xfId="17027"/>
    <cellStyle name="Accent1 8 2 4" xfId="10552"/>
    <cellStyle name="Accent1 8 3" xfId="5463"/>
    <cellStyle name="Accent1 8 3 2" xfId="25333"/>
    <cellStyle name="Accent1 8 3 3" xfId="17028"/>
    <cellStyle name="Accent1 8 3 4" xfId="10553"/>
    <cellStyle name="Accent1 8 4" xfId="4655"/>
    <cellStyle name="Accent1 8 4 2" xfId="25335"/>
    <cellStyle name="Accent1 8 5" xfId="17026"/>
    <cellStyle name="Accent1 8 6" xfId="10551"/>
    <cellStyle name="Accent1 9" xfId="3521"/>
    <cellStyle name="Accent1 9 2" xfId="5464"/>
    <cellStyle name="Accent1 9 2 2" xfId="27191"/>
    <cellStyle name="Accent1 9 2 3" xfId="17030"/>
    <cellStyle name="Accent1 9 2 4" xfId="10555"/>
    <cellStyle name="Accent1 9 3" xfId="5465"/>
    <cellStyle name="Accent1 9 3 2" xfId="25331"/>
    <cellStyle name="Accent1 9 3 3" xfId="17031"/>
    <cellStyle name="Accent1 9 3 4" xfId="10556"/>
    <cellStyle name="Accent1 9 4" xfId="4656"/>
    <cellStyle name="Accent1 9 4 2" xfId="25332"/>
    <cellStyle name="Accent1 9 5" xfId="17029"/>
    <cellStyle name="Accent1 9 6" xfId="10554"/>
    <cellStyle name="Accent2" xfId="23" builtinId="33" customBuiltin="1"/>
    <cellStyle name="Accent2 - 20%" xfId="24"/>
    <cellStyle name="Accent2 - 20% 10" xfId="273"/>
    <cellStyle name="Accent2 - 20% 10 2" xfId="22522"/>
    <cellStyle name="Accent2 - 20% 10 3" xfId="20453"/>
    <cellStyle name="Accent2 - 20% 10 4" xfId="14011"/>
    <cellStyle name="Accent2 - 20% 11" xfId="274"/>
    <cellStyle name="Accent2 - 20% 11 2" xfId="22173"/>
    <cellStyle name="Accent2 - 20% 11 3" xfId="20454"/>
    <cellStyle name="Accent2 - 20% 11 4" xfId="14012"/>
    <cellStyle name="Accent2 - 20% 12" xfId="275"/>
    <cellStyle name="Accent2 - 20% 12 2" xfId="22172"/>
    <cellStyle name="Accent2 - 20% 12 3" xfId="20455"/>
    <cellStyle name="Accent2 - 20% 12 4" xfId="14013"/>
    <cellStyle name="Accent2 - 20% 13" xfId="276"/>
    <cellStyle name="Accent2 - 20% 13 2" xfId="26050"/>
    <cellStyle name="Accent2 - 20% 13 3" xfId="20456"/>
    <cellStyle name="Accent2 - 20% 13 4" xfId="14014"/>
    <cellStyle name="Accent2 - 20% 14" xfId="277"/>
    <cellStyle name="Accent2 - 20% 14 2" xfId="26049"/>
    <cellStyle name="Accent2 - 20% 14 3" xfId="20457"/>
    <cellStyle name="Accent2 - 20% 14 4" xfId="14015"/>
    <cellStyle name="Accent2 - 20% 15" xfId="278"/>
    <cellStyle name="Accent2 - 20% 15 2" xfId="26048"/>
    <cellStyle name="Accent2 - 20% 15 3" xfId="20458"/>
    <cellStyle name="Accent2 - 20% 15 4" xfId="14016"/>
    <cellStyle name="Accent2 - 20% 16" xfId="279"/>
    <cellStyle name="Accent2 - 20% 16 2" xfId="26047"/>
    <cellStyle name="Accent2 - 20% 16 3" xfId="20459"/>
    <cellStyle name="Accent2 - 20% 16 4" xfId="14017"/>
    <cellStyle name="Accent2 - 20% 17" xfId="280"/>
    <cellStyle name="Accent2 - 20% 17 2" xfId="26061"/>
    <cellStyle name="Accent2 - 20% 17 3" xfId="20460"/>
    <cellStyle name="Accent2 - 20% 17 4" xfId="14018"/>
    <cellStyle name="Accent2 - 20% 18" xfId="281"/>
    <cellStyle name="Accent2 - 20% 18 2" xfId="26046"/>
    <cellStyle name="Accent2 - 20% 18 3" xfId="20461"/>
    <cellStyle name="Accent2 - 20% 18 4" xfId="14019"/>
    <cellStyle name="Accent2 - 20% 19" xfId="282"/>
    <cellStyle name="Accent2 - 20% 19 2" xfId="26007"/>
    <cellStyle name="Accent2 - 20% 19 3" xfId="20462"/>
    <cellStyle name="Accent2 - 20% 19 4" xfId="14020"/>
    <cellStyle name="Accent2 - 20% 2" xfId="283"/>
    <cellStyle name="Accent2 - 20% 2 2" xfId="5466"/>
    <cellStyle name="Accent2 - 20% 2 2 2" xfId="21985"/>
    <cellStyle name="Accent2 - 20% 2 2 3" xfId="17034"/>
    <cellStyle name="Accent2 - 20% 2 2 4" xfId="10559"/>
    <cellStyle name="Accent2 - 20% 2 3" xfId="22492"/>
    <cellStyle name="Accent2 - 20% 2 4" xfId="17033"/>
    <cellStyle name="Accent2 - 20% 2 5" xfId="10558"/>
    <cellStyle name="Accent2 - 20% 20" xfId="284"/>
    <cellStyle name="Accent2 - 20% 20 2" xfId="26045"/>
    <cellStyle name="Accent2 - 20% 20 3" xfId="20463"/>
    <cellStyle name="Accent2 - 20% 20 4" xfId="14021"/>
    <cellStyle name="Accent2 - 20% 21" xfId="285"/>
    <cellStyle name="Accent2 - 20% 21 2" xfId="26044"/>
    <cellStyle name="Accent2 - 20% 21 3" xfId="20464"/>
    <cellStyle name="Accent2 - 20% 21 4" xfId="14022"/>
    <cellStyle name="Accent2 - 20% 22" xfId="286"/>
    <cellStyle name="Accent2 - 20% 22 2" xfId="26043"/>
    <cellStyle name="Accent2 - 20% 22 3" xfId="20465"/>
    <cellStyle name="Accent2 - 20% 22 4" xfId="14023"/>
    <cellStyle name="Accent2 - 20% 23" xfId="287"/>
    <cellStyle name="Accent2 - 20% 23 2" xfId="22171"/>
    <cellStyle name="Accent2 - 20% 23 3" xfId="20466"/>
    <cellStyle name="Accent2 - 20% 23 4" xfId="14024"/>
    <cellStyle name="Accent2 - 20% 24" xfId="288"/>
    <cellStyle name="Accent2 - 20% 24 2" xfId="25045"/>
    <cellStyle name="Accent2 - 20% 24 3" xfId="20467"/>
    <cellStyle name="Accent2 - 20% 24 4" xfId="14025"/>
    <cellStyle name="Accent2 - 20% 25" xfId="289"/>
    <cellStyle name="Accent2 - 20% 25 2" xfId="22170"/>
    <cellStyle name="Accent2 - 20% 25 3" xfId="20468"/>
    <cellStyle name="Accent2 - 20% 25 4" xfId="14026"/>
    <cellStyle name="Accent2 - 20% 26" xfId="290"/>
    <cellStyle name="Accent2 - 20% 26 2" xfId="22169"/>
    <cellStyle name="Accent2 - 20% 26 3" xfId="20469"/>
    <cellStyle name="Accent2 - 20% 26 4" xfId="14027"/>
    <cellStyle name="Accent2 - 20% 27" xfId="291"/>
    <cellStyle name="Accent2 - 20% 27 2" xfId="22168"/>
    <cellStyle name="Accent2 - 20% 27 3" xfId="20470"/>
    <cellStyle name="Accent2 - 20% 27 4" xfId="14028"/>
    <cellStyle name="Accent2 - 20% 28" xfId="292"/>
    <cellStyle name="Accent2 - 20% 28 2" xfId="25044"/>
    <cellStyle name="Accent2 - 20% 28 3" xfId="20471"/>
    <cellStyle name="Accent2 - 20% 28 4" xfId="14029"/>
    <cellStyle name="Accent2 - 20% 29" xfId="293"/>
    <cellStyle name="Accent2 - 20% 29 2" xfId="22167"/>
    <cellStyle name="Accent2 - 20% 29 3" xfId="20472"/>
    <cellStyle name="Accent2 - 20% 29 4" xfId="14030"/>
    <cellStyle name="Accent2 - 20% 3" xfId="294"/>
    <cellStyle name="Accent2 - 20% 3 2" xfId="22166"/>
    <cellStyle name="Accent2 - 20% 3 3" xfId="20473"/>
    <cellStyle name="Accent2 - 20% 3 4" xfId="14031"/>
    <cellStyle name="Accent2 - 20% 30" xfId="295"/>
    <cellStyle name="Accent2 - 20% 30 2" xfId="22165"/>
    <cellStyle name="Accent2 - 20% 30 3" xfId="20474"/>
    <cellStyle name="Accent2 - 20% 30 4" xfId="14032"/>
    <cellStyle name="Accent2 - 20% 31" xfId="296"/>
    <cellStyle name="Accent2 - 20% 31 2" xfId="26042"/>
    <cellStyle name="Accent2 - 20% 31 3" xfId="20475"/>
    <cellStyle name="Accent2 - 20% 31 4" xfId="14033"/>
    <cellStyle name="Accent2 - 20% 32" xfId="297"/>
    <cellStyle name="Accent2 - 20% 32 2" xfId="22164"/>
    <cellStyle name="Accent2 - 20% 32 3" xfId="20476"/>
    <cellStyle name="Accent2 - 20% 32 4" xfId="14034"/>
    <cellStyle name="Accent2 - 20% 33" xfId="298"/>
    <cellStyle name="Accent2 - 20% 33 2" xfId="25679"/>
    <cellStyle name="Accent2 - 20% 33 3" xfId="20477"/>
    <cellStyle name="Accent2 - 20% 33 4" xfId="14035"/>
    <cellStyle name="Accent2 - 20% 34" xfId="299"/>
    <cellStyle name="Accent2 - 20% 34 2" xfId="22163"/>
    <cellStyle name="Accent2 - 20% 34 3" xfId="20478"/>
    <cellStyle name="Accent2 - 20% 34 4" xfId="14036"/>
    <cellStyle name="Accent2 - 20% 35" xfId="300"/>
    <cellStyle name="Accent2 - 20% 35 2" xfId="22162"/>
    <cellStyle name="Accent2 - 20% 35 3" xfId="20479"/>
    <cellStyle name="Accent2 - 20% 35 4" xfId="14037"/>
    <cellStyle name="Accent2 - 20% 36" xfId="301"/>
    <cellStyle name="Accent2 - 20% 36 2" xfId="25043"/>
    <cellStyle name="Accent2 - 20% 36 3" xfId="20480"/>
    <cellStyle name="Accent2 - 20% 36 4" xfId="14038"/>
    <cellStyle name="Accent2 - 20% 37" xfId="302"/>
    <cellStyle name="Accent2 - 20% 37 2" xfId="22161"/>
    <cellStyle name="Accent2 - 20% 37 3" xfId="20481"/>
    <cellStyle name="Accent2 - 20% 37 4" xfId="14039"/>
    <cellStyle name="Accent2 - 20% 38" xfId="303"/>
    <cellStyle name="Accent2 - 20% 38 2" xfId="22197"/>
    <cellStyle name="Accent2 - 20% 38 3" xfId="20482"/>
    <cellStyle name="Accent2 - 20% 38 4" xfId="14040"/>
    <cellStyle name="Accent2 - 20% 39" xfId="304"/>
    <cellStyle name="Accent2 - 20% 39 2" xfId="22160"/>
    <cellStyle name="Accent2 - 20% 39 3" xfId="20483"/>
    <cellStyle name="Accent2 - 20% 39 4" xfId="14041"/>
    <cellStyle name="Accent2 - 20% 4" xfId="305"/>
    <cellStyle name="Accent2 - 20% 4 2" xfId="22159"/>
    <cellStyle name="Accent2 - 20% 4 3" xfId="20484"/>
    <cellStyle name="Accent2 - 20% 4 4" xfId="14042"/>
    <cellStyle name="Accent2 - 20% 40" xfId="306"/>
    <cellStyle name="Accent2 - 20% 40 2" xfId="25042"/>
    <cellStyle name="Accent2 - 20% 40 3" xfId="20485"/>
    <cellStyle name="Accent2 - 20% 40 4" xfId="14043"/>
    <cellStyle name="Accent2 - 20% 41" xfId="307"/>
    <cellStyle name="Accent2 - 20% 41 2" xfId="22158"/>
    <cellStyle name="Accent2 - 20% 41 3" xfId="20486"/>
    <cellStyle name="Accent2 - 20% 41 4" xfId="14044"/>
    <cellStyle name="Accent2 - 20% 42" xfId="308"/>
    <cellStyle name="Accent2 - 20% 42 2" xfId="22157"/>
    <cellStyle name="Accent2 - 20% 42 3" xfId="20487"/>
    <cellStyle name="Accent2 - 20% 42 4" xfId="14045"/>
    <cellStyle name="Accent2 - 20% 43" xfId="309"/>
    <cellStyle name="Accent2 - 20% 43 2" xfId="22156"/>
    <cellStyle name="Accent2 - 20% 43 3" xfId="20488"/>
    <cellStyle name="Accent2 - 20% 43 4" xfId="14046"/>
    <cellStyle name="Accent2 - 20% 44" xfId="310"/>
    <cellStyle name="Accent2 - 20% 44 2" xfId="26576"/>
    <cellStyle name="Accent2 - 20% 44 3" xfId="20489"/>
    <cellStyle name="Accent2 - 20% 44 4" xfId="14047"/>
    <cellStyle name="Accent2 - 20% 45" xfId="311"/>
    <cellStyle name="Accent2 - 20% 45 2" xfId="25041"/>
    <cellStyle name="Accent2 - 20% 45 3" xfId="20490"/>
    <cellStyle name="Accent2 - 20% 45 4" xfId="14048"/>
    <cellStyle name="Accent2 - 20% 46" xfId="312"/>
    <cellStyle name="Accent2 - 20% 46 2" xfId="22154"/>
    <cellStyle name="Accent2 - 20% 46 3" xfId="20491"/>
    <cellStyle name="Accent2 - 20% 46 4" xfId="14049"/>
    <cellStyle name="Accent2 - 20% 47" xfId="4657"/>
    <cellStyle name="Accent2 - 20% 47 2" xfId="22523"/>
    <cellStyle name="Accent2 - 20% 47 3" xfId="20452"/>
    <cellStyle name="Accent2 - 20% 48" xfId="4445"/>
    <cellStyle name="Accent2 - 20% 48 2" xfId="25330"/>
    <cellStyle name="Accent2 - 20% 49" xfId="17032"/>
    <cellStyle name="Accent2 - 20% 5" xfId="313"/>
    <cellStyle name="Accent2 - 20% 5 2" xfId="22153"/>
    <cellStyle name="Accent2 - 20% 5 3" xfId="20492"/>
    <cellStyle name="Accent2 - 20% 5 4" xfId="14050"/>
    <cellStyle name="Accent2 - 20% 50" xfId="10557"/>
    <cellStyle name="Accent2 - 20% 6" xfId="314"/>
    <cellStyle name="Accent2 - 20% 6 2" xfId="22152"/>
    <cellStyle name="Accent2 - 20% 6 3" xfId="20493"/>
    <cellStyle name="Accent2 - 20% 6 4" xfId="14051"/>
    <cellStyle name="Accent2 - 20% 7" xfId="315"/>
    <cellStyle name="Accent2 - 20% 7 2" xfId="22151"/>
    <cellStyle name="Accent2 - 20% 7 3" xfId="20494"/>
    <cellStyle name="Accent2 - 20% 7 4" xfId="14052"/>
    <cellStyle name="Accent2 - 20% 8" xfId="316"/>
    <cellStyle name="Accent2 - 20% 8 2" xfId="26041"/>
    <cellStyle name="Accent2 - 20% 8 3" xfId="20495"/>
    <cellStyle name="Accent2 - 20% 8 4" xfId="14053"/>
    <cellStyle name="Accent2 - 20% 9" xfId="317"/>
    <cellStyle name="Accent2 - 20% 9 2" xfId="22150"/>
    <cellStyle name="Accent2 - 20% 9 3" xfId="20496"/>
    <cellStyle name="Accent2 - 20% 9 4" xfId="14054"/>
    <cellStyle name="Accent2 - 40%" xfId="25"/>
    <cellStyle name="Accent2 - 40% 10" xfId="318"/>
    <cellStyle name="Accent2 - 40% 10 2" xfId="22148"/>
    <cellStyle name="Accent2 - 40% 10 3" xfId="20498"/>
    <cellStyle name="Accent2 - 40% 10 4" xfId="14055"/>
    <cellStyle name="Accent2 - 40% 11" xfId="319"/>
    <cellStyle name="Accent2 - 40% 11 2" xfId="22147"/>
    <cellStyle name="Accent2 - 40% 11 3" xfId="20499"/>
    <cellStyle name="Accent2 - 40% 11 4" xfId="14056"/>
    <cellStyle name="Accent2 - 40% 12" xfId="320"/>
    <cellStyle name="Accent2 - 40% 12 2" xfId="25040"/>
    <cellStyle name="Accent2 - 40% 12 3" xfId="20500"/>
    <cellStyle name="Accent2 - 40% 12 4" xfId="14057"/>
    <cellStyle name="Accent2 - 40% 13" xfId="321"/>
    <cellStyle name="Accent2 - 40% 13 2" xfId="26040"/>
    <cellStyle name="Accent2 - 40% 13 3" xfId="20501"/>
    <cellStyle name="Accent2 - 40% 13 4" xfId="14058"/>
    <cellStyle name="Accent2 - 40% 14" xfId="322"/>
    <cellStyle name="Accent2 - 40% 14 2" xfId="26039"/>
    <cellStyle name="Accent2 - 40% 14 3" xfId="20502"/>
    <cellStyle name="Accent2 - 40% 14 4" xfId="14059"/>
    <cellStyle name="Accent2 - 40% 15" xfId="323"/>
    <cellStyle name="Accent2 - 40% 15 2" xfId="26038"/>
    <cellStyle name="Accent2 - 40% 15 3" xfId="20503"/>
    <cellStyle name="Accent2 - 40% 15 4" xfId="14060"/>
    <cellStyle name="Accent2 - 40% 16" xfId="324"/>
    <cellStyle name="Accent2 - 40% 16 2" xfId="26037"/>
    <cellStyle name="Accent2 - 40% 16 3" xfId="20504"/>
    <cellStyle name="Accent2 - 40% 16 4" xfId="14061"/>
    <cellStyle name="Accent2 - 40% 17" xfId="325"/>
    <cellStyle name="Accent2 - 40% 17 2" xfId="26036"/>
    <cellStyle name="Accent2 - 40% 17 3" xfId="20505"/>
    <cellStyle name="Accent2 - 40% 17 4" xfId="14062"/>
    <cellStyle name="Accent2 - 40% 18" xfId="326"/>
    <cellStyle name="Accent2 - 40% 18 2" xfId="26035"/>
    <cellStyle name="Accent2 - 40% 18 3" xfId="20506"/>
    <cellStyle name="Accent2 - 40% 18 4" xfId="14063"/>
    <cellStyle name="Accent2 - 40% 19" xfId="327"/>
    <cellStyle name="Accent2 - 40% 19 2" xfId="25039"/>
    <cellStyle name="Accent2 - 40% 19 3" xfId="20507"/>
    <cellStyle name="Accent2 - 40% 19 4" xfId="14064"/>
    <cellStyle name="Accent2 - 40% 2" xfId="328"/>
    <cellStyle name="Accent2 - 40% 2 2" xfId="5467"/>
    <cellStyle name="Accent2 - 40% 2 2 2" xfId="26432"/>
    <cellStyle name="Accent2 - 40% 2 2 3" xfId="17037"/>
    <cellStyle name="Accent2 - 40% 2 2 4" xfId="10562"/>
    <cellStyle name="Accent2 - 40% 2 3" xfId="26916"/>
    <cellStyle name="Accent2 - 40% 2 4" xfId="17036"/>
    <cellStyle name="Accent2 - 40% 2 5" xfId="10561"/>
    <cellStyle name="Accent2 - 40% 20" xfId="329"/>
    <cellStyle name="Accent2 - 40% 20 2" xfId="26034"/>
    <cellStyle name="Accent2 - 40% 20 3" xfId="20508"/>
    <cellStyle name="Accent2 - 40% 20 4" xfId="14065"/>
    <cellStyle name="Accent2 - 40% 21" xfId="330"/>
    <cellStyle name="Accent2 - 40% 21 2" xfId="22146"/>
    <cellStyle name="Accent2 - 40% 21 3" xfId="20509"/>
    <cellStyle name="Accent2 - 40% 21 4" xfId="14066"/>
    <cellStyle name="Accent2 - 40% 22" xfId="331"/>
    <cellStyle name="Accent2 - 40% 22 2" xfId="26033"/>
    <cellStyle name="Accent2 - 40% 22 3" xfId="20510"/>
    <cellStyle name="Accent2 - 40% 22 4" xfId="14067"/>
    <cellStyle name="Accent2 - 40% 23" xfId="332"/>
    <cellStyle name="Accent2 - 40% 23 2" xfId="22145"/>
    <cellStyle name="Accent2 - 40% 23 3" xfId="20511"/>
    <cellStyle name="Accent2 - 40% 23 4" xfId="14068"/>
    <cellStyle name="Accent2 - 40% 24" xfId="333"/>
    <cellStyle name="Accent2 - 40% 24 2" xfId="26575"/>
    <cellStyle name="Accent2 - 40% 24 3" xfId="20512"/>
    <cellStyle name="Accent2 - 40% 24 4" xfId="14069"/>
    <cellStyle name="Accent2 - 40% 25" xfId="334"/>
    <cellStyle name="Accent2 - 40% 25 2" xfId="26574"/>
    <cellStyle name="Accent2 - 40% 25 3" xfId="20513"/>
    <cellStyle name="Accent2 - 40% 25 4" xfId="14070"/>
    <cellStyle name="Accent2 - 40% 26" xfId="335"/>
    <cellStyle name="Accent2 - 40% 26 2" xfId="22144"/>
    <cellStyle name="Accent2 - 40% 26 3" xfId="20514"/>
    <cellStyle name="Accent2 - 40% 26 4" xfId="14071"/>
    <cellStyle name="Accent2 - 40% 27" xfId="336"/>
    <cellStyle name="Accent2 - 40% 27 2" xfId="27095"/>
    <cellStyle name="Accent2 - 40% 27 3" xfId="20515"/>
    <cellStyle name="Accent2 - 40% 27 4" xfId="14072"/>
    <cellStyle name="Accent2 - 40% 28" xfId="337"/>
    <cellStyle name="Accent2 - 40% 28 2" xfId="27094"/>
    <cellStyle name="Accent2 - 40% 28 3" xfId="20516"/>
    <cellStyle name="Accent2 - 40% 28 4" xfId="14073"/>
    <cellStyle name="Accent2 - 40% 29" xfId="338"/>
    <cellStyle name="Accent2 - 40% 29 2" xfId="27093"/>
    <cellStyle name="Accent2 - 40% 29 3" xfId="20517"/>
    <cellStyle name="Accent2 - 40% 29 4" xfId="14074"/>
    <cellStyle name="Accent2 - 40% 3" xfId="339"/>
    <cellStyle name="Accent2 - 40% 3 2" xfId="26031"/>
    <cellStyle name="Accent2 - 40% 3 3" xfId="20518"/>
    <cellStyle name="Accent2 - 40% 3 4" xfId="14075"/>
    <cellStyle name="Accent2 - 40% 30" xfId="340"/>
    <cellStyle name="Accent2 - 40% 30 2" xfId="27092"/>
    <cellStyle name="Accent2 - 40% 30 3" xfId="20519"/>
    <cellStyle name="Accent2 - 40% 30 4" xfId="14076"/>
    <cellStyle name="Accent2 - 40% 31" xfId="341"/>
    <cellStyle name="Accent2 - 40% 31 2" xfId="26030"/>
    <cellStyle name="Accent2 - 40% 31 3" xfId="20520"/>
    <cellStyle name="Accent2 - 40% 31 4" xfId="14077"/>
    <cellStyle name="Accent2 - 40% 32" xfId="342"/>
    <cellStyle name="Accent2 - 40% 32 2" xfId="26032"/>
    <cellStyle name="Accent2 - 40% 32 3" xfId="20521"/>
    <cellStyle name="Accent2 - 40% 32 4" xfId="14078"/>
    <cellStyle name="Accent2 - 40% 33" xfId="343"/>
    <cellStyle name="Accent2 - 40% 33 2" xfId="26029"/>
    <cellStyle name="Accent2 - 40% 33 3" xfId="20522"/>
    <cellStyle name="Accent2 - 40% 33 4" xfId="14079"/>
    <cellStyle name="Accent2 - 40% 34" xfId="344"/>
    <cellStyle name="Accent2 - 40% 34 2" xfId="22143"/>
    <cellStyle name="Accent2 - 40% 34 3" xfId="20523"/>
    <cellStyle name="Accent2 - 40% 34 4" xfId="14080"/>
    <cellStyle name="Accent2 - 40% 35" xfId="345"/>
    <cellStyle name="Accent2 - 40% 35 2" xfId="26028"/>
    <cellStyle name="Accent2 - 40% 35 3" xfId="20524"/>
    <cellStyle name="Accent2 - 40% 35 4" xfId="14081"/>
    <cellStyle name="Accent2 - 40% 36" xfId="346"/>
    <cellStyle name="Accent2 - 40% 36 2" xfId="22142"/>
    <cellStyle name="Accent2 - 40% 36 3" xfId="20525"/>
    <cellStyle name="Accent2 - 40% 36 4" xfId="14082"/>
    <cellStyle name="Accent2 - 40% 37" xfId="347"/>
    <cellStyle name="Accent2 - 40% 37 2" xfId="22141"/>
    <cellStyle name="Accent2 - 40% 37 3" xfId="20526"/>
    <cellStyle name="Accent2 - 40% 37 4" xfId="14083"/>
    <cellStyle name="Accent2 - 40% 38" xfId="348"/>
    <cellStyle name="Accent2 - 40% 38 2" xfId="22140"/>
    <cellStyle name="Accent2 - 40% 38 3" xfId="20527"/>
    <cellStyle name="Accent2 - 40% 38 4" xfId="14084"/>
    <cellStyle name="Accent2 - 40% 39" xfId="349"/>
    <cellStyle name="Accent2 - 40% 39 2" xfId="26027"/>
    <cellStyle name="Accent2 - 40% 39 3" xfId="20528"/>
    <cellStyle name="Accent2 - 40% 39 4" xfId="14085"/>
    <cellStyle name="Accent2 - 40% 4" xfId="350"/>
    <cellStyle name="Accent2 - 40% 4 2" xfId="22139"/>
    <cellStyle name="Accent2 - 40% 4 3" xfId="20529"/>
    <cellStyle name="Accent2 - 40% 4 4" xfId="14086"/>
    <cellStyle name="Accent2 - 40% 40" xfId="351"/>
    <cellStyle name="Accent2 - 40% 40 2" xfId="22138"/>
    <cellStyle name="Accent2 - 40% 40 3" xfId="20530"/>
    <cellStyle name="Accent2 - 40% 40 4" xfId="14087"/>
    <cellStyle name="Accent2 - 40% 41" xfId="352"/>
    <cellStyle name="Accent2 - 40% 41 2" xfId="22137"/>
    <cellStyle name="Accent2 - 40% 41 3" xfId="20531"/>
    <cellStyle name="Accent2 - 40% 41 4" xfId="14088"/>
    <cellStyle name="Accent2 - 40% 42" xfId="353"/>
    <cellStyle name="Accent2 - 40% 42 2" xfId="26026"/>
    <cellStyle name="Accent2 - 40% 42 3" xfId="20532"/>
    <cellStyle name="Accent2 - 40% 42 4" xfId="14089"/>
    <cellStyle name="Accent2 - 40% 43" xfId="354"/>
    <cellStyle name="Accent2 - 40% 43 2" xfId="26025"/>
    <cellStyle name="Accent2 - 40% 43 3" xfId="20533"/>
    <cellStyle name="Accent2 - 40% 43 4" xfId="14090"/>
    <cellStyle name="Accent2 - 40% 44" xfId="355"/>
    <cellStyle name="Accent2 - 40% 44 2" xfId="26024"/>
    <cellStyle name="Accent2 - 40% 44 3" xfId="20534"/>
    <cellStyle name="Accent2 - 40% 44 4" xfId="14091"/>
    <cellStyle name="Accent2 - 40% 45" xfId="356"/>
    <cellStyle name="Accent2 - 40% 45 2" xfId="26023"/>
    <cellStyle name="Accent2 - 40% 45 3" xfId="20535"/>
    <cellStyle name="Accent2 - 40% 45 4" xfId="14092"/>
    <cellStyle name="Accent2 - 40% 46" xfId="357"/>
    <cellStyle name="Accent2 - 40% 46 2" xfId="27091"/>
    <cellStyle name="Accent2 - 40% 46 3" xfId="20536"/>
    <cellStyle name="Accent2 - 40% 46 4" xfId="14093"/>
    <cellStyle name="Accent2 - 40% 47" xfId="4658"/>
    <cellStyle name="Accent2 - 40% 47 2" xfId="22149"/>
    <cellStyle name="Accent2 - 40% 47 3" xfId="20497"/>
    <cellStyle name="Accent2 - 40% 48" xfId="4446"/>
    <cellStyle name="Accent2 - 40% 48 2" xfId="21978"/>
    <cellStyle name="Accent2 - 40% 49" xfId="17035"/>
    <cellStyle name="Accent2 - 40% 5" xfId="358"/>
    <cellStyle name="Accent2 - 40% 5 2" xfId="27060"/>
    <cellStyle name="Accent2 - 40% 5 3" xfId="20537"/>
    <cellStyle name="Accent2 - 40% 5 4" xfId="14094"/>
    <cellStyle name="Accent2 - 40% 50" xfId="10560"/>
    <cellStyle name="Accent2 - 40% 6" xfId="359"/>
    <cellStyle name="Accent2 - 40% 6 2" xfId="27051"/>
    <cellStyle name="Accent2 - 40% 6 3" xfId="20538"/>
    <cellStyle name="Accent2 - 40% 6 4" xfId="14095"/>
    <cellStyle name="Accent2 - 40% 7" xfId="360"/>
    <cellStyle name="Accent2 - 40% 7 2" xfId="27090"/>
    <cellStyle name="Accent2 - 40% 7 3" xfId="20539"/>
    <cellStyle name="Accent2 - 40% 7 4" xfId="14096"/>
    <cellStyle name="Accent2 - 40% 8" xfId="361"/>
    <cellStyle name="Accent2 - 40% 8 2" xfId="27089"/>
    <cellStyle name="Accent2 - 40% 8 3" xfId="20540"/>
    <cellStyle name="Accent2 - 40% 8 4" xfId="14097"/>
    <cellStyle name="Accent2 - 40% 9" xfId="362"/>
    <cellStyle name="Accent2 - 40% 9 2" xfId="26022"/>
    <cellStyle name="Accent2 - 40% 9 3" xfId="20541"/>
    <cellStyle name="Accent2 - 40% 9 4" xfId="14098"/>
    <cellStyle name="Accent2 - 60%" xfId="26"/>
    <cellStyle name="Accent2 - 60% 10" xfId="363"/>
    <cellStyle name="Accent2 - 60% 10 2" xfId="27087"/>
    <cellStyle name="Accent2 - 60% 10 3" xfId="20543"/>
    <cellStyle name="Accent2 - 60% 10 4" xfId="14099"/>
    <cellStyle name="Accent2 - 60% 11" xfId="364"/>
    <cellStyle name="Accent2 - 60% 11 2" xfId="27086"/>
    <cellStyle name="Accent2 - 60% 11 3" xfId="20544"/>
    <cellStyle name="Accent2 - 60% 11 4" xfId="14100"/>
    <cellStyle name="Accent2 - 60% 12" xfId="365"/>
    <cellStyle name="Accent2 - 60% 12 2" xfId="27085"/>
    <cellStyle name="Accent2 - 60% 12 3" xfId="20545"/>
    <cellStyle name="Accent2 - 60% 12 4" xfId="14101"/>
    <cellStyle name="Accent2 - 60% 13" xfId="366"/>
    <cellStyle name="Accent2 - 60% 13 2" xfId="26021"/>
    <cellStyle name="Accent2 - 60% 13 3" xfId="20546"/>
    <cellStyle name="Accent2 - 60% 13 4" xfId="14102"/>
    <cellStyle name="Accent2 - 60% 14" xfId="367"/>
    <cellStyle name="Accent2 - 60% 14 2" xfId="27084"/>
    <cellStyle name="Accent2 - 60% 14 3" xfId="20547"/>
    <cellStyle name="Accent2 - 60% 14 4" xfId="14103"/>
    <cellStyle name="Accent2 - 60% 15" xfId="368"/>
    <cellStyle name="Accent2 - 60% 15 2" xfId="27083"/>
    <cellStyle name="Accent2 - 60% 15 3" xfId="20548"/>
    <cellStyle name="Accent2 - 60% 15 4" xfId="14104"/>
    <cellStyle name="Accent2 - 60% 16" xfId="369"/>
    <cellStyle name="Accent2 - 60% 16 2" xfId="27082"/>
    <cellStyle name="Accent2 - 60% 16 3" xfId="20549"/>
    <cellStyle name="Accent2 - 60% 16 4" xfId="14105"/>
    <cellStyle name="Accent2 - 60% 17" xfId="370"/>
    <cellStyle name="Accent2 - 60% 17 2" xfId="27081"/>
    <cellStyle name="Accent2 - 60% 17 3" xfId="20550"/>
    <cellStyle name="Accent2 - 60% 17 4" xfId="14106"/>
    <cellStyle name="Accent2 - 60% 18" xfId="371"/>
    <cellStyle name="Accent2 - 60% 18 2" xfId="26020"/>
    <cellStyle name="Accent2 - 60% 18 3" xfId="20551"/>
    <cellStyle name="Accent2 - 60% 18 4" xfId="14107"/>
    <cellStyle name="Accent2 - 60% 19" xfId="372"/>
    <cellStyle name="Accent2 - 60% 19 2" xfId="27080"/>
    <cellStyle name="Accent2 - 60% 19 3" xfId="20552"/>
    <cellStyle name="Accent2 - 60% 19 4" xfId="14108"/>
    <cellStyle name="Accent2 - 60% 2" xfId="373"/>
    <cellStyle name="Accent2 - 60% 2 2" xfId="5468"/>
    <cellStyle name="Accent2 - 60% 2 2 2" xfId="26913"/>
    <cellStyle name="Accent2 - 60% 2 2 3" xfId="17040"/>
    <cellStyle name="Accent2 - 60% 2 2 4" xfId="10565"/>
    <cellStyle name="Accent2 - 60% 2 3" xfId="26914"/>
    <cellStyle name="Accent2 - 60% 2 4" xfId="17039"/>
    <cellStyle name="Accent2 - 60% 2 5" xfId="10564"/>
    <cellStyle name="Accent2 - 60% 20" xfId="374"/>
    <cellStyle name="Accent2 - 60% 20 2" xfId="27079"/>
    <cellStyle name="Accent2 - 60% 20 3" xfId="20553"/>
    <cellStyle name="Accent2 - 60% 20 4" xfId="14109"/>
    <cellStyle name="Accent2 - 60% 21" xfId="375"/>
    <cellStyle name="Accent2 - 60% 21 2" xfId="27078"/>
    <cellStyle name="Accent2 - 60% 21 3" xfId="20554"/>
    <cellStyle name="Accent2 - 60% 21 4" xfId="14110"/>
    <cellStyle name="Accent2 - 60% 22" xfId="376"/>
    <cellStyle name="Accent2 - 60% 22 2" xfId="27077"/>
    <cellStyle name="Accent2 - 60% 22 3" xfId="20555"/>
    <cellStyle name="Accent2 - 60% 22 4" xfId="14111"/>
    <cellStyle name="Accent2 - 60% 23" xfId="377"/>
    <cellStyle name="Accent2 - 60% 23 2" xfId="26019"/>
    <cellStyle name="Accent2 - 60% 23 3" xfId="20556"/>
    <cellStyle name="Accent2 - 60% 23 4" xfId="14112"/>
    <cellStyle name="Accent2 - 60% 24" xfId="378"/>
    <cellStyle name="Accent2 - 60% 24 2" xfId="27076"/>
    <cellStyle name="Accent2 - 60% 24 3" xfId="20557"/>
    <cellStyle name="Accent2 - 60% 24 4" xfId="14113"/>
    <cellStyle name="Accent2 - 60% 25" xfId="379"/>
    <cellStyle name="Accent2 - 60% 25 2" xfId="27075"/>
    <cellStyle name="Accent2 - 60% 25 3" xfId="20558"/>
    <cellStyle name="Accent2 - 60% 25 4" xfId="14114"/>
    <cellStyle name="Accent2 - 60% 26" xfId="380"/>
    <cellStyle name="Accent2 - 60% 26 2" xfId="27074"/>
    <cellStyle name="Accent2 - 60% 26 3" xfId="20559"/>
    <cellStyle name="Accent2 - 60% 26 4" xfId="14115"/>
    <cellStyle name="Accent2 - 60% 27" xfId="381"/>
    <cellStyle name="Accent2 - 60% 27 2" xfId="27073"/>
    <cellStyle name="Accent2 - 60% 27 3" xfId="20560"/>
    <cellStyle name="Accent2 - 60% 27 4" xfId="14116"/>
    <cellStyle name="Accent2 - 60% 28" xfId="382"/>
    <cellStyle name="Accent2 - 60% 28 2" xfId="26018"/>
    <cellStyle name="Accent2 - 60% 28 3" xfId="20561"/>
    <cellStyle name="Accent2 - 60% 28 4" xfId="14117"/>
    <cellStyle name="Accent2 - 60% 29" xfId="383"/>
    <cellStyle name="Accent2 - 60% 29 2" xfId="27072"/>
    <cellStyle name="Accent2 - 60% 29 3" xfId="20562"/>
    <cellStyle name="Accent2 - 60% 29 4" xfId="14118"/>
    <cellStyle name="Accent2 - 60% 3" xfId="384"/>
    <cellStyle name="Accent2 - 60% 3 2" xfId="27071"/>
    <cellStyle name="Accent2 - 60% 3 3" xfId="20563"/>
    <cellStyle name="Accent2 - 60% 3 4" xfId="14119"/>
    <cellStyle name="Accent2 - 60% 30" xfId="385"/>
    <cellStyle name="Accent2 - 60% 30 2" xfId="27070"/>
    <cellStyle name="Accent2 - 60% 30 3" xfId="20564"/>
    <cellStyle name="Accent2 - 60% 30 4" xfId="14120"/>
    <cellStyle name="Accent2 - 60% 31" xfId="386"/>
    <cellStyle name="Accent2 - 60% 31 2" xfId="22521"/>
    <cellStyle name="Accent2 - 60% 31 3" xfId="20565"/>
    <cellStyle name="Accent2 - 60% 31 4" xfId="14121"/>
    <cellStyle name="Accent2 - 60% 32" xfId="387"/>
    <cellStyle name="Accent2 - 60% 32 2" xfId="22136"/>
    <cellStyle name="Accent2 - 60% 32 3" xfId="20566"/>
    <cellStyle name="Accent2 - 60% 32 4" xfId="14122"/>
    <cellStyle name="Accent2 - 60% 33" xfId="388"/>
    <cellStyle name="Accent2 - 60% 33 2" xfId="22135"/>
    <cellStyle name="Accent2 - 60% 33 3" xfId="20567"/>
    <cellStyle name="Accent2 - 60% 33 4" xfId="14123"/>
    <cellStyle name="Accent2 - 60% 34" xfId="389"/>
    <cellStyle name="Accent2 - 60% 34 2" xfId="27069"/>
    <cellStyle name="Accent2 - 60% 34 3" xfId="20568"/>
    <cellStyle name="Accent2 - 60% 34 4" xfId="14124"/>
    <cellStyle name="Accent2 - 60% 35" xfId="390"/>
    <cellStyle name="Accent2 - 60% 35 2" xfId="27068"/>
    <cellStyle name="Accent2 - 60% 35 3" xfId="20569"/>
    <cellStyle name="Accent2 - 60% 35 4" xfId="14125"/>
    <cellStyle name="Accent2 - 60% 36" xfId="391"/>
    <cellStyle name="Accent2 - 60% 36 2" xfId="27067"/>
    <cellStyle name="Accent2 - 60% 36 3" xfId="20570"/>
    <cellStyle name="Accent2 - 60% 36 4" xfId="14126"/>
    <cellStyle name="Accent2 - 60% 37" xfId="392"/>
    <cellStyle name="Accent2 - 60% 37 2" xfId="22520"/>
    <cellStyle name="Accent2 - 60% 37 3" xfId="20571"/>
    <cellStyle name="Accent2 - 60% 37 4" xfId="14127"/>
    <cellStyle name="Accent2 - 60% 38" xfId="393"/>
    <cellStyle name="Accent2 - 60% 38 2" xfId="27066"/>
    <cellStyle name="Accent2 - 60% 38 3" xfId="20572"/>
    <cellStyle name="Accent2 - 60% 38 4" xfId="14128"/>
    <cellStyle name="Accent2 - 60% 39" xfId="394"/>
    <cellStyle name="Accent2 - 60% 39 2" xfId="27065"/>
    <cellStyle name="Accent2 - 60% 39 3" xfId="20573"/>
    <cellStyle name="Accent2 - 60% 39 4" xfId="14129"/>
    <cellStyle name="Accent2 - 60% 4" xfId="395"/>
    <cellStyle name="Accent2 - 60% 4 2" xfId="27064"/>
    <cellStyle name="Accent2 - 60% 4 3" xfId="20574"/>
    <cellStyle name="Accent2 - 60% 4 4" xfId="14130"/>
    <cellStyle name="Accent2 - 60% 40" xfId="396"/>
    <cellStyle name="Accent2 - 60% 40 2" xfId="27063"/>
    <cellStyle name="Accent2 - 60% 40 3" xfId="20575"/>
    <cellStyle name="Accent2 - 60% 40 4" xfId="14131"/>
    <cellStyle name="Accent2 - 60% 41" xfId="397"/>
    <cellStyle name="Accent2 - 60% 41 2" xfId="27062"/>
    <cellStyle name="Accent2 - 60% 41 3" xfId="20576"/>
    <cellStyle name="Accent2 - 60% 41 4" xfId="14132"/>
    <cellStyle name="Accent2 - 60% 42" xfId="398"/>
    <cellStyle name="Accent2 - 60% 42 2" xfId="27061"/>
    <cellStyle name="Accent2 - 60% 42 3" xfId="20577"/>
    <cellStyle name="Accent2 - 60% 42 4" xfId="14133"/>
    <cellStyle name="Accent2 - 60% 43" xfId="399"/>
    <cellStyle name="Accent2 - 60% 43 2" xfId="22134"/>
    <cellStyle name="Accent2 - 60% 43 3" xfId="20578"/>
    <cellStyle name="Accent2 - 60% 43 4" xfId="14134"/>
    <cellStyle name="Accent2 - 60% 44" xfId="400"/>
    <cellStyle name="Accent2 - 60% 44 2" xfId="27059"/>
    <cellStyle name="Accent2 - 60% 44 3" xfId="20579"/>
    <cellStyle name="Accent2 - 60% 44 4" xfId="14135"/>
    <cellStyle name="Accent2 - 60% 45" xfId="401"/>
    <cellStyle name="Accent2 - 60% 45 2" xfId="26017"/>
    <cellStyle name="Accent2 - 60% 45 3" xfId="20580"/>
    <cellStyle name="Accent2 - 60% 45 4" xfId="14136"/>
    <cellStyle name="Accent2 - 60% 46" xfId="4659"/>
    <cellStyle name="Accent2 - 60% 46 2" xfId="27088"/>
    <cellStyle name="Accent2 - 60% 46 3" xfId="20542"/>
    <cellStyle name="Accent2 - 60% 47" xfId="4833"/>
    <cellStyle name="Accent2 - 60% 47 2" xfId="26915"/>
    <cellStyle name="Accent2 - 60% 48" xfId="4447"/>
    <cellStyle name="Accent2 - 60% 48 2" xfId="17038"/>
    <cellStyle name="Accent2 - 60% 49" xfId="10563"/>
    <cellStyle name="Accent2 - 60% 5" xfId="402"/>
    <cellStyle name="Accent2 - 60% 5 2" xfId="27058"/>
    <cellStyle name="Accent2 - 60% 5 3" xfId="20581"/>
    <cellStyle name="Accent2 - 60% 5 4" xfId="14137"/>
    <cellStyle name="Accent2 - 60% 6" xfId="403"/>
    <cellStyle name="Accent2 - 60% 6 2" xfId="27057"/>
    <cellStyle name="Accent2 - 60% 6 3" xfId="20582"/>
    <cellStyle name="Accent2 - 60% 6 4" xfId="14138"/>
    <cellStyle name="Accent2 - 60% 7" xfId="404"/>
    <cellStyle name="Accent2 - 60% 7 2" xfId="27056"/>
    <cellStyle name="Accent2 - 60% 7 3" xfId="20583"/>
    <cellStyle name="Accent2 - 60% 7 4" xfId="14139"/>
    <cellStyle name="Accent2 - 60% 8" xfId="405"/>
    <cellStyle name="Accent2 - 60% 8 2" xfId="25997"/>
    <cellStyle name="Accent2 - 60% 8 3" xfId="20584"/>
    <cellStyle name="Accent2 - 60% 8 4" xfId="14140"/>
    <cellStyle name="Accent2 - 60% 9" xfId="406"/>
    <cellStyle name="Accent2 - 60% 9 2" xfId="27055"/>
    <cellStyle name="Accent2 - 60% 9 3" xfId="20585"/>
    <cellStyle name="Accent2 - 60% 9 4" xfId="14141"/>
    <cellStyle name="Accent2 10" xfId="3594"/>
    <cellStyle name="Accent2 10 10" xfId="17041"/>
    <cellStyle name="Accent2 10 11" xfId="10566"/>
    <cellStyle name="Accent2 10 2" xfId="5469"/>
    <cellStyle name="Accent2 10 2 2" xfId="21977"/>
    <cellStyle name="Accent2 10 2 3" xfId="17042"/>
    <cellStyle name="Accent2 10 2 4" xfId="10567"/>
    <cellStyle name="Accent2 10 3" xfId="5470"/>
    <cellStyle name="Accent2 10 3 2" xfId="21981"/>
    <cellStyle name="Accent2 10 3 3" xfId="17043"/>
    <cellStyle name="Accent2 10 3 4" xfId="10568"/>
    <cellStyle name="Accent2 10 4" xfId="5471"/>
    <cellStyle name="Accent2 10 4 2" xfId="22491"/>
    <cellStyle name="Accent2 10 4 3" xfId="17044"/>
    <cellStyle name="Accent2 10 4 4" xfId="10569"/>
    <cellStyle name="Accent2 10 5" xfId="5472"/>
    <cellStyle name="Accent2 10 5 2" xfId="21976"/>
    <cellStyle name="Accent2 10 5 3" xfId="17045"/>
    <cellStyle name="Accent2 10 5 4" xfId="10570"/>
    <cellStyle name="Accent2 10 6" xfId="5473"/>
    <cellStyle name="Accent2 10 6 2" xfId="25907"/>
    <cellStyle name="Accent2 10 6 3" xfId="17046"/>
    <cellStyle name="Accent2 10 6 4" xfId="10571"/>
    <cellStyle name="Accent2 10 7" xfId="5474"/>
    <cellStyle name="Accent2 10 7 2" xfId="24686"/>
    <cellStyle name="Accent2 10 7 3" xfId="17047"/>
    <cellStyle name="Accent2 10 7 4" xfId="10572"/>
    <cellStyle name="Accent2 10 8" xfId="5475"/>
    <cellStyle name="Accent2 10 8 2" xfId="25906"/>
    <cellStyle name="Accent2 10 8 3" xfId="17048"/>
    <cellStyle name="Accent2 10 8 4" xfId="10573"/>
    <cellStyle name="Accent2 10 9" xfId="4660"/>
    <cellStyle name="Accent2 10 9 2" xfId="21983"/>
    <cellStyle name="Accent2 11" xfId="3541"/>
    <cellStyle name="Accent2 11 10" xfId="17049"/>
    <cellStyle name="Accent2 11 11" xfId="10574"/>
    <cellStyle name="Accent2 11 2" xfId="5476"/>
    <cellStyle name="Accent2 11 2 2" xfId="25905"/>
    <cellStyle name="Accent2 11 2 3" xfId="17050"/>
    <cellStyle name="Accent2 11 2 4" xfId="10575"/>
    <cellStyle name="Accent2 11 3" xfId="5477"/>
    <cellStyle name="Accent2 11 3 2" xfId="26430"/>
    <cellStyle name="Accent2 11 3 3" xfId="17051"/>
    <cellStyle name="Accent2 11 3 4" xfId="10576"/>
    <cellStyle name="Accent2 11 4" xfId="5478"/>
    <cellStyle name="Accent2 11 4 2" xfId="25904"/>
    <cellStyle name="Accent2 11 4 3" xfId="17052"/>
    <cellStyle name="Accent2 11 4 4" xfId="10577"/>
    <cellStyle name="Accent2 11 5" xfId="5479"/>
    <cellStyle name="Accent2 11 5 2" xfId="24684"/>
    <cellStyle name="Accent2 11 5 3" xfId="17053"/>
    <cellStyle name="Accent2 11 5 4" xfId="10578"/>
    <cellStyle name="Accent2 11 6" xfId="5480"/>
    <cellStyle name="Accent2 11 6 2" xfId="25903"/>
    <cellStyle name="Accent2 11 6 3" xfId="17054"/>
    <cellStyle name="Accent2 11 6 4" xfId="10579"/>
    <cellStyle name="Accent2 11 7" xfId="5481"/>
    <cellStyle name="Accent2 11 7 2" xfId="26429"/>
    <cellStyle name="Accent2 11 7 3" xfId="17055"/>
    <cellStyle name="Accent2 11 7 4" xfId="10580"/>
    <cellStyle name="Accent2 11 8" xfId="5482"/>
    <cellStyle name="Accent2 11 8 2" xfId="26431"/>
    <cellStyle name="Accent2 11 8 3" xfId="17056"/>
    <cellStyle name="Accent2 11 8 4" xfId="10581"/>
    <cellStyle name="Accent2 11 9" xfId="4661"/>
    <cellStyle name="Accent2 11 9 2" xfId="24685"/>
    <cellStyle name="Accent2 12" xfId="3586"/>
    <cellStyle name="Accent2 12 2" xfId="4662"/>
    <cellStyle name="Accent2 12 2 2" xfId="24683"/>
    <cellStyle name="Accent2 12 3" xfId="17057"/>
    <cellStyle name="Accent2 12 4" xfId="10582"/>
    <cellStyle name="Accent2 13" xfId="3551"/>
    <cellStyle name="Accent2 13 2" xfId="4663"/>
    <cellStyle name="Accent2 13 3" xfId="15841"/>
    <cellStyle name="Accent2 14" xfId="3577"/>
    <cellStyle name="Accent2 14 2" xfId="4664"/>
    <cellStyle name="Accent2 15" xfId="3517"/>
    <cellStyle name="Accent2 15 2" xfId="4665"/>
    <cellStyle name="Accent2 16" xfId="3568"/>
    <cellStyle name="Accent2 16 2" xfId="4666"/>
    <cellStyle name="Accent2 17" xfId="3536"/>
    <cellStyle name="Accent2 17 2" xfId="4667"/>
    <cellStyle name="Accent2 18" xfId="3519"/>
    <cellStyle name="Accent2 18 2" xfId="4803"/>
    <cellStyle name="Accent2 19" xfId="3599"/>
    <cellStyle name="Accent2 19 2" xfId="4819"/>
    <cellStyle name="Accent2 2" xfId="272"/>
    <cellStyle name="Accent2 2 2" xfId="407"/>
    <cellStyle name="Accent2 2 2 2" xfId="5483"/>
    <cellStyle name="Accent2 2 2 2 2" xfId="24681"/>
    <cellStyle name="Accent2 2 2 2 3" xfId="17060"/>
    <cellStyle name="Accent2 2 2 2 4" xfId="10585"/>
    <cellStyle name="Accent2 2 2 3" xfId="26427"/>
    <cellStyle name="Accent2 2 2 4" xfId="17059"/>
    <cellStyle name="Accent2 2 2 5" xfId="10584"/>
    <cellStyle name="Accent2 2 3" xfId="3155"/>
    <cellStyle name="Accent2 2 3 2" xfId="5484"/>
    <cellStyle name="Accent2 2 3 2 2" xfId="27054"/>
    <cellStyle name="Accent2 2 3 2 3" xfId="20586"/>
    <cellStyle name="Accent2 2 3 2 4" xfId="14142"/>
    <cellStyle name="Accent2 2 3 3" xfId="26426"/>
    <cellStyle name="Accent2 2 3 4" xfId="17061"/>
    <cellStyle name="Accent2 2 3 5" xfId="10586"/>
    <cellStyle name="Accent2 2 4" xfId="3299"/>
    <cellStyle name="Accent2 2 4 2" xfId="5485"/>
    <cellStyle name="Accent2 2 4 2 2" xfId="27053"/>
    <cellStyle name="Accent2 2 4 2 3" xfId="20587"/>
    <cellStyle name="Accent2 2 4 2 4" xfId="14143"/>
    <cellStyle name="Accent2 2 4 3" xfId="26428"/>
    <cellStyle name="Accent2 2 4 4" xfId="17062"/>
    <cellStyle name="Accent2 2 4 5" xfId="10587"/>
    <cellStyle name="Accent2 2 5" xfId="24682"/>
    <cellStyle name="Accent2 2 6" xfId="17058"/>
    <cellStyle name="Accent2 2 7" xfId="10583"/>
    <cellStyle name="Accent2 20" xfId="3580"/>
    <cellStyle name="Accent2 20 2" xfId="4414"/>
    <cellStyle name="Accent2 21" xfId="3615"/>
    <cellStyle name="Accent2 21 2" xfId="9614"/>
    <cellStyle name="Accent2 22" xfId="3626"/>
    <cellStyle name="Accent2 22 2" xfId="9815"/>
    <cellStyle name="Accent2 23" xfId="3651"/>
    <cellStyle name="Accent2 23 2" xfId="9700"/>
    <cellStyle name="Accent2 24" xfId="3676"/>
    <cellStyle name="Accent2 24 2" xfId="9763"/>
    <cellStyle name="Accent2 25" xfId="3697"/>
    <cellStyle name="Accent2 25 2" xfId="9643"/>
    <cellStyle name="Accent2 26" xfId="3713"/>
    <cellStyle name="Accent2 26 2" xfId="9696"/>
    <cellStyle name="Accent2 27" xfId="3759"/>
    <cellStyle name="Accent2 27 2" xfId="9716"/>
    <cellStyle name="Accent2 28" xfId="3724"/>
    <cellStyle name="Accent2 28 2" xfId="9749"/>
    <cellStyle name="Accent2 29" xfId="3861"/>
    <cellStyle name="Accent2 29 2" xfId="9728"/>
    <cellStyle name="Accent2 3" xfId="3154"/>
    <cellStyle name="Accent2 3 2" xfId="3357"/>
    <cellStyle name="Accent2 3 2 2" xfId="5486"/>
    <cellStyle name="Accent2 3 2 2 2" xfId="25038"/>
    <cellStyle name="Accent2 3 2 2 3" xfId="20589"/>
    <cellStyle name="Accent2 3 2 2 4" xfId="14145"/>
    <cellStyle name="Accent2 3 2 3" xfId="24680"/>
    <cellStyle name="Accent2 3 2 4" xfId="17064"/>
    <cellStyle name="Accent2 3 2 5" xfId="10589"/>
    <cellStyle name="Accent2 3 3" xfId="5487"/>
    <cellStyle name="Accent2 3 3 2" xfId="24679"/>
    <cellStyle name="Accent2 3 3 3" xfId="17065"/>
    <cellStyle name="Accent2 3 3 4" xfId="10590"/>
    <cellStyle name="Accent2 3 4" xfId="5488"/>
    <cellStyle name="Accent2 3 4 2" xfId="24678"/>
    <cellStyle name="Accent2 3 4 3" xfId="17066"/>
    <cellStyle name="Accent2 3 4 4" xfId="10591"/>
    <cellStyle name="Accent2 3 5" xfId="5489"/>
    <cellStyle name="Accent2 3 5 2" xfId="27052"/>
    <cellStyle name="Accent2 3 5 3" xfId="20588"/>
    <cellStyle name="Accent2 3 5 4" xfId="14144"/>
    <cellStyle name="Accent2 3 6" xfId="21980"/>
    <cellStyle name="Accent2 3 7" xfId="17063"/>
    <cellStyle name="Accent2 3 8" xfId="10588"/>
    <cellStyle name="Accent2 30" xfId="3884"/>
    <cellStyle name="Accent2 30 2" xfId="9648"/>
    <cellStyle name="Accent2 31" xfId="3901"/>
    <cellStyle name="Accent2 31 2" xfId="9770"/>
    <cellStyle name="Accent2 32" xfId="3883"/>
    <cellStyle name="Accent2 32 2" xfId="9642"/>
    <cellStyle name="Accent2 33" xfId="9650"/>
    <cellStyle name="Accent2 34" xfId="9730"/>
    <cellStyle name="Accent2 35" xfId="9778"/>
    <cellStyle name="Accent2 36" xfId="9800"/>
    <cellStyle name="Accent2 37" xfId="9709"/>
    <cellStyle name="Accent2 38" xfId="9809"/>
    <cellStyle name="Accent2 39" xfId="9672"/>
    <cellStyle name="Accent2 4" xfId="3334"/>
    <cellStyle name="Accent2 4 2" xfId="5490"/>
    <cellStyle name="Accent2 4 2 2" xfId="26911"/>
    <cellStyle name="Accent2 4 2 3" xfId="17068"/>
    <cellStyle name="Accent2 4 2 4" xfId="10593"/>
    <cellStyle name="Accent2 4 3" xfId="5491"/>
    <cellStyle name="Accent2 4 3 2" xfId="26910"/>
    <cellStyle name="Accent2 4 3 3" xfId="17069"/>
    <cellStyle name="Accent2 4 3 4" xfId="10594"/>
    <cellStyle name="Accent2 4 4" xfId="5492"/>
    <cellStyle name="Accent2 4 4 2" xfId="26909"/>
    <cellStyle name="Accent2 4 4 3" xfId="17070"/>
    <cellStyle name="Accent2 4 4 4" xfId="10595"/>
    <cellStyle name="Accent2 4 5" xfId="5493"/>
    <cellStyle name="Accent2 4 5 2" xfId="26016"/>
    <cellStyle name="Accent2 4 5 3" xfId="20590"/>
    <cellStyle name="Accent2 4 5 4" xfId="14146"/>
    <cellStyle name="Accent2 4 6" xfId="26912"/>
    <cellStyle name="Accent2 4 7" xfId="17067"/>
    <cellStyle name="Accent2 4 8" xfId="10592"/>
    <cellStyle name="Accent2 40" xfId="9664"/>
    <cellStyle name="Accent2 41" xfId="9639"/>
    <cellStyle name="Accent2 42" xfId="9780"/>
    <cellStyle name="Accent2 43" xfId="9758"/>
    <cellStyle name="Accent2 44" xfId="9618"/>
    <cellStyle name="Accent2 45" xfId="9669"/>
    <cellStyle name="Accent2 46" xfId="9715"/>
    <cellStyle name="Accent2 47" xfId="9796"/>
    <cellStyle name="Accent2 48" xfId="9827"/>
    <cellStyle name="Accent2 49" xfId="9695"/>
    <cellStyle name="Accent2 5" xfId="3415"/>
    <cellStyle name="Accent2 5 2" xfId="5494"/>
    <cellStyle name="Accent2 5 2 2" xfId="25329"/>
    <cellStyle name="Accent2 5 2 3" xfId="17072"/>
    <cellStyle name="Accent2 5 2 4" xfId="10597"/>
    <cellStyle name="Accent2 5 3" xfId="5495"/>
    <cellStyle name="Accent2 5 3 2" xfId="26907"/>
    <cellStyle name="Accent2 5 3 3" xfId="17073"/>
    <cellStyle name="Accent2 5 3 4" xfId="10598"/>
    <cellStyle name="Accent2 5 4" xfId="5496"/>
    <cellStyle name="Accent2 5 4 2" xfId="26906"/>
    <cellStyle name="Accent2 5 4 3" xfId="17074"/>
    <cellStyle name="Accent2 5 4 4" xfId="10599"/>
    <cellStyle name="Accent2 5 5" xfId="4555"/>
    <cellStyle name="Accent2 5 5 2" xfId="26908"/>
    <cellStyle name="Accent2 5 6" xfId="17071"/>
    <cellStyle name="Accent2 5 7" xfId="10596"/>
    <cellStyle name="Accent2 50" xfId="9662"/>
    <cellStyle name="Accent2 51" xfId="9659"/>
    <cellStyle name="Accent2 52" xfId="9746"/>
    <cellStyle name="Accent2 53" xfId="9840"/>
    <cellStyle name="Accent2 54" xfId="9875"/>
    <cellStyle name="Accent2 55" xfId="27637"/>
    <cellStyle name="Accent2 56" xfId="27657"/>
    <cellStyle name="Accent2 57" xfId="27636"/>
    <cellStyle name="Accent2 58" xfId="27660"/>
    <cellStyle name="Accent2 59" xfId="27667"/>
    <cellStyle name="Accent2 6" xfId="3467"/>
    <cellStyle name="Accent2 6 2" xfId="5497"/>
    <cellStyle name="Accent2 6 2 2" xfId="26905"/>
    <cellStyle name="Accent2 6 2 3" xfId="17076"/>
    <cellStyle name="Accent2 6 2 4" xfId="10601"/>
    <cellStyle name="Accent2 6 3" xfId="5498"/>
    <cellStyle name="Accent2 6 3 2" xfId="26904"/>
    <cellStyle name="Accent2 6 3 3" xfId="17077"/>
    <cellStyle name="Accent2 6 3 4" xfId="10602"/>
    <cellStyle name="Accent2 6 4" xfId="5499"/>
    <cellStyle name="Accent2 6 4 2" xfId="26903"/>
    <cellStyle name="Accent2 6 4 3" xfId="17078"/>
    <cellStyle name="Accent2 6 4 4" xfId="10603"/>
    <cellStyle name="Accent2 6 5" xfId="4668"/>
    <cellStyle name="Accent2 6 5 2" xfId="26425"/>
    <cellStyle name="Accent2 6 6" xfId="17075"/>
    <cellStyle name="Accent2 6 7" xfId="10600"/>
    <cellStyle name="Accent2 60" xfId="27662"/>
    <cellStyle name="Accent2 61" xfId="27659"/>
    <cellStyle name="Accent2 62" xfId="27671"/>
    <cellStyle name="Accent2 63" xfId="27678"/>
    <cellStyle name="Accent2 64" xfId="27685"/>
    <cellStyle name="Accent2 65" xfId="27692"/>
    <cellStyle name="Accent2 66" xfId="27698"/>
    <cellStyle name="Accent2 67" xfId="27704"/>
    <cellStyle name="Accent2 68" xfId="27710"/>
    <cellStyle name="Accent2 69" xfId="27717"/>
    <cellStyle name="Accent2 7" xfId="3504"/>
    <cellStyle name="Accent2 7 2" xfId="5500"/>
    <cellStyle name="Accent2 7 2 2" xfId="24676"/>
    <cellStyle name="Accent2 7 2 3" xfId="17080"/>
    <cellStyle name="Accent2 7 2 4" xfId="10605"/>
    <cellStyle name="Accent2 7 3" xfId="5501"/>
    <cellStyle name="Accent2 7 3 2" xfId="24675"/>
    <cellStyle name="Accent2 7 3 3" xfId="17081"/>
    <cellStyle name="Accent2 7 3 4" xfId="10606"/>
    <cellStyle name="Accent2 7 4" xfId="5502"/>
    <cellStyle name="Accent2 7 4 2" xfId="24674"/>
    <cellStyle name="Accent2 7 4 3" xfId="17082"/>
    <cellStyle name="Accent2 7 4 4" xfId="10607"/>
    <cellStyle name="Accent2 7 5" xfId="4669"/>
    <cellStyle name="Accent2 7 5 2" xfId="24677"/>
    <cellStyle name="Accent2 7 6" xfId="17079"/>
    <cellStyle name="Accent2 7 7" xfId="10604"/>
    <cellStyle name="Accent2 70" xfId="27723"/>
    <cellStyle name="Accent2 71" xfId="27741"/>
    <cellStyle name="Accent2 72" xfId="27752"/>
    <cellStyle name="Accent2 73" xfId="27747"/>
    <cellStyle name="Accent2 8" xfId="3611"/>
    <cellStyle name="Accent2 8 2" xfId="5503"/>
    <cellStyle name="Accent2 8 2 2" xfId="24673"/>
    <cellStyle name="Accent2 8 2 3" xfId="17084"/>
    <cellStyle name="Accent2 8 2 4" xfId="10609"/>
    <cellStyle name="Accent2 8 3" xfId="5504"/>
    <cellStyle name="Accent2 8 3 2" xfId="26423"/>
    <cellStyle name="Accent2 8 3 3" xfId="17085"/>
    <cellStyle name="Accent2 8 3 4" xfId="10610"/>
    <cellStyle name="Accent2 8 4" xfId="4670"/>
    <cellStyle name="Accent2 8 4 2" xfId="26424"/>
    <cellStyle name="Accent2 8 5" xfId="17083"/>
    <cellStyle name="Accent2 8 6" xfId="10608"/>
    <cellStyle name="Accent2 9" xfId="3522"/>
    <cellStyle name="Accent2 9 10" xfId="17086"/>
    <cellStyle name="Accent2 9 11" xfId="10611"/>
    <cellStyle name="Accent2 9 2" xfId="5505"/>
    <cellStyle name="Accent2 9 2 2" xfId="26422"/>
    <cellStyle name="Accent2 9 2 3" xfId="17087"/>
    <cellStyle name="Accent2 9 2 4" xfId="10612"/>
    <cellStyle name="Accent2 9 3" xfId="5506"/>
    <cellStyle name="Accent2 9 3 2" xfId="24671"/>
    <cellStyle name="Accent2 9 3 3" xfId="17088"/>
    <cellStyle name="Accent2 9 3 4" xfId="10613"/>
    <cellStyle name="Accent2 9 4" xfId="5507"/>
    <cellStyle name="Accent2 9 4 2" xfId="26421"/>
    <cellStyle name="Accent2 9 4 3" xfId="17089"/>
    <cellStyle name="Accent2 9 4 4" xfId="10614"/>
    <cellStyle name="Accent2 9 5" xfId="5508"/>
    <cellStyle name="Accent2 9 5 2" xfId="24670"/>
    <cellStyle name="Accent2 9 5 3" xfId="17090"/>
    <cellStyle name="Accent2 9 5 4" xfId="10615"/>
    <cellStyle name="Accent2 9 6" xfId="5509"/>
    <cellStyle name="Accent2 9 6 2" xfId="24669"/>
    <cellStyle name="Accent2 9 6 3" xfId="17091"/>
    <cellStyle name="Accent2 9 6 4" xfId="10616"/>
    <cellStyle name="Accent2 9 7" xfId="5510"/>
    <cellStyle name="Accent2 9 7 2" xfId="26902"/>
    <cellStyle name="Accent2 9 7 3" xfId="17092"/>
    <cellStyle name="Accent2 9 7 4" xfId="10617"/>
    <cellStyle name="Accent2 9 8" xfId="5511"/>
    <cellStyle name="Accent2 9 8 2" xfId="26901"/>
    <cellStyle name="Accent2 9 8 3" xfId="17093"/>
    <cellStyle name="Accent2 9 8 4" xfId="10618"/>
    <cellStyle name="Accent2 9 9" xfId="4671"/>
    <cellStyle name="Accent2 9 9 2" xfId="24672"/>
    <cellStyle name="Accent3" xfId="27" builtinId="37" customBuiltin="1"/>
    <cellStyle name="Accent3 - 20%" xfId="28"/>
    <cellStyle name="Accent3 - 20% 10" xfId="409"/>
    <cellStyle name="Accent3 - 20% 10 2" xfId="26015"/>
    <cellStyle name="Accent3 - 20% 10 3" xfId="20592"/>
    <cellStyle name="Accent3 - 20% 10 4" xfId="14147"/>
    <cellStyle name="Accent3 - 20% 11" xfId="410"/>
    <cellStyle name="Accent3 - 20% 11 2" xfId="26014"/>
    <cellStyle name="Accent3 - 20% 11 3" xfId="20593"/>
    <cellStyle name="Accent3 - 20% 11 4" xfId="14148"/>
    <cellStyle name="Accent3 - 20% 12" xfId="411"/>
    <cellStyle name="Accent3 - 20% 12 2" xfId="26013"/>
    <cellStyle name="Accent3 - 20% 12 3" xfId="20594"/>
    <cellStyle name="Accent3 - 20% 12 4" xfId="14149"/>
    <cellStyle name="Accent3 - 20% 13" xfId="412"/>
    <cellStyle name="Accent3 - 20% 13 2" xfId="26012"/>
    <cellStyle name="Accent3 - 20% 13 3" xfId="20595"/>
    <cellStyle name="Accent3 - 20% 13 4" xfId="14150"/>
    <cellStyle name="Accent3 - 20% 14" xfId="413"/>
    <cellStyle name="Accent3 - 20% 14 2" xfId="26011"/>
    <cellStyle name="Accent3 - 20% 14 3" xfId="20596"/>
    <cellStyle name="Accent3 - 20% 14 4" xfId="14151"/>
    <cellStyle name="Accent3 - 20% 15" xfId="414"/>
    <cellStyle name="Accent3 - 20% 15 2" xfId="26010"/>
    <cellStyle name="Accent3 - 20% 15 3" xfId="20597"/>
    <cellStyle name="Accent3 - 20% 15 4" xfId="14152"/>
    <cellStyle name="Accent3 - 20% 16" xfId="415"/>
    <cellStyle name="Accent3 - 20% 16 2" xfId="26009"/>
    <cellStyle name="Accent3 - 20% 16 3" xfId="20598"/>
    <cellStyle name="Accent3 - 20% 16 4" xfId="14153"/>
    <cellStyle name="Accent3 - 20% 17" xfId="416"/>
    <cellStyle name="Accent3 - 20% 17 2" xfId="26008"/>
    <cellStyle name="Accent3 - 20% 17 3" xfId="20599"/>
    <cellStyle name="Accent3 - 20% 17 4" xfId="14154"/>
    <cellStyle name="Accent3 - 20% 18" xfId="417"/>
    <cellStyle name="Accent3 - 20% 18 2" xfId="25036"/>
    <cellStyle name="Accent3 - 20% 18 3" xfId="20600"/>
    <cellStyle name="Accent3 - 20% 18 4" xfId="14155"/>
    <cellStyle name="Accent3 - 20% 19" xfId="418"/>
    <cellStyle name="Accent3 - 20% 19 2" xfId="25035"/>
    <cellStyle name="Accent3 - 20% 19 3" xfId="20601"/>
    <cellStyle name="Accent3 - 20% 19 4" xfId="14156"/>
    <cellStyle name="Accent3 - 20% 2" xfId="419"/>
    <cellStyle name="Accent3 - 20% 2 2" xfId="5512"/>
    <cellStyle name="Accent3 - 20% 2 2 2" xfId="26898"/>
    <cellStyle name="Accent3 - 20% 2 2 3" xfId="17096"/>
    <cellStyle name="Accent3 - 20% 2 2 4" xfId="10621"/>
    <cellStyle name="Accent3 - 20% 2 3" xfId="26899"/>
    <cellStyle name="Accent3 - 20% 2 4" xfId="17095"/>
    <cellStyle name="Accent3 - 20% 2 5" xfId="10620"/>
    <cellStyle name="Accent3 - 20% 20" xfId="420"/>
    <cellStyle name="Accent3 - 20% 20 2" xfId="25034"/>
    <cellStyle name="Accent3 - 20% 20 3" xfId="20602"/>
    <cellStyle name="Accent3 - 20% 20 4" xfId="14157"/>
    <cellStyle name="Accent3 - 20% 21" xfId="421"/>
    <cellStyle name="Accent3 - 20% 21 2" xfId="25033"/>
    <cellStyle name="Accent3 - 20% 21 3" xfId="20603"/>
    <cellStyle name="Accent3 - 20% 21 4" xfId="14158"/>
    <cellStyle name="Accent3 - 20% 22" xfId="422"/>
    <cellStyle name="Accent3 - 20% 22 2" xfId="26006"/>
    <cellStyle name="Accent3 - 20% 22 3" xfId="20604"/>
    <cellStyle name="Accent3 - 20% 22 4" xfId="14159"/>
    <cellStyle name="Accent3 - 20% 23" xfId="423"/>
    <cellStyle name="Accent3 - 20% 23 2" xfId="25032"/>
    <cellStyle name="Accent3 - 20% 23 3" xfId="20605"/>
    <cellStyle name="Accent3 - 20% 23 4" xfId="14160"/>
    <cellStyle name="Accent3 - 20% 24" xfId="424"/>
    <cellStyle name="Accent3 - 20% 24 2" xfId="26005"/>
    <cellStyle name="Accent3 - 20% 24 3" xfId="20606"/>
    <cellStyle name="Accent3 - 20% 24 4" xfId="14161"/>
    <cellStyle name="Accent3 - 20% 25" xfId="425"/>
    <cellStyle name="Accent3 - 20% 25 2" xfId="22519"/>
    <cellStyle name="Accent3 - 20% 25 3" xfId="20607"/>
    <cellStyle name="Accent3 - 20% 25 4" xfId="14162"/>
    <cellStyle name="Accent3 - 20% 26" xfId="426"/>
    <cellStyle name="Accent3 - 20% 26 2" xfId="26004"/>
    <cellStyle name="Accent3 - 20% 26 3" xfId="20608"/>
    <cellStyle name="Accent3 - 20% 26 4" xfId="14163"/>
    <cellStyle name="Accent3 - 20% 27" xfId="427"/>
    <cellStyle name="Accent3 - 20% 27 2" xfId="26003"/>
    <cellStyle name="Accent3 - 20% 27 3" xfId="20609"/>
    <cellStyle name="Accent3 - 20% 27 4" xfId="14164"/>
    <cellStyle name="Accent3 - 20% 28" xfId="428"/>
    <cellStyle name="Accent3 - 20% 28 2" xfId="26002"/>
    <cellStyle name="Accent3 - 20% 28 3" xfId="20610"/>
    <cellStyle name="Accent3 - 20% 28 4" xfId="14165"/>
    <cellStyle name="Accent3 - 20% 29" xfId="429"/>
    <cellStyle name="Accent3 - 20% 29 2" xfId="25962"/>
    <cellStyle name="Accent3 - 20% 29 3" xfId="20611"/>
    <cellStyle name="Accent3 - 20% 29 4" xfId="14166"/>
    <cellStyle name="Accent3 - 20% 3" xfId="430"/>
    <cellStyle name="Accent3 - 20% 3 2" xfId="26001"/>
    <cellStyle name="Accent3 - 20% 3 3" xfId="20612"/>
    <cellStyle name="Accent3 - 20% 3 4" xfId="14167"/>
    <cellStyle name="Accent3 - 20% 30" xfId="431"/>
    <cellStyle name="Accent3 - 20% 30 2" xfId="26000"/>
    <cellStyle name="Accent3 - 20% 30 3" xfId="20613"/>
    <cellStyle name="Accent3 - 20% 30 4" xfId="14168"/>
    <cellStyle name="Accent3 - 20% 31" xfId="432"/>
    <cellStyle name="Accent3 - 20% 31 2" xfId="22133"/>
    <cellStyle name="Accent3 - 20% 31 3" xfId="20614"/>
    <cellStyle name="Accent3 - 20% 31 4" xfId="14169"/>
    <cellStyle name="Accent3 - 20% 32" xfId="433"/>
    <cellStyle name="Accent3 - 20% 32 2" xfId="22132"/>
    <cellStyle name="Accent3 - 20% 32 3" xfId="20615"/>
    <cellStyle name="Accent3 - 20% 32 4" xfId="14170"/>
    <cellStyle name="Accent3 - 20% 33" xfId="434"/>
    <cellStyle name="Accent3 - 20% 33 2" xfId="25999"/>
    <cellStyle name="Accent3 - 20% 33 3" xfId="20616"/>
    <cellStyle name="Accent3 - 20% 33 4" xfId="14171"/>
    <cellStyle name="Accent3 - 20% 34" xfId="435"/>
    <cellStyle name="Accent3 - 20% 34 2" xfId="25031"/>
    <cellStyle name="Accent3 - 20% 34 3" xfId="20617"/>
    <cellStyle name="Accent3 - 20% 34 4" xfId="14172"/>
    <cellStyle name="Accent3 - 20% 35" xfId="436"/>
    <cellStyle name="Accent3 - 20% 35 2" xfId="25030"/>
    <cellStyle name="Accent3 - 20% 35 3" xfId="20618"/>
    <cellStyle name="Accent3 - 20% 35 4" xfId="14173"/>
    <cellStyle name="Accent3 - 20% 36" xfId="437"/>
    <cellStyle name="Accent3 - 20% 36 2" xfId="25029"/>
    <cellStyle name="Accent3 - 20% 36 3" xfId="20619"/>
    <cellStyle name="Accent3 - 20% 36 4" xfId="14174"/>
    <cellStyle name="Accent3 - 20% 37" xfId="438"/>
    <cellStyle name="Accent3 - 20% 37 2" xfId="25028"/>
    <cellStyle name="Accent3 - 20% 37 3" xfId="20620"/>
    <cellStyle name="Accent3 - 20% 37 4" xfId="14175"/>
    <cellStyle name="Accent3 - 20% 38" xfId="439"/>
    <cellStyle name="Accent3 - 20% 38 2" xfId="25998"/>
    <cellStyle name="Accent3 - 20% 38 3" xfId="20621"/>
    <cellStyle name="Accent3 - 20% 38 4" xfId="14176"/>
    <cellStyle name="Accent3 - 20% 39" xfId="440"/>
    <cellStyle name="Accent3 - 20% 39 2" xfId="25027"/>
    <cellStyle name="Accent3 - 20% 39 3" xfId="20622"/>
    <cellStyle name="Accent3 - 20% 39 4" xfId="14177"/>
    <cellStyle name="Accent3 - 20% 4" xfId="441"/>
    <cellStyle name="Accent3 - 20% 4 2" xfId="25026"/>
    <cellStyle name="Accent3 - 20% 4 3" xfId="20623"/>
    <cellStyle name="Accent3 - 20% 4 4" xfId="14178"/>
    <cellStyle name="Accent3 - 20% 40" xfId="442"/>
    <cellStyle name="Accent3 - 20% 40 2" xfId="25025"/>
    <cellStyle name="Accent3 - 20% 40 3" xfId="20624"/>
    <cellStyle name="Accent3 - 20% 40 4" xfId="14179"/>
    <cellStyle name="Accent3 - 20% 41" xfId="443"/>
    <cellStyle name="Accent3 - 20% 41 2" xfId="25024"/>
    <cellStyle name="Accent3 - 20% 41 3" xfId="20625"/>
    <cellStyle name="Accent3 - 20% 41 4" xfId="14180"/>
    <cellStyle name="Accent3 - 20% 42" xfId="444"/>
    <cellStyle name="Accent3 - 20% 42 2" xfId="22131"/>
    <cellStyle name="Accent3 - 20% 42 3" xfId="20626"/>
    <cellStyle name="Accent3 - 20% 42 4" xfId="14181"/>
    <cellStyle name="Accent3 - 20% 43" xfId="445"/>
    <cellStyle name="Accent3 - 20% 43 2" xfId="25023"/>
    <cellStyle name="Accent3 - 20% 43 3" xfId="20627"/>
    <cellStyle name="Accent3 - 20% 43 4" xfId="14182"/>
    <cellStyle name="Accent3 - 20% 44" xfId="446"/>
    <cellStyle name="Accent3 - 20% 44 2" xfId="25022"/>
    <cellStyle name="Accent3 - 20% 44 3" xfId="20628"/>
    <cellStyle name="Accent3 - 20% 44 4" xfId="14183"/>
    <cellStyle name="Accent3 - 20% 45" xfId="447"/>
    <cellStyle name="Accent3 - 20% 45 2" xfId="25021"/>
    <cellStyle name="Accent3 - 20% 45 3" xfId="20629"/>
    <cellStyle name="Accent3 - 20% 45 4" xfId="14184"/>
    <cellStyle name="Accent3 - 20% 46" xfId="448"/>
    <cellStyle name="Accent3 - 20% 46 2" xfId="25020"/>
    <cellStyle name="Accent3 - 20% 46 3" xfId="20630"/>
    <cellStyle name="Accent3 - 20% 46 4" xfId="14185"/>
    <cellStyle name="Accent3 - 20% 47" xfId="4672"/>
    <cellStyle name="Accent3 - 20% 47 2" xfId="25037"/>
    <cellStyle name="Accent3 - 20% 47 3" xfId="20591"/>
    <cellStyle name="Accent3 - 20% 48" xfId="4448"/>
    <cellStyle name="Accent3 - 20% 48 2" xfId="26900"/>
    <cellStyle name="Accent3 - 20% 49" xfId="17094"/>
    <cellStyle name="Accent3 - 20% 5" xfId="449"/>
    <cellStyle name="Accent3 - 20% 5 2" xfId="25996"/>
    <cellStyle name="Accent3 - 20% 5 3" xfId="20631"/>
    <cellStyle name="Accent3 - 20% 5 4" xfId="14186"/>
    <cellStyle name="Accent3 - 20% 50" xfId="10619"/>
    <cellStyle name="Accent3 - 20% 6" xfId="450"/>
    <cellStyle name="Accent3 - 20% 6 2" xfId="24985"/>
    <cellStyle name="Accent3 - 20% 6 3" xfId="20632"/>
    <cellStyle name="Accent3 - 20% 6 4" xfId="14187"/>
    <cellStyle name="Accent3 - 20% 7" xfId="451"/>
    <cellStyle name="Accent3 - 20% 7 2" xfId="25019"/>
    <cellStyle name="Accent3 - 20% 7 3" xfId="20633"/>
    <cellStyle name="Accent3 - 20% 7 4" xfId="14188"/>
    <cellStyle name="Accent3 - 20% 8" xfId="452"/>
    <cellStyle name="Accent3 - 20% 8 2" xfId="25018"/>
    <cellStyle name="Accent3 - 20% 8 3" xfId="20634"/>
    <cellStyle name="Accent3 - 20% 8 4" xfId="14189"/>
    <cellStyle name="Accent3 - 20% 9" xfId="453"/>
    <cellStyle name="Accent3 - 20% 9 2" xfId="25017"/>
    <cellStyle name="Accent3 - 20% 9 3" xfId="20635"/>
    <cellStyle name="Accent3 - 20% 9 4" xfId="14190"/>
    <cellStyle name="Accent3 - 40%" xfId="29"/>
    <cellStyle name="Accent3 - 40% 10" xfId="454"/>
    <cellStyle name="Accent3 - 40% 10 2" xfId="25995"/>
    <cellStyle name="Accent3 - 40% 10 3" xfId="20637"/>
    <cellStyle name="Accent3 - 40% 10 4" xfId="14191"/>
    <cellStyle name="Accent3 - 40% 11" xfId="455"/>
    <cellStyle name="Accent3 - 40% 11 2" xfId="25015"/>
    <cellStyle name="Accent3 - 40% 11 3" xfId="20638"/>
    <cellStyle name="Accent3 - 40% 11 4" xfId="14192"/>
    <cellStyle name="Accent3 - 40% 12" xfId="456"/>
    <cellStyle name="Accent3 - 40% 12 2" xfId="25014"/>
    <cellStyle name="Accent3 - 40% 12 3" xfId="20639"/>
    <cellStyle name="Accent3 - 40% 12 4" xfId="14193"/>
    <cellStyle name="Accent3 - 40% 13" xfId="457"/>
    <cellStyle name="Accent3 - 40% 13 2" xfId="25013"/>
    <cellStyle name="Accent3 - 40% 13 3" xfId="20640"/>
    <cellStyle name="Accent3 - 40% 13 4" xfId="14194"/>
    <cellStyle name="Accent3 - 40% 14" xfId="458"/>
    <cellStyle name="Accent3 - 40% 14 2" xfId="25012"/>
    <cellStyle name="Accent3 - 40% 14 3" xfId="20641"/>
    <cellStyle name="Accent3 - 40% 14 4" xfId="14195"/>
    <cellStyle name="Accent3 - 40% 15" xfId="459"/>
    <cellStyle name="Accent3 - 40% 15 2" xfId="25994"/>
    <cellStyle name="Accent3 - 40% 15 3" xfId="20642"/>
    <cellStyle name="Accent3 - 40% 15 4" xfId="14196"/>
    <cellStyle name="Accent3 - 40% 16" xfId="460"/>
    <cellStyle name="Accent3 - 40% 16 2" xfId="25011"/>
    <cellStyle name="Accent3 - 40% 16 3" xfId="20643"/>
    <cellStyle name="Accent3 - 40% 16 4" xfId="14197"/>
    <cellStyle name="Accent3 - 40% 17" xfId="461"/>
    <cellStyle name="Accent3 - 40% 17 2" xfId="25010"/>
    <cellStyle name="Accent3 - 40% 17 3" xfId="20644"/>
    <cellStyle name="Accent3 - 40% 17 4" xfId="14198"/>
    <cellStyle name="Accent3 - 40% 18" xfId="462"/>
    <cellStyle name="Accent3 - 40% 18 2" xfId="25009"/>
    <cellStyle name="Accent3 - 40% 18 3" xfId="20645"/>
    <cellStyle name="Accent3 - 40% 18 4" xfId="14199"/>
    <cellStyle name="Accent3 - 40% 19" xfId="463"/>
    <cellStyle name="Accent3 - 40% 19 2" xfId="25993"/>
    <cellStyle name="Accent3 - 40% 19 3" xfId="20646"/>
    <cellStyle name="Accent3 - 40% 19 4" xfId="14200"/>
    <cellStyle name="Accent3 - 40% 2" xfId="464"/>
    <cellStyle name="Accent3 - 40% 2 2" xfId="5513"/>
    <cellStyle name="Accent3 - 40% 2 2 2" xfId="26895"/>
    <cellStyle name="Accent3 - 40% 2 2 3" xfId="17099"/>
    <cellStyle name="Accent3 - 40% 2 2 4" xfId="10624"/>
    <cellStyle name="Accent3 - 40% 2 3" xfId="26896"/>
    <cellStyle name="Accent3 - 40% 2 4" xfId="17098"/>
    <cellStyle name="Accent3 - 40% 2 5" xfId="10623"/>
    <cellStyle name="Accent3 - 40% 20" xfId="465"/>
    <cellStyle name="Accent3 - 40% 20 2" xfId="25008"/>
    <cellStyle name="Accent3 - 40% 20 3" xfId="20647"/>
    <cellStyle name="Accent3 - 40% 20 4" xfId="14201"/>
    <cellStyle name="Accent3 - 40% 21" xfId="466"/>
    <cellStyle name="Accent3 - 40% 21 2" xfId="25007"/>
    <cellStyle name="Accent3 - 40% 21 3" xfId="20648"/>
    <cellStyle name="Accent3 - 40% 21 4" xfId="14202"/>
    <cellStyle name="Accent3 - 40% 22" xfId="467"/>
    <cellStyle name="Accent3 - 40% 22 2" xfId="25006"/>
    <cellStyle name="Accent3 - 40% 22 3" xfId="20649"/>
    <cellStyle name="Accent3 - 40% 22 4" xfId="14203"/>
    <cellStyle name="Accent3 - 40% 23" xfId="468"/>
    <cellStyle name="Accent3 - 40% 23 2" xfId="25005"/>
    <cellStyle name="Accent3 - 40% 23 3" xfId="20650"/>
    <cellStyle name="Accent3 - 40% 23 4" xfId="14204"/>
    <cellStyle name="Accent3 - 40% 24" xfId="469"/>
    <cellStyle name="Accent3 - 40% 24 2" xfId="25004"/>
    <cellStyle name="Accent3 - 40% 24 3" xfId="20651"/>
    <cellStyle name="Accent3 - 40% 24 4" xfId="14205"/>
    <cellStyle name="Accent3 - 40% 25" xfId="470"/>
    <cellStyle name="Accent3 - 40% 25 2" xfId="25003"/>
    <cellStyle name="Accent3 - 40% 25 3" xfId="20652"/>
    <cellStyle name="Accent3 - 40% 25 4" xfId="14206"/>
    <cellStyle name="Accent3 - 40% 26" xfId="471"/>
    <cellStyle name="Accent3 - 40% 26 2" xfId="25002"/>
    <cellStyle name="Accent3 - 40% 26 3" xfId="20653"/>
    <cellStyle name="Accent3 - 40% 26 4" xfId="14207"/>
    <cellStyle name="Accent3 - 40% 27" xfId="472"/>
    <cellStyle name="Accent3 - 40% 27 2" xfId="25001"/>
    <cellStyle name="Accent3 - 40% 27 3" xfId="20654"/>
    <cellStyle name="Accent3 - 40% 27 4" xfId="14208"/>
    <cellStyle name="Accent3 - 40% 28" xfId="473"/>
    <cellStyle name="Accent3 - 40% 28 2" xfId="25992"/>
    <cellStyle name="Accent3 - 40% 28 3" xfId="20655"/>
    <cellStyle name="Accent3 - 40% 28 4" xfId="14209"/>
    <cellStyle name="Accent3 - 40% 29" xfId="474"/>
    <cellStyle name="Accent3 - 40% 29 2" xfId="25000"/>
    <cellStyle name="Accent3 - 40% 29 3" xfId="20656"/>
    <cellStyle name="Accent3 - 40% 29 4" xfId="14210"/>
    <cellStyle name="Accent3 - 40% 3" xfId="475"/>
    <cellStyle name="Accent3 - 40% 3 2" xfId="24999"/>
    <cellStyle name="Accent3 - 40% 3 3" xfId="20657"/>
    <cellStyle name="Accent3 - 40% 3 4" xfId="14211"/>
    <cellStyle name="Accent3 - 40% 30" xfId="476"/>
    <cellStyle name="Accent3 - 40% 30 2" xfId="24998"/>
    <cellStyle name="Accent3 - 40% 30 3" xfId="20658"/>
    <cellStyle name="Accent3 - 40% 30 4" xfId="14212"/>
    <cellStyle name="Accent3 - 40% 31" xfId="477"/>
    <cellStyle name="Accent3 - 40% 31 2" xfId="24997"/>
    <cellStyle name="Accent3 - 40% 31 3" xfId="20659"/>
    <cellStyle name="Accent3 - 40% 31 4" xfId="14213"/>
    <cellStyle name="Accent3 - 40% 32" xfId="478"/>
    <cellStyle name="Accent3 - 40% 32 2" xfId="24996"/>
    <cellStyle name="Accent3 - 40% 32 3" xfId="20660"/>
    <cellStyle name="Accent3 - 40% 32 4" xfId="14214"/>
    <cellStyle name="Accent3 - 40% 33" xfId="479"/>
    <cellStyle name="Accent3 - 40% 33 2" xfId="24995"/>
    <cellStyle name="Accent3 - 40% 33 3" xfId="20661"/>
    <cellStyle name="Accent3 - 40% 33 4" xfId="14215"/>
    <cellStyle name="Accent3 - 40% 34" xfId="480"/>
    <cellStyle name="Accent3 - 40% 34 2" xfId="22130"/>
    <cellStyle name="Accent3 - 40% 34 3" xfId="20662"/>
    <cellStyle name="Accent3 - 40% 34 4" xfId="14216"/>
    <cellStyle name="Accent3 - 40% 35" xfId="481"/>
    <cellStyle name="Accent3 - 40% 35 2" xfId="22129"/>
    <cellStyle name="Accent3 - 40% 35 3" xfId="20663"/>
    <cellStyle name="Accent3 - 40% 35 4" xfId="14217"/>
    <cellStyle name="Accent3 - 40% 36" xfId="482"/>
    <cellStyle name="Accent3 - 40% 36 2" xfId="24994"/>
    <cellStyle name="Accent3 - 40% 36 3" xfId="20664"/>
    <cellStyle name="Accent3 - 40% 36 4" xfId="14218"/>
    <cellStyle name="Accent3 - 40% 37" xfId="483"/>
    <cellStyle name="Accent3 - 40% 37 2" xfId="24993"/>
    <cellStyle name="Accent3 - 40% 37 3" xfId="20665"/>
    <cellStyle name="Accent3 - 40% 37 4" xfId="14219"/>
    <cellStyle name="Accent3 - 40% 38" xfId="484"/>
    <cellStyle name="Accent3 - 40% 38 2" xfId="25991"/>
    <cellStyle name="Accent3 - 40% 38 3" xfId="20666"/>
    <cellStyle name="Accent3 - 40% 38 4" xfId="14220"/>
    <cellStyle name="Accent3 - 40% 39" xfId="485"/>
    <cellStyle name="Accent3 - 40% 39 2" xfId="24992"/>
    <cellStyle name="Accent3 - 40% 39 3" xfId="20667"/>
    <cellStyle name="Accent3 - 40% 39 4" xfId="14221"/>
    <cellStyle name="Accent3 - 40% 4" xfId="486"/>
    <cellStyle name="Accent3 - 40% 4 2" xfId="24991"/>
    <cellStyle name="Accent3 - 40% 4 3" xfId="20668"/>
    <cellStyle name="Accent3 - 40% 4 4" xfId="14222"/>
    <cellStyle name="Accent3 - 40% 40" xfId="487"/>
    <cellStyle name="Accent3 - 40% 40 2" xfId="24990"/>
    <cellStyle name="Accent3 - 40% 40 3" xfId="20669"/>
    <cellStyle name="Accent3 - 40% 40 4" xfId="14223"/>
    <cellStyle name="Accent3 - 40% 41" xfId="488"/>
    <cellStyle name="Accent3 - 40% 41 2" xfId="24989"/>
    <cellStyle name="Accent3 - 40% 41 3" xfId="20670"/>
    <cellStyle name="Accent3 - 40% 41 4" xfId="14224"/>
    <cellStyle name="Accent3 - 40% 42" xfId="489"/>
    <cellStyle name="Accent3 - 40% 42 2" xfId="24988"/>
    <cellStyle name="Accent3 - 40% 42 3" xfId="20671"/>
    <cellStyle name="Accent3 - 40% 42 4" xfId="14225"/>
    <cellStyle name="Accent3 - 40% 43" xfId="490"/>
    <cellStyle name="Accent3 - 40% 43 2" xfId="24987"/>
    <cellStyle name="Accent3 - 40% 43 3" xfId="20672"/>
    <cellStyle name="Accent3 - 40% 43 4" xfId="14226"/>
    <cellStyle name="Accent3 - 40% 44" xfId="491"/>
    <cellStyle name="Accent3 - 40% 44 2" xfId="24986"/>
    <cellStyle name="Accent3 - 40% 44 3" xfId="20673"/>
    <cellStyle name="Accent3 - 40% 44 4" xfId="14227"/>
    <cellStyle name="Accent3 - 40% 45" xfId="492"/>
    <cellStyle name="Accent3 - 40% 45 2" xfId="22128"/>
    <cellStyle name="Accent3 - 40% 45 3" xfId="20674"/>
    <cellStyle name="Accent3 - 40% 45 4" xfId="14228"/>
    <cellStyle name="Accent3 - 40% 46" xfId="493"/>
    <cellStyle name="Accent3 - 40% 46 2" xfId="22127"/>
    <cellStyle name="Accent3 - 40% 46 3" xfId="20675"/>
    <cellStyle name="Accent3 - 40% 46 4" xfId="14229"/>
    <cellStyle name="Accent3 - 40% 47" xfId="4673"/>
    <cellStyle name="Accent3 - 40% 47 2" xfId="25016"/>
    <cellStyle name="Accent3 - 40% 47 3" xfId="20636"/>
    <cellStyle name="Accent3 - 40% 48" xfId="4449"/>
    <cellStyle name="Accent3 - 40% 48 2" xfId="26897"/>
    <cellStyle name="Accent3 - 40% 49" xfId="17097"/>
    <cellStyle name="Accent3 - 40% 5" xfId="494"/>
    <cellStyle name="Accent3 - 40% 5 2" xfId="25678"/>
    <cellStyle name="Accent3 - 40% 5 3" xfId="20676"/>
    <cellStyle name="Accent3 - 40% 5 4" xfId="14230"/>
    <cellStyle name="Accent3 - 40% 50" xfId="10622"/>
    <cellStyle name="Accent3 - 40% 6" xfId="495"/>
    <cellStyle name="Accent3 - 40% 6 2" xfId="22126"/>
    <cellStyle name="Accent3 - 40% 6 3" xfId="20677"/>
    <cellStyle name="Accent3 - 40% 6 4" xfId="14231"/>
    <cellStyle name="Accent3 - 40% 7" xfId="496"/>
    <cellStyle name="Accent3 - 40% 7 2" xfId="22125"/>
    <cellStyle name="Accent3 - 40% 7 3" xfId="20678"/>
    <cellStyle name="Accent3 - 40% 7 4" xfId="14232"/>
    <cellStyle name="Accent3 - 40% 8" xfId="497"/>
    <cellStyle name="Accent3 - 40% 8 2" xfId="22124"/>
    <cellStyle name="Accent3 - 40% 8 3" xfId="20679"/>
    <cellStyle name="Accent3 - 40% 8 4" xfId="14233"/>
    <cellStyle name="Accent3 - 40% 9" xfId="498"/>
    <cellStyle name="Accent3 - 40% 9 2" xfId="22123"/>
    <cellStyle name="Accent3 - 40% 9 3" xfId="20680"/>
    <cellStyle name="Accent3 - 40% 9 4" xfId="14234"/>
    <cellStyle name="Accent3 - 60%" xfId="30"/>
    <cellStyle name="Accent3 - 60% 10" xfId="499"/>
    <cellStyle name="Accent3 - 60% 10 2" xfId="22121"/>
    <cellStyle name="Accent3 - 60% 10 3" xfId="20682"/>
    <cellStyle name="Accent3 - 60% 10 4" xfId="14235"/>
    <cellStyle name="Accent3 - 60% 11" xfId="500"/>
    <cellStyle name="Accent3 - 60% 11 2" xfId="22120"/>
    <cellStyle name="Accent3 - 60% 11 3" xfId="20683"/>
    <cellStyle name="Accent3 - 60% 11 4" xfId="14236"/>
    <cellStyle name="Accent3 - 60% 12" xfId="501"/>
    <cellStyle name="Accent3 - 60% 12 2" xfId="22119"/>
    <cellStyle name="Accent3 - 60% 12 3" xfId="20684"/>
    <cellStyle name="Accent3 - 60% 12 4" xfId="14237"/>
    <cellStyle name="Accent3 - 60% 13" xfId="502"/>
    <cellStyle name="Accent3 - 60% 13 2" xfId="22118"/>
    <cellStyle name="Accent3 - 60% 13 3" xfId="20685"/>
    <cellStyle name="Accent3 - 60% 13 4" xfId="14238"/>
    <cellStyle name="Accent3 - 60% 14" xfId="503"/>
    <cellStyle name="Accent3 - 60% 14 2" xfId="22155"/>
    <cellStyle name="Accent3 - 60% 14 3" xfId="20686"/>
    <cellStyle name="Accent3 - 60% 14 4" xfId="14239"/>
    <cellStyle name="Accent3 - 60% 15" xfId="504"/>
    <cellStyle name="Accent3 - 60% 15 2" xfId="22117"/>
    <cellStyle name="Accent3 - 60% 15 3" xfId="20687"/>
    <cellStyle name="Accent3 - 60% 15 4" xfId="14240"/>
    <cellStyle name="Accent3 - 60% 16" xfId="505"/>
    <cellStyle name="Accent3 - 60% 16 2" xfId="22116"/>
    <cellStyle name="Accent3 - 60% 16 3" xfId="20688"/>
    <cellStyle name="Accent3 - 60% 16 4" xfId="14241"/>
    <cellStyle name="Accent3 - 60% 17" xfId="506"/>
    <cellStyle name="Accent3 - 60% 17 2" xfId="22115"/>
    <cellStyle name="Accent3 - 60% 17 3" xfId="20689"/>
    <cellStyle name="Accent3 - 60% 17 4" xfId="14242"/>
    <cellStyle name="Accent3 - 60% 18" xfId="507"/>
    <cellStyle name="Accent3 - 60% 18 2" xfId="22114"/>
    <cellStyle name="Accent3 - 60% 18 3" xfId="20690"/>
    <cellStyle name="Accent3 - 60% 18 4" xfId="14243"/>
    <cellStyle name="Accent3 - 60% 19" xfId="508"/>
    <cellStyle name="Accent3 - 60% 19 2" xfId="22113"/>
    <cellStyle name="Accent3 - 60% 19 3" xfId="20691"/>
    <cellStyle name="Accent3 - 60% 19 4" xfId="14244"/>
    <cellStyle name="Accent3 - 60% 2" xfId="509"/>
    <cellStyle name="Accent3 - 60% 2 2" xfId="5514"/>
    <cellStyle name="Accent3 - 60% 2 2 2" xfId="24668"/>
    <cellStyle name="Accent3 - 60% 2 2 3" xfId="17102"/>
    <cellStyle name="Accent3 - 60% 2 2 4" xfId="10627"/>
    <cellStyle name="Accent3 - 60% 2 3" xfId="25634"/>
    <cellStyle name="Accent3 - 60% 2 4" xfId="17101"/>
    <cellStyle name="Accent3 - 60% 2 5" xfId="10626"/>
    <cellStyle name="Accent3 - 60% 20" xfId="510"/>
    <cellStyle name="Accent3 - 60% 20 2" xfId="26573"/>
    <cellStyle name="Accent3 - 60% 20 3" xfId="20692"/>
    <cellStyle name="Accent3 - 60% 20 4" xfId="14245"/>
    <cellStyle name="Accent3 - 60% 21" xfId="511"/>
    <cellStyle name="Accent3 - 60% 21 2" xfId="26572"/>
    <cellStyle name="Accent3 - 60% 21 3" xfId="20693"/>
    <cellStyle name="Accent3 - 60% 21 4" xfId="14246"/>
    <cellStyle name="Accent3 - 60% 22" xfId="512"/>
    <cellStyle name="Accent3 - 60% 22 2" xfId="26571"/>
    <cellStyle name="Accent3 - 60% 22 3" xfId="20694"/>
    <cellStyle name="Accent3 - 60% 22 4" xfId="14247"/>
    <cellStyle name="Accent3 - 60% 23" xfId="513"/>
    <cellStyle name="Accent3 - 60% 23 2" xfId="23231"/>
    <cellStyle name="Accent3 - 60% 23 3" xfId="20695"/>
    <cellStyle name="Accent3 - 60% 23 4" xfId="14248"/>
    <cellStyle name="Accent3 - 60% 24" xfId="514"/>
    <cellStyle name="Accent3 - 60% 24 2" xfId="23230"/>
    <cellStyle name="Accent3 - 60% 24 3" xfId="20696"/>
    <cellStyle name="Accent3 - 60% 24 4" xfId="14249"/>
    <cellStyle name="Accent3 - 60% 25" xfId="515"/>
    <cellStyle name="Accent3 - 60% 25 2" xfId="23229"/>
    <cellStyle name="Accent3 - 60% 25 3" xfId="20697"/>
    <cellStyle name="Accent3 - 60% 25 4" xfId="14250"/>
    <cellStyle name="Accent3 - 60% 26" xfId="516"/>
    <cellStyle name="Accent3 - 60% 26 2" xfId="25990"/>
    <cellStyle name="Accent3 - 60% 26 3" xfId="20698"/>
    <cellStyle name="Accent3 - 60% 26 4" xfId="14251"/>
    <cellStyle name="Accent3 - 60% 27" xfId="517"/>
    <cellStyle name="Accent3 - 60% 27 2" xfId="23228"/>
    <cellStyle name="Accent3 - 60% 27 3" xfId="20699"/>
    <cellStyle name="Accent3 - 60% 27 4" xfId="14252"/>
    <cellStyle name="Accent3 - 60% 28" xfId="518"/>
    <cellStyle name="Accent3 - 60% 28 2" xfId="23227"/>
    <cellStyle name="Accent3 - 60% 28 3" xfId="20700"/>
    <cellStyle name="Accent3 - 60% 28 4" xfId="14253"/>
    <cellStyle name="Accent3 - 60% 29" xfId="519"/>
    <cellStyle name="Accent3 - 60% 29 2" xfId="23226"/>
    <cellStyle name="Accent3 - 60% 29 3" xfId="20701"/>
    <cellStyle name="Accent3 - 60% 29 4" xfId="14254"/>
    <cellStyle name="Accent3 - 60% 3" xfId="520"/>
    <cellStyle name="Accent3 - 60% 3 2" xfId="23225"/>
    <cellStyle name="Accent3 - 60% 3 3" xfId="20702"/>
    <cellStyle name="Accent3 - 60% 3 4" xfId="14255"/>
    <cellStyle name="Accent3 - 60% 30" xfId="521"/>
    <cellStyle name="Accent3 - 60% 30 2" xfId="25989"/>
    <cellStyle name="Accent3 - 60% 30 3" xfId="20703"/>
    <cellStyle name="Accent3 - 60% 30 4" xfId="14256"/>
    <cellStyle name="Accent3 - 60% 31" xfId="522"/>
    <cellStyle name="Accent3 - 60% 31 2" xfId="23224"/>
    <cellStyle name="Accent3 - 60% 31 3" xfId="20704"/>
    <cellStyle name="Accent3 - 60% 31 4" xfId="14257"/>
    <cellStyle name="Accent3 - 60% 32" xfId="523"/>
    <cellStyle name="Accent3 - 60% 32 2" xfId="23223"/>
    <cellStyle name="Accent3 - 60% 32 3" xfId="20705"/>
    <cellStyle name="Accent3 - 60% 32 4" xfId="14258"/>
    <cellStyle name="Accent3 - 60% 33" xfId="524"/>
    <cellStyle name="Accent3 - 60% 33 2" xfId="24984"/>
    <cellStyle name="Accent3 - 60% 33 3" xfId="20706"/>
    <cellStyle name="Accent3 - 60% 33 4" xfId="14259"/>
    <cellStyle name="Accent3 - 60% 34" xfId="525"/>
    <cellStyle name="Accent3 - 60% 34 2" xfId="26570"/>
    <cellStyle name="Accent3 - 60% 34 3" xfId="20707"/>
    <cellStyle name="Accent3 - 60% 34 4" xfId="14260"/>
    <cellStyle name="Accent3 - 60% 35" xfId="526"/>
    <cellStyle name="Accent3 - 60% 35 2" xfId="23222"/>
    <cellStyle name="Accent3 - 60% 35 3" xfId="20708"/>
    <cellStyle name="Accent3 - 60% 35 4" xfId="14261"/>
    <cellStyle name="Accent3 - 60% 36" xfId="527"/>
    <cellStyle name="Accent3 - 60% 36 2" xfId="25988"/>
    <cellStyle name="Accent3 - 60% 36 3" xfId="20709"/>
    <cellStyle name="Accent3 - 60% 36 4" xfId="14262"/>
    <cellStyle name="Accent3 - 60% 37" xfId="528"/>
    <cellStyle name="Accent3 - 60% 37 2" xfId="23221"/>
    <cellStyle name="Accent3 - 60% 37 3" xfId="20710"/>
    <cellStyle name="Accent3 - 60% 37 4" xfId="14263"/>
    <cellStyle name="Accent3 - 60% 38" xfId="529"/>
    <cellStyle name="Accent3 - 60% 38 2" xfId="25987"/>
    <cellStyle name="Accent3 - 60% 38 3" xfId="20711"/>
    <cellStyle name="Accent3 - 60% 38 4" xfId="14264"/>
    <cellStyle name="Accent3 - 60% 39" xfId="530"/>
    <cellStyle name="Accent3 - 60% 39 2" xfId="23220"/>
    <cellStyle name="Accent3 - 60% 39 3" xfId="20712"/>
    <cellStyle name="Accent3 - 60% 39 4" xfId="14265"/>
    <cellStyle name="Accent3 - 60% 4" xfId="531"/>
    <cellStyle name="Accent3 - 60% 4 2" xfId="23219"/>
    <cellStyle name="Accent3 - 60% 4 3" xfId="20713"/>
    <cellStyle name="Accent3 - 60% 4 4" xfId="14266"/>
    <cellStyle name="Accent3 - 60% 40" xfId="532"/>
    <cellStyle name="Accent3 - 60% 40 2" xfId="23218"/>
    <cellStyle name="Accent3 - 60% 40 3" xfId="20714"/>
    <cellStyle name="Accent3 - 60% 40 4" xfId="14267"/>
    <cellStyle name="Accent3 - 60% 41" xfId="533"/>
    <cellStyle name="Accent3 - 60% 41 2" xfId="23217"/>
    <cellStyle name="Accent3 - 60% 41 3" xfId="20715"/>
    <cellStyle name="Accent3 - 60% 41 4" xfId="14268"/>
    <cellStyle name="Accent3 - 60% 42" xfId="534"/>
    <cellStyle name="Accent3 - 60% 42 2" xfId="23216"/>
    <cellStyle name="Accent3 - 60% 42 3" xfId="20716"/>
    <cellStyle name="Accent3 - 60% 42 4" xfId="14269"/>
    <cellStyle name="Accent3 - 60% 43" xfId="535"/>
    <cellStyle name="Accent3 - 60% 43 2" xfId="23215"/>
    <cellStyle name="Accent3 - 60% 43 3" xfId="20717"/>
    <cellStyle name="Accent3 - 60% 43 4" xfId="14270"/>
    <cellStyle name="Accent3 - 60% 44" xfId="536"/>
    <cellStyle name="Accent3 - 60% 44 2" xfId="26569"/>
    <cellStyle name="Accent3 - 60% 44 3" xfId="20718"/>
    <cellStyle name="Accent3 - 60% 44 4" xfId="14271"/>
    <cellStyle name="Accent3 - 60% 45" xfId="537"/>
    <cellStyle name="Accent3 - 60% 45 2" xfId="23214"/>
    <cellStyle name="Accent3 - 60% 45 3" xfId="20719"/>
    <cellStyle name="Accent3 - 60% 45 4" xfId="14272"/>
    <cellStyle name="Accent3 - 60% 46" xfId="4674"/>
    <cellStyle name="Accent3 - 60% 46 2" xfId="22122"/>
    <cellStyle name="Accent3 - 60% 46 3" xfId="20681"/>
    <cellStyle name="Accent3 - 60% 47" xfId="4834"/>
    <cellStyle name="Accent3 - 60% 47 2" xfId="26894"/>
    <cellStyle name="Accent3 - 60% 48" xfId="4450"/>
    <cellStyle name="Accent3 - 60% 48 2" xfId="17100"/>
    <cellStyle name="Accent3 - 60% 49" xfId="10625"/>
    <cellStyle name="Accent3 - 60% 5" xfId="538"/>
    <cellStyle name="Accent3 - 60% 5 2" xfId="23213"/>
    <cellStyle name="Accent3 - 60% 5 3" xfId="20720"/>
    <cellStyle name="Accent3 - 60% 5 4" xfId="14273"/>
    <cellStyle name="Accent3 - 60% 6" xfId="539"/>
    <cellStyle name="Accent3 - 60% 6 2" xfId="23212"/>
    <cellStyle name="Accent3 - 60% 6 3" xfId="20721"/>
    <cellStyle name="Accent3 - 60% 6 4" xfId="14274"/>
    <cellStyle name="Accent3 - 60% 7" xfId="540"/>
    <cellStyle name="Accent3 - 60% 7 2" xfId="26568"/>
    <cellStyle name="Accent3 - 60% 7 3" xfId="20722"/>
    <cellStyle name="Accent3 - 60% 7 4" xfId="14275"/>
    <cellStyle name="Accent3 - 60% 8" xfId="541"/>
    <cellStyle name="Accent3 - 60% 8 2" xfId="23211"/>
    <cellStyle name="Accent3 - 60% 8 3" xfId="20723"/>
    <cellStyle name="Accent3 - 60% 8 4" xfId="14276"/>
    <cellStyle name="Accent3 - 60% 9" xfId="542"/>
    <cellStyle name="Accent3 - 60% 9 2" xfId="23210"/>
    <cellStyle name="Accent3 - 60% 9 3" xfId="20724"/>
    <cellStyle name="Accent3 - 60% 9 4" xfId="14277"/>
    <cellStyle name="Accent3 10" xfId="543"/>
    <cellStyle name="Accent3 10 2" xfId="5515"/>
    <cellStyle name="Accent3 10 2 2" xfId="24666"/>
    <cellStyle name="Accent3 10 2 3" xfId="17104"/>
    <cellStyle name="Accent3 10 2 4" xfId="10629"/>
    <cellStyle name="Accent3 10 3" xfId="5516"/>
    <cellStyle name="Accent3 10 3 2" xfId="24665"/>
    <cellStyle name="Accent3 10 3 3" xfId="17105"/>
    <cellStyle name="Accent3 10 3 4" xfId="10630"/>
    <cellStyle name="Accent3 10 4" xfId="5517"/>
    <cellStyle name="Accent3 10 4 2" xfId="23209"/>
    <cellStyle name="Accent3 10 4 3" xfId="20725"/>
    <cellStyle name="Accent3 10 4 4" xfId="14278"/>
    <cellStyle name="Accent3 10 5" xfId="24667"/>
    <cellStyle name="Accent3 10 6" xfId="17103"/>
    <cellStyle name="Accent3 10 7" xfId="10628"/>
    <cellStyle name="Accent3 11" xfId="544"/>
    <cellStyle name="Accent3 11 2" xfId="5518"/>
    <cellStyle name="Accent3 11 2 2" xfId="24663"/>
    <cellStyle name="Accent3 11 2 3" xfId="17107"/>
    <cellStyle name="Accent3 11 2 4" xfId="10632"/>
    <cellStyle name="Accent3 11 3" xfId="5519"/>
    <cellStyle name="Accent3 11 3 2" xfId="24662"/>
    <cellStyle name="Accent3 11 3 3" xfId="17108"/>
    <cellStyle name="Accent3 11 3 4" xfId="10633"/>
    <cellStyle name="Accent3 11 4" xfId="5520"/>
    <cellStyle name="Accent3 11 4 2" xfId="23208"/>
    <cellStyle name="Accent3 11 4 3" xfId="20726"/>
    <cellStyle name="Accent3 11 4 4" xfId="14279"/>
    <cellStyle name="Accent3 11 5" xfId="24664"/>
    <cellStyle name="Accent3 11 6" xfId="17106"/>
    <cellStyle name="Accent3 11 7" xfId="10631"/>
    <cellStyle name="Accent3 12" xfId="545"/>
    <cellStyle name="Accent3 12 2" xfId="5521"/>
    <cellStyle name="Accent3 12 2 2" xfId="26567"/>
    <cellStyle name="Accent3 12 2 3" xfId="20727"/>
    <cellStyle name="Accent3 12 2 4" xfId="14280"/>
    <cellStyle name="Accent3 12 3" xfId="24661"/>
    <cellStyle name="Accent3 12 4" xfId="17109"/>
    <cellStyle name="Accent3 12 5" xfId="10634"/>
    <cellStyle name="Accent3 13" xfId="546"/>
    <cellStyle name="Accent3 13 2" xfId="23207"/>
    <cellStyle name="Accent3 13 3" xfId="20728"/>
    <cellStyle name="Accent3 13 4" xfId="14281"/>
    <cellStyle name="Accent3 14" xfId="547"/>
    <cellStyle name="Accent3 14 2" xfId="23206"/>
    <cellStyle name="Accent3 14 3" xfId="20729"/>
    <cellStyle name="Accent3 14 4" xfId="14282"/>
    <cellStyle name="Accent3 15" xfId="548"/>
    <cellStyle name="Accent3 15 2" xfId="23205"/>
    <cellStyle name="Accent3 15 3" xfId="20730"/>
    <cellStyle name="Accent3 15 4" xfId="14283"/>
    <cellStyle name="Accent3 16" xfId="549"/>
    <cellStyle name="Accent3 16 2" xfId="23204"/>
    <cellStyle name="Accent3 16 3" xfId="20731"/>
    <cellStyle name="Accent3 16 4" xfId="14284"/>
    <cellStyle name="Accent3 17" xfId="550"/>
    <cellStyle name="Accent3 17 2" xfId="26566"/>
    <cellStyle name="Accent3 17 3" xfId="20732"/>
    <cellStyle name="Accent3 17 4" xfId="14285"/>
    <cellStyle name="Accent3 18" xfId="551"/>
    <cellStyle name="Accent3 18 2" xfId="25986"/>
    <cellStyle name="Accent3 18 3" xfId="20733"/>
    <cellStyle name="Accent3 18 4" xfId="14286"/>
    <cellStyle name="Accent3 19" xfId="552"/>
    <cellStyle name="Accent3 19 2" xfId="25985"/>
    <cellStyle name="Accent3 19 3" xfId="20734"/>
    <cellStyle name="Accent3 19 4" xfId="14287"/>
    <cellStyle name="Accent3 2" xfId="408"/>
    <cellStyle name="Accent3 2 2" xfId="553"/>
    <cellStyle name="Accent3 2 2 2" xfId="5522"/>
    <cellStyle name="Accent3 2 2 2 2" xfId="25633"/>
    <cellStyle name="Accent3 2 2 2 3" xfId="17112"/>
    <cellStyle name="Accent3 2 2 2 4" xfId="10637"/>
    <cellStyle name="Accent3 2 2 3" xfId="24659"/>
    <cellStyle name="Accent3 2 2 4" xfId="17111"/>
    <cellStyle name="Accent3 2 2 5" xfId="10636"/>
    <cellStyle name="Accent3 2 3" xfId="3157"/>
    <cellStyle name="Accent3 2 3 2" xfId="5523"/>
    <cellStyle name="Accent3 2 3 2 2" xfId="25983"/>
    <cellStyle name="Accent3 2 3 2 3" xfId="20736"/>
    <cellStyle name="Accent3 2 3 2 4" xfId="14289"/>
    <cellStyle name="Accent3 2 3 3" xfId="24658"/>
    <cellStyle name="Accent3 2 3 4" xfId="17113"/>
    <cellStyle name="Accent3 2 3 5" xfId="10638"/>
    <cellStyle name="Accent3 2 4" xfId="3298"/>
    <cellStyle name="Accent3 2 4 2" xfId="5524"/>
    <cellStyle name="Accent3 2 4 2 2" xfId="25982"/>
    <cellStyle name="Accent3 2 4 2 3" xfId="20737"/>
    <cellStyle name="Accent3 2 4 2 4" xfId="14290"/>
    <cellStyle name="Accent3 2 4 3" xfId="25632"/>
    <cellStyle name="Accent3 2 4 4" xfId="17114"/>
    <cellStyle name="Accent3 2 4 5" xfId="10639"/>
    <cellStyle name="Accent3 2 5" xfId="5525"/>
    <cellStyle name="Accent3 2 5 2" xfId="25984"/>
    <cellStyle name="Accent3 2 5 3" xfId="20735"/>
    <cellStyle name="Accent3 2 5 4" xfId="14288"/>
    <cellStyle name="Accent3 2 6" xfId="24660"/>
    <cellStyle name="Accent3 2 7" xfId="17110"/>
    <cellStyle name="Accent3 2 8" xfId="10635"/>
    <cellStyle name="Accent3 20" xfId="554"/>
    <cellStyle name="Accent3 20 2" xfId="24956"/>
    <cellStyle name="Accent3 20 3" xfId="20738"/>
    <cellStyle name="Accent3 20 4" xfId="14291"/>
    <cellStyle name="Accent3 21" xfId="555"/>
    <cellStyle name="Accent3 21 2" xfId="24983"/>
    <cellStyle name="Accent3 21 3" xfId="20739"/>
    <cellStyle name="Accent3 21 4" xfId="14292"/>
    <cellStyle name="Accent3 22" xfId="556"/>
    <cellStyle name="Accent3 22 2" xfId="25981"/>
    <cellStyle name="Accent3 22 3" xfId="20740"/>
    <cellStyle name="Accent3 22 4" xfId="14293"/>
    <cellStyle name="Accent3 23" xfId="557"/>
    <cellStyle name="Accent3 23 2" xfId="24982"/>
    <cellStyle name="Accent3 23 3" xfId="20741"/>
    <cellStyle name="Accent3 23 4" xfId="14294"/>
    <cellStyle name="Accent3 24" xfId="3156"/>
    <cellStyle name="Accent3 24 2" xfId="3358"/>
    <cellStyle name="Accent3 24 2 2" xfId="24980"/>
    <cellStyle name="Accent3 24 2 3" xfId="20743"/>
    <cellStyle name="Accent3 24 2 4" xfId="14296"/>
    <cellStyle name="Accent3 24 3" xfId="24981"/>
    <cellStyle name="Accent3 24 4" xfId="20742"/>
    <cellStyle name="Accent3 24 5" xfId="14295"/>
    <cellStyle name="Accent3 25" xfId="3333"/>
    <cellStyle name="Accent3 25 2" xfId="24979"/>
    <cellStyle name="Accent3 25 3" xfId="20744"/>
    <cellStyle name="Accent3 25 4" xfId="14297"/>
    <cellStyle name="Accent3 26" xfId="3416"/>
    <cellStyle name="Accent3 26 2" xfId="4559"/>
    <cellStyle name="Accent3 26 3" xfId="15842"/>
    <cellStyle name="Accent3 27" xfId="3468"/>
    <cellStyle name="Accent3 27 2" xfId="4675"/>
    <cellStyle name="Accent3 28" xfId="3505"/>
    <cellStyle name="Accent3 28 2" xfId="4676"/>
    <cellStyle name="Accent3 29" xfId="3610"/>
    <cellStyle name="Accent3 29 2" xfId="4677"/>
    <cellStyle name="Accent3 3" xfId="558"/>
    <cellStyle name="Accent3 3 2" xfId="5526"/>
    <cellStyle name="Accent3 3 2 2" xfId="25631"/>
    <cellStyle name="Accent3 3 2 3" xfId="17116"/>
    <cellStyle name="Accent3 3 2 4" xfId="10641"/>
    <cellStyle name="Accent3 3 3" xfId="5527"/>
    <cellStyle name="Accent3 3 3 2" xfId="24656"/>
    <cellStyle name="Accent3 3 3 3" xfId="17117"/>
    <cellStyle name="Accent3 3 3 4" xfId="10642"/>
    <cellStyle name="Accent3 3 4" xfId="5528"/>
    <cellStyle name="Accent3 3 4 2" xfId="25630"/>
    <cellStyle name="Accent3 3 4 3" xfId="17118"/>
    <cellStyle name="Accent3 3 4 4" xfId="10643"/>
    <cellStyle name="Accent3 3 5" xfId="5529"/>
    <cellStyle name="Accent3 3 5 2" xfId="24978"/>
    <cellStyle name="Accent3 3 5 3" xfId="20745"/>
    <cellStyle name="Accent3 3 5 4" xfId="14298"/>
    <cellStyle name="Accent3 3 6" xfId="24657"/>
    <cellStyle name="Accent3 3 7" xfId="17115"/>
    <cellStyle name="Accent3 3 8" xfId="10640"/>
    <cellStyle name="Accent3 30" xfId="3523"/>
    <cellStyle name="Accent3 30 2" xfId="4678"/>
    <cellStyle name="Accent3 31" xfId="3506"/>
    <cellStyle name="Accent3 31 2" xfId="4679"/>
    <cellStyle name="Accent3 32" xfId="3542"/>
    <cellStyle name="Accent3 32 2" xfId="4680"/>
    <cellStyle name="Accent3 33" xfId="3585"/>
    <cellStyle name="Accent3 33 2" xfId="4681"/>
    <cellStyle name="Accent3 34" xfId="3552"/>
    <cellStyle name="Accent3 34 2" xfId="4682"/>
    <cellStyle name="Accent3 35" xfId="3576"/>
    <cellStyle name="Accent3 35 2" xfId="4683"/>
    <cellStyle name="Accent3 36" xfId="3558"/>
    <cellStyle name="Accent3 36 2" xfId="4684"/>
    <cellStyle name="Accent3 37" xfId="3571"/>
    <cellStyle name="Accent3 37 2" xfId="4685"/>
    <cellStyle name="Accent3 38" xfId="3605"/>
    <cellStyle name="Accent3 38 2" xfId="4686"/>
    <cellStyle name="Accent3 39" xfId="3566"/>
    <cellStyle name="Accent3 39 2" xfId="4806"/>
    <cellStyle name="Accent3 4" xfId="559"/>
    <cellStyle name="Accent3 4 2" xfId="5530"/>
    <cellStyle name="Accent3 4 2 2" xfId="25629"/>
    <cellStyle name="Accent3 4 2 3" xfId="17120"/>
    <cellStyle name="Accent3 4 2 4" xfId="10645"/>
    <cellStyle name="Accent3 4 3" xfId="5531"/>
    <cellStyle name="Accent3 4 3 2" xfId="24654"/>
    <cellStyle name="Accent3 4 3 3" xfId="17121"/>
    <cellStyle name="Accent3 4 3 4" xfId="10646"/>
    <cellStyle name="Accent3 4 4" xfId="5532"/>
    <cellStyle name="Accent3 4 4 2" xfId="25628"/>
    <cellStyle name="Accent3 4 4 3" xfId="17122"/>
    <cellStyle name="Accent3 4 4 4" xfId="10647"/>
    <cellStyle name="Accent3 4 5" xfId="5533"/>
    <cellStyle name="Accent3 4 5 2" xfId="24977"/>
    <cellStyle name="Accent3 4 5 3" xfId="20746"/>
    <cellStyle name="Accent3 4 5 4" xfId="14299"/>
    <cellStyle name="Accent3 4 6" xfId="24655"/>
    <cellStyle name="Accent3 4 7" xfId="17119"/>
    <cellStyle name="Accent3 4 8" xfId="10644"/>
    <cellStyle name="Accent3 40" xfId="3565"/>
    <cellStyle name="Accent3 40 2" xfId="4820"/>
    <cellStyle name="Accent3 41" xfId="3503"/>
    <cellStyle name="Accent3 41 2" xfId="4418"/>
    <cellStyle name="Accent3 42" xfId="3567"/>
    <cellStyle name="Accent3 42 2" xfId="9615"/>
    <cellStyle name="Accent3 43" xfId="3622"/>
    <cellStyle name="Accent3 43 2" xfId="9814"/>
    <cellStyle name="Accent3 44" xfId="3655"/>
    <cellStyle name="Accent3 44 2" xfId="9701"/>
    <cellStyle name="Accent3 45" xfId="3679"/>
    <cellStyle name="Accent3 45 2" xfId="9762"/>
    <cellStyle name="Accent3 46" xfId="3700"/>
    <cellStyle name="Accent3 46 2" xfId="9691"/>
    <cellStyle name="Accent3 47" xfId="3714"/>
    <cellStyle name="Accent3 47 2" xfId="9666"/>
    <cellStyle name="Accent3 48" xfId="3760"/>
    <cellStyle name="Accent3 48 2" xfId="9641"/>
    <cellStyle name="Accent3 49" xfId="3727"/>
    <cellStyle name="Accent3 49 2" xfId="9782"/>
    <cellStyle name="Accent3 5" xfId="560"/>
    <cellStyle name="Accent3 5 2" xfId="5534"/>
    <cellStyle name="Accent3 5 2 2" xfId="24652"/>
    <cellStyle name="Accent3 5 2 3" xfId="17124"/>
    <cellStyle name="Accent3 5 2 4" xfId="10649"/>
    <cellStyle name="Accent3 5 3" xfId="5535"/>
    <cellStyle name="Accent3 5 3 2" xfId="24651"/>
    <cellStyle name="Accent3 5 3 3" xfId="17125"/>
    <cellStyle name="Accent3 5 3 4" xfId="10650"/>
    <cellStyle name="Accent3 5 4" xfId="5536"/>
    <cellStyle name="Accent3 5 4 2" xfId="24650"/>
    <cellStyle name="Accent3 5 4 3" xfId="17126"/>
    <cellStyle name="Accent3 5 4 4" xfId="10651"/>
    <cellStyle name="Accent3 5 5" xfId="5537"/>
    <cellStyle name="Accent3 5 5 2" xfId="24976"/>
    <cellStyle name="Accent3 5 5 3" xfId="20747"/>
    <cellStyle name="Accent3 5 5 4" xfId="14300"/>
    <cellStyle name="Accent3 5 6" xfId="24653"/>
    <cellStyle name="Accent3 5 7" xfId="17123"/>
    <cellStyle name="Accent3 5 8" xfId="10648"/>
    <cellStyle name="Accent3 50" xfId="3864"/>
    <cellStyle name="Accent3 50 2" xfId="9625"/>
    <cellStyle name="Accent3 51" xfId="3887"/>
    <cellStyle name="Accent3 51 2" xfId="9690"/>
    <cellStyle name="Accent3 52" xfId="3902"/>
    <cellStyle name="Accent3 52 2" xfId="9767"/>
    <cellStyle name="Accent3 53" xfId="3903"/>
    <cellStyle name="Accent3 53 2" xfId="9670"/>
    <cellStyle name="Accent3 54" xfId="9633"/>
    <cellStyle name="Accent3 55" xfId="9775"/>
    <cellStyle name="Accent3 56" xfId="9741"/>
    <cellStyle name="Accent3 57" xfId="9627"/>
    <cellStyle name="Accent3 58" xfId="9805"/>
    <cellStyle name="Accent3 59" xfId="9708"/>
    <cellStyle name="Accent3 6" xfId="561"/>
    <cellStyle name="Accent3 6 2" xfId="5538"/>
    <cellStyle name="Accent3 6 2 2" xfId="24649"/>
    <cellStyle name="Accent3 6 2 3" xfId="17128"/>
    <cellStyle name="Accent3 6 2 4" xfId="10653"/>
    <cellStyle name="Accent3 6 3" xfId="5539"/>
    <cellStyle name="Accent3 6 3 2" xfId="24648"/>
    <cellStyle name="Accent3 6 3 3" xfId="17129"/>
    <cellStyle name="Accent3 6 3 4" xfId="10654"/>
    <cellStyle name="Accent3 6 4" xfId="5540"/>
    <cellStyle name="Accent3 6 4 2" xfId="24647"/>
    <cellStyle name="Accent3 6 4 3" xfId="17130"/>
    <cellStyle name="Accent3 6 4 4" xfId="10655"/>
    <cellStyle name="Accent3 6 5" xfId="5541"/>
    <cellStyle name="Accent3 6 5 2" xfId="24975"/>
    <cellStyle name="Accent3 6 5 3" xfId="20748"/>
    <cellStyle name="Accent3 6 5 4" xfId="14301"/>
    <cellStyle name="Accent3 6 6" xfId="25802"/>
    <cellStyle name="Accent3 6 7" xfId="17127"/>
    <cellStyle name="Accent3 6 8" xfId="10652"/>
    <cellStyle name="Accent3 60" xfId="9756"/>
    <cellStyle name="Accent3 61" xfId="9721"/>
    <cellStyle name="Accent3 62" xfId="9736"/>
    <cellStyle name="Accent3 63" xfId="9636"/>
    <cellStyle name="Accent3 64" xfId="9792"/>
    <cellStyle name="Accent3 65" xfId="9797"/>
    <cellStyle name="Accent3 66" xfId="9785"/>
    <cellStyle name="Accent3 67" xfId="9773"/>
    <cellStyle name="Accent3 68" xfId="9704"/>
    <cellStyle name="Accent3 69" xfId="9645"/>
    <cellStyle name="Accent3 7" xfId="562"/>
    <cellStyle name="Accent3 7 2" xfId="5542"/>
    <cellStyle name="Accent3 7 2 2" xfId="24645"/>
    <cellStyle name="Accent3 7 2 3" xfId="17132"/>
    <cellStyle name="Accent3 7 2 4" xfId="10657"/>
    <cellStyle name="Accent3 7 3" xfId="5543"/>
    <cellStyle name="Accent3 7 3 2" xfId="24644"/>
    <cellStyle name="Accent3 7 3 3" xfId="17133"/>
    <cellStyle name="Accent3 7 3 4" xfId="10658"/>
    <cellStyle name="Accent3 7 4" xfId="5544"/>
    <cellStyle name="Accent3 7 4 2" xfId="24643"/>
    <cellStyle name="Accent3 7 4 3" xfId="17134"/>
    <cellStyle name="Accent3 7 4 4" xfId="10659"/>
    <cellStyle name="Accent3 7 5" xfId="5545"/>
    <cellStyle name="Accent3 7 5 2" xfId="24974"/>
    <cellStyle name="Accent3 7 5 3" xfId="20749"/>
    <cellStyle name="Accent3 7 5 4" xfId="14302"/>
    <cellStyle name="Accent3 7 6" xfId="24646"/>
    <cellStyle name="Accent3 7 7" xfId="17131"/>
    <cellStyle name="Accent3 7 8" xfId="10656"/>
    <cellStyle name="Accent3 70" xfId="9751"/>
    <cellStyle name="Accent3 71" xfId="9774"/>
    <cellStyle name="Accent3 72" xfId="9622"/>
    <cellStyle name="Accent3 73" xfId="9747"/>
    <cellStyle name="Accent3 74" xfId="9839"/>
    <cellStyle name="Accent3 75" xfId="9878"/>
    <cellStyle name="Accent3 76" xfId="27641"/>
    <cellStyle name="Accent3 77" xfId="27661"/>
    <cellStyle name="Accent3 78" xfId="27663"/>
    <cellStyle name="Accent3 79" xfId="27640"/>
    <cellStyle name="Accent3 8" xfId="563"/>
    <cellStyle name="Accent3 8 2" xfId="5546"/>
    <cellStyle name="Accent3 8 2 2" xfId="24641"/>
    <cellStyle name="Accent3 8 2 3" xfId="17136"/>
    <cellStyle name="Accent3 8 2 4" xfId="10661"/>
    <cellStyle name="Accent3 8 3" xfId="5547"/>
    <cellStyle name="Accent3 8 3 2" xfId="24640"/>
    <cellStyle name="Accent3 8 3 3" xfId="17137"/>
    <cellStyle name="Accent3 8 3 4" xfId="10662"/>
    <cellStyle name="Accent3 8 4" xfId="5548"/>
    <cellStyle name="Accent3 8 4 2" xfId="24973"/>
    <cellStyle name="Accent3 8 4 3" xfId="20750"/>
    <cellStyle name="Accent3 8 4 4" xfId="14303"/>
    <cellStyle name="Accent3 8 5" xfId="24642"/>
    <cellStyle name="Accent3 8 6" xfId="17135"/>
    <cellStyle name="Accent3 8 7" xfId="10660"/>
    <cellStyle name="Accent3 80" xfId="27664"/>
    <cellStyle name="Accent3 81" xfId="27674"/>
    <cellStyle name="Accent3 82" xfId="27681"/>
    <cellStyle name="Accent3 83" xfId="27688"/>
    <cellStyle name="Accent3 84" xfId="27695"/>
    <cellStyle name="Accent3 85" xfId="27701"/>
    <cellStyle name="Accent3 86" xfId="27707"/>
    <cellStyle name="Accent3 87" xfId="27713"/>
    <cellStyle name="Accent3 88" xfId="27720"/>
    <cellStyle name="Accent3 89" xfId="27726"/>
    <cellStyle name="Accent3 9" xfId="564"/>
    <cellStyle name="Accent3 9 2" xfId="5549"/>
    <cellStyle name="Accent3 9 2 2" xfId="24638"/>
    <cellStyle name="Accent3 9 2 3" xfId="17139"/>
    <cellStyle name="Accent3 9 2 4" xfId="10664"/>
    <cellStyle name="Accent3 9 3" xfId="5550"/>
    <cellStyle name="Accent3 9 3 2" xfId="24637"/>
    <cellStyle name="Accent3 9 3 3" xfId="17140"/>
    <cellStyle name="Accent3 9 3 4" xfId="10665"/>
    <cellStyle name="Accent3 9 4" xfId="5551"/>
    <cellStyle name="Accent3 9 4 2" xfId="25980"/>
    <cellStyle name="Accent3 9 4 3" xfId="20751"/>
    <cellStyle name="Accent3 9 4 4" xfId="14304"/>
    <cellStyle name="Accent3 9 5" xfId="24639"/>
    <cellStyle name="Accent3 9 6" xfId="17138"/>
    <cellStyle name="Accent3 9 7" xfId="10663"/>
    <cellStyle name="Accent3 90" xfId="27732"/>
    <cellStyle name="Accent3 91" xfId="27738"/>
    <cellStyle name="Accent3 92" xfId="27754"/>
    <cellStyle name="Accent3 93" xfId="27666"/>
    <cellStyle name="Accent3 94" xfId="27755"/>
    <cellStyle name="Accent4" xfId="31" builtinId="41" customBuiltin="1"/>
    <cellStyle name="Accent4 - 20%" xfId="32"/>
    <cellStyle name="Accent4 - 20% 10" xfId="566"/>
    <cellStyle name="Accent4 - 20% 10 2" xfId="25979"/>
    <cellStyle name="Accent4 - 20% 10 3" xfId="20753"/>
    <cellStyle name="Accent4 - 20% 10 4" xfId="14305"/>
    <cellStyle name="Accent4 - 20% 11" xfId="567"/>
    <cellStyle name="Accent4 - 20% 11 2" xfId="24971"/>
    <cellStyle name="Accent4 - 20% 11 3" xfId="20754"/>
    <cellStyle name="Accent4 - 20% 11 4" xfId="14306"/>
    <cellStyle name="Accent4 - 20% 12" xfId="568"/>
    <cellStyle name="Accent4 - 20% 12 2" xfId="24970"/>
    <cellStyle name="Accent4 - 20% 12 3" xfId="20755"/>
    <cellStyle name="Accent4 - 20% 12 4" xfId="14307"/>
    <cellStyle name="Accent4 - 20% 13" xfId="569"/>
    <cellStyle name="Accent4 - 20% 13 2" xfId="24969"/>
    <cellStyle name="Accent4 - 20% 13 3" xfId="20756"/>
    <cellStyle name="Accent4 - 20% 13 4" xfId="14308"/>
    <cellStyle name="Accent4 - 20% 14" xfId="570"/>
    <cellStyle name="Accent4 - 20% 14 2" xfId="24968"/>
    <cellStyle name="Accent4 - 20% 14 3" xfId="20757"/>
    <cellStyle name="Accent4 - 20% 14 4" xfId="14309"/>
    <cellStyle name="Accent4 - 20% 15" xfId="571"/>
    <cellStyle name="Accent4 - 20% 15 2" xfId="24967"/>
    <cellStyle name="Accent4 - 20% 15 3" xfId="20758"/>
    <cellStyle name="Accent4 - 20% 15 4" xfId="14310"/>
    <cellStyle name="Accent4 - 20% 16" xfId="572"/>
    <cellStyle name="Accent4 - 20% 16 2" xfId="25978"/>
    <cellStyle name="Accent4 - 20% 16 3" xfId="20759"/>
    <cellStyle name="Accent4 - 20% 16 4" xfId="14311"/>
    <cellStyle name="Accent4 - 20% 17" xfId="573"/>
    <cellStyle name="Accent4 - 20% 17 2" xfId="25977"/>
    <cellStyle name="Accent4 - 20% 17 3" xfId="20760"/>
    <cellStyle name="Accent4 - 20% 17 4" xfId="14312"/>
    <cellStyle name="Accent4 - 20% 18" xfId="574"/>
    <cellStyle name="Accent4 - 20% 18 2" xfId="25976"/>
    <cellStyle name="Accent4 - 20% 18 3" xfId="20761"/>
    <cellStyle name="Accent4 - 20% 18 4" xfId="14313"/>
    <cellStyle name="Accent4 - 20% 19" xfId="575"/>
    <cellStyle name="Accent4 - 20% 19 2" xfId="25975"/>
    <cellStyle name="Accent4 - 20% 19 3" xfId="20762"/>
    <cellStyle name="Accent4 - 20% 19 4" xfId="14314"/>
    <cellStyle name="Accent4 - 20% 2" xfId="576"/>
    <cellStyle name="Accent4 - 20% 2 2" xfId="5552"/>
    <cellStyle name="Accent4 - 20% 2 2 2" xfId="24635"/>
    <cellStyle name="Accent4 - 20% 2 2 3" xfId="17143"/>
    <cellStyle name="Accent4 - 20% 2 2 4" xfId="10668"/>
    <cellStyle name="Accent4 - 20% 2 3" xfId="24636"/>
    <cellStyle name="Accent4 - 20% 2 4" xfId="17142"/>
    <cellStyle name="Accent4 - 20% 2 5" xfId="10667"/>
    <cellStyle name="Accent4 - 20% 20" xfId="577"/>
    <cellStyle name="Accent4 - 20% 20 2" xfId="25974"/>
    <cellStyle name="Accent4 - 20% 20 3" xfId="20763"/>
    <cellStyle name="Accent4 - 20% 20 4" xfId="14315"/>
    <cellStyle name="Accent4 - 20% 21" xfId="578"/>
    <cellStyle name="Accent4 - 20% 21 2" xfId="25973"/>
    <cellStyle name="Accent4 - 20% 21 3" xfId="20764"/>
    <cellStyle name="Accent4 - 20% 21 4" xfId="14316"/>
    <cellStyle name="Accent4 - 20% 22" xfId="579"/>
    <cellStyle name="Accent4 - 20% 22 2" xfId="22518"/>
    <cellStyle name="Accent4 - 20% 22 3" xfId="20765"/>
    <cellStyle name="Accent4 - 20% 22 4" xfId="14317"/>
    <cellStyle name="Accent4 - 20% 23" xfId="580"/>
    <cellStyle name="Accent4 - 20% 23 2" xfId="24966"/>
    <cellStyle name="Accent4 - 20% 23 3" xfId="20766"/>
    <cellStyle name="Accent4 - 20% 23 4" xfId="14318"/>
    <cellStyle name="Accent4 - 20% 24" xfId="581"/>
    <cellStyle name="Accent4 - 20% 24 2" xfId="23203"/>
    <cellStyle name="Accent4 - 20% 24 3" xfId="20767"/>
    <cellStyle name="Accent4 - 20% 24 4" xfId="14319"/>
    <cellStyle name="Accent4 - 20% 25" xfId="582"/>
    <cellStyle name="Accent4 - 20% 25 2" xfId="23202"/>
    <cellStyle name="Accent4 - 20% 25 3" xfId="20768"/>
    <cellStyle name="Accent4 - 20% 25 4" xfId="14320"/>
    <cellStyle name="Accent4 - 20% 26" xfId="583"/>
    <cellStyle name="Accent4 - 20% 26 2" xfId="22517"/>
    <cellStyle name="Accent4 - 20% 26 3" xfId="20769"/>
    <cellStyle name="Accent4 - 20% 26 4" xfId="14321"/>
    <cellStyle name="Accent4 - 20% 27" xfId="584"/>
    <cellStyle name="Accent4 - 20% 27 2" xfId="24965"/>
    <cellStyle name="Accent4 - 20% 27 3" xfId="20770"/>
    <cellStyle name="Accent4 - 20% 27 4" xfId="14322"/>
    <cellStyle name="Accent4 - 20% 28" xfId="585"/>
    <cellStyle name="Accent4 - 20% 28 2" xfId="24964"/>
    <cellStyle name="Accent4 - 20% 28 3" xfId="20771"/>
    <cellStyle name="Accent4 - 20% 28 4" xfId="14323"/>
    <cellStyle name="Accent4 - 20% 29" xfId="586"/>
    <cellStyle name="Accent4 - 20% 29 2" xfId="24963"/>
    <cellStyle name="Accent4 - 20% 29 3" xfId="20772"/>
    <cellStyle name="Accent4 - 20% 29 4" xfId="14324"/>
    <cellStyle name="Accent4 - 20% 3" xfId="587"/>
    <cellStyle name="Accent4 - 20% 3 2" xfId="24962"/>
    <cellStyle name="Accent4 - 20% 3 3" xfId="20773"/>
    <cellStyle name="Accent4 - 20% 3 4" xfId="14325"/>
    <cellStyle name="Accent4 - 20% 30" xfId="588"/>
    <cellStyle name="Accent4 - 20% 30 2" xfId="24961"/>
    <cellStyle name="Accent4 - 20% 30 3" xfId="20774"/>
    <cellStyle name="Accent4 - 20% 30 4" xfId="14326"/>
    <cellStyle name="Accent4 - 20% 31" xfId="589"/>
    <cellStyle name="Accent4 - 20% 31 2" xfId="24960"/>
    <cellStyle name="Accent4 - 20% 31 3" xfId="20775"/>
    <cellStyle name="Accent4 - 20% 31 4" xfId="14327"/>
    <cellStyle name="Accent4 - 20% 32" xfId="590"/>
    <cellStyle name="Accent4 - 20% 32 2" xfId="24959"/>
    <cellStyle name="Accent4 - 20% 32 3" xfId="20776"/>
    <cellStyle name="Accent4 - 20% 32 4" xfId="14328"/>
    <cellStyle name="Accent4 - 20% 33" xfId="591"/>
    <cellStyle name="Accent4 - 20% 33 2" xfId="24958"/>
    <cellStyle name="Accent4 - 20% 33 3" xfId="20777"/>
    <cellStyle name="Accent4 - 20% 33 4" xfId="14329"/>
    <cellStyle name="Accent4 - 20% 34" xfId="592"/>
    <cellStyle name="Accent4 - 20% 34 2" xfId="24957"/>
    <cellStyle name="Accent4 - 20% 34 3" xfId="20778"/>
    <cellStyle name="Accent4 - 20% 34 4" xfId="14330"/>
    <cellStyle name="Accent4 - 20% 35" xfId="593"/>
    <cellStyle name="Accent4 - 20% 35 2" xfId="23201"/>
    <cellStyle name="Accent4 - 20% 35 3" xfId="20779"/>
    <cellStyle name="Accent4 - 20% 35 4" xfId="14331"/>
    <cellStyle name="Accent4 - 20% 36" xfId="594"/>
    <cellStyle name="Accent4 - 20% 36 2" xfId="24955"/>
    <cellStyle name="Accent4 - 20% 36 3" xfId="20780"/>
    <cellStyle name="Accent4 - 20% 36 4" xfId="14332"/>
    <cellStyle name="Accent4 - 20% 37" xfId="595"/>
    <cellStyle name="Accent4 - 20% 37 2" xfId="24954"/>
    <cellStyle name="Accent4 - 20% 37 3" xfId="20781"/>
    <cellStyle name="Accent4 - 20% 37 4" xfId="14333"/>
    <cellStyle name="Accent4 - 20% 38" xfId="596"/>
    <cellStyle name="Accent4 - 20% 38 2" xfId="24953"/>
    <cellStyle name="Accent4 - 20% 38 3" xfId="20782"/>
    <cellStyle name="Accent4 - 20% 38 4" xfId="14334"/>
    <cellStyle name="Accent4 - 20% 39" xfId="597"/>
    <cellStyle name="Accent4 - 20% 39 2" xfId="24952"/>
    <cellStyle name="Accent4 - 20% 39 3" xfId="20783"/>
    <cellStyle name="Accent4 - 20% 39 4" xfId="14335"/>
    <cellStyle name="Accent4 - 20% 4" xfId="598"/>
    <cellStyle name="Accent4 - 20% 4 2" xfId="24951"/>
    <cellStyle name="Accent4 - 20% 4 3" xfId="20784"/>
    <cellStyle name="Accent4 - 20% 4 4" xfId="14336"/>
    <cellStyle name="Accent4 - 20% 40" xfId="599"/>
    <cellStyle name="Accent4 - 20% 40 2" xfId="27038"/>
    <cellStyle name="Accent4 - 20% 40 3" xfId="20785"/>
    <cellStyle name="Accent4 - 20% 40 4" xfId="14337"/>
    <cellStyle name="Accent4 - 20% 41" xfId="600"/>
    <cellStyle name="Accent4 - 20% 41 2" xfId="24950"/>
    <cellStyle name="Accent4 - 20% 41 3" xfId="20786"/>
    <cellStyle name="Accent4 - 20% 41 4" xfId="14338"/>
    <cellStyle name="Accent4 - 20% 42" xfId="601"/>
    <cellStyle name="Accent4 - 20% 42 2" xfId="25972"/>
    <cellStyle name="Accent4 - 20% 42 3" xfId="20787"/>
    <cellStyle name="Accent4 - 20% 42 4" xfId="14339"/>
    <cellStyle name="Accent4 - 20% 43" xfId="602"/>
    <cellStyle name="Accent4 - 20% 43 2" xfId="24949"/>
    <cellStyle name="Accent4 - 20% 43 3" xfId="20788"/>
    <cellStyle name="Accent4 - 20% 43 4" xfId="14340"/>
    <cellStyle name="Accent4 - 20% 44" xfId="603"/>
    <cellStyle name="Accent4 - 20% 44 2" xfId="24948"/>
    <cellStyle name="Accent4 - 20% 44 3" xfId="20789"/>
    <cellStyle name="Accent4 - 20% 44 4" xfId="14341"/>
    <cellStyle name="Accent4 - 20% 45" xfId="604"/>
    <cellStyle name="Accent4 - 20% 45 2" xfId="24947"/>
    <cellStyle name="Accent4 - 20% 45 3" xfId="20790"/>
    <cellStyle name="Accent4 - 20% 45 4" xfId="14342"/>
    <cellStyle name="Accent4 - 20% 46" xfId="605"/>
    <cellStyle name="Accent4 - 20% 46 2" xfId="24946"/>
    <cellStyle name="Accent4 - 20% 46 3" xfId="20791"/>
    <cellStyle name="Accent4 - 20% 46 4" xfId="14343"/>
    <cellStyle name="Accent4 - 20% 47" xfId="4687"/>
    <cellStyle name="Accent4 - 20% 47 2" xfId="24972"/>
    <cellStyle name="Accent4 - 20% 47 3" xfId="20752"/>
    <cellStyle name="Accent4 - 20% 48" xfId="4451"/>
    <cellStyle name="Accent4 - 20% 48 2" xfId="26893"/>
    <cellStyle name="Accent4 - 20% 49" xfId="17141"/>
    <cellStyle name="Accent4 - 20% 5" xfId="606"/>
    <cellStyle name="Accent4 - 20% 5 2" xfId="24945"/>
    <cellStyle name="Accent4 - 20% 5 3" xfId="20792"/>
    <cellStyle name="Accent4 - 20% 5 4" xfId="14344"/>
    <cellStyle name="Accent4 - 20% 50" xfId="10666"/>
    <cellStyle name="Accent4 - 20% 6" xfId="607"/>
    <cellStyle name="Accent4 - 20% 6 2" xfId="24944"/>
    <cellStyle name="Accent4 - 20% 6 3" xfId="20793"/>
    <cellStyle name="Accent4 - 20% 6 4" xfId="14345"/>
    <cellStyle name="Accent4 - 20% 7" xfId="608"/>
    <cellStyle name="Accent4 - 20% 7 2" xfId="24943"/>
    <cellStyle name="Accent4 - 20% 7 3" xfId="20794"/>
    <cellStyle name="Accent4 - 20% 7 4" xfId="14346"/>
    <cellStyle name="Accent4 - 20% 8" xfId="609"/>
    <cellStyle name="Accent4 - 20% 8 2" xfId="24942"/>
    <cellStyle name="Accent4 - 20% 8 3" xfId="20795"/>
    <cellStyle name="Accent4 - 20% 8 4" xfId="14347"/>
    <cellStyle name="Accent4 - 20% 9" xfId="610"/>
    <cellStyle name="Accent4 - 20% 9 2" xfId="24941"/>
    <cellStyle name="Accent4 - 20% 9 3" xfId="20796"/>
    <cellStyle name="Accent4 - 20% 9 4" xfId="14348"/>
    <cellStyle name="Accent4 - 40%" xfId="33"/>
    <cellStyle name="Accent4 - 40% 10" xfId="611"/>
    <cellStyle name="Accent4 - 40% 10 2" xfId="24940"/>
    <cellStyle name="Accent4 - 40% 10 3" xfId="20798"/>
    <cellStyle name="Accent4 - 40% 10 4" xfId="14349"/>
    <cellStyle name="Accent4 - 40% 11" xfId="612"/>
    <cellStyle name="Accent4 - 40% 11 2" xfId="24939"/>
    <cellStyle name="Accent4 - 40% 11 3" xfId="20799"/>
    <cellStyle name="Accent4 - 40% 11 4" xfId="14350"/>
    <cellStyle name="Accent4 - 40% 12" xfId="613"/>
    <cellStyle name="Accent4 - 40% 12 2" xfId="24938"/>
    <cellStyle name="Accent4 - 40% 12 3" xfId="20800"/>
    <cellStyle name="Accent4 - 40% 12 4" xfId="14351"/>
    <cellStyle name="Accent4 - 40% 13" xfId="614"/>
    <cellStyle name="Accent4 - 40% 13 2" xfId="24937"/>
    <cellStyle name="Accent4 - 40% 13 3" xfId="20801"/>
    <cellStyle name="Accent4 - 40% 13 4" xfId="14352"/>
    <cellStyle name="Accent4 - 40% 14" xfId="615"/>
    <cellStyle name="Accent4 - 40% 14 2" xfId="24936"/>
    <cellStyle name="Accent4 - 40% 14 3" xfId="20802"/>
    <cellStyle name="Accent4 - 40% 14 4" xfId="14353"/>
    <cellStyle name="Accent4 - 40% 15" xfId="616"/>
    <cellStyle name="Accent4 - 40% 15 2" xfId="24935"/>
    <cellStyle name="Accent4 - 40% 15 3" xfId="20803"/>
    <cellStyle name="Accent4 - 40% 15 4" xfId="14354"/>
    <cellStyle name="Accent4 - 40% 16" xfId="617"/>
    <cellStyle name="Accent4 - 40% 16 2" xfId="25971"/>
    <cellStyle name="Accent4 - 40% 16 3" xfId="20804"/>
    <cellStyle name="Accent4 - 40% 16 4" xfId="14355"/>
    <cellStyle name="Accent4 - 40% 17" xfId="618"/>
    <cellStyle name="Accent4 - 40% 17 2" xfId="24934"/>
    <cellStyle name="Accent4 - 40% 17 3" xfId="20805"/>
    <cellStyle name="Accent4 - 40% 17 4" xfId="14356"/>
    <cellStyle name="Accent4 - 40% 18" xfId="619"/>
    <cellStyle name="Accent4 - 40% 18 2" xfId="24933"/>
    <cellStyle name="Accent4 - 40% 18 3" xfId="20806"/>
    <cellStyle name="Accent4 - 40% 18 4" xfId="14357"/>
    <cellStyle name="Accent4 - 40% 19" xfId="620"/>
    <cellStyle name="Accent4 - 40% 19 2" xfId="24932"/>
    <cellStyle name="Accent4 - 40% 19 3" xfId="20807"/>
    <cellStyle name="Accent4 - 40% 19 4" xfId="14358"/>
    <cellStyle name="Accent4 - 40% 2" xfId="621"/>
    <cellStyle name="Accent4 - 40% 2 2" xfId="5553"/>
    <cellStyle name="Accent4 - 40% 2 2 2" xfId="24633"/>
    <cellStyle name="Accent4 - 40% 2 2 3" xfId="17146"/>
    <cellStyle name="Accent4 - 40% 2 2 4" xfId="10671"/>
    <cellStyle name="Accent4 - 40% 2 3" xfId="24634"/>
    <cellStyle name="Accent4 - 40% 2 4" xfId="17145"/>
    <cellStyle name="Accent4 - 40% 2 5" xfId="10670"/>
    <cellStyle name="Accent4 - 40% 20" xfId="622"/>
    <cellStyle name="Accent4 - 40% 20 2" xfId="24931"/>
    <cellStyle name="Accent4 - 40% 20 3" xfId="20808"/>
    <cellStyle name="Accent4 - 40% 20 4" xfId="14359"/>
    <cellStyle name="Accent4 - 40% 21" xfId="623"/>
    <cellStyle name="Accent4 - 40% 21 2" xfId="24930"/>
    <cellStyle name="Accent4 - 40% 21 3" xfId="20809"/>
    <cellStyle name="Accent4 - 40% 21 4" xfId="14360"/>
    <cellStyle name="Accent4 - 40% 22" xfId="624"/>
    <cellStyle name="Accent4 - 40% 22 2" xfId="24929"/>
    <cellStyle name="Accent4 - 40% 22 3" xfId="20810"/>
    <cellStyle name="Accent4 - 40% 22 4" xfId="14361"/>
    <cellStyle name="Accent4 - 40% 23" xfId="625"/>
    <cellStyle name="Accent4 - 40% 23 2" xfId="24928"/>
    <cellStyle name="Accent4 - 40% 23 3" xfId="20811"/>
    <cellStyle name="Accent4 - 40% 23 4" xfId="14362"/>
    <cellStyle name="Accent4 - 40% 24" xfId="626"/>
    <cellStyle name="Accent4 - 40% 24 2" xfId="27049"/>
    <cellStyle name="Accent4 - 40% 24 3" xfId="20812"/>
    <cellStyle name="Accent4 - 40% 24 4" xfId="14363"/>
    <cellStyle name="Accent4 - 40% 25" xfId="627"/>
    <cellStyle name="Accent4 - 40% 25 2" xfId="27048"/>
    <cellStyle name="Accent4 - 40% 25 3" xfId="20813"/>
    <cellStyle name="Accent4 - 40% 25 4" xfId="14364"/>
    <cellStyle name="Accent4 - 40% 26" xfId="628"/>
    <cellStyle name="Accent4 - 40% 26 2" xfId="27047"/>
    <cellStyle name="Accent4 - 40% 26 3" xfId="20814"/>
    <cellStyle name="Accent4 - 40% 26 4" xfId="14365"/>
    <cellStyle name="Accent4 - 40% 27" xfId="629"/>
    <cellStyle name="Accent4 - 40% 27 2" xfId="23200"/>
    <cellStyle name="Accent4 - 40% 27 3" xfId="20815"/>
    <cellStyle name="Accent4 - 40% 27 4" xfId="14366"/>
    <cellStyle name="Accent4 - 40% 28" xfId="630"/>
    <cellStyle name="Accent4 - 40% 28 2" xfId="26565"/>
    <cellStyle name="Accent4 - 40% 28 3" xfId="20816"/>
    <cellStyle name="Accent4 - 40% 28 4" xfId="14367"/>
    <cellStyle name="Accent4 - 40% 29" xfId="631"/>
    <cellStyle name="Accent4 - 40% 29 2" xfId="27046"/>
    <cellStyle name="Accent4 - 40% 29 3" xfId="20817"/>
    <cellStyle name="Accent4 - 40% 29 4" xfId="14368"/>
    <cellStyle name="Accent4 - 40% 3" xfId="632"/>
    <cellStyle name="Accent4 - 40% 3 2" xfId="27045"/>
    <cellStyle name="Accent4 - 40% 3 3" xfId="20818"/>
    <cellStyle name="Accent4 - 40% 3 4" xfId="14369"/>
    <cellStyle name="Accent4 - 40% 30" xfId="633"/>
    <cellStyle name="Accent4 - 40% 30 2" xfId="27006"/>
    <cellStyle name="Accent4 - 40% 30 3" xfId="20819"/>
    <cellStyle name="Accent4 - 40% 30 4" xfId="14370"/>
    <cellStyle name="Accent4 - 40% 31" xfId="634"/>
    <cellStyle name="Accent4 - 40% 31 2" xfId="27044"/>
    <cellStyle name="Accent4 - 40% 31 3" xfId="20820"/>
    <cellStyle name="Accent4 - 40% 31 4" xfId="14371"/>
    <cellStyle name="Accent4 - 40% 32" xfId="635"/>
    <cellStyle name="Accent4 - 40% 32 2" xfId="27043"/>
    <cellStyle name="Accent4 - 40% 32 3" xfId="20821"/>
    <cellStyle name="Accent4 - 40% 32 4" xfId="14372"/>
    <cellStyle name="Accent4 - 40% 33" xfId="636"/>
    <cellStyle name="Accent4 - 40% 33 2" xfId="27042"/>
    <cellStyle name="Accent4 - 40% 33 3" xfId="20822"/>
    <cellStyle name="Accent4 - 40% 33 4" xfId="14373"/>
    <cellStyle name="Accent4 - 40% 34" xfId="637"/>
    <cellStyle name="Accent4 - 40% 34 2" xfId="25970"/>
    <cellStyle name="Accent4 - 40% 34 3" xfId="20823"/>
    <cellStyle name="Accent4 - 40% 34 4" xfId="14374"/>
    <cellStyle name="Accent4 - 40% 35" xfId="638"/>
    <cellStyle name="Accent4 - 40% 35 2" xfId="27041"/>
    <cellStyle name="Accent4 - 40% 35 3" xfId="20824"/>
    <cellStyle name="Accent4 - 40% 35 4" xfId="14375"/>
    <cellStyle name="Accent4 - 40% 36" xfId="639"/>
    <cellStyle name="Accent4 - 40% 36 2" xfId="27040"/>
    <cellStyle name="Accent4 - 40% 36 3" xfId="20825"/>
    <cellStyle name="Accent4 - 40% 36 4" xfId="14376"/>
    <cellStyle name="Accent4 - 40% 37" xfId="640"/>
    <cellStyle name="Accent4 - 40% 37 2" xfId="27039"/>
    <cellStyle name="Accent4 - 40% 37 3" xfId="20826"/>
    <cellStyle name="Accent4 - 40% 37 4" xfId="14377"/>
    <cellStyle name="Accent4 - 40% 38" xfId="641"/>
    <cellStyle name="Accent4 - 40% 38 2" xfId="23199"/>
    <cellStyle name="Accent4 - 40% 38 3" xfId="20827"/>
    <cellStyle name="Accent4 - 40% 38 4" xfId="14378"/>
    <cellStyle name="Accent4 - 40% 39" xfId="642"/>
    <cellStyle name="Accent4 - 40% 39 2" xfId="27037"/>
    <cellStyle name="Accent4 - 40% 39 3" xfId="20828"/>
    <cellStyle name="Accent4 - 40% 39 4" xfId="14379"/>
    <cellStyle name="Accent4 - 40% 4" xfId="643"/>
    <cellStyle name="Accent4 - 40% 4 2" xfId="27036"/>
    <cellStyle name="Accent4 - 40% 4 3" xfId="20829"/>
    <cellStyle name="Accent4 - 40% 4 4" xfId="14380"/>
    <cellStyle name="Accent4 - 40% 40" xfId="644"/>
    <cellStyle name="Accent4 - 40% 40 2" xfId="27035"/>
    <cellStyle name="Accent4 - 40% 40 3" xfId="20830"/>
    <cellStyle name="Accent4 - 40% 40 4" xfId="14381"/>
    <cellStyle name="Accent4 - 40% 41" xfId="645"/>
    <cellStyle name="Accent4 - 40% 41 2" xfId="27034"/>
    <cellStyle name="Accent4 - 40% 41 3" xfId="20831"/>
    <cellStyle name="Accent4 - 40% 41 4" xfId="14382"/>
    <cellStyle name="Accent4 - 40% 42" xfId="646"/>
    <cellStyle name="Accent4 - 40% 42 2" xfId="27033"/>
    <cellStyle name="Accent4 - 40% 42 3" xfId="20832"/>
    <cellStyle name="Accent4 - 40% 42 4" xfId="14383"/>
    <cellStyle name="Accent4 - 40% 43" xfId="647"/>
    <cellStyle name="Accent4 - 40% 43 2" xfId="26999"/>
    <cellStyle name="Accent4 - 40% 43 3" xfId="20833"/>
    <cellStyle name="Accent4 - 40% 43 4" xfId="14384"/>
    <cellStyle name="Accent4 - 40% 44" xfId="648"/>
    <cellStyle name="Accent4 - 40% 44 2" xfId="27032"/>
    <cellStyle name="Accent4 - 40% 44 3" xfId="20834"/>
    <cellStyle name="Accent4 - 40% 44 4" xfId="14385"/>
    <cellStyle name="Accent4 - 40% 45" xfId="649"/>
    <cellStyle name="Accent4 - 40% 45 2" xfId="27031"/>
    <cellStyle name="Accent4 - 40% 45 3" xfId="20835"/>
    <cellStyle name="Accent4 - 40% 45 4" xfId="14386"/>
    <cellStyle name="Accent4 - 40% 46" xfId="650"/>
    <cellStyle name="Accent4 - 40% 46 2" xfId="27030"/>
    <cellStyle name="Accent4 - 40% 46 3" xfId="20836"/>
    <cellStyle name="Accent4 - 40% 46 4" xfId="14387"/>
    <cellStyle name="Accent4 - 40% 47" xfId="4688"/>
    <cellStyle name="Accent4 - 40% 47 2" xfId="27050"/>
    <cellStyle name="Accent4 - 40% 47 3" xfId="20797"/>
    <cellStyle name="Accent4 - 40% 48" xfId="4452"/>
    <cellStyle name="Accent4 - 40% 48 2" xfId="25801"/>
    <cellStyle name="Accent4 - 40% 49" xfId="17144"/>
    <cellStyle name="Accent4 - 40% 5" xfId="651"/>
    <cellStyle name="Accent4 - 40% 5 2" xfId="27029"/>
    <cellStyle name="Accent4 - 40% 5 3" xfId="20837"/>
    <cellStyle name="Accent4 - 40% 5 4" xfId="14388"/>
    <cellStyle name="Accent4 - 40% 50" xfId="10669"/>
    <cellStyle name="Accent4 - 40% 6" xfId="652"/>
    <cellStyle name="Accent4 - 40% 6 2" xfId="27028"/>
    <cellStyle name="Accent4 - 40% 6 3" xfId="20838"/>
    <cellStyle name="Accent4 - 40% 6 4" xfId="14389"/>
    <cellStyle name="Accent4 - 40% 7" xfId="653"/>
    <cellStyle name="Accent4 - 40% 7 2" xfId="27027"/>
    <cellStyle name="Accent4 - 40% 7 3" xfId="20839"/>
    <cellStyle name="Accent4 - 40% 7 4" xfId="14390"/>
    <cellStyle name="Accent4 - 40% 8" xfId="654"/>
    <cellStyle name="Accent4 - 40% 8 2" xfId="27026"/>
    <cellStyle name="Accent4 - 40% 8 3" xfId="20840"/>
    <cellStyle name="Accent4 - 40% 8 4" xfId="14391"/>
    <cellStyle name="Accent4 - 40% 9" xfId="655"/>
    <cellStyle name="Accent4 - 40% 9 2" xfId="25969"/>
    <cellStyle name="Accent4 - 40% 9 3" xfId="20841"/>
    <cellStyle name="Accent4 - 40% 9 4" xfId="14392"/>
    <cellStyle name="Accent4 - 60%" xfId="34"/>
    <cellStyle name="Accent4 - 60% 10" xfId="656"/>
    <cellStyle name="Accent4 - 60% 10 2" xfId="27024"/>
    <cellStyle name="Accent4 - 60% 10 3" xfId="20843"/>
    <cellStyle name="Accent4 - 60% 10 4" xfId="14393"/>
    <cellStyle name="Accent4 - 60% 11" xfId="657"/>
    <cellStyle name="Accent4 - 60% 11 2" xfId="27023"/>
    <cellStyle name="Accent4 - 60% 11 3" xfId="20844"/>
    <cellStyle name="Accent4 - 60% 11 4" xfId="14394"/>
    <cellStyle name="Accent4 - 60% 12" xfId="658"/>
    <cellStyle name="Accent4 - 60% 12 2" xfId="27022"/>
    <cellStyle name="Accent4 - 60% 12 3" xfId="20845"/>
    <cellStyle name="Accent4 - 60% 12 4" xfId="14395"/>
    <cellStyle name="Accent4 - 60% 13" xfId="659"/>
    <cellStyle name="Accent4 - 60% 13 2" xfId="27021"/>
    <cellStyle name="Accent4 - 60% 13 3" xfId="20846"/>
    <cellStyle name="Accent4 - 60% 13 4" xfId="14396"/>
    <cellStyle name="Accent4 - 60% 14" xfId="660"/>
    <cellStyle name="Accent4 - 60% 14 2" xfId="27020"/>
    <cellStyle name="Accent4 - 60% 14 3" xfId="20847"/>
    <cellStyle name="Accent4 - 60% 14 4" xfId="14397"/>
    <cellStyle name="Accent4 - 60% 15" xfId="661"/>
    <cellStyle name="Accent4 - 60% 15 2" xfId="27019"/>
    <cellStyle name="Accent4 - 60% 15 3" xfId="20848"/>
    <cellStyle name="Accent4 - 60% 15 4" xfId="14398"/>
    <cellStyle name="Accent4 - 60% 16" xfId="662"/>
    <cellStyle name="Accent4 - 60% 16 2" xfId="27018"/>
    <cellStyle name="Accent4 - 60% 16 3" xfId="20849"/>
    <cellStyle name="Accent4 - 60% 16 4" xfId="14399"/>
    <cellStyle name="Accent4 - 60% 17" xfId="663"/>
    <cellStyle name="Accent4 - 60% 17 2" xfId="27017"/>
    <cellStyle name="Accent4 - 60% 17 3" xfId="20850"/>
    <cellStyle name="Accent4 - 60% 17 4" xfId="14400"/>
    <cellStyle name="Accent4 - 60% 18" xfId="664"/>
    <cellStyle name="Accent4 - 60% 18 2" xfId="24927"/>
    <cellStyle name="Accent4 - 60% 18 3" xfId="20851"/>
    <cellStyle name="Accent4 - 60% 18 4" xfId="14401"/>
    <cellStyle name="Accent4 - 60% 19" xfId="665"/>
    <cellStyle name="Accent4 - 60% 19 2" xfId="24926"/>
    <cellStyle name="Accent4 - 60% 19 3" xfId="20852"/>
    <cellStyle name="Accent4 - 60% 19 4" xfId="14402"/>
    <cellStyle name="Accent4 - 60% 2" xfId="666"/>
    <cellStyle name="Accent4 - 60% 2 2" xfId="5554"/>
    <cellStyle name="Accent4 - 60% 2 2 2" xfId="24630"/>
    <cellStyle name="Accent4 - 60% 2 2 3" xfId="17149"/>
    <cellStyle name="Accent4 - 60% 2 2 4" xfId="10674"/>
    <cellStyle name="Accent4 - 60% 2 3" xfId="24631"/>
    <cellStyle name="Accent4 - 60% 2 4" xfId="17148"/>
    <cellStyle name="Accent4 - 60% 2 5" xfId="10673"/>
    <cellStyle name="Accent4 - 60% 20" xfId="667"/>
    <cellStyle name="Accent4 - 60% 20 2" xfId="27016"/>
    <cellStyle name="Accent4 - 60% 20 3" xfId="20853"/>
    <cellStyle name="Accent4 - 60% 20 4" xfId="14403"/>
    <cellStyle name="Accent4 - 60% 21" xfId="668"/>
    <cellStyle name="Accent4 - 60% 21 2" xfId="27015"/>
    <cellStyle name="Accent4 - 60% 21 3" xfId="20854"/>
    <cellStyle name="Accent4 - 60% 21 4" xfId="14404"/>
    <cellStyle name="Accent4 - 60% 22" xfId="669"/>
    <cellStyle name="Accent4 - 60% 22 2" xfId="27014"/>
    <cellStyle name="Accent4 - 60% 22 3" xfId="20855"/>
    <cellStyle name="Accent4 - 60% 22 4" xfId="14405"/>
    <cellStyle name="Accent4 - 60% 23" xfId="670"/>
    <cellStyle name="Accent4 - 60% 23 2" xfId="27013"/>
    <cellStyle name="Accent4 - 60% 23 3" xfId="20856"/>
    <cellStyle name="Accent4 - 60% 23 4" xfId="14406"/>
    <cellStyle name="Accent4 - 60% 24" xfId="671"/>
    <cellStyle name="Accent4 - 60% 24 2" xfId="27012"/>
    <cellStyle name="Accent4 - 60% 24 3" xfId="20857"/>
    <cellStyle name="Accent4 - 60% 24 4" xfId="14407"/>
    <cellStyle name="Accent4 - 60% 25" xfId="672"/>
    <cellStyle name="Accent4 - 60% 25 2" xfId="27011"/>
    <cellStyle name="Accent4 - 60% 25 3" xfId="20858"/>
    <cellStyle name="Accent4 - 60% 25 4" xfId="14408"/>
    <cellStyle name="Accent4 - 60% 26" xfId="673"/>
    <cellStyle name="Accent4 - 60% 26 2" xfId="27010"/>
    <cellStyle name="Accent4 - 60% 26 3" xfId="20859"/>
    <cellStyle name="Accent4 - 60% 26 4" xfId="14409"/>
    <cellStyle name="Accent4 - 60% 27" xfId="674"/>
    <cellStyle name="Accent4 - 60% 27 2" xfId="25968"/>
    <cellStyle name="Accent4 - 60% 27 3" xfId="20860"/>
    <cellStyle name="Accent4 - 60% 27 4" xfId="14410"/>
    <cellStyle name="Accent4 - 60% 28" xfId="675"/>
    <cellStyle name="Accent4 - 60% 28 2" xfId="27009"/>
    <cellStyle name="Accent4 - 60% 28 3" xfId="20861"/>
    <cellStyle name="Accent4 - 60% 28 4" xfId="14411"/>
    <cellStyle name="Accent4 - 60% 29" xfId="676"/>
    <cellStyle name="Accent4 - 60% 29 2" xfId="27008"/>
    <cellStyle name="Accent4 - 60% 29 3" xfId="20862"/>
    <cellStyle name="Accent4 - 60% 29 4" xfId="14412"/>
    <cellStyle name="Accent4 - 60% 3" xfId="677"/>
    <cellStyle name="Accent4 - 60% 3 2" xfId="23198"/>
    <cellStyle name="Accent4 - 60% 3 3" xfId="20863"/>
    <cellStyle name="Accent4 - 60% 3 4" xfId="14413"/>
    <cellStyle name="Accent4 - 60% 30" xfId="678"/>
    <cellStyle name="Accent4 - 60% 30 2" xfId="23197"/>
    <cellStyle name="Accent4 - 60% 30 3" xfId="20864"/>
    <cellStyle name="Accent4 - 60% 30 4" xfId="14414"/>
    <cellStyle name="Accent4 - 60% 31" xfId="679"/>
    <cellStyle name="Accent4 - 60% 31 2" xfId="27007"/>
    <cellStyle name="Accent4 - 60% 31 3" xfId="20865"/>
    <cellStyle name="Accent4 - 60% 31 4" xfId="14415"/>
    <cellStyle name="Accent4 - 60% 32" xfId="680"/>
    <cellStyle name="Accent4 - 60% 32 2" xfId="24925"/>
    <cellStyle name="Accent4 - 60% 32 3" xfId="20866"/>
    <cellStyle name="Accent4 - 60% 32 4" xfId="14416"/>
    <cellStyle name="Accent4 - 60% 33" xfId="681"/>
    <cellStyle name="Accent4 - 60% 33 2" xfId="27005"/>
    <cellStyle name="Accent4 - 60% 33 3" xfId="20867"/>
    <cellStyle name="Accent4 - 60% 33 4" xfId="14417"/>
    <cellStyle name="Accent4 - 60% 34" xfId="682"/>
    <cellStyle name="Accent4 - 60% 34 2" xfId="27004"/>
    <cellStyle name="Accent4 - 60% 34 3" xfId="20868"/>
    <cellStyle name="Accent4 - 60% 34 4" xfId="14418"/>
    <cellStyle name="Accent4 - 60% 35" xfId="683"/>
    <cellStyle name="Accent4 - 60% 35 2" xfId="27003"/>
    <cellStyle name="Accent4 - 60% 35 3" xfId="20869"/>
    <cellStyle name="Accent4 - 60% 35 4" xfId="14419"/>
    <cellStyle name="Accent4 - 60% 36" xfId="684"/>
    <cellStyle name="Accent4 - 60% 36 2" xfId="27002"/>
    <cellStyle name="Accent4 - 60% 36 3" xfId="20870"/>
    <cellStyle name="Accent4 - 60% 36 4" xfId="14420"/>
    <cellStyle name="Accent4 - 60% 37" xfId="685"/>
    <cellStyle name="Accent4 - 60% 37 2" xfId="25967"/>
    <cellStyle name="Accent4 - 60% 37 3" xfId="20871"/>
    <cellStyle name="Accent4 - 60% 37 4" xfId="14421"/>
    <cellStyle name="Accent4 - 60% 38" xfId="686"/>
    <cellStyle name="Accent4 - 60% 38 2" xfId="27001"/>
    <cellStyle name="Accent4 - 60% 38 3" xfId="20872"/>
    <cellStyle name="Accent4 - 60% 38 4" xfId="14422"/>
    <cellStyle name="Accent4 - 60% 39" xfId="687"/>
    <cellStyle name="Accent4 - 60% 39 2" xfId="26962"/>
    <cellStyle name="Accent4 - 60% 39 3" xfId="20873"/>
    <cellStyle name="Accent4 - 60% 39 4" xfId="14423"/>
    <cellStyle name="Accent4 - 60% 4" xfId="688"/>
    <cellStyle name="Accent4 - 60% 4 2" xfId="27000"/>
    <cellStyle name="Accent4 - 60% 4 3" xfId="20874"/>
    <cellStyle name="Accent4 - 60% 4 4" xfId="14424"/>
    <cellStyle name="Accent4 - 60% 40" xfId="689"/>
    <cellStyle name="Accent4 - 60% 40 2" xfId="23196"/>
    <cellStyle name="Accent4 - 60% 40 3" xfId="20875"/>
    <cellStyle name="Accent4 - 60% 40 4" xfId="14425"/>
    <cellStyle name="Accent4 - 60% 41" xfId="690"/>
    <cellStyle name="Accent4 - 60% 41 2" xfId="26564"/>
    <cellStyle name="Accent4 - 60% 41 3" xfId="20876"/>
    <cellStyle name="Accent4 - 60% 41 4" xfId="14426"/>
    <cellStyle name="Accent4 - 60% 42" xfId="691"/>
    <cellStyle name="Accent4 - 60% 42 2" xfId="23195"/>
    <cellStyle name="Accent4 - 60% 42 3" xfId="20877"/>
    <cellStyle name="Accent4 - 60% 42 4" xfId="14427"/>
    <cellStyle name="Accent4 - 60% 43" xfId="692"/>
    <cellStyle name="Accent4 - 60% 43 2" xfId="23194"/>
    <cellStyle name="Accent4 - 60% 43 3" xfId="20878"/>
    <cellStyle name="Accent4 - 60% 43 4" xfId="14428"/>
    <cellStyle name="Accent4 - 60% 44" xfId="693"/>
    <cellStyle name="Accent4 - 60% 44 2" xfId="23193"/>
    <cellStyle name="Accent4 - 60% 44 3" xfId="20879"/>
    <cellStyle name="Accent4 - 60% 44 4" xfId="14429"/>
    <cellStyle name="Accent4 - 60% 45" xfId="694"/>
    <cellStyle name="Accent4 - 60% 45 2" xfId="23192"/>
    <cellStyle name="Accent4 - 60% 45 3" xfId="20880"/>
    <cellStyle name="Accent4 - 60% 45 4" xfId="14430"/>
    <cellStyle name="Accent4 - 60% 46" xfId="4689"/>
    <cellStyle name="Accent4 - 60% 46 2" xfId="27025"/>
    <cellStyle name="Accent4 - 60% 46 3" xfId="20842"/>
    <cellStyle name="Accent4 - 60% 47" xfId="4835"/>
    <cellStyle name="Accent4 - 60% 47 2" xfId="24632"/>
    <cellStyle name="Accent4 - 60% 48" xfId="4453"/>
    <cellStyle name="Accent4 - 60% 48 2" xfId="17147"/>
    <cellStyle name="Accent4 - 60% 49" xfId="10672"/>
    <cellStyle name="Accent4 - 60% 5" xfId="695"/>
    <cellStyle name="Accent4 - 60% 5 2" xfId="26563"/>
    <cellStyle name="Accent4 - 60% 5 3" xfId="20881"/>
    <cellStyle name="Accent4 - 60% 5 4" xfId="14431"/>
    <cellStyle name="Accent4 - 60% 6" xfId="696"/>
    <cellStyle name="Accent4 - 60% 6 2" xfId="26562"/>
    <cellStyle name="Accent4 - 60% 6 3" xfId="20882"/>
    <cellStyle name="Accent4 - 60% 6 4" xfId="14432"/>
    <cellStyle name="Accent4 - 60% 7" xfId="697"/>
    <cellStyle name="Accent4 - 60% 7 2" xfId="26561"/>
    <cellStyle name="Accent4 - 60% 7 3" xfId="20883"/>
    <cellStyle name="Accent4 - 60% 7 4" xfId="14433"/>
    <cellStyle name="Accent4 - 60% 8" xfId="698"/>
    <cellStyle name="Accent4 - 60% 8 2" xfId="26560"/>
    <cellStyle name="Accent4 - 60% 8 3" xfId="20884"/>
    <cellStyle name="Accent4 - 60% 8 4" xfId="14434"/>
    <cellStyle name="Accent4 - 60% 9" xfId="699"/>
    <cellStyle name="Accent4 - 60% 9 2" xfId="26559"/>
    <cellStyle name="Accent4 - 60% 9 3" xfId="20885"/>
    <cellStyle name="Accent4 - 60% 9 4" xfId="14435"/>
    <cellStyle name="Accent4 10" xfId="700"/>
    <cellStyle name="Accent4 10 10" xfId="24629"/>
    <cellStyle name="Accent4 10 11" xfId="17150"/>
    <cellStyle name="Accent4 10 12" xfId="10675"/>
    <cellStyle name="Accent4 10 2" xfId="5555"/>
    <cellStyle name="Accent4 10 2 2" xfId="24628"/>
    <cellStyle name="Accent4 10 2 3" xfId="17151"/>
    <cellStyle name="Accent4 10 2 4" xfId="10676"/>
    <cellStyle name="Accent4 10 3" xfId="5556"/>
    <cellStyle name="Accent4 10 3 2" xfId="24627"/>
    <cellStyle name="Accent4 10 3 3" xfId="17152"/>
    <cellStyle name="Accent4 10 3 4" xfId="10677"/>
    <cellStyle name="Accent4 10 4" xfId="5557"/>
    <cellStyle name="Accent4 10 4 2" xfId="24626"/>
    <cellStyle name="Accent4 10 4 3" xfId="17153"/>
    <cellStyle name="Accent4 10 4 4" xfId="10678"/>
    <cellStyle name="Accent4 10 5" xfId="5558"/>
    <cellStyle name="Accent4 10 5 2" xfId="24625"/>
    <cellStyle name="Accent4 10 5 3" xfId="17154"/>
    <cellStyle name="Accent4 10 5 4" xfId="10679"/>
    <cellStyle name="Accent4 10 6" xfId="5559"/>
    <cellStyle name="Accent4 10 6 2" xfId="24624"/>
    <cellStyle name="Accent4 10 6 3" xfId="17155"/>
    <cellStyle name="Accent4 10 6 4" xfId="10680"/>
    <cellStyle name="Accent4 10 7" xfId="5560"/>
    <cellStyle name="Accent4 10 7 2" xfId="24623"/>
    <cellStyle name="Accent4 10 7 3" xfId="17156"/>
    <cellStyle name="Accent4 10 7 4" xfId="10681"/>
    <cellStyle name="Accent4 10 8" xfId="5561"/>
    <cellStyle name="Accent4 10 8 2" xfId="24622"/>
    <cellStyle name="Accent4 10 8 3" xfId="17157"/>
    <cellStyle name="Accent4 10 8 4" xfId="10682"/>
    <cellStyle name="Accent4 10 9" xfId="5562"/>
    <cellStyle name="Accent4 10 9 2" xfId="26558"/>
    <cellStyle name="Accent4 10 9 3" xfId="20886"/>
    <cellStyle name="Accent4 10 9 4" xfId="14436"/>
    <cellStyle name="Accent4 11" xfId="701"/>
    <cellStyle name="Accent4 11 10" xfId="24621"/>
    <cellStyle name="Accent4 11 11" xfId="17158"/>
    <cellStyle name="Accent4 11 12" xfId="10683"/>
    <cellStyle name="Accent4 11 2" xfId="5563"/>
    <cellStyle name="Accent4 11 2 2" xfId="24620"/>
    <cellStyle name="Accent4 11 2 3" xfId="17159"/>
    <cellStyle name="Accent4 11 2 4" xfId="10684"/>
    <cellStyle name="Accent4 11 3" xfId="5564"/>
    <cellStyle name="Accent4 11 3 2" xfId="24619"/>
    <cellStyle name="Accent4 11 3 3" xfId="17160"/>
    <cellStyle name="Accent4 11 3 4" xfId="10685"/>
    <cellStyle name="Accent4 11 4" xfId="5565"/>
    <cellStyle name="Accent4 11 4 2" xfId="24618"/>
    <cellStyle name="Accent4 11 4 3" xfId="17161"/>
    <cellStyle name="Accent4 11 4 4" xfId="10686"/>
    <cellStyle name="Accent4 11 5" xfId="5566"/>
    <cellStyle name="Accent4 11 5 2" xfId="24617"/>
    <cellStyle name="Accent4 11 5 3" xfId="17162"/>
    <cellStyle name="Accent4 11 5 4" xfId="10687"/>
    <cellStyle name="Accent4 11 6" xfId="5567"/>
    <cellStyle name="Accent4 11 6 2" xfId="24616"/>
    <cellStyle name="Accent4 11 6 3" xfId="17163"/>
    <cellStyle name="Accent4 11 6 4" xfId="10688"/>
    <cellStyle name="Accent4 11 7" xfId="5568"/>
    <cellStyle name="Accent4 11 7 2" xfId="24615"/>
    <cellStyle name="Accent4 11 7 3" xfId="17164"/>
    <cellStyle name="Accent4 11 7 4" xfId="10689"/>
    <cellStyle name="Accent4 11 8" xfId="5569"/>
    <cellStyle name="Accent4 11 8 2" xfId="24614"/>
    <cellStyle name="Accent4 11 8 3" xfId="17165"/>
    <cellStyle name="Accent4 11 8 4" xfId="10690"/>
    <cellStyle name="Accent4 11 9" xfId="5570"/>
    <cellStyle name="Accent4 11 9 2" xfId="26557"/>
    <cellStyle name="Accent4 11 9 3" xfId="20887"/>
    <cellStyle name="Accent4 11 9 4" xfId="14437"/>
    <cellStyle name="Accent4 12" xfId="702"/>
    <cellStyle name="Accent4 12 2" xfId="5571"/>
    <cellStyle name="Accent4 12 2 2" xfId="26554"/>
    <cellStyle name="Accent4 12 2 3" xfId="20888"/>
    <cellStyle name="Accent4 12 2 4" xfId="14438"/>
    <cellStyle name="Accent4 12 3" xfId="24613"/>
    <cellStyle name="Accent4 12 4" xfId="17166"/>
    <cellStyle name="Accent4 12 5" xfId="10691"/>
    <cellStyle name="Accent4 13" xfId="703"/>
    <cellStyle name="Accent4 13 2" xfId="26556"/>
    <cellStyle name="Accent4 13 3" xfId="20889"/>
    <cellStyle name="Accent4 13 4" xfId="14439"/>
    <cellStyle name="Accent4 14" xfId="704"/>
    <cellStyle name="Accent4 14 2" xfId="23191"/>
    <cellStyle name="Accent4 14 3" xfId="20890"/>
    <cellStyle name="Accent4 14 4" xfId="14440"/>
    <cellStyle name="Accent4 15" xfId="705"/>
    <cellStyle name="Accent4 15 2" xfId="26555"/>
    <cellStyle name="Accent4 15 3" xfId="20891"/>
    <cellStyle name="Accent4 15 4" xfId="14441"/>
    <cellStyle name="Accent4 16" xfId="706"/>
    <cellStyle name="Accent4 16 2" xfId="23190"/>
    <cellStyle name="Accent4 16 3" xfId="20892"/>
    <cellStyle name="Accent4 16 4" xfId="14442"/>
    <cellStyle name="Accent4 17" xfId="707"/>
    <cellStyle name="Accent4 17 2" xfId="23189"/>
    <cellStyle name="Accent4 17 3" xfId="20893"/>
    <cellStyle name="Accent4 17 4" xfId="14443"/>
    <cellStyle name="Accent4 18" xfId="708"/>
    <cellStyle name="Accent4 18 2" xfId="26998"/>
    <cellStyle name="Accent4 18 3" xfId="20894"/>
    <cellStyle name="Accent4 18 4" xfId="14444"/>
    <cellStyle name="Accent4 19" xfId="709"/>
    <cellStyle name="Accent4 19 2" xfId="23188"/>
    <cellStyle name="Accent4 19 3" xfId="20895"/>
    <cellStyle name="Accent4 19 4" xfId="14445"/>
    <cellStyle name="Accent4 2" xfId="565"/>
    <cellStyle name="Accent4 2 2" xfId="710"/>
    <cellStyle name="Accent4 2 2 2" xfId="5572"/>
    <cellStyle name="Accent4 2 2 2 2" xfId="24610"/>
    <cellStyle name="Accent4 2 2 2 3" xfId="17169"/>
    <cellStyle name="Accent4 2 2 2 4" xfId="10694"/>
    <cellStyle name="Accent4 2 2 3" xfId="24611"/>
    <cellStyle name="Accent4 2 2 4" xfId="17168"/>
    <cellStyle name="Accent4 2 2 5" xfId="10693"/>
    <cellStyle name="Accent4 2 3" xfId="3159"/>
    <cellStyle name="Accent4 2 3 2" xfId="5573"/>
    <cellStyle name="Accent4 2 3 2 2" xfId="26553"/>
    <cellStyle name="Accent4 2 3 2 3" xfId="20897"/>
    <cellStyle name="Accent4 2 3 2 4" xfId="14447"/>
    <cellStyle name="Accent4 2 3 3" xfId="24609"/>
    <cellStyle name="Accent4 2 3 4" xfId="17170"/>
    <cellStyle name="Accent4 2 3 5" xfId="10695"/>
    <cellStyle name="Accent4 2 4" xfId="3297"/>
    <cellStyle name="Accent4 2 4 2" xfId="5574"/>
    <cellStyle name="Accent4 2 4 2 2" xfId="26552"/>
    <cellStyle name="Accent4 2 4 2 3" xfId="20898"/>
    <cellStyle name="Accent4 2 4 2 4" xfId="14448"/>
    <cellStyle name="Accent4 2 4 3" xfId="24608"/>
    <cellStyle name="Accent4 2 4 4" xfId="17171"/>
    <cellStyle name="Accent4 2 4 5" xfId="10696"/>
    <cellStyle name="Accent4 2 5" xfId="5575"/>
    <cellStyle name="Accent4 2 5 2" xfId="23187"/>
    <cellStyle name="Accent4 2 5 3" xfId="20896"/>
    <cellStyle name="Accent4 2 5 4" xfId="14446"/>
    <cellStyle name="Accent4 2 6" xfId="24612"/>
    <cellStyle name="Accent4 2 7" xfId="17167"/>
    <cellStyle name="Accent4 2 8" xfId="10692"/>
    <cellStyle name="Accent4 20" xfId="711"/>
    <cellStyle name="Accent4 20 2" xfId="26996"/>
    <cellStyle name="Accent4 20 3" xfId="20899"/>
    <cellStyle name="Accent4 20 4" xfId="14449"/>
    <cellStyle name="Accent4 21" xfId="712"/>
    <cellStyle name="Accent4 21 2" xfId="26551"/>
    <cellStyle name="Accent4 21 3" xfId="20900"/>
    <cellStyle name="Accent4 21 4" xfId="14450"/>
    <cellStyle name="Accent4 22" xfId="713"/>
    <cellStyle name="Accent4 22 2" xfId="26550"/>
    <cellStyle name="Accent4 22 3" xfId="20901"/>
    <cellStyle name="Accent4 22 4" xfId="14451"/>
    <cellStyle name="Accent4 23" xfId="714"/>
    <cellStyle name="Accent4 23 2" xfId="26997"/>
    <cellStyle name="Accent4 23 3" xfId="20902"/>
    <cellStyle name="Accent4 23 4" xfId="14452"/>
    <cellStyle name="Accent4 24" xfId="3158"/>
    <cellStyle name="Accent4 24 2" xfId="3359"/>
    <cellStyle name="Accent4 24 2 2" xfId="26548"/>
    <cellStyle name="Accent4 24 2 3" xfId="20904"/>
    <cellStyle name="Accent4 24 2 4" xfId="14454"/>
    <cellStyle name="Accent4 24 3" xfId="26549"/>
    <cellStyle name="Accent4 24 4" xfId="20903"/>
    <cellStyle name="Accent4 24 5" xfId="14453"/>
    <cellStyle name="Accent4 25" xfId="3332"/>
    <cellStyle name="Accent4 25 2" xfId="26995"/>
    <cellStyle name="Accent4 25 3" xfId="20905"/>
    <cellStyle name="Accent4 25 4" xfId="14455"/>
    <cellStyle name="Accent4 26" xfId="3417"/>
    <cellStyle name="Accent4 26 2" xfId="4563"/>
    <cellStyle name="Accent4 26 3" xfId="15843"/>
    <cellStyle name="Accent4 27" xfId="3469"/>
    <cellStyle name="Accent4 27 2" xfId="4690"/>
    <cellStyle name="Accent4 28" xfId="3507"/>
    <cellStyle name="Accent4 28 2" xfId="4691"/>
    <cellStyle name="Accent4 29" xfId="3513"/>
    <cellStyle name="Accent4 29 2" xfId="4692"/>
    <cellStyle name="Accent4 3" xfId="715"/>
    <cellStyle name="Accent4 3 2" xfId="5576"/>
    <cellStyle name="Accent4 3 2 2" xfId="24607"/>
    <cellStyle name="Accent4 3 2 3" xfId="17173"/>
    <cellStyle name="Accent4 3 2 4" xfId="10698"/>
    <cellStyle name="Accent4 3 3" xfId="5577"/>
    <cellStyle name="Accent4 3 3 2" xfId="24606"/>
    <cellStyle name="Accent4 3 3 3" xfId="17174"/>
    <cellStyle name="Accent4 3 3 4" xfId="10699"/>
    <cellStyle name="Accent4 3 4" xfId="5578"/>
    <cellStyle name="Accent4 3 4 2" xfId="24605"/>
    <cellStyle name="Accent4 3 4 3" xfId="17175"/>
    <cellStyle name="Accent4 3 4 4" xfId="10700"/>
    <cellStyle name="Accent4 3 5" xfId="5579"/>
    <cellStyle name="Accent4 3 5 2" xfId="26547"/>
    <cellStyle name="Accent4 3 5 3" xfId="20906"/>
    <cellStyle name="Accent4 3 5 4" xfId="14456"/>
    <cellStyle name="Accent4 3 6" xfId="25800"/>
    <cellStyle name="Accent4 3 7" xfId="17172"/>
    <cellStyle name="Accent4 3 8" xfId="10697"/>
    <cellStyle name="Accent4 30" xfId="3601"/>
    <cellStyle name="Accent4 30 2" xfId="4693"/>
    <cellStyle name="Accent4 31" xfId="3620"/>
    <cellStyle name="Accent4 31 2" xfId="4694"/>
    <cellStyle name="Accent4 32" xfId="3609"/>
    <cellStyle name="Accent4 32 2" xfId="4695"/>
    <cellStyle name="Accent4 33" xfId="3546"/>
    <cellStyle name="Accent4 33 2" xfId="4696"/>
    <cellStyle name="Accent4 34" xfId="3530"/>
    <cellStyle name="Accent4 34 2" xfId="4697"/>
    <cellStyle name="Accent4 35" xfId="3555"/>
    <cellStyle name="Accent4 35 2" xfId="4698"/>
    <cellStyle name="Accent4 36" xfId="3616"/>
    <cellStyle name="Accent4 36 2" xfId="4699"/>
    <cellStyle name="Accent4 37" xfId="3602"/>
    <cellStyle name="Accent4 37 2" xfId="4700"/>
    <cellStyle name="Accent4 38" xfId="3597"/>
    <cellStyle name="Accent4 38 2" xfId="4701"/>
    <cellStyle name="Accent4 39" xfId="3533"/>
    <cellStyle name="Accent4 39 2" xfId="4809"/>
    <cellStyle name="Accent4 4" xfId="716"/>
    <cellStyle name="Accent4 4 2" xfId="5580"/>
    <cellStyle name="Accent4 4 2 2" xfId="24603"/>
    <cellStyle name="Accent4 4 2 3" xfId="17177"/>
    <cellStyle name="Accent4 4 2 4" xfId="10702"/>
    <cellStyle name="Accent4 4 3" xfId="5581"/>
    <cellStyle name="Accent4 4 3 2" xfId="24602"/>
    <cellStyle name="Accent4 4 3 3" xfId="17178"/>
    <cellStyle name="Accent4 4 3 4" xfId="10703"/>
    <cellStyle name="Accent4 4 4" xfId="5582"/>
    <cellStyle name="Accent4 4 4 2" xfId="24601"/>
    <cellStyle name="Accent4 4 4 3" xfId="17179"/>
    <cellStyle name="Accent4 4 4 4" xfId="10704"/>
    <cellStyle name="Accent4 4 5" xfId="5583"/>
    <cellStyle name="Accent4 4 5 2" xfId="25966"/>
    <cellStyle name="Accent4 4 5 3" xfId="20907"/>
    <cellStyle name="Accent4 4 5 4" xfId="14457"/>
    <cellStyle name="Accent4 4 6" xfId="24604"/>
    <cellStyle name="Accent4 4 7" xfId="17176"/>
    <cellStyle name="Accent4 4 8" xfId="10701"/>
    <cellStyle name="Accent4 40" xfId="3535"/>
    <cellStyle name="Accent4 40 2" xfId="4821"/>
    <cellStyle name="Accent4 41" xfId="3590"/>
    <cellStyle name="Accent4 41 2" xfId="4422"/>
    <cellStyle name="Accent4 42" xfId="3578"/>
    <cellStyle name="Accent4 42 2" xfId="9616"/>
    <cellStyle name="Accent4 43" xfId="3623"/>
    <cellStyle name="Accent4 43 2" xfId="9813"/>
    <cellStyle name="Accent4 44" xfId="3659"/>
    <cellStyle name="Accent4 44 2" xfId="9702"/>
    <cellStyle name="Accent4 45" xfId="3682"/>
    <cellStyle name="Accent4 45 2" xfId="9761"/>
    <cellStyle name="Accent4 46" xfId="3703"/>
    <cellStyle name="Accent4 46 2" xfId="9685"/>
    <cellStyle name="Accent4 47" xfId="3715"/>
    <cellStyle name="Accent4 47 2" xfId="9676"/>
    <cellStyle name="Accent4 48" xfId="3761"/>
    <cellStyle name="Accent4 48 2" xfId="9686"/>
    <cellStyle name="Accent4 49" xfId="3730"/>
    <cellStyle name="Accent4 49 2" xfId="9748"/>
    <cellStyle name="Accent4 5" xfId="717"/>
    <cellStyle name="Accent4 5 2" xfId="5584"/>
    <cellStyle name="Accent4 5 2 2" xfId="25327"/>
    <cellStyle name="Accent4 5 2 3" xfId="17181"/>
    <cellStyle name="Accent4 5 2 4" xfId="10706"/>
    <cellStyle name="Accent4 5 3" xfId="5585"/>
    <cellStyle name="Accent4 5 3 2" xfId="24599"/>
    <cellStyle name="Accent4 5 3 3" xfId="17182"/>
    <cellStyle name="Accent4 5 3 4" xfId="10707"/>
    <cellStyle name="Accent4 5 4" xfId="5586"/>
    <cellStyle name="Accent4 5 4 2" xfId="24598"/>
    <cellStyle name="Accent4 5 4 3" xfId="17183"/>
    <cellStyle name="Accent4 5 4 4" xfId="10708"/>
    <cellStyle name="Accent4 5 5" xfId="5587"/>
    <cellStyle name="Accent4 5 5 2" xfId="26546"/>
    <cellStyle name="Accent4 5 5 3" xfId="20908"/>
    <cellStyle name="Accent4 5 5 4" xfId="14458"/>
    <cellStyle name="Accent4 5 6" xfId="24600"/>
    <cellStyle name="Accent4 5 7" xfId="17180"/>
    <cellStyle name="Accent4 5 8" xfId="10705"/>
    <cellStyle name="Accent4 50" xfId="3867"/>
    <cellStyle name="Accent4 50 2" xfId="9729"/>
    <cellStyle name="Accent4 51" xfId="3891"/>
    <cellStyle name="Accent4 51 2" xfId="9743"/>
    <cellStyle name="Accent4 52" xfId="3904"/>
    <cellStyle name="Accent4 52 2" xfId="9771"/>
    <cellStyle name="Accent4 53" xfId="3906"/>
    <cellStyle name="Accent4 53 2" xfId="9612"/>
    <cellStyle name="Accent4 54" xfId="9651"/>
    <cellStyle name="Accent4 55" xfId="9810"/>
    <cellStyle name="Accent4 56" xfId="9693"/>
    <cellStyle name="Accent4 57" xfId="9799"/>
    <cellStyle name="Accent4 58" xfId="9710"/>
    <cellStyle name="Accent4 59" xfId="9768"/>
    <cellStyle name="Accent4 6" xfId="718"/>
    <cellStyle name="Accent4 6 2" xfId="5588"/>
    <cellStyle name="Accent4 6 2 2" xfId="24596"/>
    <cellStyle name="Accent4 6 2 3" xfId="17185"/>
    <cellStyle name="Accent4 6 2 4" xfId="10710"/>
    <cellStyle name="Accent4 6 3" xfId="5589"/>
    <cellStyle name="Accent4 6 3 2" xfId="24595"/>
    <cellStyle name="Accent4 6 3 3" xfId="17186"/>
    <cellStyle name="Accent4 6 3 4" xfId="10711"/>
    <cellStyle name="Accent4 6 4" xfId="5590"/>
    <cellStyle name="Accent4 6 4 2" xfId="24594"/>
    <cellStyle name="Accent4 6 4 3" xfId="17187"/>
    <cellStyle name="Accent4 6 4 4" xfId="10712"/>
    <cellStyle name="Accent4 6 5" xfId="5591"/>
    <cellStyle name="Accent4 6 5 2" xfId="23186"/>
    <cellStyle name="Accent4 6 5 3" xfId="20909"/>
    <cellStyle name="Accent4 6 5 4" xfId="14459"/>
    <cellStyle name="Accent4 6 6" xfId="24597"/>
    <cellStyle name="Accent4 6 7" xfId="17184"/>
    <cellStyle name="Accent4 6 8" xfId="10709"/>
    <cellStyle name="Accent4 60" xfId="9673"/>
    <cellStyle name="Accent4 61" xfId="9663"/>
    <cellStyle name="Accent4 62" xfId="9808"/>
    <cellStyle name="Accent4 63" xfId="9757"/>
    <cellStyle name="Accent4 64" xfId="9727"/>
    <cellStyle name="Accent4 65" xfId="9719"/>
    <cellStyle name="Accent4 66" xfId="9752"/>
    <cellStyle name="Accent4 67" xfId="9791"/>
    <cellStyle name="Accent4 68" xfId="9677"/>
    <cellStyle name="Accent4 69" xfId="9725"/>
    <cellStyle name="Accent4 7" xfId="719"/>
    <cellStyle name="Accent4 7 2" xfId="5592"/>
    <cellStyle name="Accent4 7 2 2" xfId="24592"/>
    <cellStyle name="Accent4 7 2 3" xfId="17189"/>
    <cellStyle name="Accent4 7 2 4" xfId="10714"/>
    <cellStyle name="Accent4 7 3" xfId="5593"/>
    <cellStyle name="Accent4 7 3 2" xfId="25799"/>
    <cellStyle name="Accent4 7 3 3" xfId="17190"/>
    <cellStyle name="Accent4 7 3 4" xfId="10715"/>
    <cellStyle name="Accent4 7 4" xfId="5594"/>
    <cellStyle name="Accent4 7 4 2" xfId="24591"/>
    <cellStyle name="Accent4 7 4 3" xfId="17191"/>
    <cellStyle name="Accent4 7 4 4" xfId="10716"/>
    <cellStyle name="Accent4 7 5" xfId="5595"/>
    <cellStyle name="Accent4 7 5 2" xfId="26545"/>
    <cellStyle name="Accent4 7 5 3" xfId="20910"/>
    <cellStyle name="Accent4 7 5 4" xfId="14460"/>
    <cellStyle name="Accent4 7 6" xfId="24593"/>
    <cellStyle name="Accent4 7 7" xfId="17188"/>
    <cellStyle name="Accent4 7 8" xfId="10713"/>
    <cellStyle name="Accent4 70" xfId="9738"/>
    <cellStyle name="Accent4 71" xfId="9829"/>
    <cellStyle name="Accent4 72" xfId="9621"/>
    <cellStyle name="Accent4 73" xfId="9707"/>
    <cellStyle name="Accent4 74" xfId="9838"/>
    <cellStyle name="Accent4 75" xfId="9881"/>
    <cellStyle name="Accent4 76" xfId="27645"/>
    <cellStyle name="Accent4 77" xfId="27665"/>
    <cellStyle name="Accent4 78" xfId="27670"/>
    <cellStyle name="Accent4 79" xfId="27677"/>
    <cellStyle name="Accent4 8" xfId="720"/>
    <cellStyle name="Accent4 8 2" xfId="5596"/>
    <cellStyle name="Accent4 8 2 2" xfId="22479"/>
    <cellStyle name="Accent4 8 2 3" xfId="17193"/>
    <cellStyle name="Accent4 8 2 4" xfId="10718"/>
    <cellStyle name="Accent4 8 3" xfId="5597"/>
    <cellStyle name="Accent4 8 3 2" xfId="22478"/>
    <cellStyle name="Accent4 8 3 3" xfId="17194"/>
    <cellStyle name="Accent4 8 3 4" xfId="10719"/>
    <cellStyle name="Accent4 8 4" xfId="5598"/>
    <cellStyle name="Accent4 8 4 2" xfId="23185"/>
    <cellStyle name="Accent4 8 4 3" xfId="20911"/>
    <cellStyle name="Accent4 8 4 4" xfId="14461"/>
    <cellStyle name="Accent4 8 5" xfId="25797"/>
    <cellStyle name="Accent4 8 6" xfId="17192"/>
    <cellStyle name="Accent4 8 7" xfId="10717"/>
    <cellStyle name="Accent4 80" xfId="27684"/>
    <cellStyle name="Accent4 81" xfId="27691"/>
    <cellStyle name="Accent4 82" xfId="27697"/>
    <cellStyle name="Accent4 83" xfId="27703"/>
    <cellStyle name="Accent4 84" xfId="27709"/>
    <cellStyle name="Accent4 85" xfId="27716"/>
    <cellStyle name="Accent4 86" xfId="27722"/>
    <cellStyle name="Accent4 87" xfId="27728"/>
    <cellStyle name="Accent4 88" xfId="27734"/>
    <cellStyle name="Accent4 89" xfId="27740"/>
    <cellStyle name="Accent4 9" xfId="721"/>
    <cellStyle name="Accent4 9 10" xfId="25796"/>
    <cellStyle name="Accent4 9 11" xfId="17195"/>
    <cellStyle name="Accent4 9 12" xfId="10720"/>
    <cellStyle name="Accent4 9 2" xfId="5599"/>
    <cellStyle name="Accent4 9 2 2" xfId="25795"/>
    <cellStyle name="Accent4 9 2 3" xfId="17196"/>
    <cellStyle name="Accent4 9 2 4" xfId="10721"/>
    <cellStyle name="Accent4 9 3" xfId="5600"/>
    <cellStyle name="Accent4 9 3 2" xfId="25794"/>
    <cellStyle name="Accent4 9 3 3" xfId="17197"/>
    <cellStyle name="Accent4 9 3 4" xfId="10722"/>
    <cellStyle name="Accent4 9 4" xfId="5601"/>
    <cellStyle name="Accent4 9 4 2" xfId="25793"/>
    <cellStyle name="Accent4 9 4 3" xfId="17198"/>
    <cellStyle name="Accent4 9 4 4" xfId="10723"/>
    <cellStyle name="Accent4 9 5" xfId="5602"/>
    <cellStyle name="Accent4 9 5 2" xfId="25792"/>
    <cellStyle name="Accent4 9 5 3" xfId="17199"/>
    <cellStyle name="Accent4 9 5 4" xfId="10724"/>
    <cellStyle name="Accent4 9 6" xfId="5603"/>
    <cellStyle name="Accent4 9 6 2" xfId="25791"/>
    <cellStyle name="Accent4 9 6 3" xfId="17200"/>
    <cellStyle name="Accent4 9 6 4" xfId="10725"/>
    <cellStyle name="Accent4 9 7" xfId="5604"/>
    <cellStyle name="Accent4 9 7 2" xfId="25790"/>
    <cellStyle name="Accent4 9 7 3" xfId="17201"/>
    <cellStyle name="Accent4 9 7 4" xfId="10726"/>
    <cellStyle name="Accent4 9 8" xfId="5605"/>
    <cellStyle name="Accent4 9 8 2" xfId="24590"/>
    <cellStyle name="Accent4 9 8 3" xfId="17202"/>
    <cellStyle name="Accent4 9 8 4" xfId="10727"/>
    <cellStyle name="Accent4 9 9" xfId="5606"/>
    <cellStyle name="Accent4 9 9 2" xfId="23184"/>
    <cellStyle name="Accent4 9 9 3" xfId="20912"/>
    <cellStyle name="Accent4 9 9 4" xfId="14462"/>
    <cellStyle name="Accent4 90" xfId="27744"/>
    <cellStyle name="Accent4 91" xfId="27748"/>
    <cellStyle name="Accent4 92" xfId="27751"/>
    <cellStyle name="Accent4 93" xfId="27759"/>
    <cellStyle name="Accent4 94" xfId="27762"/>
    <cellStyle name="Accent5" xfId="35" builtinId="45" customBuiltin="1"/>
    <cellStyle name="Accent5 - 20%" xfId="36"/>
    <cellStyle name="Accent5 - 20% 10" xfId="723"/>
    <cellStyle name="Accent5 - 20% 10 2" xfId="23182"/>
    <cellStyle name="Accent5 - 20% 10 3" xfId="20914"/>
    <cellStyle name="Accent5 - 20% 10 4" xfId="14463"/>
    <cellStyle name="Accent5 - 20% 11" xfId="724"/>
    <cellStyle name="Accent5 - 20% 11 2" xfId="23181"/>
    <cellStyle name="Accent5 - 20% 11 3" xfId="20915"/>
    <cellStyle name="Accent5 - 20% 11 4" xfId="14464"/>
    <cellStyle name="Accent5 - 20% 12" xfId="725"/>
    <cellStyle name="Accent5 - 20% 12 2" xfId="23180"/>
    <cellStyle name="Accent5 - 20% 12 3" xfId="20916"/>
    <cellStyle name="Accent5 - 20% 12 4" xfId="14465"/>
    <cellStyle name="Accent5 - 20% 13" xfId="726"/>
    <cellStyle name="Accent5 - 20% 13 2" xfId="23179"/>
    <cellStyle name="Accent5 - 20% 13 3" xfId="20917"/>
    <cellStyle name="Accent5 - 20% 13 4" xfId="14466"/>
    <cellStyle name="Accent5 - 20% 14" xfId="727"/>
    <cellStyle name="Accent5 - 20% 14 2" xfId="23178"/>
    <cellStyle name="Accent5 - 20% 14 3" xfId="20918"/>
    <cellStyle name="Accent5 - 20% 14 4" xfId="14467"/>
    <cellStyle name="Accent5 - 20% 15" xfId="728"/>
    <cellStyle name="Accent5 - 20% 15 2" xfId="26994"/>
    <cellStyle name="Accent5 - 20% 15 3" xfId="20919"/>
    <cellStyle name="Accent5 - 20% 15 4" xfId="14468"/>
    <cellStyle name="Accent5 - 20% 16" xfId="729"/>
    <cellStyle name="Accent5 - 20% 16 2" xfId="26993"/>
    <cellStyle name="Accent5 - 20% 16 3" xfId="20920"/>
    <cellStyle name="Accent5 - 20% 16 4" xfId="14469"/>
    <cellStyle name="Accent5 - 20% 17" xfId="730"/>
    <cellStyle name="Accent5 - 20% 17 2" xfId="26992"/>
    <cellStyle name="Accent5 - 20% 17 3" xfId="20921"/>
    <cellStyle name="Accent5 - 20% 17 4" xfId="14470"/>
    <cellStyle name="Accent5 - 20% 18" xfId="731"/>
    <cellStyle name="Accent5 - 20% 18 2" xfId="26991"/>
    <cellStyle name="Accent5 - 20% 18 3" xfId="20922"/>
    <cellStyle name="Accent5 - 20% 18 4" xfId="14471"/>
    <cellStyle name="Accent5 - 20% 19" xfId="732"/>
    <cellStyle name="Accent5 - 20% 19 2" xfId="26990"/>
    <cellStyle name="Accent5 - 20% 19 3" xfId="20923"/>
    <cellStyle name="Accent5 - 20% 19 4" xfId="14472"/>
    <cellStyle name="Accent5 - 20% 2" xfId="733"/>
    <cellStyle name="Accent5 - 20% 2 2" xfId="5607"/>
    <cellStyle name="Accent5 - 20% 2 2 2" xfId="25787"/>
    <cellStyle name="Accent5 - 20% 2 2 3" xfId="17205"/>
    <cellStyle name="Accent5 - 20% 2 2 4" xfId="10730"/>
    <cellStyle name="Accent5 - 20% 2 3" xfId="25788"/>
    <cellStyle name="Accent5 - 20% 2 4" xfId="17204"/>
    <cellStyle name="Accent5 - 20% 2 5" xfId="10729"/>
    <cellStyle name="Accent5 - 20% 20" xfId="734"/>
    <cellStyle name="Accent5 - 20% 20 2" xfId="24924"/>
    <cellStyle name="Accent5 - 20% 20 3" xfId="20924"/>
    <cellStyle name="Accent5 - 20% 20 4" xfId="14473"/>
    <cellStyle name="Accent5 - 20% 21" xfId="735"/>
    <cellStyle name="Accent5 - 20% 21 2" xfId="26989"/>
    <cellStyle name="Accent5 - 20% 21 3" xfId="20925"/>
    <cellStyle name="Accent5 - 20% 21 4" xfId="14474"/>
    <cellStyle name="Accent5 - 20% 22" xfId="736"/>
    <cellStyle name="Accent5 - 20% 22 2" xfId="26988"/>
    <cellStyle name="Accent5 - 20% 22 3" xfId="20926"/>
    <cellStyle name="Accent5 - 20% 22 4" xfId="14475"/>
    <cellStyle name="Accent5 - 20% 23" xfId="737"/>
    <cellStyle name="Accent5 - 20% 23 2" xfId="26987"/>
    <cellStyle name="Accent5 - 20% 23 3" xfId="20927"/>
    <cellStyle name="Accent5 - 20% 23 4" xfId="14476"/>
    <cellStyle name="Accent5 - 20% 24" xfId="738"/>
    <cellStyle name="Accent5 - 20% 24 2" xfId="25965"/>
    <cellStyle name="Accent5 - 20% 24 3" xfId="20928"/>
    <cellStyle name="Accent5 - 20% 24 4" xfId="14477"/>
    <cellStyle name="Accent5 - 20% 25" xfId="739"/>
    <cellStyle name="Accent5 - 20% 25 2" xfId="26986"/>
    <cellStyle name="Accent5 - 20% 25 3" xfId="20929"/>
    <cellStyle name="Accent5 - 20% 25 4" xfId="14478"/>
    <cellStyle name="Accent5 - 20% 26" xfId="740"/>
    <cellStyle name="Accent5 - 20% 26 2" xfId="25964"/>
    <cellStyle name="Accent5 - 20% 26 3" xfId="20930"/>
    <cellStyle name="Accent5 - 20% 26 4" xfId="14479"/>
    <cellStyle name="Accent5 - 20% 27" xfId="741"/>
    <cellStyle name="Accent5 - 20% 27 2" xfId="25963"/>
    <cellStyle name="Accent5 - 20% 27 3" xfId="20931"/>
    <cellStyle name="Accent5 - 20% 27 4" xfId="14480"/>
    <cellStyle name="Accent5 - 20% 28" xfId="742"/>
    <cellStyle name="Accent5 - 20% 28 2" xfId="22516"/>
    <cellStyle name="Accent5 - 20% 28 3" xfId="20932"/>
    <cellStyle name="Accent5 - 20% 28 4" xfId="14481"/>
    <cellStyle name="Accent5 - 20% 29" xfId="743"/>
    <cellStyle name="Accent5 - 20% 29 2" xfId="25961"/>
    <cellStyle name="Accent5 - 20% 29 3" xfId="20933"/>
    <cellStyle name="Accent5 - 20% 29 4" xfId="14482"/>
    <cellStyle name="Accent5 - 20% 3" xfId="744"/>
    <cellStyle name="Accent5 - 20% 3 2" xfId="25960"/>
    <cellStyle name="Accent5 - 20% 3 3" xfId="20934"/>
    <cellStyle name="Accent5 - 20% 3 4" xfId="14483"/>
    <cellStyle name="Accent5 - 20% 30" xfId="745"/>
    <cellStyle name="Accent5 - 20% 30 2" xfId="25959"/>
    <cellStyle name="Accent5 - 20% 30 3" xfId="20935"/>
    <cellStyle name="Accent5 - 20% 30 4" xfId="14484"/>
    <cellStyle name="Accent5 - 20% 31" xfId="746"/>
    <cellStyle name="Accent5 - 20% 31 2" xfId="25958"/>
    <cellStyle name="Accent5 - 20% 31 3" xfId="20936"/>
    <cellStyle name="Accent5 - 20% 31 4" xfId="14485"/>
    <cellStyle name="Accent5 - 20% 32" xfId="747"/>
    <cellStyle name="Accent5 - 20% 32 2" xfId="25957"/>
    <cellStyle name="Accent5 - 20% 32 3" xfId="20937"/>
    <cellStyle name="Accent5 - 20% 32 4" xfId="14486"/>
    <cellStyle name="Accent5 - 20% 33" xfId="748"/>
    <cellStyle name="Accent5 - 20% 33 2" xfId="26985"/>
    <cellStyle name="Accent5 - 20% 33 3" xfId="20938"/>
    <cellStyle name="Accent5 - 20% 33 4" xfId="14487"/>
    <cellStyle name="Accent5 - 20% 34" xfId="749"/>
    <cellStyle name="Accent5 - 20% 34 2" xfId="26984"/>
    <cellStyle name="Accent5 - 20% 34 3" xfId="20939"/>
    <cellStyle name="Accent5 - 20% 34 4" xfId="14488"/>
    <cellStyle name="Accent5 - 20% 35" xfId="750"/>
    <cellStyle name="Accent5 - 20% 35 2" xfId="26983"/>
    <cellStyle name="Accent5 - 20% 35 3" xfId="20940"/>
    <cellStyle name="Accent5 - 20% 35 4" xfId="14489"/>
    <cellStyle name="Accent5 - 20% 36" xfId="751"/>
    <cellStyle name="Accent5 - 20% 36 2" xfId="26982"/>
    <cellStyle name="Accent5 - 20% 36 3" xfId="20941"/>
    <cellStyle name="Accent5 - 20% 36 4" xfId="14490"/>
    <cellStyle name="Accent5 - 20% 37" xfId="752"/>
    <cellStyle name="Accent5 - 20% 37 2" xfId="25956"/>
    <cellStyle name="Accent5 - 20% 37 3" xfId="20942"/>
    <cellStyle name="Accent5 - 20% 37 4" xfId="14491"/>
    <cellStyle name="Accent5 - 20% 38" xfId="753"/>
    <cellStyle name="Accent5 - 20% 38 2" xfId="26981"/>
    <cellStyle name="Accent5 - 20% 38 3" xfId="20943"/>
    <cellStyle name="Accent5 - 20% 38 4" xfId="14492"/>
    <cellStyle name="Accent5 - 20% 39" xfId="754"/>
    <cellStyle name="Accent5 - 20% 39 2" xfId="25955"/>
    <cellStyle name="Accent5 - 20% 39 3" xfId="20944"/>
    <cellStyle name="Accent5 - 20% 39 4" xfId="14493"/>
    <cellStyle name="Accent5 - 20% 4" xfId="755"/>
    <cellStyle name="Accent5 - 20% 4 2" xfId="25918"/>
    <cellStyle name="Accent5 - 20% 4 3" xfId="20945"/>
    <cellStyle name="Accent5 - 20% 4 4" xfId="14494"/>
    <cellStyle name="Accent5 - 20% 40" xfId="756"/>
    <cellStyle name="Accent5 - 20% 40 2" xfId="25954"/>
    <cellStyle name="Accent5 - 20% 40 3" xfId="20946"/>
    <cellStyle name="Accent5 - 20% 40 4" xfId="14495"/>
    <cellStyle name="Accent5 - 20% 41" xfId="757"/>
    <cellStyle name="Accent5 - 20% 41 2" xfId="25953"/>
    <cellStyle name="Accent5 - 20% 41 3" xfId="20947"/>
    <cellStyle name="Accent5 - 20% 41 4" xfId="14496"/>
    <cellStyle name="Accent5 - 20% 42" xfId="758"/>
    <cellStyle name="Accent5 - 20% 42 2" xfId="25952"/>
    <cellStyle name="Accent5 - 20% 42 3" xfId="20948"/>
    <cellStyle name="Accent5 - 20% 42 4" xfId="14497"/>
    <cellStyle name="Accent5 - 20% 43" xfId="759"/>
    <cellStyle name="Accent5 - 20% 43 2" xfId="25951"/>
    <cellStyle name="Accent5 - 20% 43 3" xfId="20949"/>
    <cellStyle name="Accent5 - 20% 43 4" xfId="14498"/>
    <cellStyle name="Accent5 - 20% 44" xfId="760"/>
    <cellStyle name="Accent5 - 20% 44 2" xfId="25950"/>
    <cellStyle name="Accent5 - 20% 44 3" xfId="20950"/>
    <cellStyle name="Accent5 - 20% 44 4" xfId="14499"/>
    <cellStyle name="Accent5 - 20% 45" xfId="761"/>
    <cellStyle name="Accent5 - 20% 45 2" xfId="25949"/>
    <cellStyle name="Accent5 - 20% 45 3" xfId="20951"/>
    <cellStyle name="Accent5 - 20% 45 4" xfId="14500"/>
    <cellStyle name="Accent5 - 20% 46" xfId="762"/>
    <cellStyle name="Accent5 - 20% 46 2" xfId="25948"/>
    <cellStyle name="Accent5 - 20% 46 3" xfId="20952"/>
    <cellStyle name="Accent5 - 20% 46 4" xfId="14501"/>
    <cellStyle name="Accent5 - 20% 47" xfId="4702"/>
    <cellStyle name="Accent5 - 20% 47 2" xfId="23183"/>
    <cellStyle name="Accent5 - 20% 47 3" xfId="20913"/>
    <cellStyle name="Accent5 - 20% 48" xfId="4454"/>
    <cellStyle name="Accent5 - 20% 48 2" xfId="25789"/>
    <cellStyle name="Accent5 - 20% 49" xfId="17203"/>
    <cellStyle name="Accent5 - 20% 5" xfId="763"/>
    <cellStyle name="Accent5 - 20% 5 2" xfId="26544"/>
    <cellStyle name="Accent5 - 20% 5 3" xfId="20953"/>
    <cellStyle name="Accent5 - 20% 5 4" xfId="14502"/>
    <cellStyle name="Accent5 - 20% 50" xfId="10728"/>
    <cellStyle name="Accent5 - 20% 6" xfId="764"/>
    <cellStyle name="Accent5 - 20% 6 2" xfId="23177"/>
    <cellStyle name="Accent5 - 20% 6 3" xfId="20954"/>
    <cellStyle name="Accent5 - 20% 6 4" xfId="14503"/>
    <cellStyle name="Accent5 - 20% 7" xfId="765"/>
    <cellStyle name="Accent5 - 20% 7 2" xfId="26980"/>
    <cellStyle name="Accent5 - 20% 7 3" xfId="20955"/>
    <cellStyle name="Accent5 - 20% 7 4" xfId="14504"/>
    <cellStyle name="Accent5 - 20% 8" xfId="766"/>
    <cellStyle name="Accent5 - 20% 8 2" xfId="26979"/>
    <cellStyle name="Accent5 - 20% 8 3" xfId="20956"/>
    <cellStyle name="Accent5 - 20% 8 4" xfId="14505"/>
    <cellStyle name="Accent5 - 20% 9" xfId="767"/>
    <cellStyle name="Accent5 - 20% 9 2" xfId="26978"/>
    <cellStyle name="Accent5 - 20% 9 3" xfId="20957"/>
    <cellStyle name="Accent5 - 20% 9 4" xfId="14506"/>
    <cellStyle name="Accent5 - 40%" xfId="37"/>
    <cellStyle name="Accent5 - 40% 10" xfId="769"/>
    <cellStyle name="Accent5 - 40% 10 2" xfId="26977"/>
    <cellStyle name="Accent5 - 40% 10 3" xfId="20958"/>
    <cellStyle name="Accent5 - 40% 10 4" xfId="14507"/>
    <cellStyle name="Accent5 - 40% 11" xfId="770"/>
    <cellStyle name="Accent5 - 40% 11 2" xfId="25947"/>
    <cellStyle name="Accent5 - 40% 11 3" xfId="20959"/>
    <cellStyle name="Accent5 - 40% 11 4" xfId="14508"/>
    <cellStyle name="Accent5 - 40% 12" xfId="771"/>
    <cellStyle name="Accent5 - 40% 12 2" xfId="26976"/>
    <cellStyle name="Accent5 - 40% 12 3" xfId="20960"/>
    <cellStyle name="Accent5 - 40% 12 4" xfId="14509"/>
    <cellStyle name="Accent5 - 40% 13" xfId="772"/>
    <cellStyle name="Accent5 - 40% 13 2" xfId="26975"/>
    <cellStyle name="Accent5 - 40% 13 3" xfId="20961"/>
    <cellStyle name="Accent5 - 40% 13 4" xfId="14510"/>
    <cellStyle name="Accent5 - 40% 14" xfId="773"/>
    <cellStyle name="Accent5 - 40% 14 2" xfId="26974"/>
    <cellStyle name="Accent5 - 40% 14 3" xfId="20962"/>
    <cellStyle name="Accent5 - 40% 14 4" xfId="14511"/>
    <cellStyle name="Accent5 - 40% 15" xfId="774"/>
    <cellStyle name="Accent5 - 40% 15 2" xfId="26973"/>
    <cellStyle name="Accent5 - 40% 15 3" xfId="20963"/>
    <cellStyle name="Accent5 - 40% 15 4" xfId="14512"/>
    <cellStyle name="Accent5 - 40% 16" xfId="775"/>
    <cellStyle name="Accent5 - 40% 16 2" xfId="25946"/>
    <cellStyle name="Accent5 - 40% 16 3" xfId="20964"/>
    <cellStyle name="Accent5 - 40% 16 4" xfId="14513"/>
    <cellStyle name="Accent5 - 40% 17" xfId="776"/>
    <cellStyle name="Accent5 - 40% 17 2" xfId="23176"/>
    <cellStyle name="Accent5 - 40% 17 3" xfId="20965"/>
    <cellStyle name="Accent5 - 40% 17 4" xfId="14514"/>
    <cellStyle name="Accent5 - 40% 18" xfId="777"/>
    <cellStyle name="Accent5 - 40% 18 2" xfId="24923"/>
    <cellStyle name="Accent5 - 40% 18 3" xfId="20966"/>
    <cellStyle name="Accent5 - 40% 18 4" xfId="14515"/>
    <cellStyle name="Accent5 - 40% 19" xfId="778"/>
    <cellStyle name="Accent5 - 40% 19 2" xfId="26972"/>
    <cellStyle name="Accent5 - 40% 19 3" xfId="20967"/>
    <cellStyle name="Accent5 - 40% 19 4" xfId="14516"/>
    <cellStyle name="Accent5 - 40% 2" xfId="779"/>
    <cellStyle name="Accent5 - 40% 2 2" xfId="5608"/>
    <cellStyle name="Accent5 - 40% 2 2 2" xfId="25784"/>
    <cellStyle name="Accent5 - 40% 2 2 3" xfId="17208"/>
    <cellStyle name="Accent5 - 40% 2 2 4" xfId="10732"/>
    <cellStyle name="Accent5 - 40% 2 3" xfId="25785"/>
    <cellStyle name="Accent5 - 40% 2 4" xfId="17207"/>
    <cellStyle name="Accent5 - 40% 2 5" xfId="10731"/>
    <cellStyle name="Accent5 - 40% 20" xfId="780"/>
    <cellStyle name="Accent5 - 40% 20 2" xfId="26971"/>
    <cellStyle name="Accent5 - 40% 20 3" xfId="20968"/>
    <cellStyle name="Accent5 - 40% 20 4" xfId="14517"/>
    <cellStyle name="Accent5 - 40% 21" xfId="781"/>
    <cellStyle name="Accent5 - 40% 21 2" xfId="25945"/>
    <cellStyle name="Accent5 - 40% 21 3" xfId="20969"/>
    <cellStyle name="Accent5 - 40% 21 4" xfId="14518"/>
    <cellStyle name="Accent5 - 40% 22" xfId="782"/>
    <cellStyle name="Accent5 - 40% 22 2" xfId="26970"/>
    <cellStyle name="Accent5 - 40% 22 3" xfId="20970"/>
    <cellStyle name="Accent5 - 40% 22 4" xfId="14519"/>
    <cellStyle name="Accent5 - 40% 23" xfId="783"/>
    <cellStyle name="Accent5 - 40% 23 2" xfId="22774"/>
    <cellStyle name="Accent5 - 40% 23 3" xfId="20971"/>
    <cellStyle name="Accent5 - 40% 23 4" xfId="14520"/>
    <cellStyle name="Accent5 - 40% 24" xfId="784"/>
    <cellStyle name="Accent5 - 40% 24 2" xfId="26969"/>
    <cellStyle name="Accent5 - 40% 24 3" xfId="20972"/>
    <cellStyle name="Accent5 - 40% 24 4" xfId="14521"/>
    <cellStyle name="Accent5 - 40% 25" xfId="4703"/>
    <cellStyle name="Accent5 - 40% 26" xfId="4455"/>
    <cellStyle name="Accent5 - 40% 26 2" xfId="17206"/>
    <cellStyle name="Accent5 - 40% 3" xfId="785"/>
    <cellStyle name="Accent5 - 40% 3 2" xfId="26968"/>
    <cellStyle name="Accent5 - 40% 3 3" xfId="20973"/>
    <cellStyle name="Accent5 - 40% 3 4" xfId="14522"/>
    <cellStyle name="Accent5 - 40% 4" xfId="786"/>
    <cellStyle name="Accent5 - 40% 4 2" xfId="26967"/>
    <cellStyle name="Accent5 - 40% 4 3" xfId="20974"/>
    <cellStyle name="Accent5 - 40% 4 4" xfId="14523"/>
    <cellStyle name="Accent5 - 40% 5" xfId="787"/>
    <cellStyle name="Accent5 - 40% 5 2" xfId="25944"/>
    <cellStyle name="Accent5 - 40% 5 3" xfId="20975"/>
    <cellStyle name="Accent5 - 40% 5 4" xfId="14524"/>
    <cellStyle name="Accent5 - 40% 6" xfId="788"/>
    <cellStyle name="Accent5 - 40% 6 2" xfId="26966"/>
    <cellStyle name="Accent5 - 40% 6 3" xfId="20976"/>
    <cellStyle name="Accent5 - 40% 6 4" xfId="14525"/>
    <cellStyle name="Accent5 - 40% 7" xfId="789"/>
    <cellStyle name="Accent5 - 40% 7 2" xfId="26965"/>
    <cellStyle name="Accent5 - 40% 7 3" xfId="20977"/>
    <cellStyle name="Accent5 - 40% 7 4" xfId="14526"/>
    <cellStyle name="Accent5 - 40% 8" xfId="790"/>
    <cellStyle name="Accent5 - 40% 8 2" xfId="26964"/>
    <cellStyle name="Accent5 - 40% 8 3" xfId="20978"/>
    <cellStyle name="Accent5 - 40% 8 4" xfId="14527"/>
    <cellStyle name="Accent5 - 40% 9" xfId="791"/>
    <cellStyle name="Accent5 - 40% 9 2" xfId="26963"/>
    <cellStyle name="Accent5 - 40% 9 3" xfId="20979"/>
    <cellStyle name="Accent5 - 40% 9 4" xfId="14528"/>
    <cellStyle name="Accent5 - 60%" xfId="38"/>
    <cellStyle name="Accent5 - 60% 10" xfId="793"/>
    <cellStyle name="Accent5 - 60% 10 2" xfId="24922"/>
    <cellStyle name="Accent5 - 60% 10 3" xfId="20981"/>
    <cellStyle name="Accent5 - 60% 10 4" xfId="14529"/>
    <cellStyle name="Accent5 - 60% 11" xfId="794"/>
    <cellStyle name="Accent5 - 60% 11 2" xfId="24921"/>
    <cellStyle name="Accent5 - 60% 11 3" xfId="20982"/>
    <cellStyle name="Accent5 - 60% 11 4" xfId="14530"/>
    <cellStyle name="Accent5 - 60% 12" xfId="795"/>
    <cellStyle name="Accent5 - 60% 12 2" xfId="24920"/>
    <cellStyle name="Accent5 - 60% 12 3" xfId="20983"/>
    <cellStyle name="Accent5 - 60% 12 4" xfId="14531"/>
    <cellStyle name="Accent5 - 60% 13" xfId="796"/>
    <cellStyle name="Accent5 - 60% 13 2" xfId="25942"/>
    <cellStyle name="Accent5 - 60% 13 3" xfId="20984"/>
    <cellStyle name="Accent5 - 60% 13 4" xfId="14532"/>
    <cellStyle name="Accent5 - 60% 14" xfId="797"/>
    <cellStyle name="Accent5 - 60% 14 2" xfId="24919"/>
    <cellStyle name="Accent5 - 60% 14 3" xfId="20985"/>
    <cellStyle name="Accent5 - 60% 14 4" xfId="14533"/>
    <cellStyle name="Accent5 - 60% 15" xfId="798"/>
    <cellStyle name="Accent5 - 60% 15 2" xfId="24918"/>
    <cellStyle name="Accent5 - 60% 15 3" xfId="20986"/>
    <cellStyle name="Accent5 - 60% 15 4" xfId="14534"/>
    <cellStyle name="Accent5 - 60% 16" xfId="799"/>
    <cellStyle name="Accent5 - 60% 16 2" xfId="24917"/>
    <cellStyle name="Accent5 - 60% 16 3" xfId="20987"/>
    <cellStyle name="Accent5 - 60% 16 4" xfId="14535"/>
    <cellStyle name="Accent5 - 60% 17" xfId="800"/>
    <cellStyle name="Accent5 - 60% 17 2" xfId="26950"/>
    <cellStyle name="Accent5 - 60% 17 3" xfId="20988"/>
    <cellStyle name="Accent5 - 60% 17 4" xfId="14536"/>
    <cellStyle name="Accent5 - 60% 18" xfId="801"/>
    <cellStyle name="Accent5 - 60% 18 2" xfId="26961"/>
    <cellStyle name="Accent5 - 60% 18 3" xfId="20989"/>
    <cellStyle name="Accent5 - 60% 18 4" xfId="14537"/>
    <cellStyle name="Accent5 - 60% 19" xfId="802"/>
    <cellStyle name="Accent5 - 60% 19 2" xfId="26960"/>
    <cellStyle name="Accent5 - 60% 19 3" xfId="20990"/>
    <cellStyle name="Accent5 - 60% 19 4" xfId="14538"/>
    <cellStyle name="Accent5 - 60% 2" xfId="803"/>
    <cellStyle name="Accent5 - 60% 2 2" xfId="5609"/>
    <cellStyle name="Accent5 - 60% 2 2 2" xfId="24588"/>
    <cellStyle name="Accent5 - 60% 2 2 3" xfId="17211"/>
    <cellStyle name="Accent5 - 60% 2 2 4" xfId="10735"/>
    <cellStyle name="Accent5 - 60% 2 3" xfId="24589"/>
    <cellStyle name="Accent5 - 60% 2 4" xfId="17210"/>
    <cellStyle name="Accent5 - 60% 2 5" xfId="10734"/>
    <cellStyle name="Accent5 - 60% 20" xfId="804"/>
    <cellStyle name="Accent5 - 60% 20 2" xfId="26959"/>
    <cellStyle name="Accent5 - 60% 20 3" xfId="20991"/>
    <cellStyle name="Accent5 - 60% 20 4" xfId="14539"/>
    <cellStyle name="Accent5 - 60% 21" xfId="805"/>
    <cellStyle name="Accent5 - 60% 21 2" xfId="26958"/>
    <cellStyle name="Accent5 - 60% 21 3" xfId="20992"/>
    <cellStyle name="Accent5 - 60% 21 4" xfId="14540"/>
    <cellStyle name="Accent5 - 60% 22" xfId="806"/>
    <cellStyle name="Accent5 - 60% 22 2" xfId="25941"/>
    <cellStyle name="Accent5 - 60% 22 3" xfId="20993"/>
    <cellStyle name="Accent5 - 60% 22 4" xfId="14541"/>
    <cellStyle name="Accent5 - 60% 23" xfId="807"/>
    <cellStyle name="Accent5 - 60% 23 2" xfId="25940"/>
    <cellStyle name="Accent5 - 60% 23 3" xfId="20994"/>
    <cellStyle name="Accent5 - 60% 23 4" xfId="14542"/>
    <cellStyle name="Accent5 - 60% 24" xfId="808"/>
    <cellStyle name="Accent5 - 60% 24 2" xfId="25572"/>
    <cellStyle name="Accent5 - 60% 24 3" xfId="20995"/>
    <cellStyle name="Accent5 - 60% 24 4" xfId="14543"/>
    <cellStyle name="Accent5 - 60% 25" xfId="809"/>
    <cellStyle name="Accent5 - 60% 25 2" xfId="26381"/>
    <cellStyle name="Accent5 - 60% 25 3" xfId="20996"/>
    <cellStyle name="Accent5 - 60% 25 4" xfId="14544"/>
    <cellStyle name="Accent5 - 60% 26" xfId="810"/>
    <cellStyle name="Accent5 - 60% 26 2" xfId="26370"/>
    <cellStyle name="Accent5 - 60% 26 3" xfId="20997"/>
    <cellStyle name="Accent5 - 60% 26 4" xfId="14545"/>
    <cellStyle name="Accent5 - 60% 27" xfId="811"/>
    <cellStyle name="Accent5 - 60% 27 2" xfId="27237"/>
    <cellStyle name="Accent5 - 60% 27 3" xfId="20998"/>
    <cellStyle name="Accent5 - 60% 27 4" xfId="14546"/>
    <cellStyle name="Accent5 - 60% 28" xfId="812"/>
    <cellStyle name="Accent5 - 60% 28 2" xfId="25939"/>
    <cellStyle name="Accent5 - 60% 28 3" xfId="20999"/>
    <cellStyle name="Accent5 - 60% 28 4" xfId="14547"/>
    <cellStyle name="Accent5 - 60% 29" xfId="813"/>
    <cellStyle name="Accent5 - 60% 29 2" xfId="22040"/>
    <cellStyle name="Accent5 - 60% 29 3" xfId="21000"/>
    <cellStyle name="Accent5 - 60% 29 4" xfId="14548"/>
    <cellStyle name="Accent5 - 60% 3" xfId="814"/>
    <cellStyle name="Accent5 - 60% 3 2" xfId="23175"/>
    <cellStyle name="Accent5 - 60% 3 3" xfId="21001"/>
    <cellStyle name="Accent5 - 60% 3 4" xfId="14549"/>
    <cellStyle name="Accent5 - 60% 30" xfId="815"/>
    <cellStyle name="Accent5 - 60% 30 2" xfId="23174"/>
    <cellStyle name="Accent5 - 60% 30 3" xfId="21002"/>
    <cellStyle name="Accent5 - 60% 30 4" xfId="14550"/>
    <cellStyle name="Accent5 - 60% 31" xfId="816"/>
    <cellStyle name="Accent5 - 60% 31 2" xfId="22012"/>
    <cellStyle name="Accent5 - 60% 31 3" xfId="21003"/>
    <cellStyle name="Accent5 - 60% 31 4" xfId="14551"/>
    <cellStyle name="Accent5 - 60% 32" xfId="817"/>
    <cellStyle name="Accent5 - 60% 32 2" xfId="25675"/>
    <cellStyle name="Accent5 - 60% 32 3" xfId="21004"/>
    <cellStyle name="Accent5 - 60% 32 4" xfId="14552"/>
    <cellStyle name="Accent5 - 60% 33" xfId="818"/>
    <cellStyle name="Accent5 - 60% 33 2" xfId="22001"/>
    <cellStyle name="Accent5 - 60% 33 3" xfId="21005"/>
    <cellStyle name="Accent5 - 60% 33 4" xfId="14553"/>
    <cellStyle name="Accent5 - 60% 34" xfId="819"/>
    <cellStyle name="Accent5 - 60% 34 2" xfId="25569"/>
    <cellStyle name="Accent5 - 60% 34 3" xfId="21006"/>
    <cellStyle name="Accent5 - 60% 34 4" xfId="14554"/>
    <cellStyle name="Accent5 - 60% 35" xfId="820"/>
    <cellStyle name="Accent5 - 60% 35 2" xfId="26957"/>
    <cellStyle name="Accent5 - 60% 35 3" xfId="21007"/>
    <cellStyle name="Accent5 - 60% 35 4" xfId="14555"/>
    <cellStyle name="Accent5 - 60% 36" xfId="821"/>
    <cellStyle name="Accent5 - 60% 36 2" xfId="26374"/>
    <cellStyle name="Accent5 - 60% 36 3" xfId="21008"/>
    <cellStyle name="Accent5 - 60% 36 4" xfId="14556"/>
    <cellStyle name="Accent5 - 60% 37" xfId="822"/>
    <cellStyle name="Accent5 - 60% 37 2" xfId="26367"/>
    <cellStyle name="Accent5 - 60% 37 3" xfId="21009"/>
    <cellStyle name="Accent5 - 60% 37 4" xfId="14557"/>
    <cellStyle name="Accent5 - 60% 38" xfId="823"/>
    <cellStyle name="Accent5 - 60% 38 2" xfId="26956"/>
    <cellStyle name="Accent5 - 60% 38 3" xfId="21010"/>
    <cellStyle name="Accent5 - 60% 38 4" xfId="14558"/>
    <cellStyle name="Accent5 - 60% 39" xfId="824"/>
    <cellStyle name="Accent5 - 60% 39 2" xfId="22775"/>
    <cellStyle name="Accent5 - 60% 39 3" xfId="21011"/>
    <cellStyle name="Accent5 - 60% 39 4" xfId="14559"/>
    <cellStyle name="Accent5 - 60% 4" xfId="825"/>
    <cellStyle name="Accent5 - 60% 4 2" xfId="24916"/>
    <cellStyle name="Accent5 - 60% 4 3" xfId="21012"/>
    <cellStyle name="Accent5 - 60% 4 4" xfId="14560"/>
    <cellStyle name="Accent5 - 60% 40" xfId="826"/>
    <cellStyle name="Accent5 - 60% 40 2" xfId="23173"/>
    <cellStyle name="Accent5 - 60% 40 3" xfId="21013"/>
    <cellStyle name="Accent5 - 60% 40 4" xfId="14561"/>
    <cellStyle name="Accent5 - 60% 41" xfId="827"/>
    <cellStyle name="Accent5 - 60% 41 2" xfId="25937"/>
    <cellStyle name="Accent5 - 60% 41 3" xfId="21014"/>
    <cellStyle name="Accent5 - 60% 41 4" xfId="14562"/>
    <cellStyle name="Accent5 - 60% 42" xfId="828"/>
    <cellStyle name="Accent5 - 60% 42 2" xfId="25936"/>
    <cellStyle name="Accent5 - 60% 42 3" xfId="21015"/>
    <cellStyle name="Accent5 - 60% 42 4" xfId="14563"/>
    <cellStyle name="Accent5 - 60% 43" xfId="829"/>
    <cellStyle name="Accent5 - 60% 43 2" xfId="25938"/>
    <cellStyle name="Accent5 - 60% 43 3" xfId="21016"/>
    <cellStyle name="Accent5 - 60% 43 4" xfId="14564"/>
    <cellStyle name="Accent5 - 60% 44" xfId="830"/>
    <cellStyle name="Accent5 - 60% 44 2" xfId="26391"/>
    <cellStyle name="Accent5 - 60% 44 3" xfId="21017"/>
    <cellStyle name="Accent5 - 60% 44 4" xfId="14565"/>
    <cellStyle name="Accent5 - 60% 45" xfId="831"/>
    <cellStyle name="Accent5 - 60% 45 2" xfId="26365"/>
    <cellStyle name="Accent5 - 60% 45 3" xfId="21018"/>
    <cellStyle name="Accent5 - 60% 45 4" xfId="14566"/>
    <cellStyle name="Accent5 - 60% 46" xfId="4704"/>
    <cellStyle name="Accent5 - 60% 46 2" xfId="25943"/>
    <cellStyle name="Accent5 - 60% 46 3" xfId="20980"/>
    <cellStyle name="Accent5 - 60% 47" xfId="4836"/>
    <cellStyle name="Accent5 - 60% 47 2" xfId="25798"/>
    <cellStyle name="Accent5 - 60% 48" xfId="4456"/>
    <cellStyle name="Accent5 - 60% 48 2" xfId="17209"/>
    <cellStyle name="Accent5 - 60% 49" xfId="10733"/>
    <cellStyle name="Accent5 - 60% 5" xfId="832"/>
    <cellStyle name="Accent5 - 60% 5 2" xfId="26363"/>
    <cellStyle name="Accent5 - 60% 5 3" xfId="21019"/>
    <cellStyle name="Accent5 - 60% 5 4" xfId="14567"/>
    <cellStyle name="Accent5 - 60% 6" xfId="833"/>
    <cellStyle name="Accent5 - 60% 6 2" xfId="25934"/>
    <cellStyle name="Accent5 - 60% 6 3" xfId="21020"/>
    <cellStyle name="Accent5 - 60% 6 4" xfId="14568"/>
    <cellStyle name="Accent5 - 60% 7" xfId="834"/>
    <cellStyle name="Accent5 - 60% 7 2" xfId="25935"/>
    <cellStyle name="Accent5 - 60% 7 3" xfId="21021"/>
    <cellStyle name="Accent5 - 60% 7 4" xfId="14569"/>
    <cellStyle name="Accent5 - 60% 8" xfId="835"/>
    <cellStyle name="Accent5 - 60% 8 2" xfId="22776"/>
    <cellStyle name="Accent5 - 60% 8 3" xfId="21022"/>
    <cellStyle name="Accent5 - 60% 8 4" xfId="14570"/>
    <cellStyle name="Accent5 - 60% 9" xfId="836"/>
    <cellStyle name="Accent5 - 60% 9 2" xfId="25932"/>
    <cellStyle name="Accent5 - 60% 9 3" xfId="21023"/>
    <cellStyle name="Accent5 - 60% 9 4" xfId="14571"/>
    <cellStyle name="Accent5 10" xfId="837"/>
    <cellStyle name="Accent5 10 10" xfId="24587"/>
    <cellStyle name="Accent5 10 11" xfId="17212"/>
    <cellStyle name="Accent5 10 12" xfId="10736"/>
    <cellStyle name="Accent5 10 2" xfId="5610"/>
    <cellStyle name="Accent5 10 2 2" xfId="24586"/>
    <cellStyle name="Accent5 10 2 3" xfId="17213"/>
    <cellStyle name="Accent5 10 2 4" xfId="10737"/>
    <cellStyle name="Accent5 10 3" xfId="5611"/>
    <cellStyle name="Accent5 10 3 2" xfId="24585"/>
    <cellStyle name="Accent5 10 3 3" xfId="17214"/>
    <cellStyle name="Accent5 10 3 4" xfId="10738"/>
    <cellStyle name="Accent5 10 4" xfId="5612"/>
    <cellStyle name="Accent5 10 4 2" xfId="24584"/>
    <cellStyle name="Accent5 10 4 3" xfId="17215"/>
    <cellStyle name="Accent5 10 4 4" xfId="10739"/>
    <cellStyle name="Accent5 10 5" xfId="5613"/>
    <cellStyle name="Accent5 10 5 2" xfId="24583"/>
    <cellStyle name="Accent5 10 5 3" xfId="17216"/>
    <cellStyle name="Accent5 10 5 4" xfId="10740"/>
    <cellStyle name="Accent5 10 6" xfId="5614"/>
    <cellStyle name="Accent5 10 6 2" xfId="24582"/>
    <cellStyle name="Accent5 10 6 3" xfId="17217"/>
    <cellStyle name="Accent5 10 6 4" xfId="10741"/>
    <cellStyle name="Accent5 10 7" xfId="5615"/>
    <cellStyle name="Accent5 10 7 2" xfId="24581"/>
    <cellStyle name="Accent5 10 7 3" xfId="17218"/>
    <cellStyle name="Accent5 10 7 4" xfId="10742"/>
    <cellStyle name="Accent5 10 8" xfId="5616"/>
    <cellStyle name="Accent5 10 8 2" xfId="24580"/>
    <cellStyle name="Accent5 10 8 3" xfId="17219"/>
    <cellStyle name="Accent5 10 8 4" xfId="10743"/>
    <cellStyle name="Accent5 10 9" xfId="5617"/>
    <cellStyle name="Accent5 10 9 2" xfId="25933"/>
    <cellStyle name="Accent5 10 9 3" xfId="21024"/>
    <cellStyle name="Accent5 10 9 4" xfId="14572"/>
    <cellStyle name="Accent5 11" xfId="838"/>
    <cellStyle name="Accent5 11 10" xfId="24579"/>
    <cellStyle name="Accent5 11 11" xfId="17220"/>
    <cellStyle name="Accent5 11 12" xfId="10744"/>
    <cellStyle name="Accent5 11 2" xfId="5618"/>
    <cellStyle name="Accent5 11 2 2" xfId="24578"/>
    <cellStyle name="Accent5 11 2 3" xfId="17221"/>
    <cellStyle name="Accent5 11 2 4" xfId="10745"/>
    <cellStyle name="Accent5 11 3" xfId="5619"/>
    <cellStyle name="Accent5 11 3 2" xfId="24577"/>
    <cellStyle name="Accent5 11 3 3" xfId="17222"/>
    <cellStyle name="Accent5 11 3 4" xfId="10746"/>
    <cellStyle name="Accent5 11 4" xfId="5620"/>
    <cellStyle name="Accent5 11 4 2" xfId="24576"/>
    <cellStyle name="Accent5 11 4 3" xfId="17223"/>
    <cellStyle name="Accent5 11 4 4" xfId="10747"/>
    <cellStyle name="Accent5 11 5" xfId="5621"/>
    <cellStyle name="Accent5 11 5 2" xfId="24575"/>
    <cellStyle name="Accent5 11 5 3" xfId="17224"/>
    <cellStyle name="Accent5 11 5 4" xfId="10748"/>
    <cellStyle name="Accent5 11 6" xfId="5622"/>
    <cellStyle name="Accent5 11 6 2" xfId="25783"/>
    <cellStyle name="Accent5 11 6 3" xfId="17225"/>
    <cellStyle name="Accent5 11 6 4" xfId="10749"/>
    <cellStyle name="Accent5 11 7" xfId="5623"/>
    <cellStyle name="Accent5 11 7 2" xfId="24574"/>
    <cellStyle name="Accent5 11 7 3" xfId="17226"/>
    <cellStyle name="Accent5 11 7 4" xfId="10750"/>
    <cellStyle name="Accent5 11 8" xfId="5624"/>
    <cellStyle name="Accent5 11 8 2" xfId="24573"/>
    <cellStyle name="Accent5 11 8 3" xfId="17227"/>
    <cellStyle name="Accent5 11 8 4" xfId="10751"/>
    <cellStyle name="Accent5 11 9" xfId="5625"/>
    <cellStyle name="Accent5 11 9 2" xfId="26389"/>
    <cellStyle name="Accent5 11 9 3" xfId="21025"/>
    <cellStyle name="Accent5 11 9 4" xfId="14573"/>
    <cellStyle name="Accent5 12" xfId="839"/>
    <cellStyle name="Accent5 12 2" xfId="5626"/>
    <cellStyle name="Accent5 12 2 2" xfId="26385"/>
    <cellStyle name="Accent5 12 2 3" xfId="21026"/>
    <cellStyle name="Accent5 12 2 4" xfId="14574"/>
    <cellStyle name="Accent5 12 3" xfId="24572"/>
    <cellStyle name="Accent5 12 4" xfId="17228"/>
    <cellStyle name="Accent5 12 5" xfId="10752"/>
    <cellStyle name="Accent5 13" xfId="840"/>
    <cellStyle name="Accent5 13 2" xfId="26386"/>
    <cellStyle name="Accent5 13 3" xfId="21027"/>
    <cellStyle name="Accent5 13 4" xfId="14575"/>
    <cellStyle name="Accent5 14" xfId="841"/>
    <cellStyle name="Accent5 14 2" xfId="26388"/>
    <cellStyle name="Accent5 14 3" xfId="21028"/>
    <cellStyle name="Accent5 14 4" xfId="14576"/>
    <cellStyle name="Accent5 15" xfId="842"/>
    <cellStyle name="Accent5 15 2" xfId="26384"/>
    <cellStyle name="Accent5 15 3" xfId="21029"/>
    <cellStyle name="Accent5 15 4" xfId="14577"/>
    <cellStyle name="Accent5 16" xfId="843"/>
    <cellStyle name="Accent5 16 2" xfId="25931"/>
    <cellStyle name="Accent5 16 3" xfId="21030"/>
    <cellStyle name="Accent5 16 4" xfId="14578"/>
    <cellStyle name="Accent5 17" xfId="844"/>
    <cellStyle name="Accent5 17 2" xfId="25930"/>
    <cellStyle name="Accent5 17 3" xfId="21031"/>
    <cellStyle name="Accent5 17 4" xfId="14579"/>
    <cellStyle name="Accent5 18" xfId="845"/>
    <cellStyle name="Accent5 18 2" xfId="25929"/>
    <cellStyle name="Accent5 18 3" xfId="21032"/>
    <cellStyle name="Accent5 18 4" xfId="14580"/>
    <cellStyle name="Accent5 19" xfId="846"/>
    <cellStyle name="Accent5 19 2" xfId="25928"/>
    <cellStyle name="Accent5 19 3" xfId="21033"/>
    <cellStyle name="Accent5 19 4" xfId="14581"/>
    <cellStyle name="Accent5 2" xfId="722"/>
    <cellStyle name="Accent5 2 2" xfId="847"/>
    <cellStyle name="Accent5 2 2 2" xfId="5627"/>
    <cellStyle name="Accent5 2 2 2 2" xfId="24569"/>
    <cellStyle name="Accent5 2 2 2 3" xfId="17231"/>
    <cellStyle name="Accent5 2 2 2 4" xfId="10755"/>
    <cellStyle name="Accent5 2 2 3" xfId="24570"/>
    <cellStyle name="Accent5 2 2 4" xfId="17230"/>
    <cellStyle name="Accent5 2 2 5" xfId="10754"/>
    <cellStyle name="Accent5 2 3" xfId="3161"/>
    <cellStyle name="Accent5 2 3 2" xfId="5628"/>
    <cellStyle name="Accent5 2 3 2 2" xfId="22514"/>
    <cellStyle name="Accent5 2 3 2 3" xfId="21035"/>
    <cellStyle name="Accent5 2 3 2 4" xfId="14583"/>
    <cellStyle name="Accent5 2 3 3" xfId="24568"/>
    <cellStyle name="Accent5 2 3 4" xfId="17232"/>
    <cellStyle name="Accent5 2 3 5" xfId="10756"/>
    <cellStyle name="Accent5 2 4" xfId="3296"/>
    <cellStyle name="Accent5 2 4 2" xfId="5629"/>
    <cellStyle name="Accent5 2 4 2 2" xfId="25927"/>
    <cellStyle name="Accent5 2 4 2 3" xfId="21036"/>
    <cellStyle name="Accent5 2 4 2 4" xfId="14584"/>
    <cellStyle name="Accent5 2 4 3" xfId="24567"/>
    <cellStyle name="Accent5 2 4 4" xfId="17233"/>
    <cellStyle name="Accent5 2 4 5" xfId="10757"/>
    <cellStyle name="Accent5 2 5" xfId="5630"/>
    <cellStyle name="Accent5 2 5 2" xfId="22515"/>
    <cellStyle name="Accent5 2 5 3" xfId="21034"/>
    <cellStyle name="Accent5 2 5 4" xfId="14582"/>
    <cellStyle name="Accent5 2 6" xfId="24571"/>
    <cellStyle name="Accent5 2 7" xfId="17229"/>
    <cellStyle name="Accent5 2 8" xfId="10753"/>
    <cellStyle name="Accent5 20" xfId="848"/>
    <cellStyle name="Accent5 20 2" xfId="25926"/>
    <cellStyle name="Accent5 20 3" xfId="21037"/>
    <cellStyle name="Accent5 20 4" xfId="14585"/>
    <cellStyle name="Accent5 21" xfId="849"/>
    <cellStyle name="Accent5 21 2" xfId="21992"/>
    <cellStyle name="Accent5 21 3" xfId="21038"/>
    <cellStyle name="Accent5 21 4" xfId="14586"/>
    <cellStyle name="Accent5 22" xfId="850"/>
    <cellStyle name="Accent5 22 2" xfId="25925"/>
    <cellStyle name="Accent5 22 3" xfId="21039"/>
    <cellStyle name="Accent5 22 4" xfId="14587"/>
    <cellStyle name="Accent5 23" xfId="851"/>
    <cellStyle name="Accent5 23 2" xfId="25571"/>
    <cellStyle name="Accent5 23 3" xfId="21040"/>
    <cellStyle name="Accent5 23 4" xfId="14588"/>
    <cellStyle name="Accent5 24" xfId="3160"/>
    <cellStyle name="Accent5 24 2" xfId="3360"/>
    <cellStyle name="Accent5 24 2 2" xfId="22028"/>
    <cellStyle name="Accent5 24 2 3" xfId="21042"/>
    <cellStyle name="Accent5 24 2 4" xfId="14590"/>
    <cellStyle name="Accent5 24 3" xfId="25924"/>
    <cellStyle name="Accent5 24 4" xfId="21041"/>
    <cellStyle name="Accent5 24 5" xfId="14589"/>
    <cellStyle name="Accent5 25" xfId="3331"/>
    <cellStyle name="Accent5 25 2" xfId="22027"/>
    <cellStyle name="Accent5 25 3" xfId="21043"/>
    <cellStyle name="Accent5 25 4" xfId="14591"/>
    <cellStyle name="Accent5 26" xfId="3418"/>
    <cellStyle name="Accent5 26 2" xfId="4567"/>
    <cellStyle name="Accent5 26 3" xfId="15844"/>
    <cellStyle name="Accent5 27" xfId="3470"/>
    <cellStyle name="Accent5 27 2" xfId="4705"/>
    <cellStyle name="Accent5 28" xfId="3508"/>
    <cellStyle name="Accent5 28 2" xfId="4706"/>
    <cellStyle name="Accent5 29" xfId="3618"/>
    <cellStyle name="Accent5 29 2" xfId="4707"/>
    <cellStyle name="Accent5 3" xfId="852"/>
    <cellStyle name="Accent5 3 2" xfId="5631"/>
    <cellStyle name="Accent5 3 2 2" xfId="24566"/>
    <cellStyle name="Accent5 3 2 3" xfId="17235"/>
    <cellStyle name="Accent5 3 2 4" xfId="10759"/>
    <cellStyle name="Accent5 3 3" xfId="5632"/>
    <cellStyle name="Accent5 3 3 2" xfId="24565"/>
    <cellStyle name="Accent5 3 3 3" xfId="17236"/>
    <cellStyle name="Accent5 3 3 4" xfId="10760"/>
    <cellStyle name="Accent5 3 4" xfId="5633"/>
    <cellStyle name="Accent5 3 4 2" xfId="24564"/>
    <cellStyle name="Accent5 3 4 3" xfId="17237"/>
    <cellStyle name="Accent5 3 4 4" xfId="10761"/>
    <cellStyle name="Accent5 3 5" xfId="5634"/>
    <cellStyle name="Accent5 3 5 2" xfId="22026"/>
    <cellStyle name="Accent5 3 5 3" xfId="21044"/>
    <cellStyle name="Accent5 3 5 4" xfId="14592"/>
    <cellStyle name="Accent5 3 6" xfId="25782"/>
    <cellStyle name="Accent5 3 7" xfId="17234"/>
    <cellStyle name="Accent5 3 8" xfId="10758"/>
    <cellStyle name="Accent5 30" xfId="3516"/>
    <cellStyle name="Accent5 30 2" xfId="4708"/>
    <cellStyle name="Accent5 31" xfId="3600"/>
    <cellStyle name="Accent5 31 2" xfId="4709"/>
    <cellStyle name="Accent5 32" xfId="3534"/>
    <cellStyle name="Accent5 32 2" xfId="4710"/>
    <cellStyle name="Accent5 33" xfId="3591"/>
    <cellStyle name="Accent5 33 2" xfId="4711"/>
    <cellStyle name="Accent5 34" xfId="3548"/>
    <cellStyle name="Accent5 34 2" xfId="4712"/>
    <cellStyle name="Accent5 35" xfId="3581"/>
    <cellStyle name="Accent5 35 2" xfId="4713"/>
    <cellStyle name="Accent5 36" xfId="3617"/>
    <cellStyle name="Accent5 36 2" xfId="4714"/>
    <cellStyle name="Accent5 37" xfId="3619"/>
    <cellStyle name="Accent5 37 2" xfId="4715"/>
    <cellStyle name="Accent5 38" xfId="3598"/>
    <cellStyle name="Accent5 38 2" xfId="4716"/>
    <cellStyle name="Accent5 39" xfId="3537"/>
    <cellStyle name="Accent5 39 2" xfId="4812"/>
    <cellStyle name="Accent5 4" xfId="853"/>
    <cellStyle name="Accent5 4 2" xfId="5635"/>
    <cellStyle name="Accent5 4 2 2" xfId="24562"/>
    <cellStyle name="Accent5 4 2 3" xfId="17239"/>
    <cellStyle name="Accent5 4 2 4" xfId="10763"/>
    <cellStyle name="Accent5 4 3" xfId="5636"/>
    <cellStyle name="Accent5 4 3 2" xfId="24561"/>
    <cellStyle name="Accent5 4 3 3" xfId="17240"/>
    <cellStyle name="Accent5 4 3 4" xfId="10764"/>
    <cellStyle name="Accent5 4 4" xfId="5637"/>
    <cellStyle name="Accent5 4 4 2" xfId="25302"/>
    <cellStyle name="Accent5 4 4 3" xfId="17241"/>
    <cellStyle name="Accent5 4 4 4" xfId="10765"/>
    <cellStyle name="Accent5 4 5" xfId="5638"/>
    <cellStyle name="Accent5 4 5 2" xfId="22025"/>
    <cellStyle name="Accent5 4 5 3" xfId="21045"/>
    <cellStyle name="Accent5 4 5 4" xfId="14593"/>
    <cellStyle name="Accent5 4 6" xfId="24563"/>
    <cellStyle name="Accent5 4 7" xfId="17238"/>
    <cellStyle name="Accent5 4 8" xfId="10762"/>
    <cellStyle name="Accent5 40" xfId="3592"/>
    <cellStyle name="Accent5 40 2" xfId="4822"/>
    <cellStyle name="Accent5 41" xfId="3603"/>
    <cellStyle name="Accent5 41 2" xfId="4426"/>
    <cellStyle name="Accent5 42" xfId="3529"/>
    <cellStyle name="Accent5 42 2" xfId="9617"/>
    <cellStyle name="Accent5 43" xfId="3624"/>
    <cellStyle name="Accent5 43 2" xfId="9812"/>
    <cellStyle name="Accent5 44" xfId="3663"/>
    <cellStyle name="Accent5 44 2" xfId="9692"/>
    <cellStyle name="Accent5 45" xfId="3685"/>
    <cellStyle name="Accent5 45 2" xfId="9658"/>
    <cellStyle name="Accent5 46" xfId="3707"/>
    <cellStyle name="Accent5 46 2" xfId="9817"/>
    <cellStyle name="Accent5 47" xfId="3716"/>
    <cellStyle name="Accent5 47 2" xfId="9698"/>
    <cellStyle name="Accent5 48" xfId="3762"/>
    <cellStyle name="Accent5 48 2" xfId="9793"/>
    <cellStyle name="Accent5 49" xfId="3733"/>
    <cellStyle name="Accent5 49 2" xfId="9742"/>
    <cellStyle name="Accent5 5" xfId="854"/>
    <cellStyle name="Accent5 5 2" xfId="5639"/>
    <cellStyle name="Accent5 5 2 2" xfId="25325"/>
    <cellStyle name="Accent5 5 2 3" xfId="17243"/>
    <cellStyle name="Accent5 5 2 4" xfId="10767"/>
    <cellStyle name="Accent5 5 3" xfId="5640"/>
    <cellStyle name="Accent5 5 3 2" xfId="25324"/>
    <cellStyle name="Accent5 5 3 3" xfId="17244"/>
    <cellStyle name="Accent5 5 3 4" xfId="10768"/>
    <cellStyle name="Accent5 5 4" xfId="5641"/>
    <cellStyle name="Accent5 5 4 2" xfId="25323"/>
    <cellStyle name="Accent5 5 4 3" xfId="17245"/>
    <cellStyle name="Accent5 5 4 4" xfId="10769"/>
    <cellStyle name="Accent5 5 5" xfId="5642"/>
    <cellStyle name="Accent5 5 5 2" xfId="22023"/>
    <cellStyle name="Accent5 5 5 3" xfId="21046"/>
    <cellStyle name="Accent5 5 5 4" xfId="14594"/>
    <cellStyle name="Accent5 5 6" xfId="25326"/>
    <cellStyle name="Accent5 5 7" xfId="17242"/>
    <cellStyle name="Accent5 5 8" xfId="10766"/>
    <cellStyle name="Accent5 50" xfId="3870"/>
    <cellStyle name="Accent5 50 2" xfId="9735"/>
    <cellStyle name="Accent5 51" xfId="3895"/>
    <cellStyle name="Accent5 51 2" xfId="9647"/>
    <cellStyle name="Accent5 52" xfId="3905"/>
    <cellStyle name="Accent5 52 2" xfId="9675"/>
    <cellStyle name="Accent5 53" xfId="3890"/>
    <cellStyle name="Accent5 53 2" xfId="9661"/>
    <cellStyle name="Accent5 54" xfId="9784"/>
    <cellStyle name="Accent5 55" xfId="9789"/>
    <cellStyle name="Accent5 56" xfId="9714"/>
    <cellStyle name="Accent5 57" xfId="9804"/>
    <cellStyle name="Accent5 58" xfId="9674"/>
    <cellStyle name="Accent5 59" xfId="9655"/>
    <cellStyle name="Accent5 6" xfId="855"/>
    <cellStyle name="Accent5 6 2" xfId="5643"/>
    <cellStyle name="Accent5 6 2 2" xfId="25321"/>
    <cellStyle name="Accent5 6 2 3" xfId="17247"/>
    <cellStyle name="Accent5 6 2 4" xfId="10771"/>
    <cellStyle name="Accent5 6 3" xfId="5644"/>
    <cellStyle name="Accent5 6 3 2" xfId="24560"/>
    <cellStyle name="Accent5 6 3 3" xfId="17248"/>
    <cellStyle name="Accent5 6 3 4" xfId="10772"/>
    <cellStyle name="Accent5 6 4" xfId="5645"/>
    <cellStyle name="Accent5 6 4 2" xfId="24559"/>
    <cellStyle name="Accent5 6 4 3" xfId="17249"/>
    <cellStyle name="Accent5 6 4 4" xfId="10773"/>
    <cellStyle name="Accent5 6 5" xfId="5646"/>
    <cellStyle name="Accent5 6 5 2" xfId="22018"/>
    <cellStyle name="Accent5 6 5 3" xfId="21047"/>
    <cellStyle name="Accent5 6 5 4" xfId="14595"/>
    <cellStyle name="Accent5 6 6" xfId="25322"/>
    <cellStyle name="Accent5 6 7" xfId="17246"/>
    <cellStyle name="Accent5 6 8" xfId="10770"/>
    <cellStyle name="Accent5 60" xfId="9788"/>
    <cellStyle name="Accent5 61" xfId="9631"/>
    <cellStyle name="Accent5 62" xfId="9790"/>
    <cellStyle name="Accent5 63" xfId="9656"/>
    <cellStyle name="Accent5 64" xfId="9754"/>
    <cellStyle name="Accent5 65" xfId="9723"/>
    <cellStyle name="Accent5 66" xfId="9822"/>
    <cellStyle name="Accent5 67" xfId="9724"/>
    <cellStyle name="Accent5 68" xfId="9821"/>
    <cellStyle name="Accent5 69" xfId="9826"/>
    <cellStyle name="Accent5 7" xfId="856"/>
    <cellStyle name="Accent5 7 2" xfId="5647"/>
    <cellStyle name="Accent5 7 2 2" xfId="26420"/>
    <cellStyle name="Accent5 7 2 3" xfId="17251"/>
    <cellStyle name="Accent5 7 2 4" xfId="10775"/>
    <cellStyle name="Accent5 7 3" xfId="5648"/>
    <cellStyle name="Accent5 7 3 2" xfId="24557"/>
    <cellStyle name="Accent5 7 3 3" xfId="17252"/>
    <cellStyle name="Accent5 7 3 4" xfId="10776"/>
    <cellStyle name="Accent5 7 4" xfId="5649"/>
    <cellStyle name="Accent5 7 4 2" xfId="26419"/>
    <cellStyle name="Accent5 7 4 3" xfId="17253"/>
    <cellStyle name="Accent5 7 4 4" xfId="10777"/>
    <cellStyle name="Accent5 7 5" xfId="5650"/>
    <cellStyle name="Accent5 7 5 2" xfId="22010"/>
    <cellStyle name="Accent5 7 5 3" xfId="21048"/>
    <cellStyle name="Accent5 7 5 4" xfId="14596"/>
    <cellStyle name="Accent5 7 6" xfId="24558"/>
    <cellStyle name="Accent5 7 7" xfId="17250"/>
    <cellStyle name="Accent5 7 8" xfId="10774"/>
    <cellStyle name="Accent5 70" xfId="9668"/>
    <cellStyle name="Accent5 71" xfId="9687"/>
    <cellStyle name="Accent5 72" xfId="9769"/>
    <cellStyle name="Accent5 73" xfId="9828"/>
    <cellStyle name="Accent5 74" xfId="9837"/>
    <cellStyle name="Accent5 75" xfId="9884"/>
    <cellStyle name="Accent5 76" xfId="27649"/>
    <cellStyle name="Accent5 77" xfId="27669"/>
    <cellStyle name="Accent5 78" xfId="27644"/>
    <cellStyle name="Accent5 79" xfId="27668"/>
    <cellStyle name="Accent5 8" xfId="857"/>
    <cellStyle name="Accent5 8 2" xfId="5651"/>
    <cellStyle name="Accent5 8 2 2" xfId="25781"/>
    <cellStyle name="Accent5 8 2 3" xfId="17255"/>
    <cellStyle name="Accent5 8 2 4" xfId="10779"/>
    <cellStyle name="Accent5 8 3" xfId="5652"/>
    <cellStyle name="Accent5 8 3 2" xfId="24556"/>
    <cellStyle name="Accent5 8 3 3" xfId="17256"/>
    <cellStyle name="Accent5 8 3 4" xfId="10780"/>
    <cellStyle name="Accent5 8 4" xfId="5653"/>
    <cellStyle name="Accent5 8 4 2" xfId="23172"/>
    <cellStyle name="Accent5 8 4 3" xfId="21049"/>
    <cellStyle name="Accent5 8 4 4" xfId="14597"/>
    <cellStyle name="Accent5 8 5" xfId="25741"/>
    <cellStyle name="Accent5 8 6" xfId="17254"/>
    <cellStyle name="Accent5 8 7" xfId="10778"/>
    <cellStyle name="Accent5 80" xfId="27658"/>
    <cellStyle name="Accent5 81" xfId="27675"/>
    <cellStyle name="Accent5 82" xfId="27682"/>
    <cellStyle name="Accent5 83" xfId="27689"/>
    <cellStyle name="Accent5 84" xfId="27696"/>
    <cellStyle name="Accent5 85" xfId="27702"/>
    <cellStyle name="Accent5 86" xfId="27708"/>
    <cellStyle name="Accent5 87" xfId="27714"/>
    <cellStyle name="Accent5 88" xfId="27721"/>
    <cellStyle name="Accent5 89" xfId="27727"/>
    <cellStyle name="Accent5 9" xfId="858"/>
    <cellStyle name="Accent5 9 10" xfId="25320"/>
    <cellStyle name="Accent5 9 11" xfId="17257"/>
    <cellStyle name="Accent5 9 12" xfId="10781"/>
    <cellStyle name="Accent5 9 2" xfId="5654"/>
    <cellStyle name="Accent5 9 2 2" xfId="25319"/>
    <cellStyle name="Accent5 9 2 3" xfId="17258"/>
    <cellStyle name="Accent5 9 2 4" xfId="10782"/>
    <cellStyle name="Accent5 9 3" xfId="5655"/>
    <cellStyle name="Accent5 9 3 2" xfId="25318"/>
    <cellStyle name="Accent5 9 3 3" xfId="17259"/>
    <cellStyle name="Accent5 9 3 4" xfId="10783"/>
    <cellStyle name="Accent5 9 4" xfId="5656"/>
    <cellStyle name="Accent5 9 4 2" xfId="25317"/>
    <cellStyle name="Accent5 9 4 3" xfId="17260"/>
    <cellStyle name="Accent5 9 4 4" xfId="10784"/>
    <cellStyle name="Accent5 9 5" xfId="5657"/>
    <cellStyle name="Accent5 9 5 2" xfId="25316"/>
    <cellStyle name="Accent5 9 5 3" xfId="17261"/>
    <cellStyle name="Accent5 9 5 4" xfId="10785"/>
    <cellStyle name="Accent5 9 6" xfId="5658"/>
    <cellStyle name="Accent5 9 6 2" xfId="25315"/>
    <cellStyle name="Accent5 9 6 3" xfId="17262"/>
    <cellStyle name="Accent5 9 6 4" xfId="10786"/>
    <cellStyle name="Accent5 9 7" xfId="5659"/>
    <cellStyle name="Accent5 9 7 2" xfId="25314"/>
    <cellStyle name="Accent5 9 7 3" xfId="17263"/>
    <cellStyle name="Accent5 9 7 4" xfId="10787"/>
    <cellStyle name="Accent5 9 8" xfId="5660"/>
    <cellStyle name="Accent5 9 8 2" xfId="25313"/>
    <cellStyle name="Accent5 9 8 3" xfId="17264"/>
    <cellStyle name="Accent5 9 8 4" xfId="10788"/>
    <cellStyle name="Accent5 9 9" xfId="5661"/>
    <cellStyle name="Accent5 9 9 2" xfId="23171"/>
    <cellStyle name="Accent5 9 9 3" xfId="21050"/>
    <cellStyle name="Accent5 9 9 4" xfId="14598"/>
    <cellStyle name="Accent5 90" xfId="27733"/>
    <cellStyle name="Accent5 91" xfId="27739"/>
    <cellStyle name="Accent5 92" xfId="27758"/>
    <cellStyle name="Accent5 93" xfId="27729"/>
    <cellStyle name="Accent5 94" xfId="27757"/>
    <cellStyle name="Accent6" xfId="39" builtinId="49" customBuiltin="1"/>
    <cellStyle name="Accent6 - 20%" xfId="40"/>
    <cellStyle name="Accent6 - 20% 10" xfId="861"/>
    <cellStyle name="Accent6 - 20% 10 2" xfId="22008"/>
    <cellStyle name="Accent6 - 20% 10 3" xfId="21051"/>
    <cellStyle name="Accent6 - 20% 10 4" xfId="14599"/>
    <cellStyle name="Accent6 - 20% 11" xfId="862"/>
    <cellStyle name="Accent6 - 20% 11 2" xfId="21994"/>
    <cellStyle name="Accent6 - 20% 11 3" xfId="21052"/>
    <cellStyle name="Accent6 - 20% 11 4" xfId="14600"/>
    <cellStyle name="Accent6 - 20% 12" xfId="863"/>
    <cellStyle name="Accent6 - 20% 12 2" xfId="21984"/>
    <cellStyle name="Accent6 - 20% 12 3" xfId="21053"/>
    <cellStyle name="Accent6 - 20% 12 4" xfId="14601"/>
    <cellStyle name="Accent6 - 20% 13" xfId="864"/>
    <cellStyle name="Accent6 - 20% 13 2" xfId="26379"/>
    <cellStyle name="Accent6 - 20% 13 3" xfId="21054"/>
    <cellStyle name="Accent6 - 20% 13 4" xfId="14602"/>
    <cellStyle name="Accent6 - 20% 14" xfId="865"/>
    <cellStyle name="Accent6 - 20% 14 2" xfId="25922"/>
    <cellStyle name="Accent6 - 20% 14 3" xfId="21055"/>
    <cellStyle name="Accent6 - 20% 14 4" xfId="14603"/>
    <cellStyle name="Accent6 - 20% 15" xfId="866"/>
    <cellStyle name="Accent6 - 20% 15 2" xfId="25921"/>
    <cellStyle name="Accent6 - 20% 15 3" xfId="21056"/>
    <cellStyle name="Accent6 - 20% 15 4" xfId="14604"/>
    <cellStyle name="Accent6 - 20% 16" xfId="867"/>
    <cellStyle name="Accent6 - 20% 16 2" xfId="25920"/>
    <cellStyle name="Accent6 - 20% 16 3" xfId="21057"/>
    <cellStyle name="Accent6 - 20% 16 4" xfId="14605"/>
    <cellStyle name="Accent6 - 20% 17" xfId="868"/>
    <cellStyle name="Accent6 - 20% 17 2" xfId="25923"/>
    <cellStyle name="Accent6 - 20% 17 3" xfId="21058"/>
    <cellStyle name="Accent6 - 20% 17 4" xfId="14606"/>
    <cellStyle name="Accent6 - 20% 18" xfId="869"/>
    <cellStyle name="Accent6 - 20% 18 2" xfId="21982"/>
    <cellStyle name="Accent6 - 20% 18 3" xfId="21059"/>
    <cellStyle name="Accent6 - 20% 18 4" xfId="14607"/>
    <cellStyle name="Accent6 - 20% 19" xfId="870"/>
    <cellStyle name="Accent6 - 20% 19 2" xfId="21979"/>
    <cellStyle name="Accent6 - 20% 19 3" xfId="21060"/>
    <cellStyle name="Accent6 - 20% 19 4" xfId="14608"/>
    <cellStyle name="Accent6 - 20% 2" xfId="871"/>
    <cellStyle name="Accent6 - 20% 2 2" xfId="5662"/>
    <cellStyle name="Accent6 - 20% 2 2 2" xfId="26418"/>
    <cellStyle name="Accent6 - 20% 2 2 3" xfId="17267"/>
    <cellStyle name="Accent6 - 20% 2 2 4" xfId="10790"/>
    <cellStyle name="Accent6 - 20% 2 3" xfId="25312"/>
    <cellStyle name="Accent6 - 20% 2 4" xfId="17266"/>
    <cellStyle name="Accent6 - 20% 2 5" xfId="10789"/>
    <cellStyle name="Accent6 - 20% 20" xfId="872"/>
    <cellStyle name="Accent6 - 20% 20 2" xfId="23170"/>
    <cellStyle name="Accent6 - 20% 20 3" xfId="21061"/>
    <cellStyle name="Accent6 - 20% 20 4" xfId="14609"/>
    <cellStyle name="Accent6 - 20% 21" xfId="873"/>
    <cellStyle name="Accent6 - 20% 21 2" xfId="26543"/>
    <cellStyle name="Accent6 - 20% 21 3" xfId="21062"/>
    <cellStyle name="Accent6 - 20% 21 4" xfId="14610"/>
    <cellStyle name="Accent6 - 20% 22" xfId="874"/>
    <cellStyle name="Accent6 - 20% 22 2" xfId="26542"/>
    <cellStyle name="Accent6 - 20% 22 3" xfId="21063"/>
    <cellStyle name="Accent6 - 20% 22 4" xfId="14611"/>
    <cellStyle name="Accent6 - 20% 23" xfId="875"/>
    <cellStyle name="Accent6 - 20% 23 2" xfId="23169"/>
    <cellStyle name="Accent6 - 20% 23 3" xfId="21064"/>
    <cellStyle name="Accent6 - 20% 23 4" xfId="14612"/>
    <cellStyle name="Accent6 - 20% 24" xfId="876"/>
    <cellStyle name="Accent6 - 20% 24 2" xfId="23168"/>
    <cellStyle name="Accent6 - 20% 24 3" xfId="21065"/>
    <cellStyle name="Accent6 - 20% 24 4" xfId="14613"/>
    <cellStyle name="Accent6 - 20% 25" xfId="4717"/>
    <cellStyle name="Accent6 - 20% 26" xfId="4457"/>
    <cellStyle name="Accent6 - 20% 26 2" xfId="17265"/>
    <cellStyle name="Accent6 - 20% 3" xfId="877"/>
    <cellStyle name="Accent6 - 20% 3 2" xfId="23167"/>
    <cellStyle name="Accent6 - 20% 3 3" xfId="21066"/>
    <cellStyle name="Accent6 - 20% 3 4" xfId="14614"/>
    <cellStyle name="Accent6 - 20% 4" xfId="878"/>
    <cellStyle name="Accent6 - 20% 4 2" xfId="23166"/>
    <cellStyle name="Accent6 - 20% 4 3" xfId="21067"/>
    <cellStyle name="Accent6 - 20% 4 4" xfId="14615"/>
    <cellStyle name="Accent6 - 20% 5" xfId="879"/>
    <cellStyle name="Accent6 - 20% 5 2" xfId="23165"/>
    <cellStyle name="Accent6 - 20% 5 3" xfId="21068"/>
    <cellStyle name="Accent6 - 20% 5 4" xfId="14616"/>
    <cellStyle name="Accent6 - 20% 6" xfId="880"/>
    <cellStyle name="Accent6 - 20% 6 2" xfId="23164"/>
    <cellStyle name="Accent6 - 20% 6 3" xfId="21069"/>
    <cellStyle name="Accent6 - 20% 6 4" xfId="14617"/>
    <cellStyle name="Accent6 - 20% 7" xfId="881"/>
    <cellStyle name="Accent6 - 20% 7 2" xfId="23163"/>
    <cellStyle name="Accent6 - 20% 7 3" xfId="21070"/>
    <cellStyle name="Accent6 - 20% 7 4" xfId="14618"/>
    <cellStyle name="Accent6 - 20% 8" xfId="882"/>
    <cellStyle name="Accent6 - 20% 8 2" xfId="23162"/>
    <cellStyle name="Accent6 - 20% 8 3" xfId="21071"/>
    <cellStyle name="Accent6 - 20% 8 4" xfId="14619"/>
    <cellStyle name="Accent6 - 20% 9" xfId="883"/>
    <cellStyle name="Accent6 - 20% 9 2" xfId="23161"/>
    <cellStyle name="Accent6 - 20% 9 3" xfId="21072"/>
    <cellStyle name="Accent6 - 20% 9 4" xfId="14620"/>
    <cellStyle name="Accent6 - 40%" xfId="41"/>
    <cellStyle name="Accent6 - 40% 10" xfId="885"/>
    <cellStyle name="Accent6 - 40% 10 2" xfId="23159"/>
    <cellStyle name="Accent6 - 40% 10 3" xfId="21074"/>
    <cellStyle name="Accent6 - 40% 10 4" xfId="14621"/>
    <cellStyle name="Accent6 - 40% 11" xfId="886"/>
    <cellStyle name="Accent6 - 40% 11 2" xfId="23158"/>
    <cellStyle name="Accent6 - 40% 11 3" xfId="21075"/>
    <cellStyle name="Accent6 - 40% 11 4" xfId="14622"/>
    <cellStyle name="Accent6 - 40% 12" xfId="887"/>
    <cellStyle name="Accent6 - 40% 12 2" xfId="23157"/>
    <cellStyle name="Accent6 - 40% 12 3" xfId="21076"/>
    <cellStyle name="Accent6 - 40% 12 4" xfId="14623"/>
    <cellStyle name="Accent6 - 40% 13" xfId="888"/>
    <cellStyle name="Accent6 - 40% 13 2" xfId="23156"/>
    <cellStyle name="Accent6 - 40% 13 3" xfId="21077"/>
    <cellStyle name="Accent6 - 40% 13 4" xfId="14624"/>
    <cellStyle name="Accent6 - 40% 14" xfId="889"/>
    <cellStyle name="Accent6 - 40% 14 2" xfId="23155"/>
    <cellStyle name="Accent6 - 40% 14 3" xfId="21078"/>
    <cellStyle name="Accent6 - 40% 14 4" xfId="14625"/>
    <cellStyle name="Accent6 - 40% 15" xfId="890"/>
    <cellStyle name="Accent6 - 40% 15 2" xfId="23154"/>
    <cellStyle name="Accent6 - 40% 15 3" xfId="21079"/>
    <cellStyle name="Accent6 - 40% 15 4" xfId="14626"/>
    <cellStyle name="Accent6 - 40% 16" xfId="891"/>
    <cellStyle name="Accent6 - 40% 16 2" xfId="23153"/>
    <cellStyle name="Accent6 - 40% 16 3" xfId="21080"/>
    <cellStyle name="Accent6 - 40% 16 4" xfId="14627"/>
    <cellStyle name="Accent6 - 40% 17" xfId="892"/>
    <cellStyle name="Accent6 - 40% 17 2" xfId="23152"/>
    <cellStyle name="Accent6 - 40% 17 3" xfId="21081"/>
    <cellStyle name="Accent6 - 40% 17 4" xfId="14628"/>
    <cellStyle name="Accent6 - 40% 18" xfId="893"/>
    <cellStyle name="Accent6 - 40% 18 2" xfId="23151"/>
    <cellStyle name="Accent6 - 40% 18 3" xfId="21082"/>
    <cellStyle name="Accent6 - 40% 18 4" xfId="14629"/>
    <cellStyle name="Accent6 - 40% 19" xfId="894"/>
    <cellStyle name="Accent6 - 40% 19 2" xfId="23150"/>
    <cellStyle name="Accent6 - 40% 19 3" xfId="21083"/>
    <cellStyle name="Accent6 - 40% 19 4" xfId="14630"/>
    <cellStyle name="Accent6 - 40% 2" xfId="895"/>
    <cellStyle name="Accent6 - 40% 2 2" xfId="5663"/>
    <cellStyle name="Accent6 - 40% 2 2 2" xfId="26417"/>
    <cellStyle name="Accent6 - 40% 2 2 3" xfId="17270"/>
    <cellStyle name="Accent6 - 40% 2 2 4" xfId="10793"/>
    <cellStyle name="Accent6 - 40% 2 3" xfId="24555"/>
    <cellStyle name="Accent6 - 40% 2 4" xfId="17269"/>
    <cellStyle name="Accent6 - 40% 2 5" xfId="10792"/>
    <cellStyle name="Accent6 - 40% 20" xfId="896"/>
    <cellStyle name="Accent6 - 40% 20 2" xfId="23149"/>
    <cellStyle name="Accent6 - 40% 20 3" xfId="21084"/>
    <cellStyle name="Accent6 - 40% 20 4" xfId="14631"/>
    <cellStyle name="Accent6 - 40% 21" xfId="897"/>
    <cellStyle name="Accent6 - 40% 21 2" xfId="23148"/>
    <cellStyle name="Accent6 - 40% 21 3" xfId="21085"/>
    <cellStyle name="Accent6 - 40% 21 4" xfId="14632"/>
    <cellStyle name="Accent6 - 40% 22" xfId="898"/>
    <cellStyle name="Accent6 - 40% 22 2" xfId="23147"/>
    <cellStyle name="Accent6 - 40% 22 3" xfId="21086"/>
    <cellStyle name="Accent6 - 40% 22 4" xfId="14633"/>
    <cellStyle name="Accent6 - 40% 23" xfId="899"/>
    <cellStyle name="Accent6 - 40% 23 2" xfId="25919"/>
    <cellStyle name="Accent6 - 40% 23 3" xfId="21087"/>
    <cellStyle name="Accent6 - 40% 23 4" xfId="14634"/>
    <cellStyle name="Accent6 - 40% 24" xfId="900"/>
    <cellStyle name="Accent6 - 40% 24 2" xfId="23146"/>
    <cellStyle name="Accent6 - 40% 24 3" xfId="21088"/>
    <cellStyle name="Accent6 - 40% 24 4" xfId="14635"/>
    <cellStyle name="Accent6 - 40% 25" xfId="901"/>
    <cellStyle name="Accent6 - 40% 25 2" xfId="23145"/>
    <cellStyle name="Accent6 - 40% 25 3" xfId="21089"/>
    <cellStyle name="Accent6 - 40% 25 4" xfId="14636"/>
    <cellStyle name="Accent6 - 40% 26" xfId="902"/>
    <cellStyle name="Accent6 - 40% 26 2" xfId="23144"/>
    <cellStyle name="Accent6 - 40% 26 3" xfId="21090"/>
    <cellStyle name="Accent6 - 40% 26 4" xfId="14637"/>
    <cellStyle name="Accent6 - 40% 27" xfId="903"/>
    <cellStyle name="Accent6 - 40% 27 2" xfId="23143"/>
    <cellStyle name="Accent6 - 40% 27 3" xfId="21091"/>
    <cellStyle name="Accent6 - 40% 27 4" xfId="14638"/>
    <cellStyle name="Accent6 - 40% 28" xfId="904"/>
    <cellStyle name="Accent6 - 40% 28 2" xfId="23142"/>
    <cellStyle name="Accent6 - 40% 28 3" xfId="21092"/>
    <cellStyle name="Accent6 - 40% 28 4" xfId="14639"/>
    <cellStyle name="Accent6 - 40% 29" xfId="905"/>
    <cellStyle name="Accent6 - 40% 29 2" xfId="23141"/>
    <cellStyle name="Accent6 - 40% 29 3" xfId="21093"/>
    <cellStyle name="Accent6 - 40% 29 4" xfId="14640"/>
    <cellStyle name="Accent6 - 40% 3" xfId="906"/>
    <cellStyle name="Accent6 - 40% 3 2" xfId="23140"/>
    <cellStyle name="Accent6 - 40% 3 3" xfId="21094"/>
    <cellStyle name="Accent6 - 40% 3 4" xfId="14641"/>
    <cellStyle name="Accent6 - 40% 30" xfId="907"/>
    <cellStyle name="Accent6 - 40% 30 2" xfId="23139"/>
    <cellStyle name="Accent6 - 40% 30 3" xfId="21095"/>
    <cellStyle name="Accent6 - 40% 30 4" xfId="14642"/>
    <cellStyle name="Accent6 - 40% 31" xfId="908"/>
    <cellStyle name="Accent6 - 40% 31 2" xfId="23138"/>
    <cellStyle name="Accent6 - 40% 31 3" xfId="21096"/>
    <cellStyle name="Accent6 - 40% 31 4" xfId="14643"/>
    <cellStyle name="Accent6 - 40% 32" xfId="909"/>
    <cellStyle name="Accent6 - 40% 32 2" xfId="23137"/>
    <cellStyle name="Accent6 - 40% 32 3" xfId="21097"/>
    <cellStyle name="Accent6 - 40% 32 4" xfId="14644"/>
    <cellStyle name="Accent6 - 40% 33" xfId="910"/>
    <cellStyle name="Accent6 - 40% 33 2" xfId="23136"/>
    <cellStyle name="Accent6 - 40% 33 3" xfId="21098"/>
    <cellStyle name="Accent6 - 40% 33 4" xfId="14645"/>
    <cellStyle name="Accent6 - 40% 34" xfId="911"/>
    <cellStyle name="Accent6 - 40% 34 2" xfId="23135"/>
    <cellStyle name="Accent6 - 40% 34 3" xfId="21099"/>
    <cellStyle name="Accent6 - 40% 34 4" xfId="14646"/>
    <cellStyle name="Accent6 - 40% 35" xfId="912"/>
    <cellStyle name="Accent6 - 40% 35 2" xfId="23134"/>
    <cellStyle name="Accent6 - 40% 35 3" xfId="21100"/>
    <cellStyle name="Accent6 - 40% 35 4" xfId="14647"/>
    <cellStyle name="Accent6 - 40% 36" xfId="913"/>
    <cellStyle name="Accent6 - 40% 36 2" xfId="23133"/>
    <cellStyle name="Accent6 - 40% 36 3" xfId="21101"/>
    <cellStyle name="Accent6 - 40% 36 4" xfId="14648"/>
    <cellStyle name="Accent6 - 40% 37" xfId="914"/>
    <cellStyle name="Accent6 - 40% 37 2" xfId="23132"/>
    <cellStyle name="Accent6 - 40% 37 3" xfId="21102"/>
    <cellStyle name="Accent6 - 40% 37 4" xfId="14649"/>
    <cellStyle name="Accent6 - 40% 38" xfId="915"/>
    <cellStyle name="Accent6 - 40% 38 2" xfId="23131"/>
    <cellStyle name="Accent6 - 40% 38 3" xfId="21103"/>
    <cellStyle name="Accent6 - 40% 38 4" xfId="14650"/>
    <cellStyle name="Accent6 - 40% 39" xfId="916"/>
    <cellStyle name="Accent6 - 40% 39 2" xfId="23130"/>
    <cellStyle name="Accent6 - 40% 39 3" xfId="21104"/>
    <cellStyle name="Accent6 - 40% 39 4" xfId="14651"/>
    <cellStyle name="Accent6 - 40% 4" xfId="917"/>
    <cellStyle name="Accent6 - 40% 4 2" xfId="23129"/>
    <cellStyle name="Accent6 - 40% 4 3" xfId="21105"/>
    <cellStyle name="Accent6 - 40% 4 4" xfId="14652"/>
    <cellStyle name="Accent6 - 40% 40" xfId="918"/>
    <cellStyle name="Accent6 - 40% 40 2" xfId="23128"/>
    <cellStyle name="Accent6 - 40% 40 3" xfId="21106"/>
    <cellStyle name="Accent6 - 40% 40 4" xfId="14653"/>
    <cellStyle name="Accent6 - 40% 41" xfId="919"/>
    <cellStyle name="Accent6 - 40% 41 2" xfId="23127"/>
    <cellStyle name="Accent6 - 40% 41 3" xfId="21107"/>
    <cellStyle name="Accent6 - 40% 41 4" xfId="14654"/>
    <cellStyle name="Accent6 - 40% 42" xfId="920"/>
    <cellStyle name="Accent6 - 40% 42 2" xfId="23126"/>
    <cellStyle name="Accent6 - 40% 42 3" xfId="21108"/>
    <cellStyle name="Accent6 - 40% 42 4" xfId="14655"/>
    <cellStyle name="Accent6 - 40% 43" xfId="921"/>
    <cellStyle name="Accent6 - 40% 43 2" xfId="23125"/>
    <cellStyle name="Accent6 - 40% 43 3" xfId="21109"/>
    <cellStyle name="Accent6 - 40% 43 4" xfId="14656"/>
    <cellStyle name="Accent6 - 40% 44" xfId="922"/>
    <cellStyle name="Accent6 - 40% 44 2" xfId="23124"/>
    <cellStyle name="Accent6 - 40% 44 3" xfId="21110"/>
    <cellStyle name="Accent6 - 40% 44 4" xfId="14657"/>
    <cellStyle name="Accent6 - 40% 45" xfId="923"/>
    <cellStyle name="Accent6 - 40% 45 2" xfId="23123"/>
    <cellStyle name="Accent6 - 40% 45 3" xfId="21111"/>
    <cellStyle name="Accent6 - 40% 45 4" xfId="14658"/>
    <cellStyle name="Accent6 - 40% 46" xfId="924"/>
    <cellStyle name="Accent6 - 40% 46 2" xfId="23122"/>
    <cellStyle name="Accent6 - 40% 46 3" xfId="21112"/>
    <cellStyle name="Accent6 - 40% 46 4" xfId="14659"/>
    <cellStyle name="Accent6 - 40% 47" xfId="4718"/>
    <cellStyle name="Accent6 - 40% 47 2" xfId="23160"/>
    <cellStyle name="Accent6 - 40% 47 3" xfId="21073"/>
    <cellStyle name="Accent6 - 40% 48" xfId="4458"/>
    <cellStyle name="Accent6 - 40% 48 2" xfId="25780"/>
    <cellStyle name="Accent6 - 40% 49" xfId="17268"/>
    <cellStyle name="Accent6 - 40% 5" xfId="925"/>
    <cellStyle name="Accent6 - 40% 5 2" xfId="23121"/>
    <cellStyle name="Accent6 - 40% 5 3" xfId="21113"/>
    <cellStyle name="Accent6 - 40% 5 4" xfId="14660"/>
    <cellStyle name="Accent6 - 40% 50" xfId="10791"/>
    <cellStyle name="Accent6 - 40% 6" xfId="926"/>
    <cellStyle name="Accent6 - 40% 6 2" xfId="23120"/>
    <cellStyle name="Accent6 - 40% 6 3" xfId="21114"/>
    <cellStyle name="Accent6 - 40% 6 4" xfId="14661"/>
    <cellStyle name="Accent6 - 40% 7" xfId="927"/>
    <cellStyle name="Accent6 - 40% 7 2" xfId="23119"/>
    <cellStyle name="Accent6 - 40% 7 3" xfId="21115"/>
    <cellStyle name="Accent6 - 40% 7 4" xfId="14662"/>
    <cellStyle name="Accent6 - 40% 8" xfId="928"/>
    <cellStyle name="Accent6 - 40% 8 2" xfId="23118"/>
    <cellStyle name="Accent6 - 40% 8 3" xfId="21116"/>
    <cellStyle name="Accent6 - 40% 8 4" xfId="14663"/>
    <cellStyle name="Accent6 - 40% 9" xfId="929"/>
    <cellStyle name="Accent6 - 40% 9 2" xfId="22045"/>
    <cellStyle name="Accent6 - 40% 9 3" xfId="21117"/>
    <cellStyle name="Accent6 - 40% 9 4" xfId="14664"/>
    <cellStyle name="Accent6 - 60%" xfId="42"/>
    <cellStyle name="Accent6 - 60% 10" xfId="930"/>
    <cellStyle name="Accent6 - 60% 10 2" xfId="23116"/>
    <cellStyle name="Accent6 - 60% 10 3" xfId="21119"/>
    <cellStyle name="Accent6 - 60% 10 4" xfId="14665"/>
    <cellStyle name="Accent6 - 60% 11" xfId="931"/>
    <cellStyle name="Accent6 - 60% 11 2" xfId="23115"/>
    <cellStyle name="Accent6 - 60% 11 3" xfId="21120"/>
    <cellStyle name="Accent6 - 60% 11 4" xfId="14666"/>
    <cellStyle name="Accent6 - 60% 12" xfId="932"/>
    <cellStyle name="Accent6 - 60% 12 2" xfId="23114"/>
    <cellStyle name="Accent6 - 60% 12 3" xfId="21121"/>
    <cellStyle name="Accent6 - 60% 12 4" xfId="14667"/>
    <cellStyle name="Accent6 - 60% 13" xfId="933"/>
    <cellStyle name="Accent6 - 60% 13 2" xfId="23113"/>
    <cellStyle name="Accent6 - 60% 13 3" xfId="21122"/>
    <cellStyle name="Accent6 - 60% 13 4" xfId="14668"/>
    <cellStyle name="Accent6 - 60% 14" xfId="934"/>
    <cellStyle name="Accent6 - 60% 14 2" xfId="23112"/>
    <cellStyle name="Accent6 - 60% 14 3" xfId="21123"/>
    <cellStyle name="Accent6 - 60% 14 4" xfId="14669"/>
    <cellStyle name="Accent6 - 60% 15" xfId="935"/>
    <cellStyle name="Accent6 - 60% 15 2" xfId="23111"/>
    <cellStyle name="Accent6 - 60% 15 3" xfId="21124"/>
    <cellStyle name="Accent6 - 60% 15 4" xfId="14670"/>
    <cellStyle name="Accent6 - 60% 16" xfId="936"/>
    <cellStyle name="Accent6 - 60% 16 2" xfId="23110"/>
    <cellStyle name="Accent6 - 60% 16 3" xfId="21125"/>
    <cellStyle name="Accent6 - 60% 16 4" xfId="14671"/>
    <cellStyle name="Accent6 - 60% 17" xfId="937"/>
    <cellStyle name="Accent6 - 60% 17 2" xfId="23109"/>
    <cellStyle name="Accent6 - 60% 17 3" xfId="21126"/>
    <cellStyle name="Accent6 - 60% 17 4" xfId="14672"/>
    <cellStyle name="Accent6 - 60% 18" xfId="938"/>
    <cellStyle name="Accent6 - 60% 18 2" xfId="23108"/>
    <cellStyle name="Accent6 - 60% 18 3" xfId="21127"/>
    <cellStyle name="Accent6 - 60% 18 4" xfId="14673"/>
    <cellStyle name="Accent6 - 60% 19" xfId="939"/>
    <cellStyle name="Accent6 - 60% 19 2" xfId="23107"/>
    <cellStyle name="Accent6 - 60% 19 3" xfId="21128"/>
    <cellStyle name="Accent6 - 60% 19 4" xfId="14674"/>
    <cellStyle name="Accent6 - 60% 2" xfId="940"/>
    <cellStyle name="Accent6 - 60% 2 2" xfId="5664"/>
    <cellStyle name="Accent6 - 60% 2 2 2" xfId="24553"/>
    <cellStyle name="Accent6 - 60% 2 2 3" xfId="17273"/>
    <cellStyle name="Accent6 - 60% 2 2 4" xfId="10796"/>
    <cellStyle name="Accent6 - 60% 2 3" xfId="26416"/>
    <cellStyle name="Accent6 - 60% 2 4" xfId="17272"/>
    <cellStyle name="Accent6 - 60% 2 5" xfId="10795"/>
    <cellStyle name="Accent6 - 60% 20" xfId="941"/>
    <cellStyle name="Accent6 - 60% 20 2" xfId="23106"/>
    <cellStyle name="Accent6 - 60% 20 3" xfId="21129"/>
    <cellStyle name="Accent6 - 60% 20 4" xfId="14675"/>
    <cellStyle name="Accent6 - 60% 21" xfId="942"/>
    <cellStyle name="Accent6 - 60% 21 2" xfId="23105"/>
    <cellStyle name="Accent6 - 60% 21 3" xfId="21130"/>
    <cellStyle name="Accent6 - 60% 21 4" xfId="14676"/>
    <cellStyle name="Accent6 - 60% 22" xfId="943"/>
    <cellStyle name="Accent6 - 60% 22 2" xfId="23104"/>
    <cellStyle name="Accent6 - 60% 22 3" xfId="21131"/>
    <cellStyle name="Accent6 - 60% 22 4" xfId="14677"/>
    <cellStyle name="Accent6 - 60% 23" xfId="944"/>
    <cellStyle name="Accent6 - 60% 23 2" xfId="23103"/>
    <cellStyle name="Accent6 - 60% 23 3" xfId="21132"/>
    <cellStyle name="Accent6 - 60% 23 4" xfId="14678"/>
    <cellStyle name="Accent6 - 60% 24" xfId="945"/>
    <cellStyle name="Accent6 - 60% 24 2" xfId="23102"/>
    <cellStyle name="Accent6 - 60% 24 3" xfId="21133"/>
    <cellStyle name="Accent6 - 60% 24 4" xfId="14679"/>
    <cellStyle name="Accent6 - 60% 25" xfId="946"/>
    <cellStyle name="Accent6 - 60% 25 2" xfId="23101"/>
    <cellStyle name="Accent6 - 60% 25 3" xfId="21134"/>
    <cellStyle name="Accent6 - 60% 25 4" xfId="14680"/>
    <cellStyle name="Accent6 - 60% 26" xfId="947"/>
    <cellStyle name="Accent6 - 60% 26 2" xfId="23100"/>
    <cellStyle name="Accent6 - 60% 26 3" xfId="21135"/>
    <cellStyle name="Accent6 - 60% 26 4" xfId="14681"/>
    <cellStyle name="Accent6 - 60% 27" xfId="948"/>
    <cellStyle name="Accent6 - 60% 27 2" xfId="23099"/>
    <cellStyle name="Accent6 - 60% 27 3" xfId="21136"/>
    <cellStyle name="Accent6 - 60% 27 4" xfId="14682"/>
    <cellStyle name="Accent6 - 60% 28" xfId="949"/>
    <cellStyle name="Accent6 - 60% 28 2" xfId="23098"/>
    <cellStyle name="Accent6 - 60% 28 3" xfId="21137"/>
    <cellStyle name="Accent6 - 60% 28 4" xfId="14683"/>
    <cellStyle name="Accent6 - 60% 29" xfId="950"/>
    <cellStyle name="Accent6 - 60% 29 2" xfId="23097"/>
    <cellStyle name="Accent6 - 60% 29 3" xfId="21138"/>
    <cellStyle name="Accent6 - 60% 29 4" xfId="14684"/>
    <cellStyle name="Accent6 - 60% 3" xfId="951"/>
    <cellStyle name="Accent6 - 60% 3 2" xfId="23096"/>
    <cellStyle name="Accent6 - 60% 3 3" xfId="21139"/>
    <cellStyle name="Accent6 - 60% 3 4" xfId="14685"/>
    <cellStyle name="Accent6 - 60% 30" xfId="952"/>
    <cellStyle name="Accent6 - 60% 30 2" xfId="23095"/>
    <cellStyle name="Accent6 - 60% 30 3" xfId="21140"/>
    <cellStyle name="Accent6 - 60% 30 4" xfId="14686"/>
    <cellStyle name="Accent6 - 60% 31" xfId="953"/>
    <cellStyle name="Accent6 - 60% 31 2" xfId="23094"/>
    <cellStyle name="Accent6 - 60% 31 3" xfId="21141"/>
    <cellStyle name="Accent6 - 60% 31 4" xfId="14687"/>
    <cellStyle name="Accent6 - 60% 32" xfId="954"/>
    <cellStyle name="Accent6 - 60% 32 2" xfId="23093"/>
    <cellStyle name="Accent6 - 60% 32 3" xfId="21142"/>
    <cellStyle name="Accent6 - 60% 32 4" xfId="14688"/>
    <cellStyle name="Accent6 - 60% 33" xfId="955"/>
    <cellStyle name="Accent6 - 60% 33 2" xfId="23092"/>
    <cellStyle name="Accent6 - 60% 33 3" xfId="21143"/>
    <cellStyle name="Accent6 - 60% 33 4" xfId="14689"/>
    <cellStyle name="Accent6 - 60% 34" xfId="956"/>
    <cellStyle name="Accent6 - 60% 34 2" xfId="23091"/>
    <cellStyle name="Accent6 - 60% 34 3" xfId="21144"/>
    <cellStyle name="Accent6 - 60% 34 4" xfId="14690"/>
    <cellStyle name="Accent6 - 60% 35" xfId="957"/>
    <cellStyle name="Accent6 - 60% 35 2" xfId="23090"/>
    <cellStyle name="Accent6 - 60% 35 3" xfId="21145"/>
    <cellStyle name="Accent6 - 60% 35 4" xfId="14691"/>
    <cellStyle name="Accent6 - 60% 36" xfId="958"/>
    <cellStyle name="Accent6 - 60% 36 2" xfId="23089"/>
    <cellStyle name="Accent6 - 60% 36 3" xfId="21146"/>
    <cellStyle name="Accent6 - 60% 36 4" xfId="14692"/>
    <cellStyle name="Accent6 - 60% 37" xfId="959"/>
    <cellStyle name="Accent6 - 60% 37 2" xfId="22043"/>
    <cellStyle name="Accent6 - 60% 37 3" xfId="21147"/>
    <cellStyle name="Accent6 - 60% 37 4" xfId="14693"/>
    <cellStyle name="Accent6 - 60% 38" xfId="960"/>
    <cellStyle name="Accent6 - 60% 38 2" xfId="23088"/>
    <cellStyle name="Accent6 - 60% 38 3" xfId="21148"/>
    <cellStyle name="Accent6 - 60% 38 4" xfId="14694"/>
    <cellStyle name="Accent6 - 60% 39" xfId="961"/>
    <cellStyle name="Accent6 - 60% 39 2" xfId="23087"/>
    <cellStyle name="Accent6 - 60% 39 3" xfId="21149"/>
    <cellStyle name="Accent6 - 60% 39 4" xfId="14695"/>
    <cellStyle name="Accent6 - 60% 4" xfId="962"/>
    <cellStyle name="Accent6 - 60% 4 2" xfId="23086"/>
    <cellStyle name="Accent6 - 60% 4 3" xfId="21150"/>
    <cellStyle name="Accent6 - 60% 4 4" xfId="14696"/>
    <cellStyle name="Accent6 - 60% 40" xfId="963"/>
    <cellStyle name="Accent6 - 60% 40 2" xfId="23085"/>
    <cellStyle name="Accent6 - 60% 40 3" xfId="21151"/>
    <cellStyle name="Accent6 - 60% 40 4" xfId="14697"/>
    <cellStyle name="Accent6 - 60% 41" xfId="964"/>
    <cellStyle name="Accent6 - 60% 41 2" xfId="23084"/>
    <cellStyle name="Accent6 - 60% 41 3" xfId="21152"/>
    <cellStyle name="Accent6 - 60% 41 4" xfId="14698"/>
    <cellStyle name="Accent6 - 60% 42" xfId="965"/>
    <cellStyle name="Accent6 - 60% 42 2" xfId="23083"/>
    <cellStyle name="Accent6 - 60% 42 3" xfId="21153"/>
    <cellStyle name="Accent6 - 60% 42 4" xfId="14699"/>
    <cellStyle name="Accent6 - 60% 43" xfId="966"/>
    <cellStyle name="Accent6 - 60% 43 2" xfId="23082"/>
    <cellStyle name="Accent6 - 60% 43 3" xfId="21154"/>
    <cellStyle name="Accent6 - 60% 43 4" xfId="14700"/>
    <cellStyle name="Accent6 - 60% 44" xfId="967"/>
    <cellStyle name="Accent6 - 60% 44 2" xfId="23081"/>
    <cellStyle name="Accent6 - 60% 44 3" xfId="21155"/>
    <cellStyle name="Accent6 - 60% 44 4" xfId="14701"/>
    <cellStyle name="Accent6 - 60% 45" xfId="968"/>
    <cellStyle name="Accent6 - 60% 45 2" xfId="23080"/>
    <cellStyle name="Accent6 - 60% 45 3" xfId="21156"/>
    <cellStyle name="Accent6 - 60% 45 4" xfId="14702"/>
    <cellStyle name="Accent6 - 60% 46" xfId="4719"/>
    <cellStyle name="Accent6 - 60% 46 2" xfId="23117"/>
    <cellStyle name="Accent6 - 60% 46 3" xfId="21118"/>
    <cellStyle name="Accent6 - 60% 47" xfId="4837"/>
    <cellStyle name="Accent6 - 60% 47 2" xfId="24554"/>
    <cellStyle name="Accent6 - 60% 48" xfId="4459"/>
    <cellStyle name="Accent6 - 60% 48 2" xfId="17271"/>
    <cellStyle name="Accent6 - 60% 49" xfId="10794"/>
    <cellStyle name="Accent6 - 60% 5" xfId="969"/>
    <cellStyle name="Accent6 - 60% 5 2" xfId="23079"/>
    <cellStyle name="Accent6 - 60% 5 3" xfId="21157"/>
    <cellStyle name="Accent6 - 60% 5 4" xfId="14703"/>
    <cellStyle name="Accent6 - 60% 6" xfId="970"/>
    <cellStyle name="Accent6 - 60% 6 2" xfId="23078"/>
    <cellStyle name="Accent6 - 60% 6 3" xfId="21158"/>
    <cellStyle name="Accent6 - 60% 6 4" xfId="14704"/>
    <cellStyle name="Accent6 - 60% 7" xfId="971"/>
    <cellStyle name="Accent6 - 60% 7 2" xfId="23077"/>
    <cellStyle name="Accent6 - 60% 7 3" xfId="21159"/>
    <cellStyle name="Accent6 - 60% 7 4" xfId="14705"/>
    <cellStyle name="Accent6 - 60% 8" xfId="972"/>
    <cellStyle name="Accent6 - 60% 8 2" xfId="23076"/>
    <cellStyle name="Accent6 - 60% 8 3" xfId="21160"/>
    <cellStyle name="Accent6 - 60% 8 4" xfId="14706"/>
    <cellStyle name="Accent6 - 60% 9" xfId="973"/>
    <cellStyle name="Accent6 - 60% 9 2" xfId="23075"/>
    <cellStyle name="Accent6 - 60% 9 3" xfId="21161"/>
    <cellStyle name="Accent6 - 60% 9 4" xfId="14707"/>
    <cellStyle name="Accent6 10" xfId="974"/>
    <cellStyle name="Accent6 10 2" xfId="5665"/>
    <cellStyle name="Accent6 10 2 2" xfId="24552"/>
    <cellStyle name="Accent6 10 2 3" xfId="17275"/>
    <cellStyle name="Accent6 10 2 4" xfId="10798"/>
    <cellStyle name="Accent6 10 3" xfId="5666"/>
    <cellStyle name="Accent6 10 3 2" xfId="25311"/>
    <cellStyle name="Accent6 10 3 3" xfId="17276"/>
    <cellStyle name="Accent6 10 3 4" xfId="10799"/>
    <cellStyle name="Accent6 10 4" xfId="5667"/>
    <cellStyle name="Accent6 10 4 2" xfId="23074"/>
    <cellStyle name="Accent6 10 4 3" xfId="21162"/>
    <cellStyle name="Accent6 10 4 4" xfId="14708"/>
    <cellStyle name="Accent6 10 5" xfId="26415"/>
    <cellStyle name="Accent6 10 6" xfId="17274"/>
    <cellStyle name="Accent6 10 7" xfId="10797"/>
    <cellStyle name="Accent6 11" xfId="975"/>
    <cellStyle name="Accent6 11 2" xfId="5668"/>
    <cellStyle name="Accent6 11 2 2" xfId="25309"/>
    <cellStyle name="Accent6 11 2 3" xfId="17278"/>
    <cellStyle name="Accent6 11 2 4" xfId="10801"/>
    <cellStyle name="Accent6 11 3" xfId="5669"/>
    <cellStyle name="Accent6 11 3 2" xfId="25308"/>
    <cellStyle name="Accent6 11 3 3" xfId="17279"/>
    <cellStyle name="Accent6 11 3 4" xfId="10802"/>
    <cellStyle name="Accent6 11 4" xfId="5670"/>
    <cellStyle name="Accent6 11 4 2" xfId="23073"/>
    <cellStyle name="Accent6 11 4 3" xfId="21163"/>
    <cellStyle name="Accent6 11 4 4" xfId="14709"/>
    <cellStyle name="Accent6 11 5" xfId="25310"/>
    <cellStyle name="Accent6 11 6" xfId="17277"/>
    <cellStyle name="Accent6 11 7" xfId="10800"/>
    <cellStyle name="Accent6 12" xfId="976"/>
    <cellStyle name="Accent6 12 2" xfId="5671"/>
    <cellStyle name="Accent6 12 2 2" xfId="23072"/>
    <cellStyle name="Accent6 12 2 3" xfId="21164"/>
    <cellStyle name="Accent6 12 2 4" xfId="14710"/>
    <cellStyle name="Accent6 12 3" xfId="25307"/>
    <cellStyle name="Accent6 12 4" xfId="17280"/>
    <cellStyle name="Accent6 12 5" xfId="10803"/>
    <cellStyle name="Accent6 13" xfId="977"/>
    <cellStyle name="Accent6 13 2" xfId="23071"/>
    <cellStyle name="Accent6 13 3" xfId="21165"/>
    <cellStyle name="Accent6 13 4" xfId="14711"/>
    <cellStyle name="Accent6 14" xfId="978"/>
    <cellStyle name="Accent6 14 2" xfId="23070"/>
    <cellStyle name="Accent6 14 3" xfId="21166"/>
    <cellStyle name="Accent6 14 4" xfId="14712"/>
    <cellStyle name="Accent6 15" xfId="979"/>
    <cellStyle name="Accent6 15 2" xfId="23069"/>
    <cellStyle name="Accent6 15 3" xfId="21167"/>
    <cellStyle name="Accent6 15 4" xfId="14713"/>
    <cellStyle name="Accent6 16" xfId="980"/>
    <cellStyle name="Accent6 16 2" xfId="23068"/>
    <cellStyle name="Accent6 16 3" xfId="21168"/>
    <cellStyle name="Accent6 16 4" xfId="14714"/>
    <cellStyle name="Accent6 17" xfId="981"/>
    <cellStyle name="Accent6 17 2" xfId="23067"/>
    <cellStyle name="Accent6 17 3" xfId="21169"/>
    <cellStyle name="Accent6 17 4" xfId="14715"/>
    <cellStyle name="Accent6 18" xfId="982"/>
    <cellStyle name="Accent6 18 2" xfId="23066"/>
    <cellStyle name="Accent6 18 3" xfId="21170"/>
    <cellStyle name="Accent6 18 4" xfId="14716"/>
    <cellStyle name="Accent6 19" xfId="983"/>
    <cellStyle name="Accent6 19 2" xfId="23065"/>
    <cellStyle name="Accent6 19 3" xfId="21171"/>
    <cellStyle name="Accent6 19 4" xfId="14717"/>
    <cellStyle name="Accent6 2" xfId="859"/>
    <cellStyle name="Accent6 2 2" xfId="984"/>
    <cellStyle name="Accent6 2 2 2" xfId="5672"/>
    <cellStyle name="Accent6 2 2 2 2" xfId="25304"/>
    <cellStyle name="Accent6 2 2 2 3" xfId="17283"/>
    <cellStyle name="Accent6 2 2 2 4" xfId="10806"/>
    <cellStyle name="Accent6 2 2 3" xfId="25305"/>
    <cellStyle name="Accent6 2 2 4" xfId="17282"/>
    <cellStyle name="Accent6 2 2 5" xfId="10805"/>
    <cellStyle name="Accent6 2 3" xfId="3163"/>
    <cellStyle name="Accent6 2 3 2" xfId="5673"/>
    <cellStyle name="Accent6 2 3 2 2" xfId="23063"/>
    <cellStyle name="Accent6 2 3 2 3" xfId="21173"/>
    <cellStyle name="Accent6 2 3 2 4" xfId="14719"/>
    <cellStyle name="Accent6 2 3 3" xfId="27189"/>
    <cellStyle name="Accent6 2 3 4" xfId="17284"/>
    <cellStyle name="Accent6 2 3 5" xfId="10807"/>
    <cellStyle name="Accent6 2 4" xfId="3295"/>
    <cellStyle name="Accent6 2 4 2" xfId="5674"/>
    <cellStyle name="Accent6 2 4 2 2" xfId="23062"/>
    <cellStyle name="Accent6 2 4 2 3" xfId="21174"/>
    <cellStyle name="Accent6 2 4 2 4" xfId="14720"/>
    <cellStyle name="Accent6 2 4 3" xfId="25902"/>
    <cellStyle name="Accent6 2 4 4" xfId="17285"/>
    <cellStyle name="Accent6 2 4 5" xfId="10808"/>
    <cellStyle name="Accent6 2 5" xfId="5675"/>
    <cellStyle name="Accent6 2 5 2" xfId="23064"/>
    <cellStyle name="Accent6 2 5 3" xfId="21172"/>
    <cellStyle name="Accent6 2 5 4" xfId="14718"/>
    <cellStyle name="Accent6 2 6" xfId="25306"/>
    <cellStyle name="Accent6 2 7" xfId="17281"/>
    <cellStyle name="Accent6 2 8" xfId="10804"/>
    <cellStyle name="Accent6 20" xfId="985"/>
    <cellStyle name="Accent6 20 2" xfId="23061"/>
    <cellStyle name="Accent6 20 3" xfId="21175"/>
    <cellStyle name="Accent6 20 4" xfId="14721"/>
    <cellStyle name="Accent6 21" xfId="986"/>
    <cellStyle name="Accent6 21 2" xfId="23060"/>
    <cellStyle name="Accent6 21 3" xfId="21176"/>
    <cellStyle name="Accent6 21 4" xfId="14722"/>
    <cellStyle name="Accent6 22" xfId="987"/>
    <cellStyle name="Accent6 22 2" xfId="22037"/>
    <cellStyle name="Accent6 22 3" xfId="21177"/>
    <cellStyle name="Accent6 22 4" xfId="14723"/>
    <cellStyle name="Accent6 23" xfId="988"/>
    <cellStyle name="Accent6 23 2" xfId="23059"/>
    <cellStyle name="Accent6 23 3" xfId="21178"/>
    <cellStyle name="Accent6 23 4" xfId="14724"/>
    <cellStyle name="Accent6 24" xfId="3162"/>
    <cellStyle name="Accent6 24 2" xfId="3361"/>
    <cellStyle name="Accent6 24 2 2" xfId="23057"/>
    <cellStyle name="Accent6 24 2 3" xfId="21180"/>
    <cellStyle name="Accent6 24 2 4" xfId="14726"/>
    <cellStyle name="Accent6 24 3" xfId="23058"/>
    <cellStyle name="Accent6 24 4" xfId="21179"/>
    <cellStyle name="Accent6 24 5" xfId="14725"/>
    <cellStyle name="Accent6 25" xfId="3330"/>
    <cellStyle name="Accent6 25 2" xfId="23056"/>
    <cellStyle name="Accent6 25 3" xfId="21181"/>
    <cellStyle name="Accent6 25 4" xfId="14727"/>
    <cellStyle name="Accent6 26" xfId="3419"/>
    <cellStyle name="Accent6 26 2" xfId="4571"/>
    <cellStyle name="Accent6 26 3" xfId="15845"/>
    <cellStyle name="Accent6 27" xfId="3471"/>
    <cellStyle name="Accent6 27 2" xfId="4720"/>
    <cellStyle name="Accent6 28" xfId="3509"/>
    <cellStyle name="Accent6 28 2" xfId="4721"/>
    <cellStyle name="Accent6 29" xfId="3612"/>
    <cellStyle name="Accent6 29 2" xfId="4722"/>
    <cellStyle name="Accent6 3" xfId="989"/>
    <cellStyle name="Accent6 3 2" xfId="5676"/>
    <cellStyle name="Accent6 3 2 2" xfId="24550"/>
    <cellStyle name="Accent6 3 2 3" xfId="17287"/>
    <cellStyle name="Accent6 3 2 4" xfId="10810"/>
    <cellStyle name="Accent6 3 3" xfId="5677"/>
    <cellStyle name="Accent6 3 3 2" xfId="24549"/>
    <cellStyle name="Accent6 3 3 3" xfId="17288"/>
    <cellStyle name="Accent6 3 3 4" xfId="10811"/>
    <cellStyle name="Accent6 3 4" xfId="5678"/>
    <cellStyle name="Accent6 3 4 2" xfId="24548"/>
    <cellStyle name="Accent6 3 4 3" xfId="17289"/>
    <cellStyle name="Accent6 3 4 4" xfId="10812"/>
    <cellStyle name="Accent6 3 5" xfId="5679"/>
    <cellStyle name="Accent6 3 5 2" xfId="23055"/>
    <cellStyle name="Accent6 3 5 3" xfId="21182"/>
    <cellStyle name="Accent6 3 5 4" xfId="14728"/>
    <cellStyle name="Accent6 3 6" xfId="24551"/>
    <cellStyle name="Accent6 3 7" xfId="17286"/>
    <cellStyle name="Accent6 3 8" xfId="10809"/>
    <cellStyle name="Accent6 30" xfId="3524"/>
    <cellStyle name="Accent6 30 2" xfId="4723"/>
    <cellStyle name="Accent6 31" xfId="3531"/>
    <cellStyle name="Accent6 31 2" xfId="4724"/>
    <cellStyle name="Accent6 32" xfId="3539"/>
    <cellStyle name="Accent6 32 2" xfId="4725"/>
    <cellStyle name="Accent6 33" xfId="3587"/>
    <cellStyle name="Accent6 33 2" xfId="4726"/>
    <cellStyle name="Accent6 34" xfId="3550"/>
    <cellStyle name="Accent6 34 2" xfId="4727"/>
    <cellStyle name="Accent6 35" xfId="3613"/>
    <cellStyle name="Accent6 35 2" xfId="4728"/>
    <cellStyle name="Accent6 36" xfId="3557"/>
    <cellStyle name="Accent6 36 2" xfId="4729"/>
    <cellStyle name="Accent6 37" xfId="3572"/>
    <cellStyle name="Accent6 37 2" xfId="4730"/>
    <cellStyle name="Accent6 38" xfId="3538"/>
    <cellStyle name="Accent6 38 2" xfId="4731"/>
    <cellStyle name="Accent6 39" xfId="3588"/>
    <cellStyle name="Accent6 39 2" xfId="4815"/>
    <cellStyle name="Accent6 4" xfId="990"/>
    <cellStyle name="Accent6 4 2" xfId="5680"/>
    <cellStyle name="Accent6 4 2 2" xfId="24546"/>
    <cellStyle name="Accent6 4 2 3" xfId="17291"/>
    <cellStyle name="Accent6 4 2 4" xfId="10814"/>
    <cellStyle name="Accent6 4 3" xfId="5681"/>
    <cellStyle name="Accent6 4 3 2" xfId="24545"/>
    <cellStyle name="Accent6 4 3 3" xfId="17292"/>
    <cellStyle name="Accent6 4 3 4" xfId="10815"/>
    <cellStyle name="Accent6 4 4" xfId="5682"/>
    <cellStyle name="Accent6 4 4 2" xfId="24544"/>
    <cellStyle name="Accent6 4 4 3" xfId="17293"/>
    <cellStyle name="Accent6 4 4 4" xfId="10816"/>
    <cellStyle name="Accent6 4 5" xfId="5683"/>
    <cellStyle name="Accent6 4 5 2" xfId="23054"/>
    <cellStyle name="Accent6 4 5 3" xfId="21183"/>
    <cellStyle name="Accent6 4 5 4" xfId="14729"/>
    <cellStyle name="Accent6 4 6" xfId="24547"/>
    <cellStyle name="Accent6 4 7" xfId="17290"/>
    <cellStyle name="Accent6 4 8" xfId="10813"/>
    <cellStyle name="Accent6 40" xfId="3549"/>
    <cellStyle name="Accent6 40 2" xfId="4823"/>
    <cellStyle name="Accent6 41" xfId="3579"/>
    <cellStyle name="Accent6 41 2" xfId="4430"/>
    <cellStyle name="Accent6 42" xfId="3527"/>
    <cellStyle name="Accent6 42 2" xfId="9619"/>
    <cellStyle name="Accent6 43" xfId="3625"/>
    <cellStyle name="Accent6 43 2" xfId="9811"/>
    <cellStyle name="Accent6 44" xfId="3667"/>
    <cellStyle name="Accent6 44 2" xfId="9703"/>
    <cellStyle name="Accent6 45" xfId="3688"/>
    <cellStyle name="Accent6 45 2" xfId="9760"/>
    <cellStyle name="Accent6 46" xfId="3710"/>
    <cellStyle name="Accent6 46 2" xfId="9819"/>
    <cellStyle name="Accent6 47" xfId="3717"/>
    <cellStyle name="Accent6 47 2" xfId="9697"/>
    <cellStyle name="Accent6 48" xfId="3763"/>
    <cellStyle name="Accent6 48 2" xfId="9705"/>
    <cellStyle name="Accent6 49" xfId="3736"/>
    <cellStyle name="Accent6 49 2" xfId="9781"/>
    <cellStyle name="Accent6 5" xfId="991"/>
    <cellStyle name="Accent6 5 2" xfId="5684"/>
    <cellStyle name="Accent6 5 2 2" xfId="24542"/>
    <cellStyle name="Accent6 5 2 3" xfId="17295"/>
    <cellStyle name="Accent6 5 2 4" xfId="10818"/>
    <cellStyle name="Accent6 5 3" xfId="5685"/>
    <cellStyle name="Accent6 5 3 2" xfId="25901"/>
    <cellStyle name="Accent6 5 3 3" xfId="17296"/>
    <cellStyle name="Accent6 5 3 4" xfId="10819"/>
    <cellStyle name="Accent6 5 4" xfId="5686"/>
    <cellStyle name="Accent6 5 4 2" xfId="26414"/>
    <cellStyle name="Accent6 5 4 3" xfId="17297"/>
    <cellStyle name="Accent6 5 4 4" xfId="10820"/>
    <cellStyle name="Accent6 5 5" xfId="5687"/>
    <cellStyle name="Accent6 5 5 2" xfId="23053"/>
    <cellStyle name="Accent6 5 5 3" xfId="21184"/>
    <cellStyle name="Accent6 5 5 4" xfId="14730"/>
    <cellStyle name="Accent6 5 6" xfId="24543"/>
    <cellStyle name="Accent6 5 7" xfId="17294"/>
    <cellStyle name="Accent6 5 8" xfId="10817"/>
    <cellStyle name="Accent6 50" xfId="3873"/>
    <cellStyle name="Accent6 50 2" xfId="9718"/>
    <cellStyle name="Accent6 51" xfId="3898"/>
    <cellStyle name="Accent6 51 2" xfId="9634"/>
    <cellStyle name="Accent6 52" xfId="3908"/>
    <cellStyle name="Accent6 52 2" xfId="9671"/>
    <cellStyle name="Accent6 53" xfId="3909"/>
    <cellStyle name="Accent6 53 2" xfId="9732"/>
    <cellStyle name="Accent6 54" xfId="9740"/>
    <cellStyle name="Accent6 55" xfId="9802"/>
    <cellStyle name="Accent6 56" xfId="9739"/>
    <cellStyle name="Accent6 57" xfId="9737"/>
    <cellStyle name="Accent6 58" xfId="9637"/>
    <cellStyle name="Accent6 59" xfId="9678"/>
    <cellStyle name="Accent6 6" xfId="992"/>
    <cellStyle name="Accent6 6 2" xfId="5688"/>
    <cellStyle name="Accent6 6 2 2" xfId="24541"/>
    <cellStyle name="Accent6 6 2 3" xfId="17299"/>
    <cellStyle name="Accent6 6 2 4" xfId="10822"/>
    <cellStyle name="Accent6 6 3" xfId="5689"/>
    <cellStyle name="Accent6 6 3 2" xfId="22490"/>
    <cellStyle name="Accent6 6 3 3" xfId="17300"/>
    <cellStyle name="Accent6 6 3 4" xfId="10823"/>
    <cellStyle name="Accent6 6 4" xfId="5690"/>
    <cellStyle name="Accent6 6 4 2" xfId="25779"/>
    <cellStyle name="Accent6 6 4 3" xfId="17301"/>
    <cellStyle name="Accent6 6 4 4" xfId="10824"/>
    <cellStyle name="Accent6 6 5" xfId="5691"/>
    <cellStyle name="Accent6 6 5 2" xfId="23052"/>
    <cellStyle name="Accent6 6 5 3" xfId="21185"/>
    <cellStyle name="Accent6 6 5 4" xfId="14731"/>
    <cellStyle name="Accent6 6 6" xfId="25900"/>
    <cellStyle name="Accent6 6 7" xfId="17298"/>
    <cellStyle name="Accent6 6 8" xfId="10821"/>
    <cellStyle name="Accent6 60" xfId="9772"/>
    <cellStyle name="Accent6 61" xfId="9681"/>
    <cellStyle name="Accent6 62" xfId="9629"/>
    <cellStyle name="Accent6 63" xfId="9733"/>
    <cellStyle name="Accent6 64" xfId="9720"/>
    <cellStyle name="Accent6 65" xfId="9654"/>
    <cellStyle name="Accent6 66" xfId="9801"/>
    <cellStyle name="Accent6 67" xfId="9682"/>
    <cellStyle name="Accent6 68" xfId="9745"/>
    <cellStyle name="Accent6 69" xfId="9806"/>
    <cellStyle name="Accent6 7" xfId="993"/>
    <cellStyle name="Accent6 7 2" xfId="5692"/>
    <cellStyle name="Accent6 7 2 2" xfId="24540"/>
    <cellStyle name="Accent6 7 2 3" xfId="17303"/>
    <cellStyle name="Accent6 7 2 4" xfId="10826"/>
    <cellStyle name="Accent6 7 3" xfId="5693"/>
    <cellStyle name="Accent6 7 3 2" xfId="22489"/>
    <cellStyle name="Accent6 7 3 3" xfId="17304"/>
    <cellStyle name="Accent6 7 3 4" xfId="10827"/>
    <cellStyle name="Accent6 7 4" xfId="5694"/>
    <cellStyle name="Accent6 7 4 2" xfId="24539"/>
    <cellStyle name="Accent6 7 4 3" xfId="17305"/>
    <cellStyle name="Accent6 7 4 4" xfId="10828"/>
    <cellStyle name="Accent6 7 5" xfId="5695"/>
    <cellStyle name="Accent6 7 5 2" xfId="23051"/>
    <cellStyle name="Accent6 7 5 3" xfId="21186"/>
    <cellStyle name="Accent6 7 5 4" xfId="14732"/>
    <cellStyle name="Accent6 7 6" xfId="25899"/>
    <cellStyle name="Accent6 7 7" xfId="17302"/>
    <cellStyle name="Accent6 7 8" xfId="10825"/>
    <cellStyle name="Accent6 70" xfId="9830"/>
    <cellStyle name="Accent6 71" xfId="9646"/>
    <cellStyle name="Accent6 72" xfId="9832"/>
    <cellStyle name="Accent6 73" xfId="9786"/>
    <cellStyle name="Accent6 74" xfId="9836"/>
    <cellStyle name="Accent6 75" xfId="9887"/>
    <cellStyle name="Accent6 76" xfId="27653"/>
    <cellStyle name="Accent6 77" xfId="27673"/>
    <cellStyle name="Accent6 78" xfId="27680"/>
    <cellStyle name="Accent6 79" xfId="27687"/>
    <cellStyle name="Accent6 8" xfId="994"/>
    <cellStyle name="Accent6 8 2" xfId="5696"/>
    <cellStyle name="Accent6 8 2 2" xfId="24538"/>
    <cellStyle name="Accent6 8 2 3" xfId="17307"/>
    <cellStyle name="Accent6 8 2 4" xfId="10830"/>
    <cellStyle name="Accent6 8 3" xfId="5697"/>
    <cellStyle name="Accent6 8 3 2" xfId="24537"/>
    <cellStyle name="Accent6 8 3 3" xfId="17308"/>
    <cellStyle name="Accent6 8 3 4" xfId="10831"/>
    <cellStyle name="Accent6 8 4" xfId="5698"/>
    <cellStyle name="Accent6 8 4 2" xfId="23050"/>
    <cellStyle name="Accent6 8 4 3" xfId="21187"/>
    <cellStyle name="Accent6 8 4 4" xfId="14733"/>
    <cellStyle name="Accent6 8 5" xfId="22488"/>
    <cellStyle name="Accent6 8 6" xfId="17306"/>
    <cellStyle name="Accent6 8 7" xfId="10829"/>
    <cellStyle name="Accent6 80" xfId="27694"/>
    <cellStyle name="Accent6 81" xfId="27700"/>
    <cellStyle name="Accent6 82" xfId="27706"/>
    <cellStyle name="Accent6 83" xfId="27712"/>
    <cellStyle name="Accent6 84" xfId="27719"/>
    <cellStyle name="Accent6 85" xfId="27725"/>
    <cellStyle name="Accent6 86" xfId="27731"/>
    <cellStyle name="Accent6 87" xfId="27737"/>
    <cellStyle name="Accent6 88" xfId="27743"/>
    <cellStyle name="Accent6 89" xfId="27746"/>
    <cellStyle name="Accent6 9" xfId="995"/>
    <cellStyle name="Accent6 9 2" xfId="5699"/>
    <cellStyle name="Accent6 9 2 2" xfId="24535"/>
    <cellStyle name="Accent6 9 2 3" xfId="17310"/>
    <cellStyle name="Accent6 9 2 4" xfId="10833"/>
    <cellStyle name="Accent6 9 3" xfId="5700"/>
    <cellStyle name="Accent6 9 3 2" xfId="24534"/>
    <cellStyle name="Accent6 9 3 3" xfId="17311"/>
    <cellStyle name="Accent6 9 3 4" xfId="10834"/>
    <cellStyle name="Accent6 9 4" xfId="5701"/>
    <cellStyle name="Accent6 9 4 2" xfId="23049"/>
    <cellStyle name="Accent6 9 4 3" xfId="21188"/>
    <cellStyle name="Accent6 9 4 4" xfId="14734"/>
    <cellStyle name="Accent6 9 5" xfId="24536"/>
    <cellStyle name="Accent6 9 6" xfId="17309"/>
    <cellStyle name="Accent6 9 7" xfId="10832"/>
    <cellStyle name="Accent6 90" xfId="27750"/>
    <cellStyle name="Accent6 91" xfId="27753"/>
    <cellStyle name="Accent6 92" xfId="27761"/>
    <cellStyle name="Accent6 93" xfId="27764"/>
    <cellStyle name="Accent6 94" xfId="27765"/>
    <cellStyle name="Bad" xfId="43" builtinId="27" customBuiltin="1"/>
    <cellStyle name="Bad 10" xfId="997"/>
    <cellStyle name="Bad 10 10" xfId="24533"/>
    <cellStyle name="Bad 10 11" xfId="17312"/>
    <cellStyle name="Bad 10 12" xfId="10835"/>
    <cellStyle name="Bad 10 2" xfId="5702"/>
    <cellStyle name="Bad 10 2 2" xfId="24532"/>
    <cellStyle name="Bad 10 2 3" xfId="17313"/>
    <cellStyle name="Bad 10 2 4" xfId="10836"/>
    <cellStyle name="Bad 10 3" xfId="5703"/>
    <cellStyle name="Bad 10 3 2" xfId="25778"/>
    <cellStyle name="Bad 10 3 3" xfId="17314"/>
    <cellStyle name="Bad 10 3 4" xfId="10837"/>
    <cellStyle name="Bad 10 4" xfId="5704"/>
    <cellStyle name="Bad 10 4 2" xfId="24531"/>
    <cellStyle name="Bad 10 4 3" xfId="17315"/>
    <cellStyle name="Bad 10 4 4" xfId="10838"/>
    <cellStyle name="Bad 10 5" xfId="5705"/>
    <cellStyle name="Bad 10 5 2" xfId="24530"/>
    <cellStyle name="Bad 10 5 3" xfId="17316"/>
    <cellStyle name="Bad 10 5 4" xfId="10839"/>
    <cellStyle name="Bad 10 6" xfId="5706"/>
    <cellStyle name="Bad 10 6 2" xfId="24529"/>
    <cellStyle name="Bad 10 6 3" xfId="17317"/>
    <cellStyle name="Bad 10 6 4" xfId="10840"/>
    <cellStyle name="Bad 10 7" xfId="5707"/>
    <cellStyle name="Bad 10 7 2" xfId="26891"/>
    <cellStyle name="Bad 10 7 3" xfId="17318"/>
    <cellStyle name="Bad 10 7 4" xfId="10841"/>
    <cellStyle name="Bad 10 8" xfId="5708"/>
    <cellStyle name="Bad 10 8 2" xfId="24528"/>
    <cellStyle name="Bad 10 8 3" xfId="17319"/>
    <cellStyle name="Bad 10 8 4" xfId="10842"/>
    <cellStyle name="Bad 10 9" xfId="5709"/>
    <cellStyle name="Bad 10 9 2" xfId="23048"/>
    <cellStyle name="Bad 10 9 3" xfId="21189"/>
    <cellStyle name="Bad 10 9 4" xfId="14735"/>
    <cellStyle name="Bad 11" xfId="998"/>
    <cellStyle name="Bad 11 10" xfId="24527"/>
    <cellStyle name="Bad 11 11" xfId="17320"/>
    <cellStyle name="Bad 11 12" xfId="10843"/>
    <cellStyle name="Bad 11 2" xfId="5710"/>
    <cellStyle name="Bad 11 2 2" xfId="24526"/>
    <cellStyle name="Bad 11 2 3" xfId="17321"/>
    <cellStyle name="Bad 11 2 4" xfId="10844"/>
    <cellStyle name="Bad 11 3" xfId="5711"/>
    <cellStyle name="Bad 11 3 2" xfId="24525"/>
    <cellStyle name="Bad 11 3 3" xfId="17322"/>
    <cellStyle name="Bad 11 3 4" xfId="10845"/>
    <cellStyle name="Bad 11 4" xfId="5712"/>
    <cellStyle name="Bad 11 4 2" xfId="24524"/>
    <cellStyle name="Bad 11 4 3" xfId="17323"/>
    <cellStyle name="Bad 11 4 4" xfId="10846"/>
    <cellStyle name="Bad 11 5" xfId="5713"/>
    <cellStyle name="Bad 11 5 2" xfId="25303"/>
    <cellStyle name="Bad 11 5 3" xfId="17324"/>
    <cellStyle name="Bad 11 5 4" xfId="10847"/>
    <cellStyle name="Bad 11 6" xfId="5714"/>
    <cellStyle name="Bad 11 6 2" xfId="25777"/>
    <cellStyle name="Bad 11 6 3" xfId="17325"/>
    <cellStyle name="Bad 11 6 4" xfId="10848"/>
    <cellStyle name="Bad 11 7" xfId="5715"/>
    <cellStyle name="Bad 11 7 2" xfId="24523"/>
    <cellStyle name="Bad 11 7 3" xfId="17326"/>
    <cellStyle name="Bad 11 7 4" xfId="10849"/>
    <cellStyle name="Bad 11 8" xfId="5716"/>
    <cellStyle name="Bad 11 8 2" xfId="24522"/>
    <cellStyle name="Bad 11 8 3" xfId="17327"/>
    <cellStyle name="Bad 11 8 4" xfId="10850"/>
    <cellStyle name="Bad 11 9" xfId="5717"/>
    <cellStyle name="Bad 11 9 2" xfId="23047"/>
    <cellStyle name="Bad 11 9 3" xfId="21190"/>
    <cellStyle name="Bad 11 9 4" xfId="14736"/>
    <cellStyle name="Bad 12" xfId="999"/>
    <cellStyle name="Bad 12 2" xfId="5718"/>
    <cellStyle name="Bad 12 2 2" xfId="23046"/>
    <cellStyle name="Bad 12 2 3" xfId="21191"/>
    <cellStyle name="Bad 12 2 4" xfId="14737"/>
    <cellStyle name="Bad 12 3" xfId="24521"/>
    <cellStyle name="Bad 12 4" xfId="17328"/>
    <cellStyle name="Bad 12 5" xfId="10851"/>
    <cellStyle name="Bad 13" xfId="1000"/>
    <cellStyle name="Bad 13 2" xfId="23045"/>
    <cellStyle name="Bad 13 3" xfId="21192"/>
    <cellStyle name="Bad 13 4" xfId="14738"/>
    <cellStyle name="Bad 14" xfId="1001"/>
    <cellStyle name="Bad 14 2" xfId="23044"/>
    <cellStyle name="Bad 14 3" xfId="21193"/>
    <cellStyle name="Bad 14 4" xfId="14739"/>
    <cellStyle name="Bad 15" xfId="1002"/>
    <cellStyle name="Bad 15 2" xfId="23043"/>
    <cellStyle name="Bad 15 3" xfId="21194"/>
    <cellStyle name="Bad 15 4" xfId="14740"/>
    <cellStyle name="Bad 16" xfId="1003"/>
    <cellStyle name="Bad 16 2" xfId="23042"/>
    <cellStyle name="Bad 16 3" xfId="21195"/>
    <cellStyle name="Bad 16 4" xfId="14741"/>
    <cellStyle name="Bad 17" xfId="1004"/>
    <cellStyle name="Bad 17 2" xfId="23041"/>
    <cellStyle name="Bad 17 3" xfId="21196"/>
    <cellStyle name="Bad 17 4" xfId="14742"/>
    <cellStyle name="Bad 18" xfId="1005"/>
    <cellStyle name="Bad 18 2" xfId="23040"/>
    <cellStyle name="Bad 18 3" xfId="21197"/>
    <cellStyle name="Bad 18 4" xfId="14743"/>
    <cellStyle name="Bad 19" xfId="1006"/>
    <cellStyle name="Bad 19 2" xfId="23039"/>
    <cellStyle name="Bad 19 3" xfId="21198"/>
    <cellStyle name="Bad 19 4" xfId="14744"/>
    <cellStyle name="Bad 2" xfId="996"/>
    <cellStyle name="Bad 2 2" xfId="1007"/>
    <cellStyle name="Bad 2 2 2" xfId="5719"/>
    <cellStyle name="Bad 2 2 2 2" xfId="24518"/>
    <cellStyle name="Bad 2 2 2 3" xfId="17331"/>
    <cellStyle name="Bad 2 2 2 4" xfId="10854"/>
    <cellStyle name="Bad 2 2 3" xfId="24519"/>
    <cellStyle name="Bad 2 2 4" xfId="17330"/>
    <cellStyle name="Bad 2 2 5" xfId="10853"/>
    <cellStyle name="Bad 2 3" xfId="3165"/>
    <cellStyle name="Bad 2 3 2" xfId="5720"/>
    <cellStyle name="Bad 2 3 2 2" xfId="23037"/>
    <cellStyle name="Bad 2 3 2 3" xfId="21200"/>
    <cellStyle name="Bad 2 3 2 4" xfId="14746"/>
    <cellStyle name="Bad 2 3 3" xfId="24517"/>
    <cellStyle name="Bad 2 3 4" xfId="17332"/>
    <cellStyle name="Bad 2 3 5" xfId="10855"/>
    <cellStyle name="Bad 2 4" xfId="3294"/>
    <cellStyle name="Bad 2 4 2" xfId="5721"/>
    <cellStyle name="Bad 2 4 2 2" xfId="23036"/>
    <cellStyle name="Bad 2 4 2 3" xfId="21201"/>
    <cellStyle name="Bad 2 4 2 4" xfId="14747"/>
    <cellStyle name="Bad 2 4 3" xfId="24516"/>
    <cellStyle name="Bad 2 4 4" xfId="17333"/>
    <cellStyle name="Bad 2 4 5" xfId="10856"/>
    <cellStyle name="Bad 2 5" xfId="5722"/>
    <cellStyle name="Bad 2 5 2" xfId="23038"/>
    <cellStyle name="Bad 2 5 3" xfId="21199"/>
    <cellStyle name="Bad 2 5 4" xfId="14745"/>
    <cellStyle name="Bad 2 6" xfId="24520"/>
    <cellStyle name="Bad 2 7" xfId="17329"/>
    <cellStyle name="Bad 2 8" xfId="10852"/>
    <cellStyle name="Bad 20" xfId="1008"/>
    <cellStyle name="Bad 20 2" xfId="23035"/>
    <cellStyle name="Bad 20 3" xfId="21202"/>
    <cellStyle name="Bad 20 4" xfId="14748"/>
    <cellStyle name="Bad 21" xfId="1009"/>
    <cellStyle name="Bad 21 2" xfId="23034"/>
    <cellStyle name="Bad 21 3" xfId="21203"/>
    <cellStyle name="Bad 21 4" xfId="14749"/>
    <cellStyle name="Bad 22" xfId="1010"/>
    <cellStyle name="Bad 22 2" xfId="23033"/>
    <cellStyle name="Bad 22 3" xfId="21204"/>
    <cellStyle name="Bad 22 4" xfId="14750"/>
    <cellStyle name="Bad 23" xfId="1011"/>
    <cellStyle name="Bad 23 2" xfId="23032"/>
    <cellStyle name="Bad 23 3" xfId="21205"/>
    <cellStyle name="Bad 23 4" xfId="14751"/>
    <cellStyle name="Bad 24" xfId="3164"/>
    <cellStyle name="Bad 24 2" xfId="3362"/>
    <cellStyle name="Bad 24 2 2" xfId="22035"/>
    <cellStyle name="Bad 24 2 3" xfId="21207"/>
    <cellStyle name="Bad 24 2 4" xfId="14753"/>
    <cellStyle name="Bad 24 3" xfId="23031"/>
    <cellStyle name="Bad 24 4" xfId="21206"/>
    <cellStyle name="Bad 24 5" xfId="14752"/>
    <cellStyle name="Bad 25" xfId="3329"/>
    <cellStyle name="Bad 25 2" xfId="23030"/>
    <cellStyle name="Bad 25 3" xfId="21208"/>
    <cellStyle name="Bad 25 4" xfId="14754"/>
    <cellStyle name="Bad 26" xfId="3420"/>
    <cellStyle name="Bad 26 2" xfId="4542"/>
    <cellStyle name="Bad 26 3" xfId="15846"/>
    <cellStyle name="Bad 27" xfId="3472"/>
    <cellStyle name="Bad 27 2" xfId="4732"/>
    <cellStyle name="Bad 28" xfId="3636"/>
    <cellStyle name="Bad 29" xfId="3764"/>
    <cellStyle name="Bad 29 2" xfId="4401"/>
    <cellStyle name="Bad 3" xfId="1012"/>
    <cellStyle name="Bad 3 2" xfId="5723"/>
    <cellStyle name="Bad 3 2 2" xfId="25776"/>
    <cellStyle name="Bad 3 2 3" xfId="17335"/>
    <cellStyle name="Bad 3 2 4" xfId="10858"/>
    <cellStyle name="Bad 3 3" xfId="5724"/>
    <cellStyle name="Bad 3 3 2" xfId="24514"/>
    <cellStyle name="Bad 3 3 3" xfId="17336"/>
    <cellStyle name="Bad 3 3 4" xfId="10859"/>
    <cellStyle name="Bad 3 4" xfId="5725"/>
    <cellStyle name="Bad 3 4 2" xfId="24513"/>
    <cellStyle name="Bad 3 4 3" xfId="17337"/>
    <cellStyle name="Bad 3 4 4" xfId="10860"/>
    <cellStyle name="Bad 3 5" xfId="5726"/>
    <cellStyle name="Bad 3 5 2" xfId="23029"/>
    <cellStyle name="Bad 3 5 3" xfId="21209"/>
    <cellStyle name="Bad 3 5 4" xfId="14755"/>
    <cellStyle name="Bad 3 6" xfId="24515"/>
    <cellStyle name="Bad 3 7" xfId="17334"/>
    <cellStyle name="Bad 3 8" xfId="10857"/>
    <cellStyle name="Bad 4" xfId="1013"/>
    <cellStyle name="Bad 4 2" xfId="5727"/>
    <cellStyle name="Bad 4 2 2" xfId="24511"/>
    <cellStyle name="Bad 4 2 3" xfId="17339"/>
    <cellStyle name="Bad 4 2 4" xfId="10862"/>
    <cellStyle name="Bad 4 3" xfId="5728"/>
    <cellStyle name="Bad 4 3 2" xfId="24510"/>
    <cellStyle name="Bad 4 3 3" xfId="17340"/>
    <cellStyle name="Bad 4 3 4" xfId="10863"/>
    <cellStyle name="Bad 4 4" xfId="5729"/>
    <cellStyle name="Bad 4 4 2" xfId="24509"/>
    <cellStyle name="Bad 4 4 3" xfId="17341"/>
    <cellStyle name="Bad 4 4 4" xfId="10864"/>
    <cellStyle name="Bad 4 5" xfId="5730"/>
    <cellStyle name="Bad 4 5 2" xfId="23028"/>
    <cellStyle name="Bad 4 5 3" xfId="21210"/>
    <cellStyle name="Bad 4 5 4" xfId="14756"/>
    <cellStyle name="Bad 4 6" xfId="24512"/>
    <cellStyle name="Bad 4 7" xfId="17338"/>
    <cellStyle name="Bad 4 8" xfId="10861"/>
    <cellStyle name="Bad 5" xfId="1014"/>
    <cellStyle name="Bad 5 2" xfId="5731"/>
    <cellStyle name="Bad 5 2 2" xfId="24507"/>
    <cellStyle name="Bad 5 2 3" xfId="17343"/>
    <cellStyle name="Bad 5 2 4" xfId="10866"/>
    <cellStyle name="Bad 5 3" xfId="5732"/>
    <cellStyle name="Bad 5 3 2" xfId="24506"/>
    <cellStyle name="Bad 5 3 3" xfId="17344"/>
    <cellStyle name="Bad 5 3 4" xfId="10867"/>
    <cellStyle name="Bad 5 4" xfId="5733"/>
    <cellStyle name="Bad 5 4 2" xfId="24505"/>
    <cellStyle name="Bad 5 4 3" xfId="17345"/>
    <cellStyle name="Bad 5 4 4" xfId="10868"/>
    <cellStyle name="Bad 5 5" xfId="5734"/>
    <cellStyle name="Bad 5 5 2" xfId="23027"/>
    <cellStyle name="Bad 5 5 3" xfId="21211"/>
    <cellStyle name="Bad 5 5 4" xfId="14757"/>
    <cellStyle name="Bad 5 6" xfId="24508"/>
    <cellStyle name="Bad 5 7" xfId="17342"/>
    <cellStyle name="Bad 5 8" xfId="10865"/>
    <cellStyle name="Bad 6" xfId="1015"/>
    <cellStyle name="Bad 6 2" xfId="5735"/>
    <cellStyle name="Bad 6 2 2" xfId="24503"/>
    <cellStyle name="Bad 6 2 3" xfId="17347"/>
    <cellStyle name="Bad 6 2 4" xfId="10870"/>
    <cellStyle name="Bad 6 3" xfId="5736"/>
    <cellStyle name="Bad 6 3 2" xfId="24502"/>
    <cellStyle name="Bad 6 3 3" xfId="17348"/>
    <cellStyle name="Bad 6 3 4" xfId="10871"/>
    <cellStyle name="Bad 6 4" xfId="5737"/>
    <cellStyle name="Bad 6 4 2" xfId="24501"/>
    <cellStyle name="Bad 6 4 3" xfId="17349"/>
    <cellStyle name="Bad 6 4 4" xfId="10872"/>
    <cellStyle name="Bad 6 5" xfId="5738"/>
    <cellStyle name="Bad 6 5 2" xfId="23026"/>
    <cellStyle name="Bad 6 5 3" xfId="21212"/>
    <cellStyle name="Bad 6 5 4" xfId="14758"/>
    <cellStyle name="Bad 6 6" xfId="24504"/>
    <cellStyle name="Bad 6 7" xfId="17346"/>
    <cellStyle name="Bad 6 8" xfId="10869"/>
    <cellStyle name="Bad 7" xfId="1016"/>
    <cellStyle name="Bad 7 2" xfId="5739"/>
    <cellStyle name="Bad 7 2 2" xfId="24499"/>
    <cellStyle name="Bad 7 2 3" xfId="17351"/>
    <cellStyle name="Bad 7 2 4" xfId="10874"/>
    <cellStyle name="Bad 7 3" xfId="5740"/>
    <cellStyle name="Bad 7 3 2" xfId="24498"/>
    <cellStyle name="Bad 7 3 3" xfId="17352"/>
    <cellStyle name="Bad 7 3 4" xfId="10875"/>
    <cellStyle name="Bad 7 4" xfId="5741"/>
    <cellStyle name="Bad 7 4 2" xfId="24497"/>
    <cellStyle name="Bad 7 4 3" xfId="17353"/>
    <cellStyle name="Bad 7 4 4" xfId="10876"/>
    <cellStyle name="Bad 7 5" xfId="5742"/>
    <cellStyle name="Bad 7 5 2" xfId="23025"/>
    <cellStyle name="Bad 7 5 3" xfId="21213"/>
    <cellStyle name="Bad 7 5 4" xfId="14759"/>
    <cellStyle name="Bad 7 6" xfId="24500"/>
    <cellStyle name="Bad 7 7" xfId="17350"/>
    <cellStyle name="Bad 7 8" xfId="10873"/>
    <cellStyle name="Bad 8" xfId="1017"/>
    <cellStyle name="Bad 8 2" xfId="5743"/>
    <cellStyle name="Bad 8 2 2" xfId="24495"/>
    <cellStyle name="Bad 8 2 3" xfId="17355"/>
    <cellStyle name="Bad 8 2 4" xfId="10878"/>
    <cellStyle name="Bad 8 3" xfId="5744"/>
    <cellStyle name="Bad 8 3 2" xfId="24494"/>
    <cellStyle name="Bad 8 3 3" xfId="17356"/>
    <cellStyle name="Bad 8 3 4" xfId="10879"/>
    <cellStyle name="Bad 8 4" xfId="5745"/>
    <cellStyle name="Bad 8 4 2" xfId="23024"/>
    <cellStyle name="Bad 8 4 3" xfId="21214"/>
    <cellStyle name="Bad 8 4 4" xfId="14760"/>
    <cellStyle name="Bad 8 5" xfId="24496"/>
    <cellStyle name="Bad 8 6" xfId="17354"/>
    <cellStyle name="Bad 8 7" xfId="10877"/>
    <cellStyle name="Bad 9" xfId="1018"/>
    <cellStyle name="Bad 9 10" xfId="24493"/>
    <cellStyle name="Bad 9 11" xfId="17357"/>
    <cellStyle name="Bad 9 12" xfId="10880"/>
    <cellStyle name="Bad 9 2" xfId="5746"/>
    <cellStyle name="Bad 9 2 2" xfId="24492"/>
    <cellStyle name="Bad 9 2 3" xfId="17358"/>
    <cellStyle name="Bad 9 2 4" xfId="10881"/>
    <cellStyle name="Bad 9 3" xfId="5747"/>
    <cellStyle name="Bad 9 3 2" xfId="24491"/>
    <cellStyle name="Bad 9 3 3" xfId="17359"/>
    <cellStyle name="Bad 9 3 4" xfId="10882"/>
    <cellStyle name="Bad 9 4" xfId="5748"/>
    <cellStyle name="Bad 9 4 2" xfId="24490"/>
    <cellStyle name="Bad 9 4 3" xfId="17360"/>
    <cellStyle name="Bad 9 4 4" xfId="10883"/>
    <cellStyle name="Bad 9 5" xfId="5749"/>
    <cellStyle name="Bad 9 5 2" xfId="24489"/>
    <cellStyle name="Bad 9 5 3" xfId="17361"/>
    <cellStyle name="Bad 9 5 4" xfId="10884"/>
    <cellStyle name="Bad 9 6" xfId="5750"/>
    <cellStyle name="Bad 9 6 2" xfId="24488"/>
    <cellStyle name="Bad 9 6 3" xfId="17362"/>
    <cellStyle name="Bad 9 6 4" xfId="10885"/>
    <cellStyle name="Bad 9 7" xfId="5751"/>
    <cellStyle name="Bad 9 7 2" xfId="24487"/>
    <cellStyle name="Bad 9 7 3" xfId="17363"/>
    <cellStyle name="Bad 9 7 4" xfId="10886"/>
    <cellStyle name="Bad 9 8" xfId="5752"/>
    <cellStyle name="Bad 9 8 2" xfId="24486"/>
    <cellStyle name="Bad 9 8 3" xfId="17364"/>
    <cellStyle name="Bad 9 8 4" xfId="10887"/>
    <cellStyle name="Bad 9 9" xfId="5753"/>
    <cellStyle name="Bad 9 9 2" xfId="23023"/>
    <cellStyle name="Bad 9 9 3" xfId="21215"/>
    <cellStyle name="Bad 9 9 4" xfId="14761"/>
    <cellStyle name="Calculation" xfId="44" builtinId="22" customBuiltin="1"/>
    <cellStyle name="Calculation 10" xfId="1020"/>
    <cellStyle name="Calculation 10 10" xfId="24485"/>
    <cellStyle name="Calculation 10 11" xfId="17365"/>
    <cellStyle name="Calculation 10 12" xfId="10888"/>
    <cellStyle name="Calculation 10 2" xfId="5754"/>
    <cellStyle name="Calculation 10 2 2" xfId="24484"/>
    <cellStyle name="Calculation 10 2 3" xfId="17366"/>
    <cellStyle name="Calculation 10 2 4" xfId="10889"/>
    <cellStyle name="Calculation 10 3" xfId="5755"/>
    <cellStyle name="Calculation 10 3 2" xfId="24483"/>
    <cellStyle name="Calculation 10 3 3" xfId="17367"/>
    <cellStyle name="Calculation 10 3 4" xfId="10890"/>
    <cellStyle name="Calculation 10 4" xfId="5756"/>
    <cellStyle name="Calculation 10 4 2" xfId="24482"/>
    <cellStyle name="Calculation 10 4 3" xfId="17368"/>
    <cellStyle name="Calculation 10 4 4" xfId="10891"/>
    <cellStyle name="Calculation 10 5" xfId="5757"/>
    <cellStyle name="Calculation 10 5 2" xfId="24481"/>
    <cellStyle name="Calculation 10 5 3" xfId="17369"/>
    <cellStyle name="Calculation 10 5 4" xfId="10892"/>
    <cellStyle name="Calculation 10 6" xfId="5758"/>
    <cellStyle name="Calculation 10 6 2" xfId="25775"/>
    <cellStyle name="Calculation 10 6 3" xfId="17370"/>
    <cellStyle name="Calculation 10 6 4" xfId="10893"/>
    <cellStyle name="Calculation 10 7" xfId="5759"/>
    <cellStyle name="Calculation 10 7 2" xfId="24480"/>
    <cellStyle name="Calculation 10 7 3" xfId="17371"/>
    <cellStyle name="Calculation 10 7 4" xfId="10894"/>
    <cellStyle name="Calculation 10 8" xfId="5760"/>
    <cellStyle name="Calculation 10 8 2" xfId="24479"/>
    <cellStyle name="Calculation 10 8 3" xfId="17372"/>
    <cellStyle name="Calculation 10 8 4" xfId="10895"/>
    <cellStyle name="Calculation 10 9" xfId="5761"/>
    <cellStyle name="Calculation 10 9 2" xfId="23022"/>
    <cellStyle name="Calculation 10 9 3" xfId="21216"/>
    <cellStyle name="Calculation 10 9 4" xfId="14762"/>
    <cellStyle name="Calculation 11" xfId="1021"/>
    <cellStyle name="Calculation 11 10" xfId="24478"/>
    <cellStyle name="Calculation 11 11" xfId="17373"/>
    <cellStyle name="Calculation 11 12" xfId="10896"/>
    <cellStyle name="Calculation 11 2" xfId="5762"/>
    <cellStyle name="Calculation 11 2 2" xfId="24477"/>
    <cellStyle name="Calculation 11 2 3" xfId="17374"/>
    <cellStyle name="Calculation 11 2 4" xfId="10897"/>
    <cellStyle name="Calculation 11 3" xfId="5763"/>
    <cellStyle name="Calculation 11 3 2" xfId="24476"/>
    <cellStyle name="Calculation 11 3 3" xfId="17375"/>
    <cellStyle name="Calculation 11 3 4" xfId="10898"/>
    <cellStyle name="Calculation 11 4" xfId="5764"/>
    <cellStyle name="Calculation 11 4 2" xfId="24475"/>
    <cellStyle name="Calculation 11 4 3" xfId="17376"/>
    <cellStyle name="Calculation 11 4 4" xfId="10899"/>
    <cellStyle name="Calculation 11 5" xfId="5765"/>
    <cellStyle name="Calculation 11 5 2" xfId="24474"/>
    <cellStyle name="Calculation 11 5 3" xfId="17377"/>
    <cellStyle name="Calculation 11 5 4" xfId="10900"/>
    <cellStyle name="Calculation 11 6" xfId="5766"/>
    <cellStyle name="Calculation 11 6 2" xfId="24473"/>
    <cellStyle name="Calculation 11 6 3" xfId="17378"/>
    <cellStyle name="Calculation 11 6 4" xfId="10901"/>
    <cellStyle name="Calculation 11 7" xfId="5767"/>
    <cellStyle name="Calculation 11 7 2" xfId="25774"/>
    <cellStyle name="Calculation 11 7 3" xfId="17379"/>
    <cellStyle name="Calculation 11 7 4" xfId="10902"/>
    <cellStyle name="Calculation 11 8" xfId="5768"/>
    <cellStyle name="Calculation 11 8 2" xfId="24472"/>
    <cellStyle name="Calculation 11 8 3" xfId="17380"/>
    <cellStyle name="Calculation 11 8 4" xfId="10903"/>
    <cellStyle name="Calculation 11 9" xfId="5769"/>
    <cellStyle name="Calculation 11 9 2" xfId="23021"/>
    <cellStyle name="Calculation 11 9 3" xfId="21217"/>
    <cellStyle name="Calculation 11 9 4" xfId="14763"/>
    <cellStyle name="Calculation 12" xfId="1022"/>
    <cellStyle name="Calculation 12 2" xfId="5770"/>
    <cellStyle name="Calculation 12 2 2" xfId="23020"/>
    <cellStyle name="Calculation 12 2 3" xfId="21218"/>
    <cellStyle name="Calculation 12 2 4" xfId="14764"/>
    <cellStyle name="Calculation 12 3" xfId="25773"/>
    <cellStyle name="Calculation 12 4" xfId="17381"/>
    <cellStyle name="Calculation 12 5" xfId="10904"/>
    <cellStyle name="Calculation 13" xfId="1023"/>
    <cellStyle name="Calculation 13 2" xfId="23019"/>
    <cellStyle name="Calculation 13 3" xfId="21219"/>
    <cellStyle name="Calculation 13 4" xfId="14765"/>
    <cellStyle name="Calculation 14" xfId="1024"/>
    <cellStyle name="Calculation 14 2" xfId="23018"/>
    <cellStyle name="Calculation 14 3" xfId="21220"/>
    <cellStyle name="Calculation 14 4" xfId="14766"/>
    <cellStyle name="Calculation 15" xfId="1025"/>
    <cellStyle name="Calculation 15 2" xfId="23017"/>
    <cellStyle name="Calculation 15 3" xfId="21221"/>
    <cellStyle name="Calculation 15 4" xfId="14767"/>
    <cellStyle name="Calculation 16" xfId="1026"/>
    <cellStyle name="Calculation 16 2" xfId="23016"/>
    <cellStyle name="Calculation 16 3" xfId="21222"/>
    <cellStyle name="Calculation 16 4" xfId="14768"/>
    <cellStyle name="Calculation 17" xfId="1027"/>
    <cellStyle name="Calculation 17 2" xfId="23015"/>
    <cellStyle name="Calculation 17 3" xfId="21223"/>
    <cellStyle name="Calculation 17 4" xfId="14769"/>
    <cellStyle name="Calculation 18" xfId="1028"/>
    <cellStyle name="Calculation 18 2" xfId="23014"/>
    <cellStyle name="Calculation 18 3" xfId="21224"/>
    <cellStyle name="Calculation 18 4" xfId="14770"/>
    <cellStyle name="Calculation 19" xfId="1029"/>
    <cellStyle name="Calculation 19 2" xfId="23013"/>
    <cellStyle name="Calculation 19 3" xfId="21225"/>
    <cellStyle name="Calculation 19 4" xfId="14771"/>
    <cellStyle name="Calculation 2" xfId="1019"/>
    <cellStyle name="Calculation 2 10" xfId="5771"/>
    <cellStyle name="Calculation 2 10 2" xfId="23012"/>
    <cellStyle name="Calculation 2 10 3" xfId="21226"/>
    <cellStyle name="Calculation 2 10 4" xfId="14772"/>
    <cellStyle name="Calculation 2 11" xfId="25772"/>
    <cellStyle name="Calculation 2 12" xfId="17382"/>
    <cellStyle name="Calculation 2 13" xfId="10905"/>
    <cellStyle name="Calculation 2 2" xfId="1030"/>
    <cellStyle name="Calculation 2 2 2" xfId="5772"/>
    <cellStyle name="Calculation 2 2 2 10" xfId="17384"/>
    <cellStyle name="Calculation 2 2 2 11" xfId="10907"/>
    <cellStyle name="Calculation 2 2 2 2" xfId="5773"/>
    <cellStyle name="Calculation 2 2 2 2 2" xfId="25769"/>
    <cellStyle name="Calculation 2 2 2 2 3" xfId="17385"/>
    <cellStyle name="Calculation 2 2 2 2 4" xfId="10908"/>
    <cellStyle name="Calculation 2 2 2 3" xfId="5774"/>
    <cellStyle name="Calculation 2 2 2 3 2" xfId="25768"/>
    <cellStyle name="Calculation 2 2 2 3 3" xfId="17386"/>
    <cellStyle name="Calculation 2 2 2 3 4" xfId="10909"/>
    <cellStyle name="Calculation 2 2 2 4" xfId="5775"/>
    <cellStyle name="Calculation 2 2 2 4 2" xfId="25767"/>
    <cellStyle name="Calculation 2 2 2 4 3" xfId="17387"/>
    <cellStyle name="Calculation 2 2 2 4 4" xfId="10910"/>
    <cellStyle name="Calculation 2 2 2 5" xfId="5776"/>
    <cellStyle name="Calculation 2 2 2 5 2" xfId="25766"/>
    <cellStyle name="Calculation 2 2 2 5 3" xfId="17388"/>
    <cellStyle name="Calculation 2 2 2 5 4" xfId="10911"/>
    <cellStyle name="Calculation 2 2 2 6" xfId="5777"/>
    <cellStyle name="Calculation 2 2 2 6 2" xfId="24471"/>
    <cellStyle name="Calculation 2 2 2 6 3" xfId="17389"/>
    <cellStyle name="Calculation 2 2 2 6 4" xfId="10912"/>
    <cellStyle name="Calculation 2 2 2 7" xfId="5778"/>
    <cellStyle name="Calculation 2 2 2 7 2" xfId="24470"/>
    <cellStyle name="Calculation 2 2 2 7 3" xfId="17390"/>
    <cellStyle name="Calculation 2 2 2 7 4" xfId="10913"/>
    <cellStyle name="Calculation 2 2 2 8" xfId="5779"/>
    <cellStyle name="Calculation 2 2 2 8 2" xfId="26864"/>
    <cellStyle name="Calculation 2 2 2 8 3" xfId="17391"/>
    <cellStyle name="Calculation 2 2 2 8 4" xfId="10914"/>
    <cellStyle name="Calculation 2 2 2 9" xfId="25770"/>
    <cellStyle name="Calculation 2 2 3" xfId="25771"/>
    <cellStyle name="Calculation 2 2 4" xfId="17383"/>
    <cellStyle name="Calculation 2 2 5" xfId="10906"/>
    <cellStyle name="Calculation 2 3" xfId="3167"/>
    <cellStyle name="Calculation 2 3 2" xfId="5780"/>
    <cellStyle name="Calculation 2 3 2 2" xfId="23011"/>
    <cellStyle name="Calculation 2 3 2 3" xfId="21227"/>
    <cellStyle name="Calculation 2 3 2 4" xfId="14773"/>
    <cellStyle name="Calculation 2 3 3" xfId="26890"/>
    <cellStyle name="Calculation 2 3 4" xfId="17392"/>
    <cellStyle name="Calculation 2 3 5" xfId="10915"/>
    <cellStyle name="Calculation 2 4" xfId="3293"/>
    <cellStyle name="Calculation 2 4 2" xfId="5781"/>
    <cellStyle name="Calculation 2 4 2 2" xfId="23010"/>
    <cellStyle name="Calculation 2 4 2 3" xfId="21228"/>
    <cellStyle name="Calculation 2 4 2 4" xfId="14774"/>
    <cellStyle name="Calculation 2 4 3" xfId="25764"/>
    <cellStyle name="Calculation 2 4 4" xfId="17393"/>
    <cellStyle name="Calculation 2 4 5" xfId="10916"/>
    <cellStyle name="Calculation 2 5" xfId="5782"/>
    <cellStyle name="Calculation 2 5 2" xfId="26889"/>
    <cellStyle name="Calculation 2 5 3" xfId="17394"/>
    <cellStyle name="Calculation 2 5 4" xfId="10917"/>
    <cellStyle name="Calculation 2 6" xfId="5783"/>
    <cellStyle name="Calculation 2 6 2" xfId="25763"/>
    <cellStyle name="Calculation 2 6 3" xfId="17395"/>
    <cellStyle name="Calculation 2 6 4" xfId="10918"/>
    <cellStyle name="Calculation 2 7" xfId="5784"/>
    <cellStyle name="Calculation 2 7 2" xfId="25765"/>
    <cellStyle name="Calculation 2 7 3" xfId="17396"/>
    <cellStyle name="Calculation 2 7 4" xfId="10919"/>
    <cellStyle name="Calculation 2 8" xfId="5785"/>
    <cellStyle name="Calculation 2 8 2" xfId="25762"/>
    <cellStyle name="Calculation 2 8 3" xfId="17397"/>
    <cellStyle name="Calculation 2 8 4" xfId="10920"/>
    <cellStyle name="Calculation 2 9" xfId="5786"/>
    <cellStyle name="Calculation 2 9 2" xfId="25761"/>
    <cellStyle name="Calculation 2 9 3" xfId="17398"/>
    <cellStyle name="Calculation 2 9 4" xfId="10921"/>
    <cellStyle name="Calculation 20" xfId="1031"/>
    <cellStyle name="Calculation 20 2" xfId="23009"/>
    <cellStyle name="Calculation 20 3" xfId="21229"/>
    <cellStyle name="Calculation 20 4" xfId="14775"/>
    <cellStyle name="Calculation 21" xfId="1032"/>
    <cellStyle name="Calculation 21 2" xfId="23008"/>
    <cellStyle name="Calculation 21 3" xfId="21230"/>
    <cellStyle name="Calculation 21 4" xfId="14776"/>
    <cellStyle name="Calculation 22" xfId="1033"/>
    <cellStyle name="Calculation 22 2" xfId="23007"/>
    <cellStyle name="Calculation 22 3" xfId="21231"/>
    <cellStyle name="Calculation 22 4" xfId="14777"/>
    <cellStyle name="Calculation 23" xfId="1034"/>
    <cellStyle name="Calculation 23 2" xfId="23006"/>
    <cellStyle name="Calculation 23 3" xfId="21232"/>
    <cellStyle name="Calculation 23 4" xfId="14778"/>
    <cellStyle name="Calculation 24" xfId="3166"/>
    <cellStyle name="Calculation 24 2" xfId="3363"/>
    <cellStyle name="Calculation 24 2 2" xfId="23004"/>
    <cellStyle name="Calculation 24 2 3" xfId="21234"/>
    <cellStyle name="Calculation 24 2 4" xfId="14780"/>
    <cellStyle name="Calculation 24 3" xfId="23005"/>
    <cellStyle name="Calculation 24 4" xfId="21233"/>
    <cellStyle name="Calculation 24 5" xfId="14779"/>
    <cellStyle name="Calculation 25" xfId="3328"/>
    <cellStyle name="Calculation 25 2" xfId="23003"/>
    <cellStyle name="Calculation 25 3" xfId="21235"/>
    <cellStyle name="Calculation 25 4" xfId="14781"/>
    <cellStyle name="Calculation 26" xfId="3421"/>
    <cellStyle name="Calculation 26 2" xfId="4546"/>
    <cellStyle name="Calculation 26 3" xfId="15847"/>
    <cellStyle name="Calculation 27" xfId="3473"/>
    <cellStyle name="Calculation 27 2" xfId="4733"/>
    <cellStyle name="Calculation 28" xfId="3640"/>
    <cellStyle name="Calculation 29" xfId="3765"/>
    <cellStyle name="Calculation 29 2" xfId="4405"/>
    <cellStyle name="Calculation 3" xfId="1035"/>
    <cellStyle name="Calculation 3 10" xfId="5787"/>
    <cellStyle name="Calculation 3 10 2" xfId="23002"/>
    <cellStyle name="Calculation 3 10 3" xfId="21236"/>
    <cellStyle name="Calculation 3 10 4" xfId="14782"/>
    <cellStyle name="Calculation 3 11" xfId="25760"/>
    <cellStyle name="Calculation 3 12" xfId="17399"/>
    <cellStyle name="Calculation 3 13" xfId="10922"/>
    <cellStyle name="Calculation 3 2" xfId="5788"/>
    <cellStyle name="Calculation 3 2 10" xfId="17400"/>
    <cellStyle name="Calculation 3 2 11" xfId="10923"/>
    <cellStyle name="Calculation 3 2 2" xfId="5789"/>
    <cellStyle name="Calculation 3 2 2 2" xfId="25758"/>
    <cellStyle name="Calculation 3 2 2 3" xfId="17401"/>
    <cellStyle name="Calculation 3 2 2 4" xfId="10924"/>
    <cellStyle name="Calculation 3 2 3" xfId="5790"/>
    <cellStyle name="Calculation 3 2 3 2" xfId="25757"/>
    <cellStyle name="Calculation 3 2 3 3" xfId="17402"/>
    <cellStyle name="Calculation 3 2 3 4" xfId="10925"/>
    <cellStyle name="Calculation 3 2 4" xfId="5791"/>
    <cellStyle name="Calculation 3 2 4 2" xfId="25756"/>
    <cellStyle name="Calculation 3 2 4 3" xfId="17403"/>
    <cellStyle name="Calculation 3 2 4 4" xfId="10926"/>
    <cellStyle name="Calculation 3 2 5" xfId="5792"/>
    <cellStyle name="Calculation 3 2 5 2" xfId="26888"/>
    <cellStyle name="Calculation 3 2 5 3" xfId="17404"/>
    <cellStyle name="Calculation 3 2 5 4" xfId="10927"/>
    <cellStyle name="Calculation 3 2 6" xfId="5793"/>
    <cellStyle name="Calculation 3 2 6 2" xfId="26887"/>
    <cellStyle name="Calculation 3 2 6 3" xfId="17405"/>
    <cellStyle name="Calculation 3 2 6 4" xfId="10928"/>
    <cellStyle name="Calculation 3 2 7" xfId="5794"/>
    <cellStyle name="Calculation 3 2 7 2" xfId="26886"/>
    <cellStyle name="Calculation 3 2 7 3" xfId="17406"/>
    <cellStyle name="Calculation 3 2 7 4" xfId="10929"/>
    <cellStyle name="Calculation 3 2 8" xfId="5795"/>
    <cellStyle name="Calculation 3 2 8 2" xfId="26885"/>
    <cellStyle name="Calculation 3 2 8 3" xfId="17407"/>
    <cellStyle name="Calculation 3 2 8 4" xfId="10930"/>
    <cellStyle name="Calculation 3 2 9" xfId="25759"/>
    <cellStyle name="Calculation 3 3" xfId="5796"/>
    <cellStyle name="Calculation 3 3 2" xfId="25755"/>
    <cellStyle name="Calculation 3 3 3" xfId="17408"/>
    <cellStyle name="Calculation 3 3 4" xfId="10931"/>
    <cellStyle name="Calculation 3 4" xfId="5797"/>
    <cellStyle name="Calculation 3 4 2" xfId="24469"/>
    <cellStyle name="Calculation 3 4 3" xfId="17409"/>
    <cellStyle name="Calculation 3 4 4" xfId="10932"/>
    <cellStyle name="Calculation 3 5" xfId="5798"/>
    <cellStyle name="Calculation 3 5 2" xfId="24468"/>
    <cellStyle name="Calculation 3 5 3" xfId="17410"/>
    <cellStyle name="Calculation 3 5 4" xfId="10933"/>
    <cellStyle name="Calculation 3 6" xfId="5799"/>
    <cellStyle name="Calculation 3 6 2" xfId="24467"/>
    <cellStyle name="Calculation 3 6 3" xfId="17411"/>
    <cellStyle name="Calculation 3 6 4" xfId="10934"/>
    <cellStyle name="Calculation 3 7" xfId="5800"/>
    <cellStyle name="Calculation 3 7 2" xfId="24466"/>
    <cellStyle name="Calculation 3 7 3" xfId="17412"/>
    <cellStyle name="Calculation 3 7 4" xfId="10935"/>
    <cellStyle name="Calculation 3 8" xfId="5801"/>
    <cellStyle name="Calculation 3 8 2" xfId="25754"/>
    <cellStyle name="Calculation 3 8 3" xfId="17413"/>
    <cellStyle name="Calculation 3 8 4" xfId="10936"/>
    <cellStyle name="Calculation 3 9" xfId="5802"/>
    <cellStyle name="Calculation 3 9 2" xfId="24465"/>
    <cellStyle name="Calculation 3 9 3" xfId="17414"/>
    <cellStyle name="Calculation 3 9 4" xfId="10937"/>
    <cellStyle name="Calculation 4" xfId="1036"/>
    <cellStyle name="Calculation 4 10" xfId="5803"/>
    <cellStyle name="Calculation 4 10 2" xfId="22034"/>
    <cellStyle name="Calculation 4 10 3" xfId="21237"/>
    <cellStyle name="Calculation 4 10 4" xfId="14783"/>
    <cellStyle name="Calculation 4 11" xfId="24464"/>
    <cellStyle name="Calculation 4 12" xfId="17415"/>
    <cellStyle name="Calculation 4 13" xfId="10938"/>
    <cellStyle name="Calculation 4 2" xfId="5804"/>
    <cellStyle name="Calculation 4 2 10" xfId="17416"/>
    <cellStyle name="Calculation 4 2 11" xfId="10939"/>
    <cellStyle name="Calculation 4 2 2" xfId="5805"/>
    <cellStyle name="Calculation 4 2 2 2" xfId="24462"/>
    <cellStyle name="Calculation 4 2 2 3" xfId="17417"/>
    <cellStyle name="Calculation 4 2 2 4" xfId="10940"/>
    <cellStyle name="Calculation 4 2 3" xfId="5806"/>
    <cellStyle name="Calculation 4 2 3 2" xfId="25753"/>
    <cellStyle name="Calculation 4 2 3 3" xfId="17418"/>
    <cellStyle name="Calculation 4 2 3 4" xfId="10941"/>
    <cellStyle name="Calculation 4 2 4" xfId="5807"/>
    <cellStyle name="Calculation 4 2 4 2" xfId="24461"/>
    <cellStyle name="Calculation 4 2 4 3" xfId="17419"/>
    <cellStyle name="Calculation 4 2 4 4" xfId="10942"/>
    <cellStyle name="Calculation 4 2 5" xfId="5808"/>
    <cellStyle name="Calculation 4 2 5 2" xfId="26884"/>
    <cellStyle name="Calculation 4 2 5 3" xfId="17420"/>
    <cellStyle name="Calculation 4 2 5 4" xfId="10943"/>
    <cellStyle name="Calculation 4 2 6" xfId="5809"/>
    <cellStyle name="Calculation 4 2 6 2" xfId="26883"/>
    <cellStyle name="Calculation 4 2 6 3" xfId="17421"/>
    <cellStyle name="Calculation 4 2 6 4" xfId="10944"/>
    <cellStyle name="Calculation 4 2 7" xfId="5810"/>
    <cellStyle name="Calculation 4 2 7 2" xfId="26882"/>
    <cellStyle name="Calculation 4 2 7 3" xfId="17422"/>
    <cellStyle name="Calculation 4 2 7 4" xfId="10945"/>
    <cellStyle name="Calculation 4 2 8" xfId="5811"/>
    <cellStyle name="Calculation 4 2 8 2" xfId="25752"/>
    <cellStyle name="Calculation 4 2 8 3" xfId="17423"/>
    <cellStyle name="Calculation 4 2 8 4" xfId="10946"/>
    <cellStyle name="Calculation 4 2 9" xfId="24463"/>
    <cellStyle name="Calculation 4 3" xfId="5812"/>
    <cellStyle name="Calculation 4 3 2" xfId="26881"/>
    <cellStyle name="Calculation 4 3 3" xfId="17424"/>
    <cellStyle name="Calculation 4 3 4" xfId="10947"/>
    <cellStyle name="Calculation 4 4" xfId="5813"/>
    <cellStyle name="Calculation 4 4 2" xfId="26880"/>
    <cellStyle name="Calculation 4 4 3" xfId="17425"/>
    <cellStyle name="Calculation 4 4 4" xfId="10948"/>
    <cellStyle name="Calculation 4 5" xfId="5814"/>
    <cellStyle name="Calculation 4 5 2" xfId="26879"/>
    <cellStyle name="Calculation 4 5 3" xfId="17426"/>
    <cellStyle name="Calculation 4 5 4" xfId="10949"/>
    <cellStyle name="Calculation 4 6" xfId="5815"/>
    <cellStyle name="Calculation 4 6 2" xfId="26878"/>
    <cellStyle name="Calculation 4 6 3" xfId="17427"/>
    <cellStyle name="Calculation 4 6 4" xfId="10950"/>
    <cellStyle name="Calculation 4 7" xfId="5816"/>
    <cellStyle name="Calculation 4 7 2" xfId="22477"/>
    <cellStyle name="Calculation 4 7 3" xfId="17428"/>
    <cellStyle name="Calculation 4 7 4" xfId="10951"/>
    <cellStyle name="Calculation 4 8" xfId="5817"/>
    <cellStyle name="Calculation 4 8 2" xfId="26877"/>
    <cellStyle name="Calculation 4 8 3" xfId="17429"/>
    <cellStyle name="Calculation 4 8 4" xfId="10952"/>
    <cellStyle name="Calculation 4 9" xfId="5818"/>
    <cellStyle name="Calculation 4 9 2" xfId="26876"/>
    <cellStyle name="Calculation 4 9 3" xfId="17430"/>
    <cellStyle name="Calculation 4 9 4" xfId="10953"/>
    <cellStyle name="Calculation 5" xfId="1037"/>
    <cellStyle name="Calculation 5 10" xfId="5819"/>
    <cellStyle name="Calculation 5 10 2" xfId="23001"/>
    <cellStyle name="Calculation 5 10 3" xfId="21238"/>
    <cellStyle name="Calculation 5 10 4" xfId="14784"/>
    <cellStyle name="Calculation 5 11" xfId="26875"/>
    <cellStyle name="Calculation 5 12" xfId="17431"/>
    <cellStyle name="Calculation 5 13" xfId="10954"/>
    <cellStyle name="Calculation 5 2" xfId="5820"/>
    <cellStyle name="Calculation 5 2 10" xfId="17432"/>
    <cellStyle name="Calculation 5 2 11" xfId="10955"/>
    <cellStyle name="Calculation 5 2 2" xfId="5821"/>
    <cellStyle name="Calculation 5 2 2 2" xfId="25301"/>
    <cellStyle name="Calculation 5 2 2 3" xfId="17433"/>
    <cellStyle name="Calculation 5 2 2 4" xfId="10956"/>
    <cellStyle name="Calculation 5 2 3" xfId="5822"/>
    <cellStyle name="Calculation 5 2 3 2" xfId="24460"/>
    <cellStyle name="Calculation 5 2 3 3" xfId="17434"/>
    <cellStyle name="Calculation 5 2 3 4" xfId="10957"/>
    <cellStyle name="Calculation 5 2 4" xfId="5823"/>
    <cellStyle name="Calculation 5 2 4 2" xfId="24459"/>
    <cellStyle name="Calculation 5 2 4 3" xfId="17435"/>
    <cellStyle name="Calculation 5 2 4 4" xfId="10958"/>
    <cellStyle name="Calculation 5 2 5" xfId="5824"/>
    <cellStyle name="Calculation 5 2 5 2" xfId="24458"/>
    <cellStyle name="Calculation 5 2 5 3" xfId="17436"/>
    <cellStyle name="Calculation 5 2 5 4" xfId="10959"/>
    <cellStyle name="Calculation 5 2 6" xfId="5825"/>
    <cellStyle name="Calculation 5 2 6 2" xfId="24457"/>
    <cellStyle name="Calculation 5 2 6 3" xfId="17437"/>
    <cellStyle name="Calculation 5 2 6 4" xfId="10960"/>
    <cellStyle name="Calculation 5 2 7" xfId="5826"/>
    <cellStyle name="Calculation 5 2 7 2" xfId="24456"/>
    <cellStyle name="Calculation 5 2 7 3" xfId="17438"/>
    <cellStyle name="Calculation 5 2 7 4" xfId="10961"/>
    <cellStyle name="Calculation 5 2 8" xfId="5827"/>
    <cellStyle name="Calculation 5 2 8 2" xfId="24455"/>
    <cellStyle name="Calculation 5 2 8 3" xfId="17439"/>
    <cellStyle name="Calculation 5 2 8 4" xfId="10962"/>
    <cellStyle name="Calculation 5 2 9" xfId="22476"/>
    <cellStyle name="Calculation 5 3" xfId="5828"/>
    <cellStyle name="Calculation 5 3 2" xfId="24454"/>
    <cellStyle name="Calculation 5 3 3" xfId="17440"/>
    <cellStyle name="Calculation 5 3 4" xfId="10963"/>
    <cellStyle name="Calculation 5 4" xfId="5829"/>
    <cellStyle name="Calculation 5 4 2" xfId="24453"/>
    <cellStyle name="Calculation 5 4 3" xfId="17441"/>
    <cellStyle name="Calculation 5 4 4" xfId="10964"/>
    <cellStyle name="Calculation 5 5" xfId="5830"/>
    <cellStyle name="Calculation 5 5 2" xfId="25751"/>
    <cellStyle name="Calculation 5 5 3" xfId="17442"/>
    <cellStyle name="Calculation 5 5 4" xfId="10965"/>
    <cellStyle name="Calculation 5 6" xfId="5831"/>
    <cellStyle name="Calculation 5 6 2" xfId="25570"/>
    <cellStyle name="Calculation 5 6 3" xfId="17443"/>
    <cellStyle name="Calculation 5 6 4" xfId="10966"/>
    <cellStyle name="Calculation 5 7" xfId="5832"/>
    <cellStyle name="Calculation 5 7 2" xfId="24452"/>
    <cellStyle name="Calculation 5 7 3" xfId="17444"/>
    <cellStyle name="Calculation 5 7 4" xfId="10967"/>
    <cellStyle name="Calculation 5 8" xfId="5833"/>
    <cellStyle name="Calculation 5 8 2" xfId="25748"/>
    <cellStyle name="Calculation 5 8 3" xfId="17445"/>
    <cellStyle name="Calculation 5 8 4" xfId="10968"/>
    <cellStyle name="Calculation 5 9" xfId="5834"/>
    <cellStyle name="Calculation 5 9 2" xfId="25747"/>
    <cellStyle name="Calculation 5 9 3" xfId="17446"/>
    <cellStyle name="Calculation 5 9 4" xfId="10969"/>
    <cellStyle name="Calculation 6" xfId="1038"/>
    <cellStyle name="Calculation 6 10" xfId="5835"/>
    <cellStyle name="Calculation 6 10 2" xfId="23000"/>
    <cellStyle name="Calculation 6 10 3" xfId="21239"/>
    <cellStyle name="Calculation 6 10 4" xfId="14785"/>
    <cellStyle name="Calculation 6 11" xfId="25746"/>
    <cellStyle name="Calculation 6 12" xfId="17447"/>
    <cellStyle name="Calculation 6 13" xfId="10970"/>
    <cellStyle name="Calculation 6 2" xfId="5836"/>
    <cellStyle name="Calculation 6 2 10" xfId="17448"/>
    <cellStyle name="Calculation 6 2 11" xfId="10971"/>
    <cellStyle name="Calculation 6 2 2" xfId="5837"/>
    <cellStyle name="Calculation 6 2 2 2" xfId="26380"/>
    <cellStyle name="Calculation 6 2 2 3" xfId="17449"/>
    <cellStyle name="Calculation 6 2 2 4" xfId="10972"/>
    <cellStyle name="Calculation 6 2 3" xfId="5838"/>
    <cellStyle name="Calculation 6 2 3 2" xfId="26387"/>
    <cellStyle name="Calculation 6 2 3 3" xfId="17450"/>
    <cellStyle name="Calculation 6 2 3 4" xfId="10973"/>
    <cellStyle name="Calculation 6 2 4" xfId="5839"/>
    <cellStyle name="Calculation 6 2 4 2" xfId="26378"/>
    <cellStyle name="Calculation 6 2 4 3" xfId="17451"/>
    <cellStyle name="Calculation 6 2 4 4" xfId="10974"/>
    <cellStyle name="Calculation 6 2 5" xfId="5840"/>
    <cellStyle name="Calculation 6 2 5 2" xfId="26377"/>
    <cellStyle name="Calculation 6 2 5 3" xfId="17452"/>
    <cellStyle name="Calculation 6 2 5 4" xfId="10975"/>
    <cellStyle name="Calculation 6 2 6" xfId="5841"/>
    <cellStyle name="Calculation 6 2 6 2" xfId="26369"/>
    <cellStyle name="Calculation 6 2 6 3" xfId="17453"/>
    <cellStyle name="Calculation 6 2 6 4" xfId="10976"/>
    <cellStyle name="Calculation 6 2 7" xfId="5842"/>
    <cellStyle name="Calculation 6 2 7 2" xfId="25750"/>
    <cellStyle name="Calculation 6 2 7 3" xfId="17454"/>
    <cellStyle name="Calculation 6 2 7 4" xfId="10977"/>
    <cellStyle name="Calculation 6 2 8" xfId="5843"/>
    <cellStyle name="Calculation 6 2 8 2" xfId="22019"/>
    <cellStyle name="Calculation 6 2 8 3" xfId="17455"/>
    <cellStyle name="Calculation 6 2 8 4" xfId="10978"/>
    <cellStyle name="Calculation 6 2 9" xfId="25749"/>
    <cellStyle name="Calculation 6 3" xfId="5844"/>
    <cellStyle name="Calculation 6 3 2" xfId="21998"/>
    <cellStyle name="Calculation 6 3 3" xfId="17456"/>
    <cellStyle name="Calculation 6 3 4" xfId="10979"/>
    <cellStyle name="Calculation 6 4" xfId="5845"/>
    <cellStyle name="Calculation 6 4 2" xfId="25745"/>
    <cellStyle name="Calculation 6 4 3" xfId="17457"/>
    <cellStyle name="Calculation 6 4 4" xfId="10980"/>
    <cellStyle name="Calculation 6 5" xfId="5846"/>
    <cellStyle name="Calculation 6 5 2" xfId="25744"/>
    <cellStyle name="Calculation 6 5 3" xfId="17458"/>
    <cellStyle name="Calculation 6 5 4" xfId="10981"/>
    <cellStyle name="Calculation 6 6" xfId="5847"/>
    <cellStyle name="Calculation 6 6 2" xfId="26874"/>
    <cellStyle name="Calculation 6 6 3" xfId="17459"/>
    <cellStyle name="Calculation 6 6 4" xfId="10982"/>
    <cellStyle name="Calculation 6 7" xfId="5848"/>
    <cellStyle name="Calculation 6 7 2" xfId="26873"/>
    <cellStyle name="Calculation 6 7 3" xfId="17460"/>
    <cellStyle name="Calculation 6 7 4" xfId="10983"/>
    <cellStyle name="Calculation 6 8" xfId="5849"/>
    <cellStyle name="Calculation 6 8 2" xfId="26872"/>
    <cellStyle name="Calculation 6 8 3" xfId="17461"/>
    <cellStyle name="Calculation 6 8 4" xfId="10984"/>
    <cellStyle name="Calculation 6 9" xfId="5850"/>
    <cellStyle name="Calculation 6 9 2" xfId="26871"/>
    <cellStyle name="Calculation 6 9 3" xfId="17462"/>
    <cellStyle name="Calculation 6 9 4" xfId="10985"/>
    <cellStyle name="Calculation 7" xfId="1039"/>
    <cellStyle name="Calculation 7 10" xfId="5851"/>
    <cellStyle name="Calculation 7 10 2" xfId="22999"/>
    <cellStyle name="Calculation 7 10 3" xfId="21240"/>
    <cellStyle name="Calculation 7 10 4" xfId="14786"/>
    <cellStyle name="Calculation 7 11" xfId="26870"/>
    <cellStyle name="Calculation 7 12" xfId="17463"/>
    <cellStyle name="Calculation 7 13" xfId="10986"/>
    <cellStyle name="Calculation 7 2" xfId="5852"/>
    <cellStyle name="Calculation 7 2 10" xfId="17464"/>
    <cellStyle name="Calculation 7 2 11" xfId="10987"/>
    <cellStyle name="Calculation 7 2 2" xfId="5853"/>
    <cellStyle name="Calculation 7 2 2 2" xfId="26868"/>
    <cellStyle name="Calculation 7 2 2 3" xfId="17465"/>
    <cellStyle name="Calculation 7 2 2 4" xfId="10988"/>
    <cellStyle name="Calculation 7 2 3" xfId="5854"/>
    <cellStyle name="Calculation 7 2 3 2" xfId="26867"/>
    <cellStyle name="Calculation 7 2 3 3" xfId="17466"/>
    <cellStyle name="Calculation 7 2 3 4" xfId="10989"/>
    <cellStyle name="Calculation 7 2 4" xfId="5855"/>
    <cellStyle name="Calculation 7 2 4 2" xfId="26866"/>
    <cellStyle name="Calculation 7 2 4 3" xfId="17467"/>
    <cellStyle name="Calculation 7 2 4 4" xfId="10990"/>
    <cellStyle name="Calculation 7 2 5" xfId="5856"/>
    <cellStyle name="Calculation 7 2 5 2" xfId="25627"/>
    <cellStyle name="Calculation 7 2 5 3" xfId="17468"/>
    <cellStyle name="Calculation 7 2 5 4" xfId="10991"/>
    <cellStyle name="Calculation 7 2 6" xfId="5857"/>
    <cellStyle name="Calculation 7 2 6 2" xfId="24451"/>
    <cellStyle name="Calculation 7 2 6 3" xfId="17469"/>
    <cellStyle name="Calculation 7 2 6 4" xfId="10992"/>
    <cellStyle name="Calculation 7 2 7" xfId="5858"/>
    <cellStyle name="Calculation 7 2 7 2" xfId="24450"/>
    <cellStyle name="Calculation 7 2 7 3" xfId="17470"/>
    <cellStyle name="Calculation 7 2 7 4" xfId="10993"/>
    <cellStyle name="Calculation 7 2 8" xfId="5859"/>
    <cellStyle name="Calculation 7 2 8 2" xfId="24449"/>
    <cellStyle name="Calculation 7 2 8 3" xfId="17471"/>
    <cellStyle name="Calculation 7 2 8 4" xfId="10994"/>
    <cellStyle name="Calculation 7 2 9" xfId="26869"/>
    <cellStyle name="Calculation 7 3" xfId="5860"/>
    <cellStyle name="Calculation 7 3 2" xfId="25743"/>
    <cellStyle name="Calculation 7 3 3" xfId="17472"/>
    <cellStyle name="Calculation 7 3 4" xfId="10995"/>
    <cellStyle name="Calculation 7 4" xfId="5861"/>
    <cellStyle name="Calculation 7 4 2" xfId="24448"/>
    <cellStyle name="Calculation 7 4 3" xfId="17473"/>
    <cellStyle name="Calculation 7 4 4" xfId="10996"/>
    <cellStyle name="Calculation 7 5" xfId="5862"/>
    <cellStyle name="Calculation 7 5 2" xfId="24447"/>
    <cellStyle name="Calculation 7 5 3" xfId="17474"/>
    <cellStyle name="Calculation 7 5 4" xfId="10997"/>
    <cellStyle name="Calculation 7 6" xfId="5863"/>
    <cellStyle name="Calculation 7 6 2" xfId="24446"/>
    <cellStyle name="Calculation 7 6 3" xfId="17475"/>
    <cellStyle name="Calculation 7 6 4" xfId="10998"/>
    <cellStyle name="Calculation 7 7" xfId="5864"/>
    <cellStyle name="Calculation 7 7 2" xfId="24445"/>
    <cellStyle name="Calculation 7 7 3" xfId="17476"/>
    <cellStyle name="Calculation 7 7 4" xfId="10999"/>
    <cellStyle name="Calculation 7 8" xfId="5865"/>
    <cellStyle name="Calculation 7 8 2" xfId="24444"/>
    <cellStyle name="Calculation 7 8 3" xfId="17477"/>
    <cellStyle name="Calculation 7 8 4" xfId="11000"/>
    <cellStyle name="Calculation 7 9" xfId="5866"/>
    <cellStyle name="Calculation 7 9 2" xfId="24443"/>
    <cellStyle name="Calculation 7 9 3" xfId="17478"/>
    <cellStyle name="Calculation 7 9 4" xfId="11001"/>
    <cellStyle name="Calculation 8" xfId="1040"/>
    <cellStyle name="Calculation 8 2" xfId="5867"/>
    <cellStyle name="Calculation 8 2 2" xfId="25626"/>
    <cellStyle name="Calculation 8 2 3" xfId="17480"/>
    <cellStyle name="Calculation 8 2 4" xfId="11003"/>
    <cellStyle name="Calculation 8 3" xfId="5868"/>
    <cellStyle name="Calculation 8 3 2" xfId="24441"/>
    <cellStyle name="Calculation 8 3 3" xfId="17481"/>
    <cellStyle name="Calculation 8 3 4" xfId="11004"/>
    <cellStyle name="Calculation 8 4" xfId="5869"/>
    <cellStyle name="Calculation 8 4 2" xfId="22998"/>
    <cellStyle name="Calculation 8 4 3" xfId="21241"/>
    <cellStyle name="Calculation 8 4 4" xfId="14787"/>
    <cellStyle name="Calculation 8 5" xfId="24442"/>
    <cellStyle name="Calculation 8 6" xfId="17479"/>
    <cellStyle name="Calculation 8 7" xfId="11002"/>
    <cellStyle name="Calculation 9" xfId="1041"/>
    <cellStyle name="Calculation 9 10" xfId="25625"/>
    <cellStyle name="Calculation 9 11" xfId="17482"/>
    <cellStyle name="Calculation 9 12" xfId="11005"/>
    <cellStyle name="Calculation 9 2" xfId="5870"/>
    <cellStyle name="Calculation 9 2 2" xfId="24440"/>
    <cellStyle name="Calculation 9 2 3" xfId="17483"/>
    <cellStyle name="Calculation 9 2 4" xfId="11006"/>
    <cellStyle name="Calculation 9 3" xfId="5871"/>
    <cellStyle name="Calculation 9 3 2" xfId="25624"/>
    <cellStyle name="Calculation 9 3 3" xfId="17484"/>
    <cellStyle name="Calculation 9 3 4" xfId="11007"/>
    <cellStyle name="Calculation 9 4" xfId="5872"/>
    <cellStyle name="Calculation 9 4 2" xfId="24439"/>
    <cellStyle name="Calculation 9 4 3" xfId="17485"/>
    <cellStyle name="Calculation 9 4 4" xfId="11008"/>
    <cellStyle name="Calculation 9 5" xfId="5873"/>
    <cellStyle name="Calculation 9 5 2" xfId="25623"/>
    <cellStyle name="Calculation 9 5 3" xfId="17486"/>
    <cellStyle name="Calculation 9 5 4" xfId="11009"/>
    <cellStyle name="Calculation 9 6" xfId="5874"/>
    <cellStyle name="Calculation 9 6 2" xfId="24438"/>
    <cellStyle name="Calculation 9 6 3" xfId="17487"/>
    <cellStyle name="Calculation 9 6 4" xfId="11010"/>
    <cellStyle name="Calculation 9 7" xfId="5875"/>
    <cellStyle name="Calculation 9 7 2" xfId="25622"/>
    <cellStyle name="Calculation 9 7 3" xfId="17488"/>
    <cellStyle name="Calculation 9 7 4" xfId="11011"/>
    <cellStyle name="Calculation 9 8" xfId="5876"/>
    <cellStyle name="Calculation 9 8 2" xfId="24437"/>
    <cellStyle name="Calculation 9 8 3" xfId="17489"/>
    <cellStyle name="Calculation 9 8 4" xfId="11012"/>
    <cellStyle name="Calculation 9 9" xfId="5877"/>
    <cellStyle name="Calculation 9 9 2" xfId="22997"/>
    <cellStyle name="Calculation 9 9 3" xfId="21242"/>
    <cellStyle name="Calculation 9 9 4" xfId="14788"/>
    <cellStyle name="Check Cell" xfId="45" builtinId="23" customBuiltin="1"/>
    <cellStyle name="Check Cell 10" xfId="1043"/>
    <cellStyle name="Check Cell 10 10" xfId="25621"/>
    <cellStyle name="Check Cell 10 11" xfId="17490"/>
    <cellStyle name="Check Cell 10 12" xfId="11013"/>
    <cellStyle name="Check Cell 10 2" xfId="5878"/>
    <cellStyle name="Check Cell 10 2 2" xfId="24436"/>
    <cellStyle name="Check Cell 10 2 3" xfId="17491"/>
    <cellStyle name="Check Cell 10 2 4" xfId="11014"/>
    <cellStyle name="Check Cell 10 3" xfId="5879"/>
    <cellStyle name="Check Cell 10 3 2" xfId="24435"/>
    <cellStyle name="Check Cell 10 3 3" xfId="17492"/>
    <cellStyle name="Check Cell 10 3 4" xfId="11015"/>
    <cellStyle name="Check Cell 10 4" xfId="5880"/>
    <cellStyle name="Check Cell 10 4 2" xfId="27183"/>
    <cellStyle name="Check Cell 10 4 3" xfId="17493"/>
    <cellStyle name="Check Cell 10 4 4" xfId="11016"/>
    <cellStyle name="Check Cell 10 5" xfId="5881"/>
    <cellStyle name="Check Cell 10 5 2" xfId="25300"/>
    <cellStyle name="Check Cell 10 5 3" xfId="17494"/>
    <cellStyle name="Check Cell 10 5 4" xfId="11017"/>
    <cellStyle name="Check Cell 10 6" xfId="5882"/>
    <cellStyle name="Check Cell 10 6 2" xfId="25299"/>
    <cellStyle name="Check Cell 10 6 3" xfId="17495"/>
    <cellStyle name="Check Cell 10 6 4" xfId="11018"/>
    <cellStyle name="Check Cell 10 7" xfId="5883"/>
    <cellStyle name="Check Cell 10 7 2" xfId="25298"/>
    <cellStyle name="Check Cell 10 7 3" xfId="17496"/>
    <cellStyle name="Check Cell 10 7 4" xfId="11019"/>
    <cellStyle name="Check Cell 10 8" xfId="5884"/>
    <cellStyle name="Check Cell 10 8 2" xfId="25297"/>
    <cellStyle name="Check Cell 10 8 3" xfId="17497"/>
    <cellStyle name="Check Cell 10 8 4" xfId="11020"/>
    <cellStyle name="Check Cell 10 9" xfId="5885"/>
    <cellStyle name="Check Cell 10 9 2" xfId="22996"/>
    <cellStyle name="Check Cell 10 9 3" xfId="21243"/>
    <cellStyle name="Check Cell 10 9 4" xfId="14789"/>
    <cellStyle name="Check Cell 11" xfId="1044"/>
    <cellStyle name="Check Cell 11 10" xfId="25296"/>
    <cellStyle name="Check Cell 11 11" xfId="17498"/>
    <cellStyle name="Check Cell 11 12" xfId="11021"/>
    <cellStyle name="Check Cell 11 2" xfId="5886"/>
    <cellStyle name="Check Cell 11 2 2" xfId="25295"/>
    <cellStyle name="Check Cell 11 2 3" xfId="17499"/>
    <cellStyle name="Check Cell 11 2 4" xfId="11022"/>
    <cellStyle name="Check Cell 11 3" xfId="5887"/>
    <cellStyle name="Check Cell 11 3 2" xfId="24434"/>
    <cellStyle name="Check Cell 11 3 3" xfId="17500"/>
    <cellStyle name="Check Cell 11 3 4" xfId="11023"/>
    <cellStyle name="Check Cell 11 4" xfId="5888"/>
    <cellStyle name="Check Cell 11 4 2" xfId="24433"/>
    <cellStyle name="Check Cell 11 4 3" xfId="17501"/>
    <cellStyle name="Check Cell 11 4 4" xfId="11024"/>
    <cellStyle name="Check Cell 11 5" xfId="5889"/>
    <cellStyle name="Check Cell 11 5 2" xfId="24432"/>
    <cellStyle name="Check Cell 11 5 3" xfId="17502"/>
    <cellStyle name="Check Cell 11 5 4" xfId="11025"/>
    <cellStyle name="Check Cell 11 6" xfId="5890"/>
    <cellStyle name="Check Cell 11 6 2" xfId="24431"/>
    <cellStyle name="Check Cell 11 6 3" xfId="17503"/>
    <cellStyle name="Check Cell 11 6 4" xfId="11026"/>
    <cellStyle name="Check Cell 11 7" xfId="5891"/>
    <cellStyle name="Check Cell 11 7 2" xfId="24430"/>
    <cellStyle name="Check Cell 11 7 3" xfId="17504"/>
    <cellStyle name="Check Cell 11 7 4" xfId="11027"/>
    <cellStyle name="Check Cell 11 8" xfId="5892"/>
    <cellStyle name="Check Cell 11 8 2" xfId="24429"/>
    <cellStyle name="Check Cell 11 8 3" xfId="17505"/>
    <cellStyle name="Check Cell 11 8 4" xfId="11028"/>
    <cellStyle name="Check Cell 11 9" xfId="5893"/>
    <cellStyle name="Check Cell 11 9 2" xfId="22995"/>
    <cellStyle name="Check Cell 11 9 3" xfId="21244"/>
    <cellStyle name="Check Cell 11 9 4" xfId="14790"/>
    <cellStyle name="Check Cell 12" xfId="1045"/>
    <cellStyle name="Check Cell 12 2" xfId="5894"/>
    <cellStyle name="Check Cell 12 2 2" xfId="22994"/>
    <cellStyle name="Check Cell 12 2 3" xfId="21245"/>
    <cellStyle name="Check Cell 12 2 4" xfId="14791"/>
    <cellStyle name="Check Cell 12 3" xfId="24428"/>
    <cellStyle name="Check Cell 12 4" xfId="17506"/>
    <cellStyle name="Check Cell 12 5" xfId="11029"/>
    <cellStyle name="Check Cell 13" xfId="1046"/>
    <cellStyle name="Check Cell 13 2" xfId="22993"/>
    <cellStyle name="Check Cell 13 3" xfId="21246"/>
    <cellStyle name="Check Cell 13 4" xfId="14792"/>
    <cellStyle name="Check Cell 14" xfId="1047"/>
    <cellStyle name="Check Cell 14 2" xfId="22992"/>
    <cellStyle name="Check Cell 14 3" xfId="21247"/>
    <cellStyle name="Check Cell 14 4" xfId="14793"/>
    <cellStyle name="Check Cell 15" xfId="1048"/>
    <cellStyle name="Check Cell 15 2" xfId="22991"/>
    <cellStyle name="Check Cell 15 3" xfId="21248"/>
    <cellStyle name="Check Cell 15 4" xfId="14794"/>
    <cellStyle name="Check Cell 16" xfId="1049"/>
    <cellStyle name="Check Cell 16 2" xfId="22990"/>
    <cellStyle name="Check Cell 16 3" xfId="21249"/>
    <cellStyle name="Check Cell 16 4" xfId="14795"/>
    <cellStyle name="Check Cell 17" xfId="1050"/>
    <cellStyle name="Check Cell 17 2" xfId="22989"/>
    <cellStyle name="Check Cell 17 3" xfId="21250"/>
    <cellStyle name="Check Cell 17 4" xfId="14796"/>
    <cellStyle name="Check Cell 18" xfId="1051"/>
    <cellStyle name="Check Cell 18 2" xfId="22988"/>
    <cellStyle name="Check Cell 18 3" xfId="21251"/>
    <cellStyle name="Check Cell 18 4" xfId="14797"/>
    <cellStyle name="Check Cell 19" xfId="1052"/>
    <cellStyle name="Check Cell 19 2" xfId="22987"/>
    <cellStyle name="Check Cell 19 3" xfId="21252"/>
    <cellStyle name="Check Cell 19 4" xfId="14798"/>
    <cellStyle name="Check Cell 2" xfId="1042"/>
    <cellStyle name="Check Cell 2 2" xfId="1053"/>
    <cellStyle name="Check Cell 2 2 2" xfId="5895"/>
    <cellStyle name="Check Cell 2 2 2 2" xfId="25294"/>
    <cellStyle name="Check Cell 2 2 2 3" xfId="17509"/>
    <cellStyle name="Check Cell 2 2 2 4" xfId="11032"/>
    <cellStyle name="Check Cell 2 2 3" xfId="24426"/>
    <cellStyle name="Check Cell 2 2 4" xfId="17508"/>
    <cellStyle name="Check Cell 2 2 5" xfId="11031"/>
    <cellStyle name="Check Cell 2 3" xfId="3169"/>
    <cellStyle name="Check Cell 2 3 2" xfId="5896"/>
    <cellStyle name="Check Cell 2 3 2 2" xfId="22985"/>
    <cellStyle name="Check Cell 2 3 2 3" xfId="21254"/>
    <cellStyle name="Check Cell 2 3 2 4" xfId="14800"/>
    <cellStyle name="Check Cell 2 3 3" xfId="25293"/>
    <cellStyle name="Check Cell 2 3 4" xfId="17510"/>
    <cellStyle name="Check Cell 2 3 5" xfId="11033"/>
    <cellStyle name="Check Cell 2 4" xfId="3292"/>
    <cellStyle name="Check Cell 2 4 2" xfId="5897"/>
    <cellStyle name="Check Cell 2 4 2 2" xfId="22984"/>
    <cellStyle name="Check Cell 2 4 2 3" xfId="21255"/>
    <cellStyle name="Check Cell 2 4 2 4" xfId="14801"/>
    <cellStyle name="Check Cell 2 4 3" xfId="25292"/>
    <cellStyle name="Check Cell 2 4 4" xfId="17511"/>
    <cellStyle name="Check Cell 2 4 5" xfId="11034"/>
    <cellStyle name="Check Cell 2 5" xfId="5898"/>
    <cellStyle name="Check Cell 2 5 2" xfId="22986"/>
    <cellStyle name="Check Cell 2 5 3" xfId="21253"/>
    <cellStyle name="Check Cell 2 5 4" xfId="14799"/>
    <cellStyle name="Check Cell 2 6" xfId="24427"/>
    <cellStyle name="Check Cell 2 7" xfId="17507"/>
    <cellStyle name="Check Cell 2 8" xfId="11030"/>
    <cellStyle name="Check Cell 20" xfId="1054"/>
    <cellStyle name="Check Cell 20 2" xfId="22983"/>
    <cellStyle name="Check Cell 20 3" xfId="21256"/>
    <cellStyle name="Check Cell 20 4" xfId="14802"/>
    <cellStyle name="Check Cell 21" xfId="1055"/>
    <cellStyle name="Check Cell 21 2" xfId="22982"/>
    <cellStyle name="Check Cell 21 3" xfId="21257"/>
    <cellStyle name="Check Cell 21 4" xfId="14803"/>
    <cellStyle name="Check Cell 22" xfId="1056"/>
    <cellStyle name="Check Cell 22 2" xfId="22981"/>
    <cellStyle name="Check Cell 22 3" xfId="21258"/>
    <cellStyle name="Check Cell 22 4" xfId="14804"/>
    <cellStyle name="Check Cell 23" xfId="1057"/>
    <cellStyle name="Check Cell 23 2" xfId="22980"/>
    <cellStyle name="Check Cell 23 3" xfId="21259"/>
    <cellStyle name="Check Cell 23 4" xfId="14805"/>
    <cellStyle name="Check Cell 24" xfId="3168"/>
    <cellStyle name="Check Cell 24 2" xfId="3364"/>
    <cellStyle name="Check Cell 24 2 2" xfId="22978"/>
    <cellStyle name="Check Cell 24 2 3" xfId="21261"/>
    <cellStyle name="Check Cell 24 2 4" xfId="14807"/>
    <cellStyle name="Check Cell 24 3" xfId="22979"/>
    <cellStyle name="Check Cell 24 4" xfId="21260"/>
    <cellStyle name="Check Cell 24 5" xfId="14806"/>
    <cellStyle name="Check Cell 25" xfId="3327"/>
    <cellStyle name="Check Cell 25 2" xfId="22977"/>
    <cellStyle name="Check Cell 25 3" xfId="21262"/>
    <cellStyle name="Check Cell 25 4" xfId="14808"/>
    <cellStyle name="Check Cell 26" xfId="3422"/>
    <cellStyle name="Check Cell 26 2" xfId="4548"/>
    <cellStyle name="Check Cell 26 3" xfId="15848"/>
    <cellStyle name="Check Cell 27" xfId="3474"/>
    <cellStyle name="Check Cell 27 2" xfId="4734"/>
    <cellStyle name="Check Cell 28" xfId="3642"/>
    <cellStyle name="Check Cell 29" xfId="3766"/>
    <cellStyle name="Check Cell 29 2" xfId="4407"/>
    <cellStyle name="Check Cell 3" xfId="1058"/>
    <cellStyle name="Check Cell 3 2" xfId="5899"/>
    <cellStyle name="Check Cell 3 2 2" xfId="25290"/>
    <cellStyle name="Check Cell 3 2 3" xfId="17513"/>
    <cellStyle name="Check Cell 3 2 4" xfId="11036"/>
    <cellStyle name="Check Cell 3 3" xfId="5900"/>
    <cellStyle name="Check Cell 3 3 2" xfId="25289"/>
    <cellStyle name="Check Cell 3 3 3" xfId="17514"/>
    <cellStyle name="Check Cell 3 3 4" xfId="11037"/>
    <cellStyle name="Check Cell 3 4" xfId="5901"/>
    <cellStyle name="Check Cell 3 4 2" xfId="25288"/>
    <cellStyle name="Check Cell 3 4 3" xfId="17515"/>
    <cellStyle name="Check Cell 3 4 4" xfId="11038"/>
    <cellStyle name="Check Cell 3 5" xfId="5902"/>
    <cellStyle name="Check Cell 3 5 2" xfId="22976"/>
    <cellStyle name="Check Cell 3 5 3" xfId="21263"/>
    <cellStyle name="Check Cell 3 5 4" xfId="14809"/>
    <cellStyle name="Check Cell 3 6" xfId="25291"/>
    <cellStyle name="Check Cell 3 7" xfId="17512"/>
    <cellStyle name="Check Cell 3 8" xfId="11035"/>
    <cellStyle name="Check Cell 4" xfId="1059"/>
    <cellStyle name="Check Cell 4 2" xfId="5903"/>
    <cellStyle name="Check Cell 4 2 2" xfId="25286"/>
    <cellStyle name="Check Cell 4 2 3" xfId="17517"/>
    <cellStyle name="Check Cell 4 2 4" xfId="11040"/>
    <cellStyle name="Check Cell 4 3" xfId="5904"/>
    <cellStyle name="Check Cell 4 3 2" xfId="25285"/>
    <cellStyle name="Check Cell 4 3 3" xfId="17518"/>
    <cellStyle name="Check Cell 4 3 4" xfId="11041"/>
    <cellStyle name="Check Cell 4 4" xfId="5905"/>
    <cellStyle name="Check Cell 4 4 2" xfId="24425"/>
    <cellStyle name="Check Cell 4 4 3" xfId="17519"/>
    <cellStyle name="Check Cell 4 4 4" xfId="11042"/>
    <cellStyle name="Check Cell 4 5" xfId="5906"/>
    <cellStyle name="Check Cell 4 5 2" xfId="22975"/>
    <cellStyle name="Check Cell 4 5 3" xfId="21264"/>
    <cellStyle name="Check Cell 4 5 4" xfId="14810"/>
    <cellStyle name="Check Cell 4 6" xfId="25287"/>
    <cellStyle name="Check Cell 4 7" xfId="17516"/>
    <cellStyle name="Check Cell 4 8" xfId="11039"/>
    <cellStyle name="Check Cell 5" xfId="1060"/>
    <cellStyle name="Check Cell 5 2" xfId="5907"/>
    <cellStyle name="Check Cell 5 2 2" xfId="24423"/>
    <cellStyle name="Check Cell 5 2 3" xfId="17521"/>
    <cellStyle name="Check Cell 5 2 4" xfId="11044"/>
    <cellStyle name="Check Cell 5 3" xfId="5908"/>
    <cellStyle name="Check Cell 5 3 2" xfId="24422"/>
    <cellStyle name="Check Cell 5 3 3" xfId="17522"/>
    <cellStyle name="Check Cell 5 3 4" xfId="11045"/>
    <cellStyle name="Check Cell 5 4" xfId="5909"/>
    <cellStyle name="Check Cell 5 4 2" xfId="24421"/>
    <cellStyle name="Check Cell 5 4 3" xfId="17523"/>
    <cellStyle name="Check Cell 5 4 4" xfId="11046"/>
    <cellStyle name="Check Cell 5 5" xfId="5910"/>
    <cellStyle name="Check Cell 5 5 2" xfId="22974"/>
    <cellStyle name="Check Cell 5 5 3" xfId="21265"/>
    <cellStyle name="Check Cell 5 5 4" xfId="14811"/>
    <cellStyle name="Check Cell 5 6" xfId="24424"/>
    <cellStyle name="Check Cell 5 7" xfId="17520"/>
    <cellStyle name="Check Cell 5 8" xfId="11043"/>
    <cellStyle name="Check Cell 6" xfId="1061"/>
    <cellStyle name="Check Cell 6 2" xfId="5911"/>
    <cellStyle name="Check Cell 6 2 2" xfId="26865"/>
    <cellStyle name="Check Cell 6 2 3" xfId="17525"/>
    <cellStyle name="Check Cell 6 2 4" xfId="11048"/>
    <cellStyle name="Check Cell 6 3" xfId="5912"/>
    <cellStyle name="Check Cell 6 3 2" xfId="24419"/>
    <cellStyle name="Check Cell 6 3 3" xfId="17526"/>
    <cellStyle name="Check Cell 6 3 4" xfId="11049"/>
    <cellStyle name="Check Cell 6 4" xfId="5913"/>
    <cellStyle name="Check Cell 6 4 2" xfId="24418"/>
    <cellStyle name="Check Cell 6 4 3" xfId="17527"/>
    <cellStyle name="Check Cell 6 4 4" xfId="11050"/>
    <cellStyle name="Check Cell 6 5" xfId="5914"/>
    <cellStyle name="Check Cell 6 5 2" xfId="22973"/>
    <cellStyle name="Check Cell 6 5 3" xfId="21266"/>
    <cellStyle name="Check Cell 6 5 4" xfId="14812"/>
    <cellStyle name="Check Cell 6 6" xfId="24420"/>
    <cellStyle name="Check Cell 6 7" xfId="17524"/>
    <cellStyle name="Check Cell 6 8" xfId="11047"/>
    <cellStyle name="Check Cell 7" xfId="1062"/>
    <cellStyle name="Check Cell 7 2" xfId="5915"/>
    <cellStyle name="Check Cell 7 2 2" xfId="25283"/>
    <cellStyle name="Check Cell 7 2 3" xfId="17529"/>
    <cellStyle name="Check Cell 7 2 4" xfId="11052"/>
    <cellStyle name="Check Cell 7 3" xfId="5916"/>
    <cellStyle name="Check Cell 7 3 2" xfId="25282"/>
    <cellStyle name="Check Cell 7 3 3" xfId="17530"/>
    <cellStyle name="Check Cell 7 3 4" xfId="11053"/>
    <cellStyle name="Check Cell 7 4" xfId="5917"/>
    <cellStyle name="Check Cell 7 4 2" xfId="25281"/>
    <cellStyle name="Check Cell 7 4 3" xfId="17531"/>
    <cellStyle name="Check Cell 7 4 4" xfId="11054"/>
    <cellStyle name="Check Cell 7 5" xfId="5918"/>
    <cellStyle name="Check Cell 7 5 2" xfId="22972"/>
    <cellStyle name="Check Cell 7 5 3" xfId="21267"/>
    <cellStyle name="Check Cell 7 5 4" xfId="14813"/>
    <cellStyle name="Check Cell 7 6" xfId="25284"/>
    <cellStyle name="Check Cell 7 7" xfId="17528"/>
    <cellStyle name="Check Cell 7 8" xfId="11051"/>
    <cellStyle name="Check Cell 8" xfId="1063"/>
    <cellStyle name="Check Cell 8 2" xfId="5919"/>
    <cellStyle name="Check Cell 8 2 2" xfId="25279"/>
    <cellStyle name="Check Cell 8 2 3" xfId="17533"/>
    <cellStyle name="Check Cell 8 2 4" xfId="11056"/>
    <cellStyle name="Check Cell 8 3" xfId="5920"/>
    <cellStyle name="Check Cell 8 3 2" xfId="25278"/>
    <cellStyle name="Check Cell 8 3 3" xfId="17534"/>
    <cellStyle name="Check Cell 8 3 4" xfId="11057"/>
    <cellStyle name="Check Cell 8 4" xfId="5921"/>
    <cellStyle name="Check Cell 8 4 2" xfId="22971"/>
    <cellStyle name="Check Cell 8 4 3" xfId="21268"/>
    <cellStyle name="Check Cell 8 4 4" xfId="14814"/>
    <cellStyle name="Check Cell 8 5" xfId="25280"/>
    <cellStyle name="Check Cell 8 6" xfId="17532"/>
    <cellStyle name="Check Cell 8 7" xfId="11055"/>
    <cellStyle name="Check Cell 9" xfId="1064"/>
    <cellStyle name="Check Cell 9 10" xfId="25277"/>
    <cellStyle name="Check Cell 9 11" xfId="17535"/>
    <cellStyle name="Check Cell 9 12" xfId="11058"/>
    <cellStyle name="Check Cell 9 2" xfId="5922"/>
    <cellStyle name="Check Cell 9 2 2" xfId="25276"/>
    <cellStyle name="Check Cell 9 2 3" xfId="17536"/>
    <cellStyle name="Check Cell 9 2 4" xfId="11059"/>
    <cellStyle name="Check Cell 9 3" xfId="5923"/>
    <cellStyle name="Check Cell 9 3 2" xfId="22487"/>
    <cellStyle name="Check Cell 9 3 3" xfId="17537"/>
    <cellStyle name="Check Cell 9 3 4" xfId="11060"/>
    <cellStyle name="Check Cell 9 4" xfId="5924"/>
    <cellStyle name="Check Cell 9 4 2" xfId="24417"/>
    <cellStyle name="Check Cell 9 4 3" xfId="17538"/>
    <cellStyle name="Check Cell 9 4 4" xfId="11061"/>
    <cellStyle name="Check Cell 9 5" xfId="5925"/>
    <cellStyle name="Check Cell 9 5 2" xfId="24416"/>
    <cellStyle name="Check Cell 9 5 3" xfId="17539"/>
    <cellStyle name="Check Cell 9 5 4" xfId="11062"/>
    <cellStyle name="Check Cell 9 6" xfId="5926"/>
    <cellStyle name="Check Cell 9 6 2" xfId="24415"/>
    <cellStyle name="Check Cell 9 6 3" xfId="17540"/>
    <cellStyle name="Check Cell 9 6 4" xfId="11063"/>
    <cellStyle name="Check Cell 9 7" xfId="5927"/>
    <cellStyle name="Check Cell 9 7 2" xfId="24414"/>
    <cellStyle name="Check Cell 9 7 3" xfId="17541"/>
    <cellStyle name="Check Cell 9 7 4" xfId="11064"/>
    <cellStyle name="Check Cell 9 8" xfId="5928"/>
    <cellStyle name="Check Cell 9 8 2" xfId="24413"/>
    <cellStyle name="Check Cell 9 8 3" xfId="17542"/>
    <cellStyle name="Check Cell 9 8 4" xfId="11065"/>
    <cellStyle name="Check Cell 9 9" xfId="5929"/>
    <cellStyle name="Check Cell 9 9 2" xfId="22970"/>
    <cellStyle name="Check Cell 9 9 3" xfId="21269"/>
    <cellStyle name="Check Cell 9 9 4" xfId="14815"/>
    <cellStyle name="ColumnHeading" xfId="46"/>
    <cellStyle name="Comma" xfId="47" builtinId="3"/>
    <cellStyle name="Comma 10" xfId="4386"/>
    <cellStyle name="Comma 10 2" xfId="5930"/>
    <cellStyle name="Comma 10 2 2" xfId="15595"/>
    <cellStyle name="Comma 10 3" xfId="9569"/>
    <cellStyle name="Comma 10 3 2" xfId="15587"/>
    <cellStyle name="Comma 10 4" xfId="4593"/>
    <cellStyle name="Comma 11" xfId="4594"/>
    <cellStyle name="Comma 11 2" xfId="4595"/>
    <cellStyle name="Comma 11 2 2" xfId="16340"/>
    <cellStyle name="Comma 11 3" xfId="4596"/>
    <cellStyle name="Comma 11 4" xfId="13844"/>
    <cellStyle name="Comma 12" xfId="3718"/>
    <cellStyle name="Comma 12 2" xfId="4597"/>
    <cellStyle name="Comma 12 3" xfId="14816"/>
    <cellStyle name="Comma 13" xfId="4598"/>
    <cellStyle name="Comma 13 2" xfId="5931"/>
    <cellStyle name="Comma 13 2 2" xfId="15786"/>
    <cellStyle name="Comma 13 3" xfId="15765"/>
    <cellStyle name="Comma 14" xfId="4623"/>
    <cellStyle name="Comma 14 2" xfId="5932"/>
    <cellStyle name="Comma 14 2 2" xfId="15795"/>
    <cellStyle name="Comma 14 3" xfId="15776"/>
    <cellStyle name="Comma 15" xfId="9610"/>
    <cellStyle name="Comma 15 2" xfId="16346"/>
    <cellStyle name="Comma 15 3" xfId="27615"/>
    <cellStyle name="Comma 15 4" xfId="26951"/>
    <cellStyle name="Comma 15 5" xfId="15891"/>
    <cellStyle name="Comma 16" xfId="4390"/>
    <cellStyle name="Comma 16 2" xfId="15923"/>
    <cellStyle name="Comma 17" xfId="27617"/>
    <cellStyle name="Comma 2" xfId="48"/>
    <cellStyle name="Comma 2 2" xfId="1065"/>
    <cellStyle name="Comma 2 2 2" xfId="4735"/>
    <cellStyle name="Comma 2 2 2 2" xfId="5933"/>
    <cellStyle name="Comma 2 2 2 2 2" xfId="15598"/>
    <cellStyle name="Comma 2 2 2 3" xfId="15591"/>
    <cellStyle name="Comma 2 2 3" xfId="4838"/>
    <cellStyle name="Comma 2 2 4" xfId="4461"/>
    <cellStyle name="Comma 2 2 5" xfId="11066"/>
    <cellStyle name="Comma 2 3" xfId="3170"/>
    <cellStyle name="Comma 2 3 2" xfId="4736"/>
    <cellStyle name="Comma 2 3 2 2" xfId="15558"/>
    <cellStyle name="Comma 2 3 2 3" xfId="13758"/>
    <cellStyle name="Comma 2 3 3" xfId="4839"/>
    <cellStyle name="Comma 2 3 4" xfId="4460"/>
    <cellStyle name="Comma 2 4" xfId="3326"/>
    <cellStyle name="Comma 2 4 2" xfId="5934"/>
    <cellStyle name="Comma 2 4 2 2" xfId="15559"/>
    <cellStyle name="Comma 2 4 3" xfId="5935"/>
    <cellStyle name="Comma 2 4 3 2" xfId="15604"/>
    <cellStyle name="Comma 2 4 4" xfId="15533"/>
    <cellStyle name="Comma 2 5" xfId="3391"/>
    <cellStyle name="Comma 2 5 2" xfId="4507"/>
    <cellStyle name="Comma 2 6" xfId="5936"/>
    <cellStyle name="Comma 2 6 2" xfId="15603"/>
    <cellStyle name="Comma 2 7" xfId="15894"/>
    <cellStyle name="Comma 2 8" xfId="9891"/>
    <cellStyle name="Comma 2 9" xfId="27767"/>
    <cellStyle name="Comma 3" xfId="49"/>
    <cellStyle name="Comma 3 2" xfId="3325"/>
    <cellStyle name="Comma 3 2 2" xfId="5937"/>
    <cellStyle name="Comma 3 2 3" xfId="15600"/>
    <cellStyle name="Comma 3 2 4" xfId="13854"/>
    <cellStyle name="Comma 3 3" xfId="4840"/>
    <cellStyle name="Comma 3 3 2" xfId="14817"/>
    <cellStyle name="Comma 3 4" xfId="15898"/>
    <cellStyle name="Comma 3 5" xfId="13834"/>
    <cellStyle name="Comma 30 2" xfId="23784"/>
    <cellStyle name="Comma 4" xfId="132"/>
    <cellStyle name="Comma 4 2" xfId="3302"/>
    <cellStyle name="Comma 4 2 2" xfId="15606"/>
    <cellStyle name="Comma 4 3" xfId="5938"/>
    <cellStyle name="Comma 4 3 2" xfId="15605"/>
    <cellStyle name="Comma 4 4" xfId="13757"/>
    <cellStyle name="Comma 5" xfId="3423"/>
    <cellStyle name="Comma 5 2" xfId="4866"/>
    <cellStyle name="Comma 5 3" xfId="9570"/>
    <cellStyle name="Comma 5 4" xfId="4599"/>
    <cellStyle name="Comma 5 5" xfId="9867"/>
    <cellStyle name="Comma 5 6" xfId="13836"/>
    <cellStyle name="Comma 6" xfId="3442"/>
    <cellStyle name="Comma 6 2" xfId="9571"/>
    <cellStyle name="Comma 6 3" xfId="4600"/>
    <cellStyle name="Comma 6 4" xfId="13839"/>
    <cellStyle name="Comma 7" xfId="3475"/>
    <cellStyle name="Comma 7 2" xfId="9572"/>
    <cellStyle name="Comma 7 3" xfId="4601"/>
    <cellStyle name="Comma 7 4" xfId="13838"/>
    <cellStyle name="Comma 8" xfId="3446"/>
    <cellStyle name="Comma 8 2" xfId="3787"/>
    <cellStyle name="Comma 8 2 2" xfId="4038"/>
    <cellStyle name="Comma 8 2 3" xfId="4247"/>
    <cellStyle name="Comma 8 2 4" xfId="9573"/>
    <cellStyle name="Comma 8 3" xfId="3913"/>
    <cellStyle name="Comma 8 3 2" xfId="4123"/>
    <cellStyle name="Comma 8 3 3" xfId="4332"/>
    <cellStyle name="Comma 8 4" xfId="3969"/>
    <cellStyle name="Comma 8 5" xfId="4178"/>
    <cellStyle name="Comma 8 6" xfId="4602"/>
    <cellStyle name="Comma 8 7" xfId="13837"/>
    <cellStyle name="Comma 9" xfId="3767"/>
    <cellStyle name="Comma 9 2" xfId="9574"/>
    <cellStyle name="Comma 9 3" xfId="4603"/>
    <cellStyle name="Comma 9 4" xfId="13840"/>
    <cellStyle name="Comma0" xfId="50"/>
    <cellStyle name="Comma0 10" xfId="15607"/>
    <cellStyle name="Comma0 11" xfId="15901"/>
    <cellStyle name="Comma0 2" xfId="1066"/>
    <cellStyle name="Comma0 2 2" xfId="15608"/>
    <cellStyle name="Comma0 3" xfId="3215"/>
    <cellStyle name="Comma0 3 2" xfId="15609"/>
    <cellStyle name="Comma0 4" xfId="3252"/>
    <cellStyle name="Comma0 4 2" xfId="15610"/>
    <cellStyle name="Comma0 5" xfId="3220"/>
    <cellStyle name="Comma0 5 2" xfId="15611"/>
    <cellStyle name="Comma0 6" xfId="3245"/>
    <cellStyle name="Comma0 6 2" xfId="15612"/>
    <cellStyle name="Comma0 7" xfId="3227"/>
    <cellStyle name="Comma0 7 2" xfId="15613"/>
    <cellStyle name="Comma0 8" xfId="3238"/>
    <cellStyle name="Comma0 8 2" xfId="15614"/>
    <cellStyle name="Comma0 9" xfId="5939"/>
    <cellStyle name="Comma4" xfId="4462"/>
    <cellStyle name="Comma4 2" xfId="4826"/>
    <cellStyle name="CountryTitle" xfId="51"/>
    <cellStyle name="Currency" xfId="52" builtinId="4"/>
    <cellStyle name="currency 0" xfId="1067"/>
    <cellStyle name="currency 0 2" xfId="15615"/>
    <cellStyle name="Currency 10" xfId="3545"/>
    <cellStyle name="Currency 10 2" xfId="5940"/>
    <cellStyle name="Currency 11" xfId="3582"/>
    <cellStyle name="Currency 11 2" xfId="5941"/>
    <cellStyle name="Currency 12" xfId="3554"/>
    <cellStyle name="Currency 12 2" xfId="5942"/>
    <cellStyle name="Currency 13" xfId="3573"/>
    <cellStyle name="Currency 13 2" xfId="5943"/>
    <cellStyle name="Currency 14" xfId="3560"/>
    <cellStyle name="Currency 14 2" xfId="5944"/>
    <cellStyle name="Currency 15" xfId="3528"/>
    <cellStyle name="Currency 15 2" xfId="5945"/>
    <cellStyle name="Currency 16" xfId="3564"/>
    <cellStyle name="Currency 16 2" xfId="5946"/>
    <cellStyle name="Currency 17" xfId="3518"/>
    <cellStyle name="Currency 17 2" xfId="5947"/>
    <cellStyle name="Currency 18" xfId="3526"/>
    <cellStyle name="Currency 18 2" xfId="5948"/>
    <cellStyle name="Currency 19" xfId="3540"/>
    <cellStyle name="Currency 19 2" xfId="9594"/>
    <cellStyle name="Currency 19 2 2" xfId="15810"/>
    <cellStyle name="Currency 19 3" xfId="15512"/>
    <cellStyle name="Currency 2" xfId="53"/>
    <cellStyle name="Currency 2 2" xfId="1068"/>
    <cellStyle name="Currency 2 2 2" xfId="4737"/>
    <cellStyle name="Currency 2 2 2 2" xfId="15617"/>
    <cellStyle name="Currency 2 2 3" xfId="4841"/>
    <cellStyle name="Currency 2 2 4" xfId="4463"/>
    <cellStyle name="Currency 2 3" xfId="3171"/>
    <cellStyle name="Currency 2 3 2" xfId="15618"/>
    <cellStyle name="Currency 2 4" xfId="3324"/>
    <cellStyle name="Currency 2 5" xfId="4576"/>
    <cellStyle name="Currency 2 5 2" xfId="15616"/>
    <cellStyle name="Currency 2 5 3" xfId="14818"/>
    <cellStyle name="Currency 2 6" xfId="4738"/>
    <cellStyle name="Currency 2 6 2" xfId="16341"/>
    <cellStyle name="Currency 2 7" xfId="4435"/>
    <cellStyle name="Currency 2 8" xfId="13845"/>
    <cellStyle name="Currency 20" xfId="3589"/>
    <cellStyle name="Currency 20 2" xfId="9597"/>
    <cellStyle name="Currency 20 2 2" xfId="15812"/>
    <cellStyle name="Currency 20 3" xfId="15514"/>
    <cellStyle name="Currency 21" xfId="3628"/>
    <cellStyle name="Currency 21 2" xfId="15819"/>
    <cellStyle name="Currency 21 3" xfId="15530"/>
    <cellStyle name="Currency 22" xfId="3768"/>
    <cellStyle name="Currency 22 2" xfId="15870"/>
    <cellStyle name="Currency 23" xfId="9845"/>
    <cellStyle name="Currency 23 2" xfId="16347"/>
    <cellStyle name="Currency 23 3" xfId="15892"/>
    <cellStyle name="Currency 24" xfId="9862"/>
    <cellStyle name="Currency 24 2" xfId="15909"/>
    <cellStyle name="Currency 25" xfId="9868"/>
    <cellStyle name="Currency 25 2" xfId="15924"/>
    <cellStyle name="Currency 26" xfId="9855"/>
    <cellStyle name="Currency 26 2" xfId="26718"/>
    <cellStyle name="Currency 27" xfId="9846"/>
    <cellStyle name="Currency 28" xfId="9858"/>
    <cellStyle name="Currency 29" xfId="9850"/>
    <cellStyle name="Currency 3" xfId="133"/>
    <cellStyle name="Currency 3 2" xfId="3301"/>
    <cellStyle name="Currency 3 2 2" xfId="15619"/>
    <cellStyle name="Currency 3 3" xfId="15602"/>
    <cellStyle name="Currency 30" xfId="9854"/>
    <cellStyle name="Currency 31" xfId="9853"/>
    <cellStyle name="Currency 32" xfId="9847"/>
    <cellStyle name="Currency 33" xfId="9861"/>
    <cellStyle name="Currency 34" xfId="27618"/>
    <cellStyle name="Currency 4" xfId="3424"/>
    <cellStyle name="Currency 4 2" xfId="15760"/>
    <cellStyle name="Currency 4 3" xfId="15466"/>
    <cellStyle name="Currency 5" xfId="3476"/>
    <cellStyle name="Currency 5 2" xfId="4489"/>
    <cellStyle name="Currency 5 2 2" xfId="15762"/>
    <cellStyle name="Currency 5 3" xfId="9866"/>
    <cellStyle name="Currency 5 4" xfId="15468"/>
    <cellStyle name="Currency 6" xfId="3510"/>
    <cellStyle name="Currency 6 2" xfId="4513"/>
    <cellStyle name="Currency 6 2 2" xfId="4577"/>
    <cellStyle name="Currency 6 2 2 2" xfId="9555"/>
    <cellStyle name="Currency 6 2 3" xfId="9541"/>
    <cellStyle name="Currency 6 2 4" xfId="15768"/>
    <cellStyle name="Currency 6 3" xfId="4585"/>
    <cellStyle name="Currency 6 3 2" xfId="9562"/>
    <cellStyle name="Currency 6 4" xfId="4528"/>
    <cellStyle name="Currency 6 4 2" xfId="9548"/>
    <cellStyle name="Currency 6 5" xfId="4869"/>
    <cellStyle name="Currency 6 5 2" xfId="9592"/>
    <cellStyle name="Currency 6 6" xfId="9534"/>
    <cellStyle name="Currency 6 7" xfId="4490"/>
    <cellStyle name="Currency 6 8" xfId="15473"/>
    <cellStyle name="Currency 7" xfId="3607"/>
    <cellStyle name="Currency 7 2" xfId="5949"/>
    <cellStyle name="Currency 8" xfId="3525"/>
    <cellStyle name="Currency 8 2" xfId="5950"/>
    <cellStyle name="Currency 9" xfId="3593"/>
    <cellStyle name="Currency 9 2" xfId="5951"/>
    <cellStyle name="Currency0" xfId="54"/>
    <cellStyle name="Currency0 10" xfId="15620"/>
    <cellStyle name="Currency0 11" xfId="15902"/>
    <cellStyle name="Currency0 2" xfId="1069"/>
    <cellStyle name="Currency0 2 2" xfId="15621"/>
    <cellStyle name="Currency0 3" xfId="3216"/>
    <cellStyle name="Currency0 3 2" xfId="15622"/>
    <cellStyle name="Currency0 4" xfId="3251"/>
    <cellStyle name="Currency0 4 2" xfId="15623"/>
    <cellStyle name="Currency0 5" xfId="3221"/>
    <cellStyle name="Currency0 5 2" xfId="15624"/>
    <cellStyle name="Currency0 6" xfId="3244"/>
    <cellStyle name="Currency0 6 2" xfId="15625"/>
    <cellStyle name="Currency0 7" xfId="3228"/>
    <cellStyle name="Currency0 7 2" xfId="15626"/>
    <cellStyle name="Currency0 8" xfId="3237"/>
    <cellStyle name="Currency0 8 2" xfId="15627"/>
    <cellStyle name="Currency0 9" xfId="5952"/>
    <cellStyle name="Currency4" xfId="4464"/>
    <cellStyle name="Currency4 2" xfId="4827"/>
    <cellStyle name="Date" xfId="55"/>
    <cellStyle name="Date 10" xfId="4739"/>
    <cellStyle name="Date 10 2" xfId="15903"/>
    <cellStyle name="Date 11" xfId="4391"/>
    <cellStyle name="Date 11 2" xfId="22969"/>
    <cellStyle name="Date 12" xfId="21270"/>
    <cellStyle name="Date 13" xfId="14819"/>
    <cellStyle name="Date 2" xfId="1070"/>
    <cellStyle name="Date 2 2" xfId="3323"/>
    <cellStyle name="Date 2 2 10" xfId="14820"/>
    <cellStyle name="Date 2 2 2" xfId="3291"/>
    <cellStyle name="Date 2 2 2 2" xfId="15629"/>
    <cellStyle name="Date 2 2 3" xfId="3378"/>
    <cellStyle name="Date 2 2 3 2" xfId="15630"/>
    <cellStyle name="Date 2 2 4" xfId="3268"/>
    <cellStyle name="Date 2 2 4 2" xfId="15631"/>
    <cellStyle name="Date 2 2 5" xfId="3203"/>
    <cellStyle name="Date 2 2 5 2" xfId="15632"/>
    <cellStyle name="Date 2 2 6" xfId="3260"/>
    <cellStyle name="Date 2 2 6 2" xfId="15633"/>
    <cellStyle name="Date 2 2 7" xfId="3210"/>
    <cellStyle name="Date 2 2 7 2" xfId="15634"/>
    <cellStyle name="Date 2 2 8" xfId="22968"/>
    <cellStyle name="Date 2 2 9" xfId="21271"/>
    <cellStyle name="Date 2 3" xfId="3384"/>
    <cellStyle name="Date 2 3 2" xfId="22967"/>
    <cellStyle name="Date 2 3 3" xfId="21272"/>
    <cellStyle name="Date 2 3 4" xfId="14821"/>
    <cellStyle name="Date 2 4" xfId="3273"/>
    <cellStyle name="Date 2 4 2" xfId="26541"/>
    <cellStyle name="Date 2 4 3" xfId="21273"/>
    <cellStyle name="Date 2 4 4" xfId="14822"/>
    <cellStyle name="Date 2 5" xfId="3199"/>
    <cellStyle name="Date 2 5 2" xfId="22966"/>
    <cellStyle name="Date 2 5 3" xfId="21274"/>
    <cellStyle name="Date 2 5 4" xfId="14823"/>
    <cellStyle name="Date 2 6" xfId="3377"/>
    <cellStyle name="Date 2 6 2" xfId="26540"/>
    <cellStyle name="Date 2 6 3" xfId="21275"/>
    <cellStyle name="Date 2 6 4" xfId="14824"/>
    <cellStyle name="Date 2 7" xfId="3267"/>
    <cellStyle name="Date 2 7 2" xfId="26539"/>
    <cellStyle name="Date 2 7 3" xfId="21276"/>
    <cellStyle name="Date 2 7 4" xfId="14825"/>
    <cellStyle name="Date 2 8" xfId="15628"/>
    <cellStyle name="Date 3" xfId="3217"/>
    <cellStyle name="Date 3 2" xfId="15635"/>
    <cellStyle name="Date 4" xfId="3250"/>
    <cellStyle name="Date 4 2" xfId="15636"/>
    <cellStyle name="Date 5" xfId="3222"/>
    <cellStyle name="Date 5 2" xfId="15637"/>
    <cellStyle name="Date 6" xfId="3243"/>
    <cellStyle name="Date 6 2" xfId="15638"/>
    <cellStyle name="Date 7" xfId="3229"/>
    <cellStyle name="Date 7 2" xfId="15639"/>
    <cellStyle name="Date 8" xfId="3236"/>
    <cellStyle name="Date 8 2" xfId="15640"/>
    <cellStyle name="Date 9" xfId="4506"/>
    <cellStyle name="Date 9 2" xfId="15503"/>
    <cellStyle name="Emphasis 1" xfId="56"/>
    <cellStyle name="Emphasis 1 10" xfId="1071"/>
    <cellStyle name="Emphasis 1 10 2" xfId="22965"/>
    <cellStyle name="Emphasis 1 10 3" xfId="21278"/>
    <cellStyle name="Emphasis 1 10 4" xfId="14826"/>
    <cellStyle name="Emphasis 1 11" xfId="1072"/>
    <cellStyle name="Emphasis 1 11 2" xfId="22964"/>
    <cellStyle name="Emphasis 1 11 3" xfId="21279"/>
    <cellStyle name="Emphasis 1 11 4" xfId="14827"/>
    <cellStyle name="Emphasis 1 12" xfId="1073"/>
    <cellStyle name="Emphasis 1 12 2" xfId="22963"/>
    <cellStyle name="Emphasis 1 12 3" xfId="21280"/>
    <cellStyle name="Emphasis 1 12 4" xfId="14828"/>
    <cellStyle name="Emphasis 1 13" xfId="1074"/>
    <cellStyle name="Emphasis 1 13 2" xfId="22962"/>
    <cellStyle name="Emphasis 1 13 3" xfId="21281"/>
    <cellStyle name="Emphasis 1 13 4" xfId="14829"/>
    <cellStyle name="Emphasis 1 14" xfId="1075"/>
    <cellStyle name="Emphasis 1 14 2" xfId="22961"/>
    <cellStyle name="Emphasis 1 14 3" xfId="21282"/>
    <cellStyle name="Emphasis 1 14 4" xfId="14830"/>
    <cellStyle name="Emphasis 1 15" xfId="1076"/>
    <cellStyle name="Emphasis 1 15 2" xfId="22960"/>
    <cellStyle name="Emphasis 1 15 3" xfId="21283"/>
    <cellStyle name="Emphasis 1 15 4" xfId="14831"/>
    <cellStyle name="Emphasis 1 16" xfId="1077"/>
    <cellStyle name="Emphasis 1 16 2" xfId="22959"/>
    <cellStyle name="Emphasis 1 16 3" xfId="21284"/>
    <cellStyle name="Emphasis 1 16 4" xfId="14832"/>
    <cellStyle name="Emphasis 1 17" xfId="1078"/>
    <cellStyle name="Emphasis 1 17 2" xfId="22958"/>
    <cellStyle name="Emphasis 1 17 3" xfId="21285"/>
    <cellStyle name="Emphasis 1 17 4" xfId="14833"/>
    <cellStyle name="Emphasis 1 18" xfId="1079"/>
    <cellStyle name="Emphasis 1 18 2" xfId="22957"/>
    <cellStyle name="Emphasis 1 18 3" xfId="21286"/>
    <cellStyle name="Emphasis 1 18 4" xfId="14834"/>
    <cellStyle name="Emphasis 1 19" xfId="1080"/>
    <cellStyle name="Emphasis 1 19 2" xfId="26537"/>
    <cellStyle name="Emphasis 1 19 3" xfId="21287"/>
    <cellStyle name="Emphasis 1 19 4" xfId="14835"/>
    <cellStyle name="Emphasis 1 2" xfId="1081"/>
    <cellStyle name="Emphasis 1 2 2" xfId="22956"/>
    <cellStyle name="Emphasis 1 2 3" xfId="21288"/>
    <cellStyle name="Emphasis 1 2 4" xfId="14836"/>
    <cellStyle name="Emphasis 1 20" xfId="1082"/>
    <cellStyle name="Emphasis 1 20 2" xfId="22955"/>
    <cellStyle name="Emphasis 1 20 3" xfId="21289"/>
    <cellStyle name="Emphasis 1 20 4" xfId="14837"/>
    <cellStyle name="Emphasis 1 21" xfId="1083"/>
    <cellStyle name="Emphasis 1 21 2" xfId="22954"/>
    <cellStyle name="Emphasis 1 21 3" xfId="21290"/>
    <cellStyle name="Emphasis 1 21 4" xfId="14838"/>
    <cellStyle name="Emphasis 1 22" xfId="1084"/>
    <cellStyle name="Emphasis 1 22 2" xfId="22953"/>
    <cellStyle name="Emphasis 1 22 3" xfId="21291"/>
    <cellStyle name="Emphasis 1 22 4" xfId="14839"/>
    <cellStyle name="Emphasis 1 23" xfId="1085"/>
    <cellStyle name="Emphasis 1 23 2" xfId="22952"/>
    <cellStyle name="Emphasis 1 23 3" xfId="21292"/>
    <cellStyle name="Emphasis 1 23 4" xfId="14840"/>
    <cellStyle name="Emphasis 1 24" xfId="1086"/>
    <cellStyle name="Emphasis 1 24 2" xfId="22951"/>
    <cellStyle name="Emphasis 1 24 3" xfId="21293"/>
    <cellStyle name="Emphasis 1 24 4" xfId="14841"/>
    <cellStyle name="Emphasis 1 25" xfId="1087"/>
    <cellStyle name="Emphasis 1 25 2" xfId="22950"/>
    <cellStyle name="Emphasis 1 25 3" xfId="21294"/>
    <cellStyle name="Emphasis 1 25 4" xfId="14842"/>
    <cellStyle name="Emphasis 1 26" xfId="1088"/>
    <cellStyle name="Emphasis 1 26 2" xfId="22949"/>
    <cellStyle name="Emphasis 1 26 3" xfId="21295"/>
    <cellStyle name="Emphasis 1 26 4" xfId="14843"/>
    <cellStyle name="Emphasis 1 27" xfId="1089"/>
    <cellStyle name="Emphasis 1 27 2" xfId="26536"/>
    <cellStyle name="Emphasis 1 27 3" xfId="21296"/>
    <cellStyle name="Emphasis 1 27 4" xfId="14844"/>
    <cellStyle name="Emphasis 1 28" xfId="1090"/>
    <cellStyle name="Emphasis 1 28 2" xfId="22948"/>
    <cellStyle name="Emphasis 1 28 3" xfId="21297"/>
    <cellStyle name="Emphasis 1 28 4" xfId="14845"/>
    <cellStyle name="Emphasis 1 29" xfId="1091"/>
    <cellStyle name="Emphasis 1 29 2" xfId="22947"/>
    <cellStyle name="Emphasis 1 29 3" xfId="21298"/>
    <cellStyle name="Emphasis 1 29 4" xfId="14846"/>
    <cellStyle name="Emphasis 1 3" xfId="1092"/>
    <cellStyle name="Emphasis 1 3 2" xfId="22946"/>
    <cellStyle name="Emphasis 1 3 3" xfId="21299"/>
    <cellStyle name="Emphasis 1 3 4" xfId="14847"/>
    <cellStyle name="Emphasis 1 30" xfId="1093"/>
    <cellStyle name="Emphasis 1 30 2" xfId="22945"/>
    <cellStyle name="Emphasis 1 30 3" xfId="21300"/>
    <cellStyle name="Emphasis 1 30 4" xfId="14848"/>
    <cellStyle name="Emphasis 1 31" xfId="1094"/>
    <cellStyle name="Emphasis 1 31 2" xfId="22944"/>
    <cellStyle name="Emphasis 1 31 3" xfId="21301"/>
    <cellStyle name="Emphasis 1 31 4" xfId="14849"/>
    <cellStyle name="Emphasis 1 32" xfId="1095"/>
    <cellStyle name="Emphasis 1 32 2" xfId="22943"/>
    <cellStyle name="Emphasis 1 32 3" xfId="21302"/>
    <cellStyle name="Emphasis 1 32 4" xfId="14850"/>
    <cellStyle name="Emphasis 1 33" xfId="1096"/>
    <cellStyle name="Emphasis 1 33 2" xfId="22942"/>
    <cellStyle name="Emphasis 1 33 3" xfId="21303"/>
    <cellStyle name="Emphasis 1 33 4" xfId="14851"/>
    <cellStyle name="Emphasis 1 34" xfId="1097"/>
    <cellStyle name="Emphasis 1 34 2" xfId="22941"/>
    <cellStyle name="Emphasis 1 34 3" xfId="21304"/>
    <cellStyle name="Emphasis 1 34 4" xfId="14852"/>
    <cellStyle name="Emphasis 1 35" xfId="1098"/>
    <cellStyle name="Emphasis 1 35 2" xfId="22513"/>
    <cellStyle name="Emphasis 1 35 3" xfId="21305"/>
    <cellStyle name="Emphasis 1 35 4" xfId="14853"/>
    <cellStyle name="Emphasis 1 36" xfId="1099"/>
    <cellStyle name="Emphasis 1 36 2" xfId="26535"/>
    <cellStyle name="Emphasis 1 36 3" xfId="21306"/>
    <cellStyle name="Emphasis 1 36 4" xfId="14854"/>
    <cellStyle name="Emphasis 1 37" xfId="1100"/>
    <cellStyle name="Emphasis 1 37 2" xfId="22940"/>
    <cellStyle name="Emphasis 1 37 3" xfId="21307"/>
    <cellStyle name="Emphasis 1 37 4" xfId="14855"/>
    <cellStyle name="Emphasis 1 38" xfId="1101"/>
    <cellStyle name="Emphasis 1 38 2" xfId="22939"/>
    <cellStyle name="Emphasis 1 38 3" xfId="21308"/>
    <cellStyle name="Emphasis 1 38 4" xfId="14856"/>
    <cellStyle name="Emphasis 1 39" xfId="1102"/>
    <cellStyle name="Emphasis 1 39 2" xfId="22938"/>
    <cellStyle name="Emphasis 1 39 3" xfId="21309"/>
    <cellStyle name="Emphasis 1 39 4" xfId="14857"/>
    <cellStyle name="Emphasis 1 4" xfId="1103"/>
    <cellStyle name="Emphasis 1 4 2" xfId="22937"/>
    <cellStyle name="Emphasis 1 4 3" xfId="21310"/>
    <cellStyle name="Emphasis 1 4 4" xfId="14858"/>
    <cellStyle name="Emphasis 1 40" xfId="1104"/>
    <cellStyle name="Emphasis 1 40 2" xfId="26534"/>
    <cellStyle name="Emphasis 1 40 3" xfId="21311"/>
    <cellStyle name="Emphasis 1 40 4" xfId="14859"/>
    <cellStyle name="Emphasis 1 41" xfId="1105"/>
    <cellStyle name="Emphasis 1 41 2" xfId="22936"/>
    <cellStyle name="Emphasis 1 41 3" xfId="21312"/>
    <cellStyle name="Emphasis 1 41 4" xfId="14860"/>
    <cellStyle name="Emphasis 1 42" xfId="1106"/>
    <cellStyle name="Emphasis 1 42 2" xfId="22935"/>
    <cellStyle name="Emphasis 1 42 3" xfId="21313"/>
    <cellStyle name="Emphasis 1 42 4" xfId="14861"/>
    <cellStyle name="Emphasis 1 43" xfId="1107"/>
    <cellStyle name="Emphasis 1 43 2" xfId="22934"/>
    <cellStyle name="Emphasis 1 43 3" xfId="21314"/>
    <cellStyle name="Emphasis 1 43 4" xfId="14862"/>
    <cellStyle name="Emphasis 1 44" xfId="1108"/>
    <cellStyle name="Emphasis 1 44 2" xfId="22933"/>
    <cellStyle name="Emphasis 1 44 3" xfId="21315"/>
    <cellStyle name="Emphasis 1 44 4" xfId="14863"/>
    <cellStyle name="Emphasis 1 45" xfId="1109"/>
    <cellStyle name="Emphasis 1 45 2" xfId="26533"/>
    <cellStyle name="Emphasis 1 45 3" xfId="21316"/>
    <cellStyle name="Emphasis 1 45 4" xfId="14864"/>
    <cellStyle name="Emphasis 1 46" xfId="4740"/>
    <cellStyle name="Emphasis 1 46 2" xfId="26538"/>
    <cellStyle name="Emphasis 1 46 3" xfId="21277"/>
    <cellStyle name="Emphasis 1 47" xfId="4842"/>
    <cellStyle name="Emphasis 1 47 2" xfId="24412"/>
    <cellStyle name="Emphasis 1 48" xfId="4465"/>
    <cellStyle name="Emphasis 1 48 2" xfId="17543"/>
    <cellStyle name="Emphasis 1 49" xfId="11067"/>
    <cellStyle name="Emphasis 1 5" xfId="1110"/>
    <cellStyle name="Emphasis 1 5 2" xfId="22932"/>
    <cellStyle name="Emphasis 1 5 3" xfId="21317"/>
    <cellStyle name="Emphasis 1 5 4" xfId="14865"/>
    <cellStyle name="Emphasis 1 6" xfId="1111"/>
    <cellStyle name="Emphasis 1 6 2" xfId="22931"/>
    <cellStyle name="Emphasis 1 6 3" xfId="21318"/>
    <cellStyle name="Emphasis 1 6 4" xfId="14866"/>
    <cellStyle name="Emphasis 1 7" xfId="1112"/>
    <cellStyle name="Emphasis 1 7 2" xfId="22930"/>
    <cellStyle name="Emphasis 1 7 3" xfId="21319"/>
    <cellStyle name="Emphasis 1 7 4" xfId="14867"/>
    <cellStyle name="Emphasis 1 8" xfId="1113"/>
    <cellStyle name="Emphasis 1 8 2" xfId="22929"/>
    <cellStyle name="Emphasis 1 8 3" xfId="21320"/>
    <cellStyle name="Emphasis 1 8 4" xfId="14868"/>
    <cellStyle name="Emphasis 1 9" xfId="1114"/>
    <cellStyle name="Emphasis 1 9 2" xfId="26532"/>
    <cellStyle name="Emphasis 1 9 3" xfId="21321"/>
    <cellStyle name="Emphasis 1 9 4" xfId="14869"/>
    <cellStyle name="Emphasis 2" xfId="57"/>
    <cellStyle name="Emphasis 2 10" xfId="1115"/>
    <cellStyle name="Emphasis 2 10 2" xfId="22927"/>
    <cellStyle name="Emphasis 2 10 3" xfId="21323"/>
    <cellStyle name="Emphasis 2 10 4" xfId="14870"/>
    <cellStyle name="Emphasis 2 11" xfId="1116"/>
    <cellStyle name="Emphasis 2 11 2" xfId="22926"/>
    <cellStyle name="Emphasis 2 11 3" xfId="21324"/>
    <cellStyle name="Emphasis 2 11 4" xfId="14871"/>
    <cellStyle name="Emphasis 2 12" xfId="1117"/>
    <cellStyle name="Emphasis 2 12 2" xfId="22925"/>
    <cellStyle name="Emphasis 2 12 3" xfId="21325"/>
    <cellStyle name="Emphasis 2 12 4" xfId="14872"/>
    <cellStyle name="Emphasis 2 13" xfId="1118"/>
    <cellStyle name="Emphasis 2 13 2" xfId="26531"/>
    <cellStyle name="Emphasis 2 13 3" xfId="21326"/>
    <cellStyle name="Emphasis 2 13 4" xfId="14873"/>
    <cellStyle name="Emphasis 2 14" xfId="1119"/>
    <cellStyle name="Emphasis 2 14 2" xfId="22924"/>
    <cellStyle name="Emphasis 2 14 3" xfId="21327"/>
    <cellStyle name="Emphasis 2 14 4" xfId="14874"/>
    <cellStyle name="Emphasis 2 15" xfId="1120"/>
    <cellStyle name="Emphasis 2 15 2" xfId="22923"/>
    <cellStyle name="Emphasis 2 15 3" xfId="21328"/>
    <cellStyle name="Emphasis 2 15 4" xfId="14875"/>
    <cellStyle name="Emphasis 2 16" xfId="1121"/>
    <cellStyle name="Emphasis 2 16 2" xfId="22922"/>
    <cellStyle name="Emphasis 2 16 3" xfId="21329"/>
    <cellStyle name="Emphasis 2 16 4" xfId="14876"/>
    <cellStyle name="Emphasis 2 17" xfId="1122"/>
    <cellStyle name="Emphasis 2 17 2" xfId="22921"/>
    <cellStyle name="Emphasis 2 17 3" xfId="21330"/>
    <cellStyle name="Emphasis 2 17 4" xfId="14877"/>
    <cellStyle name="Emphasis 2 18" xfId="1123"/>
    <cellStyle name="Emphasis 2 18 2" xfId="26530"/>
    <cellStyle name="Emphasis 2 18 3" xfId="21331"/>
    <cellStyle name="Emphasis 2 18 4" xfId="14878"/>
    <cellStyle name="Emphasis 2 19" xfId="1124"/>
    <cellStyle name="Emphasis 2 19 2" xfId="26529"/>
    <cellStyle name="Emphasis 2 19 3" xfId="21332"/>
    <cellStyle name="Emphasis 2 19 4" xfId="14879"/>
    <cellStyle name="Emphasis 2 2" xfId="1125"/>
    <cellStyle name="Emphasis 2 2 2" xfId="26528"/>
    <cellStyle name="Emphasis 2 2 3" xfId="21333"/>
    <cellStyle name="Emphasis 2 2 4" xfId="14880"/>
    <cellStyle name="Emphasis 2 20" xfId="1126"/>
    <cellStyle name="Emphasis 2 20 2" xfId="26527"/>
    <cellStyle name="Emphasis 2 20 3" xfId="21334"/>
    <cellStyle name="Emphasis 2 20 4" xfId="14881"/>
    <cellStyle name="Emphasis 2 21" xfId="1127"/>
    <cellStyle name="Emphasis 2 21 2" xfId="26526"/>
    <cellStyle name="Emphasis 2 21 3" xfId="21335"/>
    <cellStyle name="Emphasis 2 21 4" xfId="14882"/>
    <cellStyle name="Emphasis 2 22" xfId="1128"/>
    <cellStyle name="Emphasis 2 22 2" xfId="26525"/>
    <cellStyle name="Emphasis 2 22 3" xfId="21336"/>
    <cellStyle name="Emphasis 2 22 4" xfId="14883"/>
    <cellStyle name="Emphasis 2 23" xfId="1129"/>
    <cellStyle name="Emphasis 2 23 2" xfId="26524"/>
    <cellStyle name="Emphasis 2 23 3" xfId="21337"/>
    <cellStyle name="Emphasis 2 23 4" xfId="14884"/>
    <cellStyle name="Emphasis 2 24" xfId="1130"/>
    <cellStyle name="Emphasis 2 24 2" xfId="26520"/>
    <cellStyle name="Emphasis 2 24 3" xfId="21338"/>
    <cellStyle name="Emphasis 2 24 4" xfId="14885"/>
    <cellStyle name="Emphasis 2 25" xfId="1131"/>
    <cellStyle name="Emphasis 2 25 2" xfId="26523"/>
    <cellStyle name="Emphasis 2 25 3" xfId="21339"/>
    <cellStyle name="Emphasis 2 25 4" xfId="14886"/>
    <cellStyle name="Emphasis 2 26" xfId="1132"/>
    <cellStyle name="Emphasis 2 26 2" xfId="22920"/>
    <cellStyle name="Emphasis 2 26 3" xfId="21340"/>
    <cellStyle name="Emphasis 2 26 4" xfId="14887"/>
    <cellStyle name="Emphasis 2 27" xfId="1133"/>
    <cellStyle name="Emphasis 2 27 2" xfId="26522"/>
    <cellStyle name="Emphasis 2 27 3" xfId="21341"/>
    <cellStyle name="Emphasis 2 27 4" xfId="14888"/>
    <cellStyle name="Emphasis 2 28" xfId="1134"/>
    <cellStyle name="Emphasis 2 28 2" xfId="22919"/>
    <cellStyle name="Emphasis 2 28 3" xfId="21342"/>
    <cellStyle name="Emphasis 2 28 4" xfId="14889"/>
    <cellStyle name="Emphasis 2 29" xfId="1135"/>
    <cellStyle name="Emphasis 2 29 2" xfId="26521"/>
    <cellStyle name="Emphasis 2 29 3" xfId="21343"/>
    <cellStyle name="Emphasis 2 29 4" xfId="14890"/>
    <cellStyle name="Emphasis 2 3" xfId="1136"/>
    <cellStyle name="Emphasis 2 3 2" xfId="22918"/>
    <cellStyle name="Emphasis 2 3 3" xfId="21344"/>
    <cellStyle name="Emphasis 2 3 4" xfId="14891"/>
    <cellStyle name="Emphasis 2 30" xfId="1137"/>
    <cellStyle name="Emphasis 2 30 2" xfId="25917"/>
    <cellStyle name="Emphasis 2 30 3" xfId="21345"/>
    <cellStyle name="Emphasis 2 30 4" xfId="14892"/>
    <cellStyle name="Emphasis 2 31" xfId="1138"/>
    <cellStyle name="Emphasis 2 31 2" xfId="22917"/>
    <cellStyle name="Emphasis 2 31 3" xfId="21346"/>
    <cellStyle name="Emphasis 2 31 4" xfId="14893"/>
    <cellStyle name="Emphasis 2 32" xfId="1139"/>
    <cellStyle name="Emphasis 2 32 2" xfId="26519"/>
    <cellStyle name="Emphasis 2 32 3" xfId="21347"/>
    <cellStyle name="Emphasis 2 32 4" xfId="14894"/>
    <cellStyle name="Emphasis 2 33" xfId="1140"/>
    <cellStyle name="Emphasis 2 33 2" xfId="26518"/>
    <cellStyle name="Emphasis 2 33 3" xfId="21348"/>
    <cellStyle name="Emphasis 2 33 4" xfId="14895"/>
    <cellStyle name="Emphasis 2 34" xfId="1141"/>
    <cellStyle name="Emphasis 2 34 2" xfId="26517"/>
    <cellStyle name="Emphasis 2 34 3" xfId="21349"/>
    <cellStyle name="Emphasis 2 34 4" xfId="14896"/>
    <cellStyle name="Emphasis 2 35" xfId="1142"/>
    <cellStyle name="Emphasis 2 35 2" xfId="26516"/>
    <cellStyle name="Emphasis 2 35 3" xfId="21350"/>
    <cellStyle name="Emphasis 2 35 4" xfId="14897"/>
    <cellStyle name="Emphasis 2 36" xfId="1143"/>
    <cellStyle name="Emphasis 2 36 2" xfId="26515"/>
    <cellStyle name="Emphasis 2 36 3" xfId="21351"/>
    <cellStyle name="Emphasis 2 36 4" xfId="14898"/>
    <cellStyle name="Emphasis 2 37" xfId="1144"/>
    <cellStyle name="Emphasis 2 37 2" xfId="26514"/>
    <cellStyle name="Emphasis 2 37 3" xfId="21352"/>
    <cellStyle name="Emphasis 2 37 4" xfId="14899"/>
    <cellStyle name="Emphasis 2 38" xfId="1145"/>
    <cellStyle name="Emphasis 2 38 2" xfId="26513"/>
    <cellStyle name="Emphasis 2 38 3" xfId="21353"/>
    <cellStyle name="Emphasis 2 38 4" xfId="14900"/>
    <cellStyle name="Emphasis 2 39" xfId="1146"/>
    <cellStyle name="Emphasis 2 39 2" xfId="26512"/>
    <cellStyle name="Emphasis 2 39 3" xfId="21354"/>
    <cellStyle name="Emphasis 2 39 4" xfId="14901"/>
    <cellStyle name="Emphasis 2 4" xfId="1147"/>
    <cellStyle name="Emphasis 2 4 2" xfId="26511"/>
    <cellStyle name="Emphasis 2 4 3" xfId="21355"/>
    <cellStyle name="Emphasis 2 4 4" xfId="14902"/>
    <cellStyle name="Emphasis 2 40" xfId="1148"/>
    <cellStyle name="Emphasis 2 40 2" xfId="22916"/>
    <cellStyle name="Emphasis 2 40 3" xfId="21356"/>
    <cellStyle name="Emphasis 2 40 4" xfId="14903"/>
    <cellStyle name="Emphasis 2 41" xfId="1149"/>
    <cellStyle name="Emphasis 2 41 2" xfId="26510"/>
    <cellStyle name="Emphasis 2 41 3" xfId="21357"/>
    <cellStyle name="Emphasis 2 41 4" xfId="14904"/>
    <cellStyle name="Emphasis 2 42" xfId="1150"/>
    <cellStyle name="Emphasis 2 42 2" xfId="22915"/>
    <cellStyle name="Emphasis 2 42 3" xfId="21358"/>
    <cellStyle name="Emphasis 2 42 4" xfId="14905"/>
    <cellStyle name="Emphasis 2 43" xfId="1151"/>
    <cellStyle name="Emphasis 2 43 2" xfId="22914"/>
    <cellStyle name="Emphasis 2 43 3" xfId="21359"/>
    <cellStyle name="Emphasis 2 43 4" xfId="14906"/>
    <cellStyle name="Emphasis 2 44" xfId="1152"/>
    <cellStyle name="Emphasis 2 44 2" xfId="22913"/>
    <cellStyle name="Emphasis 2 44 3" xfId="21360"/>
    <cellStyle name="Emphasis 2 44 4" xfId="14907"/>
    <cellStyle name="Emphasis 2 45" xfId="1153"/>
    <cellStyle name="Emphasis 2 45 2" xfId="22912"/>
    <cellStyle name="Emphasis 2 45 3" xfId="21361"/>
    <cellStyle name="Emphasis 2 45 4" xfId="14908"/>
    <cellStyle name="Emphasis 2 46" xfId="4741"/>
    <cellStyle name="Emphasis 2 46 2" xfId="22928"/>
    <cellStyle name="Emphasis 2 46 3" xfId="21322"/>
    <cellStyle name="Emphasis 2 47" xfId="4843"/>
    <cellStyle name="Emphasis 2 47 2" xfId="24411"/>
    <cellStyle name="Emphasis 2 48" xfId="4466"/>
    <cellStyle name="Emphasis 2 48 2" xfId="17544"/>
    <cellStyle name="Emphasis 2 49" xfId="11068"/>
    <cellStyle name="Emphasis 2 5" xfId="1154"/>
    <cellStyle name="Emphasis 2 5 2" xfId="22911"/>
    <cellStyle name="Emphasis 2 5 3" xfId="21362"/>
    <cellStyle name="Emphasis 2 5 4" xfId="14909"/>
    <cellStyle name="Emphasis 2 6" xfId="1155"/>
    <cellStyle name="Emphasis 2 6 2" xfId="22910"/>
    <cellStyle name="Emphasis 2 6 3" xfId="21363"/>
    <cellStyle name="Emphasis 2 6 4" xfId="14910"/>
    <cellStyle name="Emphasis 2 7" xfId="1156"/>
    <cellStyle name="Emphasis 2 7 2" xfId="22909"/>
    <cellStyle name="Emphasis 2 7 3" xfId="21364"/>
    <cellStyle name="Emphasis 2 7 4" xfId="14911"/>
    <cellStyle name="Emphasis 2 8" xfId="1157"/>
    <cellStyle name="Emphasis 2 8 2" xfId="22908"/>
    <cellStyle name="Emphasis 2 8 3" xfId="21365"/>
    <cellStyle name="Emphasis 2 8 4" xfId="14912"/>
    <cellStyle name="Emphasis 2 9" xfId="1158"/>
    <cellStyle name="Emphasis 2 9 2" xfId="22907"/>
    <cellStyle name="Emphasis 2 9 3" xfId="21366"/>
    <cellStyle name="Emphasis 2 9 4" xfId="14913"/>
    <cellStyle name="Emphasis 3" xfId="58"/>
    <cellStyle name="Emphasis 3 2" xfId="4742"/>
    <cellStyle name="Emphasis 3 3" xfId="4844"/>
    <cellStyle name="Emphasis 3 4" xfId="4467"/>
    <cellStyle name="Explanatory Text" xfId="59" builtinId="53" customBuiltin="1"/>
    <cellStyle name="Explanatory Text 10" xfId="5953"/>
    <cellStyle name="Explanatory Text 10 2" xfId="24410"/>
    <cellStyle name="Explanatory Text 10 3" xfId="17545"/>
    <cellStyle name="Explanatory Text 10 4" xfId="11069"/>
    <cellStyle name="Explanatory Text 11" xfId="5954"/>
    <cellStyle name="Explanatory Text 11 2" xfId="22486"/>
    <cellStyle name="Explanatory Text 11 3" xfId="17546"/>
    <cellStyle name="Explanatory Text 11 4" xfId="11070"/>
    <cellStyle name="Explanatory Text 12" xfId="5955"/>
    <cellStyle name="Explanatory Text 12 2" xfId="24409"/>
    <cellStyle name="Explanatory Text 12 3" xfId="17547"/>
    <cellStyle name="Explanatory Text 12 4" xfId="11071"/>
    <cellStyle name="Explanatory Text 13" xfId="5956"/>
    <cellStyle name="Explanatory Text 13 2" xfId="22485"/>
    <cellStyle name="Explanatory Text 13 3" xfId="17548"/>
    <cellStyle name="Explanatory Text 13 4" xfId="11072"/>
    <cellStyle name="Explanatory Text 14" xfId="4409"/>
    <cellStyle name="Explanatory Text 14 2" xfId="15849"/>
    <cellStyle name="Explanatory Text 2" xfId="3322"/>
    <cellStyle name="Explanatory Text 2 2" xfId="5957"/>
    <cellStyle name="Explanatory Text 2 2 10" xfId="17550"/>
    <cellStyle name="Explanatory Text 2 2 11" xfId="11074"/>
    <cellStyle name="Explanatory Text 2 2 2" xfId="5958"/>
    <cellStyle name="Explanatory Text 2 2 2 2" xfId="24407"/>
    <cellStyle name="Explanatory Text 2 2 2 3" xfId="17551"/>
    <cellStyle name="Explanatory Text 2 2 2 4" xfId="11075"/>
    <cellStyle name="Explanatory Text 2 2 3" xfId="5959"/>
    <cellStyle name="Explanatory Text 2 2 3 2" xfId="25898"/>
    <cellStyle name="Explanatory Text 2 2 3 3" xfId="17552"/>
    <cellStyle name="Explanatory Text 2 2 3 4" xfId="11076"/>
    <cellStyle name="Explanatory Text 2 2 4" xfId="5960"/>
    <cellStyle name="Explanatory Text 2 2 4 2" xfId="24406"/>
    <cellStyle name="Explanatory Text 2 2 4 3" xfId="17553"/>
    <cellStyle name="Explanatory Text 2 2 4 4" xfId="11077"/>
    <cellStyle name="Explanatory Text 2 2 5" xfId="5961"/>
    <cellStyle name="Explanatory Text 2 2 5 2" xfId="22498"/>
    <cellStyle name="Explanatory Text 2 2 5 3" xfId="17554"/>
    <cellStyle name="Explanatory Text 2 2 5 4" xfId="11078"/>
    <cellStyle name="Explanatory Text 2 2 6" xfId="5962"/>
    <cellStyle name="Explanatory Text 2 2 6 2" xfId="24405"/>
    <cellStyle name="Explanatory Text 2 2 6 3" xfId="17555"/>
    <cellStyle name="Explanatory Text 2 2 6 4" xfId="11079"/>
    <cellStyle name="Explanatory Text 2 2 7" xfId="5963"/>
    <cellStyle name="Explanatory Text 2 2 7 2" xfId="24404"/>
    <cellStyle name="Explanatory Text 2 2 7 3" xfId="17556"/>
    <cellStyle name="Explanatory Text 2 2 7 4" xfId="11080"/>
    <cellStyle name="Explanatory Text 2 2 8" xfId="5964"/>
    <cellStyle name="Explanatory Text 2 2 8 2" xfId="24403"/>
    <cellStyle name="Explanatory Text 2 2 8 3" xfId="17557"/>
    <cellStyle name="Explanatory Text 2 2 8 4" xfId="11081"/>
    <cellStyle name="Explanatory Text 2 2 9" xfId="22484"/>
    <cellStyle name="Explanatory Text 2 3" xfId="5965"/>
    <cellStyle name="Explanatory Text 2 3 2" xfId="24402"/>
    <cellStyle name="Explanatory Text 2 3 3" xfId="17558"/>
    <cellStyle name="Explanatory Text 2 3 4" xfId="11082"/>
    <cellStyle name="Explanatory Text 2 4" xfId="5966"/>
    <cellStyle name="Explanatory Text 2 4 2" xfId="24401"/>
    <cellStyle name="Explanatory Text 2 4 3" xfId="17559"/>
    <cellStyle name="Explanatory Text 2 4 4" xfId="11083"/>
    <cellStyle name="Explanatory Text 2 5" xfId="5967"/>
    <cellStyle name="Explanatory Text 2 5 2" xfId="22906"/>
    <cellStyle name="Explanatory Text 2 5 3" xfId="21367"/>
    <cellStyle name="Explanatory Text 2 5 4" xfId="14914"/>
    <cellStyle name="Explanatory Text 2 6" xfId="24408"/>
    <cellStyle name="Explanatory Text 2 7" xfId="17549"/>
    <cellStyle name="Explanatory Text 2 8" xfId="11073"/>
    <cellStyle name="Explanatory Text 3" xfId="3425"/>
    <cellStyle name="Explanatory Text 3 10" xfId="17560"/>
    <cellStyle name="Explanatory Text 3 11" xfId="11084"/>
    <cellStyle name="Explanatory Text 3 2" xfId="5968"/>
    <cellStyle name="Explanatory Text 3 2 2" xfId="24399"/>
    <cellStyle name="Explanatory Text 3 2 3" xfId="17561"/>
    <cellStyle name="Explanatory Text 3 2 4" xfId="11085"/>
    <cellStyle name="Explanatory Text 3 3" xfId="5969"/>
    <cellStyle name="Explanatory Text 3 3 2" xfId="24398"/>
    <cellStyle name="Explanatory Text 3 3 3" xfId="17562"/>
    <cellStyle name="Explanatory Text 3 3 4" xfId="11086"/>
    <cellStyle name="Explanatory Text 3 4" xfId="5970"/>
    <cellStyle name="Explanatory Text 3 4 2" xfId="24397"/>
    <cellStyle name="Explanatory Text 3 4 3" xfId="17563"/>
    <cellStyle name="Explanatory Text 3 4 4" xfId="11087"/>
    <cellStyle name="Explanatory Text 3 5" xfId="5971"/>
    <cellStyle name="Explanatory Text 3 5 2" xfId="24396"/>
    <cellStyle name="Explanatory Text 3 5 3" xfId="17564"/>
    <cellStyle name="Explanatory Text 3 5 4" xfId="11088"/>
    <cellStyle name="Explanatory Text 3 6" xfId="5972"/>
    <cellStyle name="Explanatory Text 3 6 2" xfId="24395"/>
    <cellStyle name="Explanatory Text 3 6 3" xfId="17565"/>
    <cellStyle name="Explanatory Text 3 6 4" xfId="11089"/>
    <cellStyle name="Explanatory Text 3 7" xfId="5973"/>
    <cellStyle name="Explanatory Text 3 7 2" xfId="24394"/>
    <cellStyle name="Explanatory Text 3 7 3" xfId="17566"/>
    <cellStyle name="Explanatory Text 3 7 4" xfId="11090"/>
    <cellStyle name="Explanatory Text 3 8" xfId="5974"/>
    <cellStyle name="Explanatory Text 3 8 2" xfId="24393"/>
    <cellStyle name="Explanatory Text 3 8 3" xfId="17567"/>
    <cellStyle name="Explanatory Text 3 8 4" xfId="11091"/>
    <cellStyle name="Explanatory Text 3 9" xfId="4550"/>
    <cellStyle name="Explanatory Text 3 9 2" xfId="24400"/>
    <cellStyle name="Explanatory Text 4" xfId="3477"/>
    <cellStyle name="Explanatory Text 4 10" xfId="17568"/>
    <cellStyle name="Explanatory Text 4 11" xfId="11092"/>
    <cellStyle name="Explanatory Text 4 2" xfId="5975"/>
    <cellStyle name="Explanatory Text 4 2 2" xfId="24391"/>
    <cellStyle name="Explanatory Text 4 2 3" xfId="17569"/>
    <cellStyle name="Explanatory Text 4 2 4" xfId="11093"/>
    <cellStyle name="Explanatory Text 4 3" xfId="5976"/>
    <cellStyle name="Explanatory Text 4 3 2" xfId="24390"/>
    <cellStyle name="Explanatory Text 4 3 3" xfId="17570"/>
    <cellStyle name="Explanatory Text 4 3 4" xfId="11094"/>
    <cellStyle name="Explanatory Text 4 4" xfId="5977"/>
    <cellStyle name="Explanatory Text 4 4 2" xfId="24389"/>
    <cellStyle name="Explanatory Text 4 4 3" xfId="17571"/>
    <cellStyle name="Explanatory Text 4 4 4" xfId="11095"/>
    <cellStyle name="Explanatory Text 4 5" xfId="5978"/>
    <cellStyle name="Explanatory Text 4 5 2" xfId="25275"/>
    <cellStyle name="Explanatory Text 4 5 3" xfId="17572"/>
    <cellStyle name="Explanatory Text 4 5 4" xfId="11096"/>
    <cellStyle name="Explanatory Text 4 6" xfId="5979"/>
    <cellStyle name="Explanatory Text 4 6 2" xfId="24388"/>
    <cellStyle name="Explanatory Text 4 6 3" xfId="17573"/>
    <cellStyle name="Explanatory Text 4 6 4" xfId="11097"/>
    <cellStyle name="Explanatory Text 4 7" xfId="5980"/>
    <cellStyle name="Explanatory Text 4 7 2" xfId="24387"/>
    <cellStyle name="Explanatory Text 4 7 3" xfId="17574"/>
    <cellStyle name="Explanatory Text 4 7 4" xfId="11098"/>
    <cellStyle name="Explanatory Text 4 8" xfId="5981"/>
    <cellStyle name="Explanatory Text 4 8 2" xfId="24386"/>
    <cellStyle name="Explanatory Text 4 8 3" xfId="17575"/>
    <cellStyle name="Explanatory Text 4 8 4" xfId="11099"/>
    <cellStyle name="Explanatory Text 4 9" xfId="4743"/>
    <cellStyle name="Explanatory Text 4 9 2" xfId="24392"/>
    <cellStyle name="Explanatory Text 5" xfId="3645"/>
    <cellStyle name="Explanatory Text 5 10" xfId="17576"/>
    <cellStyle name="Explanatory Text 5 11" xfId="11100"/>
    <cellStyle name="Explanatory Text 5 2" xfId="5982"/>
    <cellStyle name="Explanatory Text 5 2 2" xfId="24384"/>
    <cellStyle name="Explanatory Text 5 2 3" xfId="17577"/>
    <cellStyle name="Explanatory Text 5 2 4" xfId="11101"/>
    <cellStyle name="Explanatory Text 5 3" xfId="5983"/>
    <cellStyle name="Explanatory Text 5 3 2" xfId="24383"/>
    <cellStyle name="Explanatory Text 5 3 3" xfId="17578"/>
    <cellStyle name="Explanatory Text 5 3 4" xfId="11102"/>
    <cellStyle name="Explanatory Text 5 4" xfId="5984"/>
    <cellStyle name="Explanatory Text 5 4 2" xfId="24382"/>
    <cellStyle name="Explanatory Text 5 4 3" xfId="17579"/>
    <cellStyle name="Explanatory Text 5 4 4" xfId="11103"/>
    <cellStyle name="Explanatory Text 5 5" xfId="5985"/>
    <cellStyle name="Explanatory Text 5 5 2" xfId="24381"/>
    <cellStyle name="Explanatory Text 5 5 3" xfId="17580"/>
    <cellStyle name="Explanatory Text 5 5 4" xfId="11104"/>
    <cellStyle name="Explanatory Text 5 6" xfId="5986"/>
    <cellStyle name="Explanatory Text 5 6 2" xfId="24380"/>
    <cellStyle name="Explanatory Text 5 6 3" xfId="17581"/>
    <cellStyle name="Explanatory Text 5 6 4" xfId="11105"/>
    <cellStyle name="Explanatory Text 5 7" xfId="5987"/>
    <cellStyle name="Explanatory Text 5 7 2" xfId="24379"/>
    <cellStyle name="Explanatory Text 5 7 3" xfId="17582"/>
    <cellStyle name="Explanatory Text 5 7 4" xfId="11106"/>
    <cellStyle name="Explanatory Text 5 8" xfId="5988"/>
    <cellStyle name="Explanatory Text 5 8 2" xfId="24378"/>
    <cellStyle name="Explanatory Text 5 8 3" xfId="17583"/>
    <cellStyle name="Explanatory Text 5 8 4" xfId="11107"/>
    <cellStyle name="Explanatory Text 5 9" xfId="24385"/>
    <cellStyle name="Explanatory Text 6" xfId="3769"/>
    <cellStyle name="Explanatory Text 6 2" xfId="5989"/>
    <cellStyle name="Explanatory Text 6 2 2" xfId="24377"/>
    <cellStyle name="Explanatory Text 6 3" xfId="17584"/>
    <cellStyle name="Explanatory Text 6 4" xfId="11108"/>
    <cellStyle name="Explanatory Text 7" xfId="5990"/>
    <cellStyle name="Explanatory Text 7 2" xfId="24376"/>
    <cellStyle name="Explanatory Text 7 3" xfId="17585"/>
    <cellStyle name="Explanatory Text 7 4" xfId="11109"/>
    <cellStyle name="Explanatory Text 8" xfId="5991"/>
    <cellStyle name="Explanatory Text 8 2" xfId="24375"/>
    <cellStyle name="Explanatory Text 8 3" xfId="17586"/>
    <cellStyle name="Explanatory Text 8 4" xfId="11110"/>
    <cellStyle name="Explanatory Text 9" xfId="5992"/>
    <cellStyle name="Explanatory Text 9 2" xfId="24374"/>
    <cellStyle name="Explanatory Text 9 3" xfId="17587"/>
    <cellStyle name="Explanatory Text 9 4" xfId="11111"/>
    <cellStyle name="Fixed" xfId="60"/>
    <cellStyle name="Fixed 2" xfId="4468"/>
    <cellStyle name="Fixed 2 2" xfId="15504"/>
    <cellStyle name="Fixed 3" xfId="4505"/>
    <cellStyle name="Fixed 3 2" xfId="15904"/>
    <cellStyle name="Fixed 4" xfId="4744"/>
    <cellStyle name="Fixed 5" xfId="4392"/>
    <cellStyle name="Footnote" xfId="61"/>
    <cellStyle name="Footnote 2" xfId="3321"/>
    <cellStyle name="Footnote 3" xfId="3383"/>
    <cellStyle name="Footnote 4" xfId="3304"/>
    <cellStyle name="Footnote 5" xfId="3200"/>
    <cellStyle name="Footnote 6" xfId="3261"/>
    <cellStyle name="Footnote 7" xfId="3209"/>
    <cellStyle name="Good" xfId="62" builtinId="26" customBuiltin="1"/>
    <cellStyle name="Good 10" xfId="1160"/>
    <cellStyle name="Good 10 10" xfId="24373"/>
    <cellStyle name="Good 10 11" xfId="17588"/>
    <cellStyle name="Good 10 12" xfId="11112"/>
    <cellStyle name="Good 10 2" xfId="5993"/>
    <cellStyle name="Good 10 2 2" xfId="24372"/>
    <cellStyle name="Good 10 2 3" xfId="17589"/>
    <cellStyle name="Good 10 2 4" xfId="11113"/>
    <cellStyle name="Good 10 3" xfId="5994"/>
    <cellStyle name="Good 10 3 2" xfId="24371"/>
    <cellStyle name="Good 10 3 3" xfId="17590"/>
    <cellStyle name="Good 10 3 4" xfId="11114"/>
    <cellStyle name="Good 10 4" xfId="5995"/>
    <cellStyle name="Good 10 4 2" xfId="24370"/>
    <cellStyle name="Good 10 4 3" xfId="17591"/>
    <cellStyle name="Good 10 4 4" xfId="11115"/>
    <cellStyle name="Good 10 5" xfId="5996"/>
    <cellStyle name="Good 10 5 2" xfId="24369"/>
    <cellStyle name="Good 10 5 3" xfId="17592"/>
    <cellStyle name="Good 10 5 4" xfId="11116"/>
    <cellStyle name="Good 10 6" xfId="5997"/>
    <cellStyle name="Good 10 6 2" xfId="24368"/>
    <cellStyle name="Good 10 6 3" xfId="17593"/>
    <cellStyle name="Good 10 6 4" xfId="11117"/>
    <cellStyle name="Good 10 7" xfId="5998"/>
    <cellStyle name="Good 10 7 2" xfId="24367"/>
    <cellStyle name="Good 10 7 3" xfId="17594"/>
    <cellStyle name="Good 10 7 4" xfId="11118"/>
    <cellStyle name="Good 10 8" xfId="5999"/>
    <cellStyle name="Good 10 8 2" xfId="24366"/>
    <cellStyle name="Good 10 8 3" xfId="17595"/>
    <cellStyle name="Good 10 8 4" xfId="11119"/>
    <cellStyle name="Good 10 9" xfId="6000"/>
    <cellStyle name="Good 10 9 2" xfId="22111"/>
    <cellStyle name="Good 10 9 3" xfId="21368"/>
    <cellStyle name="Good 10 9 4" xfId="14915"/>
    <cellStyle name="Good 11" xfId="1161"/>
    <cellStyle name="Good 11 10" xfId="24365"/>
    <cellStyle name="Good 11 11" xfId="17596"/>
    <cellStyle name="Good 11 12" xfId="11120"/>
    <cellStyle name="Good 11 2" xfId="6001"/>
    <cellStyle name="Good 11 2 2" xfId="24364"/>
    <cellStyle name="Good 11 2 3" xfId="17597"/>
    <cellStyle name="Good 11 2 4" xfId="11121"/>
    <cellStyle name="Good 11 3" xfId="6002"/>
    <cellStyle name="Good 11 3 2" xfId="24363"/>
    <cellStyle name="Good 11 3 3" xfId="17598"/>
    <cellStyle name="Good 11 3 4" xfId="11122"/>
    <cellStyle name="Good 11 4" xfId="6003"/>
    <cellStyle name="Good 11 4 2" xfId="24362"/>
    <cellStyle name="Good 11 4 3" xfId="17599"/>
    <cellStyle name="Good 11 4 4" xfId="11123"/>
    <cellStyle name="Good 11 5" xfId="6004"/>
    <cellStyle name="Good 11 5 2" xfId="24361"/>
    <cellStyle name="Good 11 5 3" xfId="17600"/>
    <cellStyle name="Good 11 5 4" xfId="11124"/>
    <cellStyle name="Good 11 6" xfId="6005"/>
    <cellStyle name="Good 11 6 2" xfId="22475"/>
    <cellStyle name="Good 11 6 3" xfId="17601"/>
    <cellStyle name="Good 11 6 4" xfId="11125"/>
    <cellStyle name="Good 11 7" xfId="6006"/>
    <cellStyle name="Good 11 7 2" xfId="22474"/>
    <cellStyle name="Good 11 7 3" xfId="17602"/>
    <cellStyle name="Good 11 7 4" xfId="11126"/>
    <cellStyle name="Good 11 8" xfId="6007"/>
    <cellStyle name="Good 11 8 2" xfId="22473"/>
    <cellStyle name="Good 11 8 3" xfId="17603"/>
    <cellStyle name="Good 11 8 4" xfId="11127"/>
    <cellStyle name="Good 11 9" xfId="6008"/>
    <cellStyle name="Good 11 9 2" xfId="22110"/>
    <cellStyle name="Good 11 9 3" xfId="21369"/>
    <cellStyle name="Good 11 9 4" xfId="14916"/>
    <cellStyle name="Good 12" xfId="1162"/>
    <cellStyle name="Good 12 2" xfId="6009"/>
    <cellStyle name="Good 12 2 2" xfId="22109"/>
    <cellStyle name="Good 12 2 3" xfId="21370"/>
    <cellStyle name="Good 12 2 4" xfId="14917"/>
    <cellStyle name="Good 12 3" xfId="22472"/>
    <cellStyle name="Good 12 4" xfId="17604"/>
    <cellStyle name="Good 12 5" xfId="11128"/>
    <cellStyle name="Good 13" xfId="1163"/>
    <cellStyle name="Good 13 2" xfId="22108"/>
    <cellStyle name="Good 13 3" xfId="21371"/>
    <cellStyle name="Good 13 4" xfId="14918"/>
    <cellStyle name="Good 14" xfId="1164"/>
    <cellStyle name="Good 14 2" xfId="22107"/>
    <cellStyle name="Good 14 3" xfId="21372"/>
    <cellStyle name="Good 14 4" xfId="14919"/>
    <cellStyle name="Good 15" xfId="1165"/>
    <cellStyle name="Good 15 2" xfId="22905"/>
    <cellStyle name="Good 15 3" xfId="21373"/>
    <cellStyle name="Good 15 4" xfId="14920"/>
    <cellStyle name="Good 16" xfId="1166"/>
    <cellStyle name="Good 16 2" xfId="22904"/>
    <cellStyle name="Good 16 3" xfId="21374"/>
    <cellStyle name="Good 16 4" xfId="14921"/>
    <cellStyle name="Good 17" xfId="1167"/>
    <cellStyle name="Good 17 2" xfId="22106"/>
    <cellStyle name="Good 17 3" xfId="21375"/>
    <cellStyle name="Good 17 4" xfId="14922"/>
    <cellStyle name="Good 18" xfId="1168"/>
    <cellStyle name="Good 18 2" xfId="22105"/>
    <cellStyle name="Good 18 3" xfId="21376"/>
    <cellStyle name="Good 18 4" xfId="14923"/>
    <cellStyle name="Good 19" xfId="1169"/>
    <cellStyle name="Good 19 2" xfId="22512"/>
    <cellStyle name="Good 19 3" xfId="21377"/>
    <cellStyle name="Good 19 4" xfId="14924"/>
    <cellStyle name="Good 2" xfId="1159"/>
    <cellStyle name="Good 2 10" xfId="1171"/>
    <cellStyle name="Good 2 10 2" xfId="22103"/>
    <cellStyle name="Good 2 10 3" xfId="21379"/>
    <cellStyle name="Good 2 10 4" xfId="14926"/>
    <cellStyle name="Good 2 11" xfId="1172"/>
    <cellStyle name="Good 2 11 2" xfId="22102"/>
    <cellStyle name="Good 2 11 3" xfId="21380"/>
    <cellStyle name="Good 2 11 4" xfId="14927"/>
    <cellStyle name="Good 2 12" xfId="1173"/>
    <cellStyle name="Good 2 12 2" xfId="22101"/>
    <cellStyle name="Good 2 12 3" xfId="21381"/>
    <cellStyle name="Good 2 12 4" xfId="14928"/>
    <cellStyle name="Good 2 13" xfId="1174"/>
    <cellStyle name="Good 2 13 2" xfId="22100"/>
    <cellStyle name="Good 2 13 3" xfId="21382"/>
    <cellStyle name="Good 2 13 4" xfId="14929"/>
    <cellStyle name="Good 2 14" xfId="1175"/>
    <cellStyle name="Good 2 14 2" xfId="22099"/>
    <cellStyle name="Good 2 14 3" xfId="21383"/>
    <cellStyle name="Good 2 14 4" xfId="14930"/>
    <cellStyle name="Good 2 15" xfId="1176"/>
    <cellStyle name="Good 2 15 2" xfId="22098"/>
    <cellStyle name="Good 2 15 3" xfId="21384"/>
    <cellStyle name="Good 2 15 4" xfId="14931"/>
    <cellStyle name="Good 2 16" xfId="1177"/>
    <cellStyle name="Good 2 16 2" xfId="22097"/>
    <cellStyle name="Good 2 16 3" xfId="21385"/>
    <cellStyle name="Good 2 16 4" xfId="14932"/>
    <cellStyle name="Good 2 17" xfId="1178"/>
    <cellStyle name="Good 2 17 2" xfId="22096"/>
    <cellStyle name="Good 2 17 3" xfId="21386"/>
    <cellStyle name="Good 2 17 4" xfId="14933"/>
    <cellStyle name="Good 2 18" xfId="1179"/>
    <cellStyle name="Good 2 18 2" xfId="22095"/>
    <cellStyle name="Good 2 18 3" xfId="21387"/>
    <cellStyle name="Good 2 18 4" xfId="14934"/>
    <cellStyle name="Good 2 19" xfId="1180"/>
    <cellStyle name="Good 2 19 2" xfId="22094"/>
    <cellStyle name="Good 2 19 3" xfId="21388"/>
    <cellStyle name="Good 2 19 4" xfId="14935"/>
    <cellStyle name="Good 2 2" xfId="1170"/>
    <cellStyle name="Good 2 2 2" xfId="6010"/>
    <cellStyle name="Good 2 2 2 2" xfId="22469"/>
    <cellStyle name="Good 2 2 2 3" xfId="17607"/>
    <cellStyle name="Good 2 2 2 4" xfId="11131"/>
    <cellStyle name="Good 2 2 3" xfId="22470"/>
    <cellStyle name="Good 2 2 4" xfId="17606"/>
    <cellStyle name="Good 2 2 5" xfId="11130"/>
    <cellStyle name="Good 2 20" xfId="1182"/>
    <cellStyle name="Good 2 20 2" xfId="22093"/>
    <cellStyle name="Good 2 20 3" xfId="21389"/>
    <cellStyle name="Good 2 20 4" xfId="14936"/>
    <cellStyle name="Good 2 21" xfId="1183"/>
    <cellStyle name="Good 2 21 2" xfId="25677"/>
    <cellStyle name="Good 2 21 3" xfId="21390"/>
    <cellStyle name="Good 2 21 4" xfId="14937"/>
    <cellStyle name="Good 2 22" xfId="1184"/>
    <cellStyle name="Good 2 22 2" xfId="22092"/>
    <cellStyle name="Good 2 22 3" xfId="21391"/>
    <cellStyle name="Good 2 22 4" xfId="14938"/>
    <cellStyle name="Good 2 23" xfId="1185"/>
    <cellStyle name="Good 2 23 2" xfId="22091"/>
    <cellStyle name="Good 2 23 3" xfId="21392"/>
    <cellStyle name="Good 2 23 4" xfId="14939"/>
    <cellStyle name="Good 2 24" xfId="3173"/>
    <cellStyle name="Good 2 24 2" xfId="22090"/>
    <cellStyle name="Good 2 24 3" xfId="21393"/>
    <cellStyle name="Good 2 24 4" xfId="14940"/>
    <cellStyle name="Good 2 25" xfId="3290"/>
    <cellStyle name="Good 2 25 2" xfId="22089"/>
    <cellStyle name="Good 2 25 3" xfId="21394"/>
    <cellStyle name="Good 2 25 4" xfId="14941"/>
    <cellStyle name="Good 2 26" xfId="6011"/>
    <cellStyle name="Good 2 26 2" xfId="22104"/>
    <cellStyle name="Good 2 26 3" xfId="21378"/>
    <cellStyle name="Good 2 26 4" xfId="14925"/>
    <cellStyle name="Good 2 27" xfId="22471"/>
    <cellStyle name="Good 2 28" xfId="17605"/>
    <cellStyle name="Good 2 29" xfId="11129"/>
    <cellStyle name="Good 2 3" xfId="1186"/>
    <cellStyle name="Good 2 3 2" xfId="6012"/>
    <cellStyle name="Good 2 3 2 2" xfId="22088"/>
    <cellStyle name="Good 2 3 2 3" xfId="21395"/>
    <cellStyle name="Good 2 3 2 4" xfId="14942"/>
    <cellStyle name="Good 2 3 3" xfId="22468"/>
    <cellStyle name="Good 2 3 4" xfId="17608"/>
    <cellStyle name="Good 2 3 5" xfId="11132"/>
    <cellStyle name="Good 2 4" xfId="1187"/>
    <cellStyle name="Good 2 4 2" xfId="6013"/>
    <cellStyle name="Good 2 4 2 2" xfId="22087"/>
    <cellStyle name="Good 2 4 2 3" xfId="21396"/>
    <cellStyle name="Good 2 4 2 4" xfId="14943"/>
    <cellStyle name="Good 2 4 3" xfId="22467"/>
    <cellStyle name="Good 2 4 4" xfId="17609"/>
    <cellStyle name="Good 2 4 5" xfId="11133"/>
    <cellStyle name="Good 2 5" xfId="1188"/>
    <cellStyle name="Good 2 5 2" xfId="22086"/>
    <cellStyle name="Good 2 5 3" xfId="21397"/>
    <cellStyle name="Good 2 5 4" xfId="14944"/>
    <cellStyle name="Good 2 6" xfId="1189"/>
    <cellStyle name="Good 2 6 2" xfId="22085"/>
    <cellStyle name="Good 2 6 3" xfId="21398"/>
    <cellStyle name="Good 2 6 4" xfId="14945"/>
    <cellStyle name="Good 2 7" xfId="1190"/>
    <cellStyle name="Good 2 7 2" xfId="22084"/>
    <cellStyle name="Good 2 7 3" xfId="21399"/>
    <cellStyle name="Good 2 7 4" xfId="14946"/>
    <cellStyle name="Good 2 8" xfId="1191"/>
    <cellStyle name="Good 2 8 2" xfId="22083"/>
    <cellStyle name="Good 2 8 3" xfId="21400"/>
    <cellStyle name="Good 2 8 4" xfId="14947"/>
    <cellStyle name="Good 2 9" xfId="1192"/>
    <cellStyle name="Good 2 9 2" xfId="22082"/>
    <cellStyle name="Good 2 9 3" xfId="21401"/>
    <cellStyle name="Good 2 9 4" xfId="14948"/>
    <cellStyle name="Good 20" xfId="1193"/>
    <cellStyle name="Good 20 2" xfId="22081"/>
    <cellStyle name="Good 20 3" xfId="21402"/>
    <cellStyle name="Good 20 4" xfId="14949"/>
    <cellStyle name="Good 21" xfId="1194"/>
    <cellStyle name="Good 21 2" xfId="22080"/>
    <cellStyle name="Good 21 3" xfId="21403"/>
    <cellStyle name="Good 21 4" xfId="14950"/>
    <cellStyle name="Good 22" xfId="1195"/>
    <cellStyle name="Good 22 2" xfId="22079"/>
    <cellStyle name="Good 22 3" xfId="21404"/>
    <cellStyle name="Good 22 4" xfId="14951"/>
    <cellStyle name="Good 23" xfId="1196"/>
    <cellStyle name="Good 23 2" xfId="22112"/>
    <cellStyle name="Good 23 3" xfId="21405"/>
    <cellStyle name="Good 23 4" xfId="14952"/>
    <cellStyle name="Good 24" xfId="3172"/>
    <cellStyle name="Good 24 2" xfId="3365"/>
    <cellStyle name="Good 24 2 2" xfId="22077"/>
    <cellStyle name="Good 24 2 3" xfId="21407"/>
    <cellStyle name="Good 24 2 4" xfId="14954"/>
    <cellStyle name="Good 24 3" xfId="22078"/>
    <cellStyle name="Good 24 4" xfId="21406"/>
    <cellStyle name="Good 24 5" xfId="14953"/>
    <cellStyle name="Good 25" xfId="3320"/>
    <cellStyle name="Good 25 2" xfId="22076"/>
    <cellStyle name="Good 25 3" xfId="21408"/>
    <cellStyle name="Good 25 4" xfId="14955"/>
    <cellStyle name="Good 26" xfId="3426"/>
    <cellStyle name="Good 26 2" xfId="4541"/>
    <cellStyle name="Good 26 3" xfId="15850"/>
    <cellStyle name="Good 27" xfId="3478"/>
    <cellStyle name="Good 27 2" xfId="4745"/>
    <cellStyle name="Good 28" xfId="3635"/>
    <cellStyle name="Good 29" xfId="3770"/>
    <cellStyle name="Good 29 2" xfId="4400"/>
    <cellStyle name="Good 3" xfId="1197"/>
    <cellStyle name="Good 3 2" xfId="6014"/>
    <cellStyle name="Good 3 2 2" xfId="22465"/>
    <cellStyle name="Good 3 2 3" xfId="17611"/>
    <cellStyle name="Good 3 2 4" xfId="11135"/>
    <cellStyle name="Good 3 3" xfId="6015"/>
    <cellStyle name="Good 3 3 2" xfId="22464"/>
    <cellStyle name="Good 3 3 3" xfId="17612"/>
    <cellStyle name="Good 3 3 4" xfId="11136"/>
    <cellStyle name="Good 3 4" xfId="6016"/>
    <cellStyle name="Good 3 4 2" xfId="22463"/>
    <cellStyle name="Good 3 4 3" xfId="17613"/>
    <cellStyle name="Good 3 4 4" xfId="11137"/>
    <cellStyle name="Good 3 5" xfId="6017"/>
    <cellStyle name="Good 3 5 2" xfId="22075"/>
    <cellStyle name="Good 3 5 3" xfId="21409"/>
    <cellStyle name="Good 3 5 4" xfId="14956"/>
    <cellStyle name="Good 3 6" xfId="22466"/>
    <cellStyle name="Good 3 7" xfId="17610"/>
    <cellStyle name="Good 3 8" xfId="11134"/>
    <cellStyle name="Good 4" xfId="1198"/>
    <cellStyle name="Good 4 2" xfId="6018"/>
    <cellStyle name="Good 4 2 2" xfId="22461"/>
    <cellStyle name="Good 4 2 3" xfId="17615"/>
    <cellStyle name="Good 4 2 4" xfId="11139"/>
    <cellStyle name="Good 4 3" xfId="6019"/>
    <cellStyle name="Good 4 3 2" xfId="22460"/>
    <cellStyle name="Good 4 3 3" xfId="17616"/>
    <cellStyle name="Good 4 3 4" xfId="11140"/>
    <cellStyle name="Good 4 4" xfId="6020"/>
    <cellStyle name="Good 4 4 2" xfId="22459"/>
    <cellStyle name="Good 4 4 3" xfId="17617"/>
    <cellStyle name="Good 4 4 4" xfId="11141"/>
    <cellStyle name="Good 4 5" xfId="6021"/>
    <cellStyle name="Good 4 5 2" xfId="22074"/>
    <cellStyle name="Good 4 5 3" xfId="21410"/>
    <cellStyle name="Good 4 5 4" xfId="14957"/>
    <cellStyle name="Good 4 6" xfId="22462"/>
    <cellStyle name="Good 4 7" xfId="17614"/>
    <cellStyle name="Good 4 8" xfId="11138"/>
    <cellStyle name="Good 5" xfId="1199"/>
    <cellStyle name="Good 5 2" xfId="6022"/>
    <cellStyle name="Good 5 2 2" xfId="22457"/>
    <cellStyle name="Good 5 2 3" xfId="17619"/>
    <cellStyle name="Good 5 2 4" xfId="11143"/>
    <cellStyle name="Good 5 3" xfId="6023"/>
    <cellStyle name="Good 5 3 2" xfId="25740"/>
    <cellStyle name="Good 5 3 3" xfId="17620"/>
    <cellStyle name="Good 5 3 4" xfId="11144"/>
    <cellStyle name="Good 5 4" xfId="6024"/>
    <cellStyle name="Good 5 4 2" xfId="22456"/>
    <cellStyle name="Good 5 4 3" xfId="17621"/>
    <cellStyle name="Good 5 4 4" xfId="11145"/>
    <cellStyle name="Good 5 5" xfId="6025"/>
    <cellStyle name="Good 5 5 2" xfId="22903"/>
    <cellStyle name="Good 5 5 3" xfId="21411"/>
    <cellStyle name="Good 5 5 4" xfId="14958"/>
    <cellStyle name="Good 5 6" xfId="22458"/>
    <cellStyle name="Good 5 7" xfId="17618"/>
    <cellStyle name="Good 5 8" xfId="11142"/>
    <cellStyle name="Good 6" xfId="1200"/>
    <cellStyle name="Good 6 2" xfId="6026"/>
    <cellStyle name="Good 6 2 2" xfId="22454"/>
    <cellStyle name="Good 6 2 3" xfId="17623"/>
    <cellStyle name="Good 6 2 4" xfId="11147"/>
    <cellStyle name="Good 6 3" xfId="6027"/>
    <cellStyle name="Good 6 3 2" xfId="22453"/>
    <cellStyle name="Good 6 3 3" xfId="17624"/>
    <cellStyle name="Good 6 3 4" xfId="11148"/>
    <cellStyle name="Good 6 4" xfId="6028"/>
    <cellStyle name="Good 6 4 2" xfId="25738"/>
    <cellStyle name="Good 6 4 3" xfId="17625"/>
    <cellStyle name="Good 6 4 4" xfId="11149"/>
    <cellStyle name="Good 6 5" xfId="6029"/>
    <cellStyle name="Good 6 5 2" xfId="22073"/>
    <cellStyle name="Good 6 5 3" xfId="21412"/>
    <cellStyle name="Good 6 5 4" xfId="14959"/>
    <cellStyle name="Good 6 6" xfId="22455"/>
    <cellStyle name="Good 6 7" xfId="17622"/>
    <cellStyle name="Good 6 8" xfId="11146"/>
    <cellStyle name="Good 7" xfId="1201"/>
    <cellStyle name="Good 7 2" xfId="6030"/>
    <cellStyle name="Good 7 2 2" xfId="22451"/>
    <cellStyle name="Good 7 2 3" xfId="17627"/>
    <cellStyle name="Good 7 2 4" xfId="11151"/>
    <cellStyle name="Good 7 3" xfId="6031"/>
    <cellStyle name="Good 7 3 2" xfId="25739"/>
    <cellStyle name="Good 7 3 3" xfId="17628"/>
    <cellStyle name="Good 7 3 4" xfId="11152"/>
    <cellStyle name="Good 7 4" xfId="6032"/>
    <cellStyle name="Good 7 4 2" xfId="22450"/>
    <cellStyle name="Good 7 4 3" xfId="17629"/>
    <cellStyle name="Good 7 4 4" xfId="11153"/>
    <cellStyle name="Good 7 5" xfId="6033"/>
    <cellStyle name="Good 7 5 2" xfId="22072"/>
    <cellStyle name="Good 7 5 3" xfId="21413"/>
    <cellStyle name="Good 7 5 4" xfId="14960"/>
    <cellStyle name="Good 7 6" xfId="22452"/>
    <cellStyle name="Good 7 7" xfId="17626"/>
    <cellStyle name="Good 7 8" xfId="11150"/>
    <cellStyle name="Good 8" xfId="1202"/>
    <cellStyle name="Good 8 2" xfId="6034"/>
    <cellStyle name="Good 8 2 2" xfId="25737"/>
    <cellStyle name="Good 8 2 3" xfId="17631"/>
    <cellStyle name="Good 8 2 4" xfId="11155"/>
    <cellStyle name="Good 8 3" xfId="6035"/>
    <cellStyle name="Good 8 3 2" xfId="22448"/>
    <cellStyle name="Good 8 3 3" xfId="17632"/>
    <cellStyle name="Good 8 3 4" xfId="11156"/>
    <cellStyle name="Good 8 4" xfId="6036"/>
    <cellStyle name="Good 8 4 2" xfId="22071"/>
    <cellStyle name="Good 8 4 3" xfId="21414"/>
    <cellStyle name="Good 8 4 4" xfId="14961"/>
    <cellStyle name="Good 8 5" xfId="22449"/>
    <cellStyle name="Good 8 6" xfId="17630"/>
    <cellStyle name="Good 8 7" xfId="11154"/>
    <cellStyle name="Good 9" xfId="1203"/>
    <cellStyle name="Good 9 10" xfId="25736"/>
    <cellStyle name="Good 9 11" xfId="17633"/>
    <cellStyle name="Good 9 12" xfId="11157"/>
    <cellStyle name="Good 9 2" xfId="6037"/>
    <cellStyle name="Good 9 2 2" xfId="22447"/>
    <cellStyle name="Good 9 2 3" xfId="17634"/>
    <cellStyle name="Good 9 2 4" xfId="11158"/>
    <cellStyle name="Good 9 3" xfId="6038"/>
    <cellStyle name="Good 9 3 2" xfId="22446"/>
    <cellStyle name="Good 9 3 3" xfId="17635"/>
    <cellStyle name="Good 9 3 4" xfId="11159"/>
    <cellStyle name="Good 9 4" xfId="6039"/>
    <cellStyle name="Good 9 4 2" xfId="22445"/>
    <cellStyle name="Good 9 4 3" xfId="17636"/>
    <cellStyle name="Good 9 4 4" xfId="11160"/>
    <cellStyle name="Good 9 5" xfId="6040"/>
    <cellStyle name="Good 9 5 2" xfId="22444"/>
    <cellStyle name="Good 9 5 3" xfId="17637"/>
    <cellStyle name="Good 9 5 4" xfId="11161"/>
    <cellStyle name="Good 9 6" xfId="6041"/>
    <cellStyle name="Good 9 6 2" xfId="22443"/>
    <cellStyle name="Good 9 6 3" xfId="17638"/>
    <cellStyle name="Good 9 6 4" xfId="11162"/>
    <cellStyle name="Good 9 7" xfId="6042"/>
    <cellStyle name="Good 9 7 2" xfId="22442"/>
    <cellStyle name="Good 9 7 3" xfId="17639"/>
    <cellStyle name="Good 9 7 4" xfId="11163"/>
    <cellStyle name="Good 9 8" xfId="6043"/>
    <cellStyle name="Good 9 8 2" xfId="25742"/>
    <cellStyle name="Good 9 8 3" xfId="17640"/>
    <cellStyle name="Good 9 8 4" xfId="11164"/>
    <cellStyle name="Good 9 9" xfId="6044"/>
    <cellStyle name="Good 9 9 2" xfId="22070"/>
    <cellStyle name="Good 9 9 3" xfId="21415"/>
    <cellStyle name="Good 9 9 4" xfId="14962"/>
    <cellStyle name="Heading 1" xfId="63" builtinId="16" customBuiltin="1"/>
    <cellStyle name="Heading 1 10" xfId="6045"/>
    <cellStyle name="Heading 1 10 10" xfId="17641"/>
    <cellStyle name="Heading 1 10 11" xfId="11165"/>
    <cellStyle name="Heading 1 10 2" xfId="6046"/>
    <cellStyle name="Heading 1 10 2 2" xfId="22440"/>
    <cellStyle name="Heading 1 10 2 3" xfId="17642"/>
    <cellStyle name="Heading 1 10 2 4" xfId="11166"/>
    <cellStyle name="Heading 1 10 3" xfId="6047"/>
    <cellStyle name="Heading 1 10 3 2" xfId="22439"/>
    <cellStyle name="Heading 1 10 3 3" xfId="17643"/>
    <cellStyle name="Heading 1 10 3 4" xfId="11167"/>
    <cellStyle name="Heading 1 10 4" xfId="6048"/>
    <cellStyle name="Heading 1 10 4 2" xfId="22438"/>
    <cellStyle name="Heading 1 10 4 3" xfId="17644"/>
    <cellStyle name="Heading 1 10 4 4" xfId="11168"/>
    <cellStyle name="Heading 1 10 5" xfId="6049"/>
    <cellStyle name="Heading 1 10 5 2" xfId="22437"/>
    <cellStyle name="Heading 1 10 5 3" xfId="17645"/>
    <cellStyle name="Heading 1 10 5 4" xfId="11169"/>
    <cellStyle name="Heading 1 10 6" xfId="6050"/>
    <cellStyle name="Heading 1 10 6 2" xfId="24360"/>
    <cellStyle name="Heading 1 10 6 3" xfId="17646"/>
    <cellStyle name="Heading 1 10 6 4" xfId="11170"/>
    <cellStyle name="Heading 1 10 7" xfId="6051"/>
    <cellStyle name="Heading 1 10 7 2" xfId="24359"/>
    <cellStyle name="Heading 1 10 7 3" xfId="17647"/>
    <cellStyle name="Heading 1 10 7 4" xfId="11171"/>
    <cellStyle name="Heading 1 10 8" xfId="6052"/>
    <cellStyle name="Heading 1 10 8 2" xfId="24358"/>
    <cellStyle name="Heading 1 10 8 3" xfId="17648"/>
    <cellStyle name="Heading 1 10 8 4" xfId="11172"/>
    <cellStyle name="Heading 1 10 9" xfId="22441"/>
    <cellStyle name="Heading 1 11" xfId="6053"/>
    <cellStyle name="Heading 1 11 2" xfId="24357"/>
    <cellStyle name="Heading 1 11 3" xfId="17649"/>
    <cellStyle name="Heading 1 11 4" xfId="11173"/>
    <cellStyle name="Heading 1 12" xfId="4393"/>
    <cellStyle name="Heading 1 12 2" xfId="15851"/>
    <cellStyle name="Heading 1 2" xfId="1204"/>
    <cellStyle name="Heading 1 2 2" xfId="1205"/>
    <cellStyle name="Heading 1 2 2 2" xfId="6054"/>
    <cellStyle name="Heading 1 2 2 2 2" xfId="22511"/>
    <cellStyle name="Heading 1 2 2 2 3" xfId="21417"/>
    <cellStyle name="Heading 1 2 2 2 4" xfId="14964"/>
    <cellStyle name="Heading 1 2 2 3" xfId="24355"/>
    <cellStyle name="Heading 1 2 2 4" xfId="17651"/>
    <cellStyle name="Heading 1 2 2 5" xfId="11175"/>
    <cellStyle name="Heading 1 2 3" xfId="3175"/>
    <cellStyle name="Heading 1 2 3 2" xfId="6055"/>
    <cellStyle name="Heading 1 2 3 2 2" xfId="22901"/>
    <cellStyle name="Heading 1 2 3 2 3" xfId="21418"/>
    <cellStyle name="Heading 1 2 3 2 4" xfId="14965"/>
    <cellStyle name="Heading 1 2 3 3" xfId="24354"/>
    <cellStyle name="Heading 1 2 3 4" xfId="17652"/>
    <cellStyle name="Heading 1 2 3 5" xfId="11176"/>
    <cellStyle name="Heading 1 2 4" xfId="3288"/>
    <cellStyle name="Heading 1 2 4 2" xfId="6056"/>
    <cellStyle name="Heading 1 2 4 2 2" xfId="22900"/>
    <cellStyle name="Heading 1 2 4 2 3" xfId="21419"/>
    <cellStyle name="Heading 1 2 4 2 4" xfId="14966"/>
    <cellStyle name="Heading 1 2 4 3" xfId="24353"/>
    <cellStyle name="Heading 1 2 4 4" xfId="17653"/>
    <cellStyle name="Heading 1 2 4 5" xfId="11177"/>
    <cellStyle name="Heading 1 2 5" xfId="4746"/>
    <cellStyle name="Heading 1 2 5 2" xfId="22902"/>
    <cellStyle name="Heading 1 2 5 3" xfId="21416"/>
    <cellStyle name="Heading 1 2 5 4" xfId="14963"/>
    <cellStyle name="Heading 1 2 6" xfId="4436"/>
    <cellStyle name="Heading 1 2 6 2" xfId="24356"/>
    <cellStyle name="Heading 1 2 7" xfId="17650"/>
    <cellStyle name="Heading 1 2 8" xfId="11174"/>
    <cellStyle name="Heading 1 3" xfId="3174"/>
    <cellStyle name="Heading 1 3 2" xfId="3366"/>
    <cellStyle name="Heading 1 3 2 2" xfId="6057"/>
    <cellStyle name="Heading 1 3 2 2 2" xfId="22898"/>
    <cellStyle name="Heading 1 3 2 2 3" xfId="21421"/>
    <cellStyle name="Heading 1 3 2 2 4" xfId="14968"/>
    <cellStyle name="Heading 1 3 2 3" xfId="24351"/>
    <cellStyle name="Heading 1 3 2 4" xfId="17655"/>
    <cellStyle name="Heading 1 3 2 5" xfId="11179"/>
    <cellStyle name="Heading 1 3 3" xfId="6058"/>
    <cellStyle name="Heading 1 3 3 2" xfId="24350"/>
    <cellStyle name="Heading 1 3 3 3" xfId="17656"/>
    <cellStyle name="Heading 1 3 3 4" xfId="11180"/>
    <cellStyle name="Heading 1 3 4" xfId="6059"/>
    <cellStyle name="Heading 1 3 4 2" xfId="24349"/>
    <cellStyle name="Heading 1 3 4 3" xfId="17657"/>
    <cellStyle name="Heading 1 3 4 4" xfId="11181"/>
    <cellStyle name="Heading 1 3 5" xfId="6060"/>
    <cellStyle name="Heading 1 3 5 2" xfId="22899"/>
    <cellStyle name="Heading 1 3 5 3" xfId="21420"/>
    <cellStyle name="Heading 1 3 5 4" xfId="14967"/>
    <cellStyle name="Heading 1 3 6" xfId="24352"/>
    <cellStyle name="Heading 1 3 7" xfId="17654"/>
    <cellStyle name="Heading 1 3 8" xfId="11178"/>
    <cellStyle name="Heading 1 4" xfId="3319"/>
    <cellStyle name="Heading 1 4 2" xfId="6061"/>
    <cellStyle name="Heading 1 4 2 2" xfId="25735"/>
    <cellStyle name="Heading 1 4 2 3" xfId="17659"/>
    <cellStyle name="Heading 1 4 2 4" xfId="11183"/>
    <cellStyle name="Heading 1 4 3" xfId="6062"/>
    <cellStyle name="Heading 1 4 3 2" xfId="24347"/>
    <cellStyle name="Heading 1 4 3 3" xfId="17660"/>
    <cellStyle name="Heading 1 4 3 4" xfId="11184"/>
    <cellStyle name="Heading 1 4 4" xfId="6063"/>
    <cellStyle name="Heading 1 4 4 2" xfId="24346"/>
    <cellStyle name="Heading 1 4 4 3" xfId="17661"/>
    <cellStyle name="Heading 1 4 4 4" xfId="11185"/>
    <cellStyle name="Heading 1 4 5" xfId="6064"/>
    <cellStyle name="Heading 1 4 5 2" xfId="22897"/>
    <cellStyle name="Heading 1 4 5 3" xfId="21422"/>
    <cellStyle name="Heading 1 4 5 4" xfId="14969"/>
    <cellStyle name="Heading 1 4 6" xfId="24348"/>
    <cellStyle name="Heading 1 4 7" xfId="17658"/>
    <cellStyle name="Heading 1 4 8" xfId="11182"/>
    <cellStyle name="Heading 1 5" xfId="3427"/>
    <cellStyle name="Heading 1 5 2" xfId="6065"/>
    <cellStyle name="Heading 1 5 2 2" xfId="24344"/>
    <cellStyle name="Heading 1 5 2 3" xfId="17663"/>
    <cellStyle name="Heading 1 5 2 4" xfId="11187"/>
    <cellStyle name="Heading 1 5 3" xfId="6066"/>
    <cellStyle name="Heading 1 5 3 2" xfId="24343"/>
    <cellStyle name="Heading 1 5 3 3" xfId="17664"/>
    <cellStyle name="Heading 1 5 3 4" xfId="11188"/>
    <cellStyle name="Heading 1 5 4" xfId="6067"/>
    <cellStyle name="Heading 1 5 4 2" xfId="24342"/>
    <cellStyle name="Heading 1 5 4 3" xfId="17665"/>
    <cellStyle name="Heading 1 5 4 4" xfId="11189"/>
    <cellStyle name="Heading 1 5 5" xfId="4491"/>
    <cellStyle name="Heading 1 5 5 2" xfId="24345"/>
    <cellStyle name="Heading 1 5 6" xfId="17662"/>
    <cellStyle name="Heading 1 5 7" xfId="11186"/>
    <cellStyle name="Heading 1 6" xfId="3479"/>
    <cellStyle name="Heading 1 6 2" xfId="6068"/>
    <cellStyle name="Heading 1 6 2 2" xfId="24340"/>
    <cellStyle name="Heading 1 6 2 3" xfId="17667"/>
    <cellStyle name="Heading 1 6 2 4" xfId="11191"/>
    <cellStyle name="Heading 1 6 3" xfId="6069"/>
    <cellStyle name="Heading 1 6 3 2" xfId="24339"/>
    <cellStyle name="Heading 1 6 3 3" xfId="17668"/>
    <cellStyle name="Heading 1 6 3 4" xfId="11192"/>
    <cellStyle name="Heading 1 6 4" xfId="6070"/>
    <cellStyle name="Heading 1 6 4 2" xfId="24338"/>
    <cellStyle name="Heading 1 6 4 3" xfId="17669"/>
    <cellStyle name="Heading 1 6 4 4" xfId="11193"/>
    <cellStyle name="Heading 1 6 5" xfId="4536"/>
    <cellStyle name="Heading 1 6 5 2" xfId="24341"/>
    <cellStyle name="Heading 1 6 6" xfId="17666"/>
    <cellStyle name="Heading 1 6 7" xfId="11190"/>
    <cellStyle name="Heading 1 7" xfId="3631"/>
    <cellStyle name="Heading 1 7 2" xfId="6071"/>
    <cellStyle name="Heading 1 7 2 2" xfId="24336"/>
    <cellStyle name="Heading 1 7 2 3" xfId="17671"/>
    <cellStyle name="Heading 1 7 2 4" xfId="11195"/>
    <cellStyle name="Heading 1 7 3" xfId="6072"/>
    <cellStyle name="Heading 1 7 3 2" xfId="24335"/>
    <cellStyle name="Heading 1 7 3 3" xfId="17672"/>
    <cellStyle name="Heading 1 7 3 4" xfId="11196"/>
    <cellStyle name="Heading 1 7 4" xfId="6073"/>
    <cellStyle name="Heading 1 7 4 2" xfId="24334"/>
    <cellStyle name="Heading 1 7 4 3" xfId="17673"/>
    <cellStyle name="Heading 1 7 4 4" xfId="11197"/>
    <cellStyle name="Heading 1 7 5" xfId="4747"/>
    <cellStyle name="Heading 1 7 5 2" xfId="24337"/>
    <cellStyle name="Heading 1 7 6" xfId="17670"/>
    <cellStyle name="Heading 1 7 7" xfId="11194"/>
    <cellStyle name="Heading 1 8" xfId="3771"/>
    <cellStyle name="Heading 1 8 10" xfId="17674"/>
    <cellStyle name="Heading 1 8 11" xfId="11198"/>
    <cellStyle name="Heading 1 8 2" xfId="6075"/>
    <cellStyle name="Heading 1 8 2 2" xfId="24332"/>
    <cellStyle name="Heading 1 8 2 3" xfId="17675"/>
    <cellStyle name="Heading 1 8 2 4" xfId="11199"/>
    <cellStyle name="Heading 1 8 3" xfId="6076"/>
    <cellStyle name="Heading 1 8 3 2" xfId="24331"/>
    <cellStyle name="Heading 1 8 3 3" xfId="17676"/>
    <cellStyle name="Heading 1 8 3 4" xfId="11200"/>
    <cellStyle name="Heading 1 8 4" xfId="6077"/>
    <cellStyle name="Heading 1 8 4 2" xfId="24330"/>
    <cellStyle name="Heading 1 8 4 3" xfId="17677"/>
    <cellStyle name="Heading 1 8 4 4" xfId="11201"/>
    <cellStyle name="Heading 1 8 5" xfId="6078"/>
    <cellStyle name="Heading 1 8 5 2" xfId="24329"/>
    <cellStyle name="Heading 1 8 5 3" xfId="17678"/>
    <cellStyle name="Heading 1 8 5 4" xfId="11202"/>
    <cellStyle name="Heading 1 8 6" xfId="6079"/>
    <cellStyle name="Heading 1 8 6 2" xfId="24328"/>
    <cellStyle name="Heading 1 8 6 3" xfId="17679"/>
    <cellStyle name="Heading 1 8 6 4" xfId="11203"/>
    <cellStyle name="Heading 1 8 7" xfId="6080"/>
    <cellStyle name="Heading 1 8 7 2" xfId="24327"/>
    <cellStyle name="Heading 1 8 7 3" xfId="17680"/>
    <cellStyle name="Heading 1 8 7 4" xfId="11204"/>
    <cellStyle name="Heading 1 8 8" xfId="6081"/>
    <cellStyle name="Heading 1 8 8 2" xfId="25274"/>
    <cellStyle name="Heading 1 8 8 3" xfId="17681"/>
    <cellStyle name="Heading 1 8 8 4" xfId="11205"/>
    <cellStyle name="Heading 1 8 9" xfId="6074"/>
    <cellStyle name="Heading 1 8 9 2" xfId="24333"/>
    <cellStyle name="Heading 1 9" xfId="6082"/>
    <cellStyle name="Heading 1 9 10" xfId="17682"/>
    <cellStyle name="Heading 1 9 11" xfId="11206"/>
    <cellStyle name="Heading 1 9 2" xfId="6083"/>
    <cellStyle name="Heading 1 9 2 2" xfId="24325"/>
    <cellStyle name="Heading 1 9 2 3" xfId="17683"/>
    <cellStyle name="Heading 1 9 2 4" xfId="11207"/>
    <cellStyle name="Heading 1 9 3" xfId="6084"/>
    <cellStyle name="Heading 1 9 3 2" xfId="24324"/>
    <cellStyle name="Heading 1 9 3 3" xfId="17684"/>
    <cellStyle name="Heading 1 9 3 4" xfId="11208"/>
    <cellStyle name="Heading 1 9 4" xfId="6085"/>
    <cellStyle name="Heading 1 9 4 2" xfId="24323"/>
    <cellStyle name="Heading 1 9 4 3" xfId="17685"/>
    <cellStyle name="Heading 1 9 4 4" xfId="11209"/>
    <cellStyle name="Heading 1 9 5" xfId="6086"/>
    <cellStyle name="Heading 1 9 5 2" xfId="24322"/>
    <cellStyle name="Heading 1 9 5 3" xfId="17686"/>
    <cellStyle name="Heading 1 9 5 4" xfId="11210"/>
    <cellStyle name="Heading 1 9 6" xfId="6087"/>
    <cellStyle name="Heading 1 9 6 2" xfId="24321"/>
    <cellStyle name="Heading 1 9 6 3" xfId="17687"/>
    <cellStyle name="Heading 1 9 6 4" xfId="11211"/>
    <cellStyle name="Heading 1 9 7" xfId="6088"/>
    <cellStyle name="Heading 1 9 7 2" xfId="24320"/>
    <cellStyle name="Heading 1 9 7 3" xfId="17688"/>
    <cellStyle name="Heading 1 9 7 4" xfId="11212"/>
    <cellStyle name="Heading 1 9 8" xfId="6089"/>
    <cellStyle name="Heading 1 9 8 2" xfId="24319"/>
    <cellStyle name="Heading 1 9 8 3" xfId="17689"/>
    <cellStyle name="Heading 1 9 8 4" xfId="11213"/>
    <cellStyle name="Heading 1 9 9" xfId="24326"/>
    <cellStyle name="Heading 2" xfId="64" builtinId="17" customBuiltin="1"/>
    <cellStyle name="Heading 2 10" xfId="1207"/>
    <cellStyle name="Heading 2 10 10" xfId="24318"/>
    <cellStyle name="Heading 2 10 11" xfId="17690"/>
    <cellStyle name="Heading 2 10 12" xfId="11214"/>
    <cellStyle name="Heading 2 10 2" xfId="6090"/>
    <cellStyle name="Heading 2 10 2 2" xfId="24317"/>
    <cellStyle name="Heading 2 10 2 3" xfId="17691"/>
    <cellStyle name="Heading 2 10 2 4" xfId="11215"/>
    <cellStyle name="Heading 2 10 3" xfId="6091"/>
    <cellStyle name="Heading 2 10 3 2" xfId="24316"/>
    <cellStyle name="Heading 2 10 3 3" xfId="17692"/>
    <cellStyle name="Heading 2 10 3 4" xfId="11216"/>
    <cellStyle name="Heading 2 10 4" xfId="6092"/>
    <cellStyle name="Heading 2 10 4 2" xfId="24315"/>
    <cellStyle name="Heading 2 10 4 3" xfId="17693"/>
    <cellStyle name="Heading 2 10 4 4" xfId="11217"/>
    <cellStyle name="Heading 2 10 5" xfId="6093"/>
    <cellStyle name="Heading 2 10 5 2" xfId="26863"/>
    <cellStyle name="Heading 2 10 5 3" xfId="17694"/>
    <cellStyle name="Heading 2 10 5 4" xfId="11218"/>
    <cellStyle name="Heading 2 10 6" xfId="6094"/>
    <cellStyle name="Heading 2 10 6 2" xfId="24314"/>
    <cellStyle name="Heading 2 10 6 3" xfId="17695"/>
    <cellStyle name="Heading 2 10 6 4" xfId="11219"/>
    <cellStyle name="Heading 2 10 7" xfId="6095"/>
    <cellStyle name="Heading 2 10 7 2" xfId="24313"/>
    <cellStyle name="Heading 2 10 7 3" xfId="17696"/>
    <cellStyle name="Heading 2 10 7 4" xfId="11220"/>
    <cellStyle name="Heading 2 10 8" xfId="6096"/>
    <cellStyle name="Heading 2 10 8 2" xfId="24312"/>
    <cellStyle name="Heading 2 10 8 3" xfId="17697"/>
    <cellStyle name="Heading 2 10 8 4" xfId="11221"/>
    <cellStyle name="Heading 2 10 9" xfId="6097"/>
    <cellStyle name="Heading 2 10 9 2" xfId="22896"/>
    <cellStyle name="Heading 2 10 9 3" xfId="21423"/>
    <cellStyle name="Heading 2 10 9 4" xfId="14970"/>
    <cellStyle name="Heading 2 11" xfId="1208"/>
    <cellStyle name="Heading 2 11 2" xfId="6098"/>
    <cellStyle name="Heading 2 11 2 2" xfId="22895"/>
    <cellStyle name="Heading 2 11 2 3" xfId="21424"/>
    <cellStyle name="Heading 2 11 2 4" xfId="14971"/>
    <cellStyle name="Heading 2 11 3" xfId="24311"/>
    <cellStyle name="Heading 2 11 4" xfId="17698"/>
    <cellStyle name="Heading 2 11 5" xfId="11222"/>
    <cellStyle name="Heading 2 12" xfId="1209"/>
    <cellStyle name="Heading 2 12 2" xfId="22894"/>
    <cellStyle name="Heading 2 12 3" xfId="21425"/>
    <cellStyle name="Heading 2 12 4" xfId="14972"/>
    <cellStyle name="Heading 2 13" xfId="1210"/>
    <cellStyle name="Heading 2 13 2" xfId="22893"/>
    <cellStyle name="Heading 2 13 3" xfId="21426"/>
    <cellStyle name="Heading 2 13 4" xfId="14973"/>
    <cellStyle name="Heading 2 14" xfId="1211"/>
    <cellStyle name="Heading 2 14 2" xfId="22892"/>
    <cellStyle name="Heading 2 14 3" xfId="21427"/>
    <cellStyle name="Heading 2 14 4" xfId="14974"/>
    <cellStyle name="Heading 2 15" xfId="1212"/>
    <cellStyle name="Heading 2 15 2" xfId="22891"/>
    <cellStyle name="Heading 2 15 3" xfId="21428"/>
    <cellStyle name="Heading 2 15 4" xfId="14975"/>
    <cellStyle name="Heading 2 16" xfId="1213"/>
    <cellStyle name="Heading 2 16 2" xfId="22890"/>
    <cellStyle name="Heading 2 16 3" xfId="21429"/>
    <cellStyle name="Heading 2 16 4" xfId="14976"/>
    <cellStyle name="Heading 2 17" xfId="1214"/>
    <cellStyle name="Heading 2 17 2" xfId="22889"/>
    <cellStyle name="Heading 2 17 3" xfId="21430"/>
    <cellStyle name="Heading 2 17 4" xfId="14977"/>
    <cellStyle name="Heading 2 18" xfId="1215"/>
    <cellStyle name="Heading 2 18 2" xfId="22888"/>
    <cellStyle name="Heading 2 18 3" xfId="21431"/>
    <cellStyle name="Heading 2 18 4" xfId="14978"/>
    <cellStyle name="Heading 2 19" xfId="1216"/>
    <cellStyle name="Heading 2 19 2" xfId="22069"/>
    <cellStyle name="Heading 2 19 3" xfId="21432"/>
    <cellStyle name="Heading 2 19 4" xfId="14979"/>
    <cellStyle name="Heading 2 2" xfId="1206"/>
    <cellStyle name="Heading 2 2 2" xfId="1217"/>
    <cellStyle name="Heading 2 2 2 2" xfId="6099"/>
    <cellStyle name="Heading 2 2 2 2 2" xfId="22886"/>
    <cellStyle name="Heading 2 2 2 2 3" xfId="21434"/>
    <cellStyle name="Heading 2 2 2 2 4" xfId="14981"/>
    <cellStyle name="Heading 2 2 2 3" xfId="24309"/>
    <cellStyle name="Heading 2 2 2 4" xfId="17700"/>
    <cellStyle name="Heading 2 2 2 5" xfId="11224"/>
    <cellStyle name="Heading 2 2 3" xfId="3177"/>
    <cellStyle name="Heading 2 2 3 2" xfId="6100"/>
    <cellStyle name="Heading 2 2 3 2 2" xfId="22510"/>
    <cellStyle name="Heading 2 2 3 2 3" xfId="21435"/>
    <cellStyle name="Heading 2 2 3 2 4" xfId="14982"/>
    <cellStyle name="Heading 2 2 3 3" xfId="24308"/>
    <cellStyle name="Heading 2 2 3 4" xfId="17701"/>
    <cellStyle name="Heading 2 2 3 5" xfId="11225"/>
    <cellStyle name="Heading 2 2 4" xfId="3287"/>
    <cellStyle name="Heading 2 2 4 2" xfId="6101"/>
    <cellStyle name="Heading 2 2 4 2 2" xfId="22885"/>
    <cellStyle name="Heading 2 2 4 2 3" xfId="21436"/>
    <cellStyle name="Heading 2 2 4 2 4" xfId="14983"/>
    <cellStyle name="Heading 2 2 4 3" xfId="24307"/>
    <cellStyle name="Heading 2 2 4 4" xfId="17702"/>
    <cellStyle name="Heading 2 2 4 5" xfId="11226"/>
    <cellStyle name="Heading 2 2 5" xfId="4748"/>
    <cellStyle name="Heading 2 2 5 2" xfId="22887"/>
    <cellStyle name="Heading 2 2 5 3" xfId="21433"/>
    <cellStyle name="Heading 2 2 5 4" xfId="14980"/>
    <cellStyle name="Heading 2 2 6" xfId="4437"/>
    <cellStyle name="Heading 2 2 6 2" xfId="24310"/>
    <cellStyle name="Heading 2 2 7" xfId="17699"/>
    <cellStyle name="Heading 2 2 8" xfId="11223"/>
    <cellStyle name="Heading 2 20" xfId="1218"/>
    <cellStyle name="Heading 2 20 2" xfId="22884"/>
    <cellStyle name="Heading 2 20 3" xfId="21437"/>
    <cellStyle name="Heading 2 20 4" xfId="14984"/>
    <cellStyle name="Heading 2 21" xfId="1219"/>
    <cellStyle name="Heading 2 21 2" xfId="22883"/>
    <cellStyle name="Heading 2 21 3" xfId="21438"/>
    <cellStyle name="Heading 2 21 4" xfId="14985"/>
    <cellStyle name="Heading 2 22" xfId="1220"/>
    <cellStyle name="Heading 2 22 2" xfId="26509"/>
    <cellStyle name="Heading 2 22 3" xfId="21439"/>
    <cellStyle name="Heading 2 22 4" xfId="14986"/>
    <cellStyle name="Heading 2 23" xfId="1221"/>
    <cellStyle name="Heading 2 23 2" xfId="22882"/>
    <cellStyle name="Heading 2 23 3" xfId="21440"/>
    <cellStyle name="Heading 2 23 4" xfId="14987"/>
    <cellStyle name="Heading 2 24" xfId="3176"/>
    <cellStyle name="Heading 2 24 2" xfId="3367"/>
    <cellStyle name="Heading 2 24 2 2" xfId="22880"/>
    <cellStyle name="Heading 2 24 2 3" xfId="21442"/>
    <cellStyle name="Heading 2 24 2 4" xfId="14989"/>
    <cellStyle name="Heading 2 24 3" xfId="22881"/>
    <cellStyle name="Heading 2 24 4" xfId="21441"/>
    <cellStyle name="Heading 2 24 5" xfId="14988"/>
    <cellStyle name="Heading 2 25" xfId="3318"/>
    <cellStyle name="Heading 2 25 2" xfId="22879"/>
    <cellStyle name="Heading 2 25 3" xfId="21443"/>
    <cellStyle name="Heading 2 25 4" xfId="14990"/>
    <cellStyle name="Heading 2 26" xfId="3428"/>
    <cellStyle name="Heading 2 26 2" xfId="4492"/>
    <cellStyle name="Heading 2 26 3" xfId="15852"/>
    <cellStyle name="Heading 2 27" xfId="3480"/>
    <cellStyle name="Heading 2 27 2" xfId="4537"/>
    <cellStyle name="Heading 2 28" xfId="3632"/>
    <cellStyle name="Heading 2 28 2" xfId="4749"/>
    <cellStyle name="Heading 2 29" xfId="3772"/>
    <cellStyle name="Heading 2 29 2" xfId="4394"/>
    <cellStyle name="Heading 2 3" xfId="1222"/>
    <cellStyle name="Heading 2 3 2" xfId="6102"/>
    <cellStyle name="Heading 2 3 2 2" xfId="24305"/>
    <cellStyle name="Heading 2 3 2 3" xfId="17704"/>
    <cellStyle name="Heading 2 3 2 4" xfId="11228"/>
    <cellStyle name="Heading 2 3 3" xfId="6103"/>
    <cellStyle name="Heading 2 3 3 2" xfId="24304"/>
    <cellStyle name="Heading 2 3 3 3" xfId="17705"/>
    <cellStyle name="Heading 2 3 3 4" xfId="11229"/>
    <cellStyle name="Heading 2 3 4" xfId="6104"/>
    <cellStyle name="Heading 2 3 4 2" xfId="24303"/>
    <cellStyle name="Heading 2 3 4 3" xfId="17706"/>
    <cellStyle name="Heading 2 3 4 4" xfId="11230"/>
    <cellStyle name="Heading 2 3 5" xfId="6105"/>
    <cellStyle name="Heading 2 3 5 2" xfId="26507"/>
    <cellStyle name="Heading 2 3 5 3" xfId="21444"/>
    <cellStyle name="Heading 2 3 5 4" xfId="14991"/>
    <cellStyle name="Heading 2 3 6" xfId="24306"/>
    <cellStyle name="Heading 2 3 7" xfId="17703"/>
    <cellStyle name="Heading 2 3 8" xfId="11227"/>
    <cellStyle name="Heading 2 4" xfId="1223"/>
    <cellStyle name="Heading 2 4 2" xfId="6106"/>
    <cellStyle name="Heading 2 4 2 2" xfId="24301"/>
    <cellStyle name="Heading 2 4 2 3" xfId="17708"/>
    <cellStyle name="Heading 2 4 2 4" xfId="11232"/>
    <cellStyle name="Heading 2 4 3" xfId="6107"/>
    <cellStyle name="Heading 2 4 3 2" xfId="24300"/>
    <cellStyle name="Heading 2 4 3 3" xfId="17709"/>
    <cellStyle name="Heading 2 4 3 4" xfId="11233"/>
    <cellStyle name="Heading 2 4 4" xfId="6108"/>
    <cellStyle name="Heading 2 4 4 2" xfId="24299"/>
    <cellStyle name="Heading 2 4 4 3" xfId="17710"/>
    <cellStyle name="Heading 2 4 4 4" xfId="11234"/>
    <cellStyle name="Heading 2 4 5" xfId="6109"/>
    <cellStyle name="Heading 2 4 5 2" xfId="22878"/>
    <cellStyle name="Heading 2 4 5 3" xfId="21445"/>
    <cellStyle name="Heading 2 4 5 4" xfId="14992"/>
    <cellStyle name="Heading 2 4 6" xfId="24302"/>
    <cellStyle name="Heading 2 4 7" xfId="17707"/>
    <cellStyle name="Heading 2 4 8" xfId="11231"/>
    <cellStyle name="Heading 2 5" xfId="1224"/>
    <cellStyle name="Heading 2 5 2" xfId="6110"/>
    <cellStyle name="Heading 2 5 2 2" xfId="24297"/>
    <cellStyle name="Heading 2 5 2 3" xfId="17712"/>
    <cellStyle name="Heading 2 5 2 4" xfId="11236"/>
    <cellStyle name="Heading 2 5 3" xfId="6111"/>
    <cellStyle name="Heading 2 5 3 2" xfId="24296"/>
    <cellStyle name="Heading 2 5 3 3" xfId="17713"/>
    <cellStyle name="Heading 2 5 3 4" xfId="11237"/>
    <cellStyle name="Heading 2 5 4" xfId="6112"/>
    <cellStyle name="Heading 2 5 4 2" xfId="24295"/>
    <cellStyle name="Heading 2 5 4 3" xfId="17714"/>
    <cellStyle name="Heading 2 5 4 4" xfId="11238"/>
    <cellStyle name="Heading 2 5 5" xfId="6113"/>
    <cellStyle name="Heading 2 5 5 2" xfId="22877"/>
    <cellStyle name="Heading 2 5 5 3" xfId="21446"/>
    <cellStyle name="Heading 2 5 5 4" xfId="14993"/>
    <cellStyle name="Heading 2 5 6" xfId="24298"/>
    <cellStyle name="Heading 2 5 7" xfId="17711"/>
    <cellStyle name="Heading 2 5 8" xfId="11235"/>
    <cellStyle name="Heading 2 6" xfId="1225"/>
    <cellStyle name="Heading 2 6 2" xfId="6114"/>
    <cellStyle name="Heading 2 6 2 2" xfId="24293"/>
    <cellStyle name="Heading 2 6 2 3" xfId="17716"/>
    <cellStyle name="Heading 2 6 2 4" xfId="11240"/>
    <cellStyle name="Heading 2 6 3" xfId="6115"/>
    <cellStyle name="Heading 2 6 3 2" xfId="24292"/>
    <cellStyle name="Heading 2 6 3 3" xfId="17717"/>
    <cellStyle name="Heading 2 6 3 4" xfId="11241"/>
    <cellStyle name="Heading 2 6 4" xfId="6116"/>
    <cellStyle name="Heading 2 6 4 2" xfId="24291"/>
    <cellStyle name="Heading 2 6 4 3" xfId="17718"/>
    <cellStyle name="Heading 2 6 4 4" xfId="11242"/>
    <cellStyle name="Heading 2 6 5" xfId="6117"/>
    <cellStyle name="Heading 2 6 5 2" xfId="26508"/>
    <cellStyle name="Heading 2 6 5 3" xfId="21447"/>
    <cellStyle name="Heading 2 6 5 4" xfId="14994"/>
    <cellStyle name="Heading 2 6 6" xfId="24294"/>
    <cellStyle name="Heading 2 6 7" xfId="17715"/>
    <cellStyle name="Heading 2 6 8" xfId="11239"/>
    <cellStyle name="Heading 2 7" xfId="1226"/>
    <cellStyle name="Heading 2 7 2" xfId="6118"/>
    <cellStyle name="Heading 2 7 2 2" xfId="24289"/>
    <cellStyle name="Heading 2 7 2 3" xfId="17720"/>
    <cellStyle name="Heading 2 7 2 4" xfId="11244"/>
    <cellStyle name="Heading 2 7 3" xfId="6119"/>
    <cellStyle name="Heading 2 7 3 2" xfId="24288"/>
    <cellStyle name="Heading 2 7 3 3" xfId="17721"/>
    <cellStyle name="Heading 2 7 3 4" xfId="11245"/>
    <cellStyle name="Heading 2 7 4" xfId="6120"/>
    <cellStyle name="Heading 2 7 4 2" xfId="24287"/>
    <cellStyle name="Heading 2 7 4 3" xfId="17722"/>
    <cellStyle name="Heading 2 7 4 4" xfId="11246"/>
    <cellStyle name="Heading 2 7 5" xfId="6121"/>
    <cellStyle name="Heading 2 7 5 2" xfId="22876"/>
    <cellStyle name="Heading 2 7 5 3" xfId="21448"/>
    <cellStyle name="Heading 2 7 5 4" xfId="14995"/>
    <cellStyle name="Heading 2 7 6" xfId="24290"/>
    <cellStyle name="Heading 2 7 7" xfId="17719"/>
    <cellStyle name="Heading 2 7 8" xfId="11243"/>
    <cellStyle name="Heading 2 8" xfId="1227"/>
    <cellStyle name="Heading 2 8 10" xfId="24286"/>
    <cellStyle name="Heading 2 8 11" xfId="17723"/>
    <cellStyle name="Heading 2 8 12" xfId="11247"/>
    <cellStyle name="Heading 2 8 2" xfId="6122"/>
    <cellStyle name="Heading 2 8 2 2" xfId="24285"/>
    <cellStyle name="Heading 2 8 2 3" xfId="17724"/>
    <cellStyle name="Heading 2 8 2 4" xfId="11248"/>
    <cellStyle name="Heading 2 8 3" xfId="6123"/>
    <cellStyle name="Heading 2 8 3 2" xfId="24284"/>
    <cellStyle name="Heading 2 8 3 3" xfId="17725"/>
    <cellStyle name="Heading 2 8 3 4" xfId="11249"/>
    <cellStyle name="Heading 2 8 4" xfId="6124"/>
    <cellStyle name="Heading 2 8 4 2" xfId="24283"/>
    <cellStyle name="Heading 2 8 4 3" xfId="17726"/>
    <cellStyle name="Heading 2 8 4 4" xfId="11250"/>
    <cellStyle name="Heading 2 8 5" xfId="6125"/>
    <cellStyle name="Heading 2 8 5 2" xfId="24282"/>
    <cellStyle name="Heading 2 8 5 3" xfId="17727"/>
    <cellStyle name="Heading 2 8 5 4" xfId="11251"/>
    <cellStyle name="Heading 2 8 6" xfId="6126"/>
    <cellStyle name="Heading 2 8 6 2" xfId="24281"/>
    <cellStyle name="Heading 2 8 6 3" xfId="17728"/>
    <cellStyle name="Heading 2 8 6 4" xfId="11252"/>
    <cellStyle name="Heading 2 8 7" xfId="6127"/>
    <cellStyle name="Heading 2 8 7 2" xfId="24280"/>
    <cellStyle name="Heading 2 8 7 3" xfId="17729"/>
    <cellStyle name="Heading 2 8 7 4" xfId="11253"/>
    <cellStyle name="Heading 2 8 8" xfId="6128"/>
    <cellStyle name="Heading 2 8 8 2" xfId="24279"/>
    <cellStyle name="Heading 2 8 8 3" xfId="17730"/>
    <cellStyle name="Heading 2 8 8 4" xfId="11254"/>
    <cellStyle name="Heading 2 8 9" xfId="6129"/>
    <cellStyle name="Heading 2 8 9 2" xfId="22875"/>
    <cellStyle name="Heading 2 8 9 3" xfId="21449"/>
    <cellStyle name="Heading 2 8 9 4" xfId="14996"/>
    <cellStyle name="Heading 2 9" xfId="1228"/>
    <cellStyle name="Heading 2 9 10" xfId="24278"/>
    <cellStyle name="Heading 2 9 11" xfId="17731"/>
    <cellStyle name="Heading 2 9 12" xfId="11255"/>
    <cellStyle name="Heading 2 9 2" xfId="6130"/>
    <cellStyle name="Heading 2 9 2 2" xfId="24277"/>
    <cellStyle name="Heading 2 9 2 3" xfId="17732"/>
    <cellStyle name="Heading 2 9 2 4" xfId="11256"/>
    <cellStyle name="Heading 2 9 3" xfId="6131"/>
    <cellStyle name="Heading 2 9 3 2" xfId="24276"/>
    <cellStyle name="Heading 2 9 3 3" xfId="17733"/>
    <cellStyle name="Heading 2 9 3 4" xfId="11257"/>
    <cellStyle name="Heading 2 9 4" xfId="6132"/>
    <cellStyle name="Heading 2 9 4 2" xfId="24275"/>
    <cellStyle name="Heading 2 9 4 3" xfId="17734"/>
    <cellStyle name="Heading 2 9 4 4" xfId="11258"/>
    <cellStyle name="Heading 2 9 5" xfId="6133"/>
    <cellStyle name="Heading 2 9 5 2" xfId="24274"/>
    <cellStyle name="Heading 2 9 5 3" xfId="17735"/>
    <cellStyle name="Heading 2 9 5 4" xfId="11259"/>
    <cellStyle name="Heading 2 9 6" xfId="6134"/>
    <cellStyle name="Heading 2 9 6 2" xfId="24273"/>
    <cellStyle name="Heading 2 9 6 3" xfId="17736"/>
    <cellStyle name="Heading 2 9 6 4" xfId="11260"/>
    <cellStyle name="Heading 2 9 7" xfId="6135"/>
    <cellStyle name="Heading 2 9 7 2" xfId="24272"/>
    <cellStyle name="Heading 2 9 7 3" xfId="17737"/>
    <cellStyle name="Heading 2 9 7 4" xfId="11261"/>
    <cellStyle name="Heading 2 9 8" xfId="6136"/>
    <cellStyle name="Heading 2 9 8 2" xfId="24271"/>
    <cellStyle name="Heading 2 9 8 3" xfId="17738"/>
    <cellStyle name="Heading 2 9 8 4" xfId="11262"/>
    <cellStyle name="Heading 2 9 9" xfId="6137"/>
    <cellStyle name="Heading 2 9 9 2" xfId="26503"/>
    <cellStyle name="Heading 2 9 9 3" xfId="21450"/>
    <cellStyle name="Heading 2 9 9 4" xfId="14997"/>
    <cellStyle name="Heading 3" xfId="65" builtinId="18" customBuiltin="1"/>
    <cellStyle name="Heading 3 10" xfId="1230"/>
    <cellStyle name="Heading 3 10 10" xfId="17739"/>
    <cellStyle name="Heading 3 10 11" xfId="11263"/>
    <cellStyle name="Heading 3 10 2" xfId="6138"/>
    <cellStyle name="Heading 3 10 2 2" xfId="24269"/>
    <cellStyle name="Heading 3 10 2 3" xfId="17740"/>
    <cellStyle name="Heading 3 10 2 4" xfId="11264"/>
    <cellStyle name="Heading 3 10 3" xfId="6139"/>
    <cellStyle name="Heading 3 10 3 2" xfId="25247"/>
    <cellStyle name="Heading 3 10 3 3" xfId="17741"/>
    <cellStyle name="Heading 3 10 3 4" xfId="11265"/>
    <cellStyle name="Heading 3 10 4" xfId="6140"/>
    <cellStyle name="Heading 3 10 4 2" xfId="25273"/>
    <cellStyle name="Heading 3 10 4 3" xfId="17742"/>
    <cellStyle name="Heading 3 10 4 4" xfId="11266"/>
    <cellStyle name="Heading 3 10 5" xfId="6141"/>
    <cellStyle name="Heading 3 10 5 2" xfId="25272"/>
    <cellStyle name="Heading 3 10 5 3" xfId="17743"/>
    <cellStyle name="Heading 3 10 5 4" xfId="11267"/>
    <cellStyle name="Heading 3 10 6" xfId="6142"/>
    <cellStyle name="Heading 3 10 6 2" xfId="25271"/>
    <cellStyle name="Heading 3 10 6 3" xfId="17744"/>
    <cellStyle name="Heading 3 10 6 4" xfId="11268"/>
    <cellStyle name="Heading 3 10 7" xfId="6143"/>
    <cellStyle name="Heading 3 10 7 2" xfId="25270"/>
    <cellStyle name="Heading 3 10 7 3" xfId="17745"/>
    <cellStyle name="Heading 3 10 7 4" xfId="11269"/>
    <cellStyle name="Heading 3 10 8" xfId="6144"/>
    <cellStyle name="Heading 3 10 8 2" xfId="25269"/>
    <cellStyle name="Heading 3 10 8 3" xfId="17746"/>
    <cellStyle name="Heading 3 10 8 4" xfId="11270"/>
    <cellStyle name="Heading 3 10 9" xfId="24270"/>
    <cellStyle name="Heading 3 11" xfId="1231"/>
    <cellStyle name="Heading 3 11 2" xfId="6145"/>
    <cellStyle name="Heading 3 11 2 2" xfId="26506"/>
    <cellStyle name="Heading 3 11 2 3" xfId="21451"/>
    <cellStyle name="Heading 3 11 2 4" xfId="14998"/>
    <cellStyle name="Heading 3 11 3" xfId="25268"/>
    <cellStyle name="Heading 3 11 4" xfId="17747"/>
    <cellStyle name="Heading 3 11 5" xfId="11271"/>
    <cellStyle name="Heading 3 12" xfId="1232"/>
    <cellStyle name="Heading 3 12 2" xfId="22874"/>
    <cellStyle name="Heading 3 12 3" xfId="21452"/>
    <cellStyle name="Heading 3 12 4" xfId="14999"/>
    <cellStyle name="Heading 3 13" xfId="1233"/>
    <cellStyle name="Heading 3 13 2" xfId="26505"/>
    <cellStyle name="Heading 3 13 3" xfId="21453"/>
    <cellStyle name="Heading 3 13 4" xfId="15000"/>
    <cellStyle name="Heading 3 14" xfId="1234"/>
    <cellStyle name="Heading 3 14 2" xfId="22873"/>
    <cellStyle name="Heading 3 14 3" xfId="21454"/>
    <cellStyle name="Heading 3 14 4" xfId="15001"/>
    <cellStyle name="Heading 3 15" xfId="1235"/>
    <cellStyle name="Heading 3 15 2" xfId="26504"/>
    <cellStyle name="Heading 3 15 3" xfId="21455"/>
    <cellStyle name="Heading 3 15 4" xfId="15002"/>
    <cellStyle name="Heading 3 16" xfId="1236"/>
    <cellStyle name="Heading 3 16 2" xfId="22872"/>
    <cellStyle name="Heading 3 16 3" xfId="21456"/>
    <cellStyle name="Heading 3 16 4" xfId="15003"/>
    <cellStyle name="Heading 3 17" xfId="1237"/>
    <cellStyle name="Heading 3 17 2" xfId="22871"/>
    <cellStyle name="Heading 3 17 3" xfId="21457"/>
    <cellStyle name="Heading 3 17 4" xfId="15004"/>
    <cellStyle name="Heading 3 18" xfId="1238"/>
    <cellStyle name="Heading 3 18 2" xfId="22870"/>
    <cellStyle name="Heading 3 18 3" xfId="21458"/>
    <cellStyle name="Heading 3 18 4" xfId="15005"/>
    <cellStyle name="Heading 3 19" xfId="1239"/>
    <cellStyle name="Heading 3 19 2" xfId="22869"/>
    <cellStyle name="Heading 3 19 3" xfId="21459"/>
    <cellStyle name="Heading 3 19 4" xfId="15006"/>
    <cellStyle name="Heading 3 2" xfId="1229"/>
    <cellStyle name="Heading 3 2 10" xfId="6146"/>
    <cellStyle name="Heading 3 2 10 2" xfId="22868"/>
    <cellStyle name="Heading 3 2 10 3" xfId="21460"/>
    <cellStyle name="Heading 3 2 10 4" xfId="15007"/>
    <cellStyle name="Heading 3 2 11" xfId="24268"/>
    <cellStyle name="Heading 3 2 12" xfId="17748"/>
    <cellStyle name="Heading 3 2 13" xfId="11272"/>
    <cellStyle name="Heading 3 2 2" xfId="1240"/>
    <cellStyle name="Heading 3 2 2 10" xfId="17749"/>
    <cellStyle name="Heading 3 2 2 11" xfId="11273"/>
    <cellStyle name="Heading 3 2 2 2" xfId="6147"/>
    <cellStyle name="Heading 3 2 2 2 2" xfId="24266"/>
    <cellStyle name="Heading 3 2 2 2 3" xfId="17750"/>
    <cellStyle name="Heading 3 2 2 2 4" xfId="11274"/>
    <cellStyle name="Heading 3 2 2 3" xfId="6148"/>
    <cellStyle name="Heading 3 2 2 3 2" xfId="24265"/>
    <cellStyle name="Heading 3 2 2 3 3" xfId="17751"/>
    <cellStyle name="Heading 3 2 2 3 4" xfId="11275"/>
    <cellStyle name="Heading 3 2 2 4" xfId="6149"/>
    <cellStyle name="Heading 3 2 2 4 2" xfId="24264"/>
    <cellStyle name="Heading 3 2 2 4 3" xfId="17752"/>
    <cellStyle name="Heading 3 2 2 4 4" xfId="11276"/>
    <cellStyle name="Heading 3 2 2 5" xfId="6150"/>
    <cellStyle name="Heading 3 2 2 5 2" xfId="24263"/>
    <cellStyle name="Heading 3 2 2 5 3" xfId="17753"/>
    <cellStyle name="Heading 3 2 2 5 4" xfId="11277"/>
    <cellStyle name="Heading 3 2 2 6" xfId="6151"/>
    <cellStyle name="Heading 3 2 2 6 2" xfId="24262"/>
    <cellStyle name="Heading 3 2 2 6 3" xfId="17754"/>
    <cellStyle name="Heading 3 2 2 6 4" xfId="11278"/>
    <cellStyle name="Heading 3 2 2 7" xfId="6152"/>
    <cellStyle name="Heading 3 2 2 7 2" xfId="24261"/>
    <cellStyle name="Heading 3 2 2 7 3" xfId="17755"/>
    <cellStyle name="Heading 3 2 2 7 4" xfId="11279"/>
    <cellStyle name="Heading 3 2 2 8" xfId="6153"/>
    <cellStyle name="Heading 3 2 2 8 2" xfId="24260"/>
    <cellStyle name="Heading 3 2 2 8 3" xfId="17756"/>
    <cellStyle name="Heading 3 2 2 8 4" xfId="11280"/>
    <cellStyle name="Heading 3 2 2 9" xfId="24267"/>
    <cellStyle name="Heading 3 2 3" xfId="3179"/>
    <cellStyle name="Heading 3 2 3 2" xfId="25267"/>
    <cellStyle name="Heading 3 2 3 3" xfId="17757"/>
    <cellStyle name="Heading 3 2 3 4" xfId="11281"/>
    <cellStyle name="Heading 3 2 4" xfId="3286"/>
    <cellStyle name="Heading 3 2 4 2" xfId="6154"/>
    <cellStyle name="Heading 3 2 4 2 2" xfId="22867"/>
    <cellStyle name="Heading 3 2 4 2 3" xfId="21461"/>
    <cellStyle name="Heading 3 2 4 2 4" xfId="15008"/>
    <cellStyle name="Heading 3 2 4 3" xfId="25266"/>
    <cellStyle name="Heading 3 2 4 4" xfId="17758"/>
    <cellStyle name="Heading 3 2 4 5" xfId="11282"/>
    <cellStyle name="Heading 3 2 5" xfId="6155"/>
    <cellStyle name="Heading 3 2 5 2" xfId="25265"/>
    <cellStyle name="Heading 3 2 5 3" xfId="17759"/>
    <cellStyle name="Heading 3 2 5 4" xfId="11283"/>
    <cellStyle name="Heading 3 2 6" xfId="6156"/>
    <cellStyle name="Heading 3 2 6 2" xfId="25264"/>
    <cellStyle name="Heading 3 2 6 3" xfId="17760"/>
    <cellStyle name="Heading 3 2 6 4" xfId="11284"/>
    <cellStyle name="Heading 3 2 7" xfId="6157"/>
    <cellStyle name="Heading 3 2 7 2" xfId="25263"/>
    <cellStyle name="Heading 3 2 7 3" xfId="17761"/>
    <cellStyle name="Heading 3 2 7 4" xfId="11285"/>
    <cellStyle name="Heading 3 2 8" xfId="6158"/>
    <cellStyle name="Heading 3 2 8 2" xfId="25262"/>
    <cellStyle name="Heading 3 2 8 3" xfId="17762"/>
    <cellStyle name="Heading 3 2 8 4" xfId="11286"/>
    <cellStyle name="Heading 3 2 9" xfId="6159"/>
    <cellStyle name="Heading 3 2 9 2" xfId="25261"/>
    <cellStyle name="Heading 3 2 9 3" xfId="17763"/>
    <cellStyle name="Heading 3 2 9 4" xfId="11287"/>
    <cellStyle name="Heading 3 20" xfId="1241"/>
    <cellStyle name="Heading 3 20 2" xfId="22866"/>
    <cellStyle name="Heading 3 20 3" xfId="21462"/>
    <cellStyle name="Heading 3 20 4" xfId="15009"/>
    <cellStyle name="Heading 3 21" xfId="1242"/>
    <cellStyle name="Heading 3 21 2" xfId="22865"/>
    <cellStyle name="Heading 3 21 3" xfId="21463"/>
    <cellStyle name="Heading 3 21 4" xfId="15010"/>
    <cellStyle name="Heading 3 22" xfId="1243"/>
    <cellStyle name="Heading 3 22 2" xfId="22864"/>
    <cellStyle name="Heading 3 22 3" xfId="21464"/>
    <cellStyle name="Heading 3 22 4" xfId="15011"/>
    <cellStyle name="Heading 3 23" xfId="1244"/>
    <cellStyle name="Heading 3 23 2" xfId="22863"/>
    <cellStyle name="Heading 3 23 3" xfId="21465"/>
    <cellStyle name="Heading 3 23 4" xfId="15012"/>
    <cellStyle name="Heading 3 24" xfId="3178"/>
    <cellStyle name="Heading 3 24 2" xfId="3368"/>
    <cellStyle name="Heading 3 24 2 2" xfId="26502"/>
    <cellStyle name="Heading 3 24 2 3" xfId="21467"/>
    <cellStyle name="Heading 3 24 2 4" xfId="15014"/>
    <cellStyle name="Heading 3 24 3" xfId="22862"/>
    <cellStyle name="Heading 3 24 4" xfId="21466"/>
    <cellStyle name="Heading 3 24 5" xfId="15013"/>
    <cellStyle name="Heading 3 25" xfId="3317"/>
    <cellStyle name="Heading 3 25 2" xfId="22067"/>
    <cellStyle name="Heading 3 25 3" xfId="21468"/>
    <cellStyle name="Heading 3 25 4" xfId="15015"/>
    <cellStyle name="Heading 3 26" xfId="3429"/>
    <cellStyle name="Heading 3 26 2" xfId="4539"/>
    <cellStyle name="Heading 3 26 3" xfId="15853"/>
    <cellStyle name="Heading 3 27" xfId="3481"/>
    <cellStyle name="Heading 3 27 2" xfId="4750"/>
    <cellStyle name="Heading 3 28" xfId="3633"/>
    <cellStyle name="Heading 3 29" xfId="3773"/>
    <cellStyle name="Heading 3 29 2" xfId="4398"/>
    <cellStyle name="Heading 3 3" xfId="1245"/>
    <cellStyle name="Heading 3 3 10" xfId="25260"/>
    <cellStyle name="Heading 3 3 11" xfId="17764"/>
    <cellStyle name="Heading 3 3 12" xfId="11288"/>
    <cellStyle name="Heading 3 3 2" xfId="6160"/>
    <cellStyle name="Heading 3 3 2 10" xfId="17765"/>
    <cellStyle name="Heading 3 3 2 11" xfId="11289"/>
    <cellStyle name="Heading 3 3 2 2" xfId="6161"/>
    <cellStyle name="Heading 3 3 2 2 2" xfId="25258"/>
    <cellStyle name="Heading 3 3 2 2 3" xfId="17766"/>
    <cellStyle name="Heading 3 3 2 2 4" xfId="11290"/>
    <cellStyle name="Heading 3 3 2 3" xfId="6162"/>
    <cellStyle name="Heading 3 3 2 3 2" xfId="24259"/>
    <cellStyle name="Heading 3 3 2 3 3" xfId="17767"/>
    <cellStyle name="Heading 3 3 2 3 4" xfId="11291"/>
    <cellStyle name="Heading 3 3 2 4" xfId="6163"/>
    <cellStyle name="Heading 3 3 2 4 2" xfId="24258"/>
    <cellStyle name="Heading 3 3 2 4 3" xfId="17768"/>
    <cellStyle name="Heading 3 3 2 4 4" xfId="11292"/>
    <cellStyle name="Heading 3 3 2 5" xfId="6164"/>
    <cellStyle name="Heading 3 3 2 5 2" xfId="24257"/>
    <cellStyle name="Heading 3 3 2 5 3" xfId="17769"/>
    <cellStyle name="Heading 3 3 2 5 4" xfId="11293"/>
    <cellStyle name="Heading 3 3 2 6" xfId="6165"/>
    <cellStyle name="Heading 3 3 2 6 2" xfId="24256"/>
    <cellStyle name="Heading 3 3 2 6 3" xfId="17770"/>
    <cellStyle name="Heading 3 3 2 6 4" xfId="11294"/>
    <cellStyle name="Heading 3 3 2 7" xfId="6166"/>
    <cellStyle name="Heading 3 3 2 7 2" xfId="24255"/>
    <cellStyle name="Heading 3 3 2 7 3" xfId="17771"/>
    <cellStyle name="Heading 3 3 2 7 4" xfId="11295"/>
    <cellStyle name="Heading 3 3 2 8" xfId="6167"/>
    <cellStyle name="Heading 3 3 2 8 2" xfId="24254"/>
    <cellStyle name="Heading 3 3 2 8 3" xfId="17772"/>
    <cellStyle name="Heading 3 3 2 8 4" xfId="11296"/>
    <cellStyle name="Heading 3 3 2 9" xfId="25259"/>
    <cellStyle name="Heading 3 3 3" xfId="6168"/>
    <cellStyle name="Heading 3 3 3 2" xfId="24253"/>
    <cellStyle name="Heading 3 3 3 3" xfId="17773"/>
    <cellStyle name="Heading 3 3 3 4" xfId="11297"/>
    <cellStyle name="Heading 3 3 4" xfId="6169"/>
    <cellStyle name="Heading 3 3 4 2" xfId="24252"/>
    <cellStyle name="Heading 3 3 4 3" xfId="17774"/>
    <cellStyle name="Heading 3 3 4 4" xfId="11298"/>
    <cellStyle name="Heading 3 3 5" xfId="6170"/>
    <cellStyle name="Heading 3 3 5 2" xfId="24251"/>
    <cellStyle name="Heading 3 3 5 3" xfId="17775"/>
    <cellStyle name="Heading 3 3 5 4" xfId="11299"/>
    <cellStyle name="Heading 3 3 6" xfId="6171"/>
    <cellStyle name="Heading 3 3 6 2" xfId="25257"/>
    <cellStyle name="Heading 3 3 6 3" xfId="17776"/>
    <cellStyle name="Heading 3 3 6 4" xfId="11300"/>
    <cellStyle name="Heading 3 3 7" xfId="6172"/>
    <cellStyle name="Heading 3 3 7 2" xfId="25256"/>
    <cellStyle name="Heading 3 3 7 3" xfId="17777"/>
    <cellStyle name="Heading 3 3 7 4" xfId="11301"/>
    <cellStyle name="Heading 3 3 8" xfId="6173"/>
    <cellStyle name="Heading 3 3 8 2" xfId="25255"/>
    <cellStyle name="Heading 3 3 8 3" xfId="17778"/>
    <cellStyle name="Heading 3 3 8 4" xfId="11302"/>
    <cellStyle name="Heading 3 3 9" xfId="6174"/>
    <cellStyle name="Heading 3 3 9 2" xfId="25254"/>
    <cellStyle name="Heading 3 3 9 3" xfId="17779"/>
    <cellStyle name="Heading 3 3 9 4" xfId="11303"/>
    <cellStyle name="Heading 3 4" xfId="1246"/>
    <cellStyle name="Heading 3 4 10" xfId="25253"/>
    <cellStyle name="Heading 3 4 11" xfId="17780"/>
    <cellStyle name="Heading 3 4 12" xfId="11304"/>
    <cellStyle name="Heading 3 4 2" xfId="6175"/>
    <cellStyle name="Heading 3 4 2 10" xfId="17781"/>
    <cellStyle name="Heading 3 4 2 11" xfId="11305"/>
    <cellStyle name="Heading 3 4 2 2" xfId="6176"/>
    <cellStyle name="Heading 3 4 2 2 2" xfId="25251"/>
    <cellStyle name="Heading 3 4 2 2 3" xfId="17782"/>
    <cellStyle name="Heading 3 4 2 2 4" xfId="11306"/>
    <cellStyle name="Heading 3 4 2 3" xfId="6177"/>
    <cellStyle name="Heading 3 4 2 3 2" xfId="25250"/>
    <cellStyle name="Heading 3 4 2 3 3" xfId="17783"/>
    <cellStyle name="Heading 3 4 2 3 4" xfId="11307"/>
    <cellStyle name="Heading 3 4 2 4" xfId="6178"/>
    <cellStyle name="Heading 3 4 2 4 2" xfId="25249"/>
    <cellStyle name="Heading 3 4 2 4 3" xfId="17784"/>
    <cellStyle name="Heading 3 4 2 4 4" xfId="11308"/>
    <cellStyle name="Heading 3 4 2 5" xfId="6179"/>
    <cellStyle name="Heading 3 4 2 5 2" xfId="25897"/>
    <cellStyle name="Heading 3 4 2 5 3" xfId="17785"/>
    <cellStyle name="Heading 3 4 2 5 4" xfId="11309"/>
    <cellStyle name="Heading 3 4 2 6" xfId="6180"/>
    <cellStyle name="Heading 3 4 2 6 2" xfId="25733"/>
    <cellStyle name="Heading 3 4 2 6 3" xfId="17786"/>
    <cellStyle name="Heading 3 4 2 6 4" xfId="11310"/>
    <cellStyle name="Heading 3 4 2 7" xfId="6181"/>
    <cellStyle name="Heading 3 4 2 7 2" xfId="25732"/>
    <cellStyle name="Heading 3 4 2 7 3" xfId="17787"/>
    <cellStyle name="Heading 3 4 2 7 4" xfId="11311"/>
    <cellStyle name="Heading 3 4 2 8" xfId="6182"/>
    <cellStyle name="Heading 3 4 2 8 2" xfId="25731"/>
    <cellStyle name="Heading 3 4 2 8 3" xfId="17788"/>
    <cellStyle name="Heading 3 4 2 8 4" xfId="11312"/>
    <cellStyle name="Heading 3 4 2 9" xfId="25252"/>
    <cellStyle name="Heading 3 4 3" xfId="6183"/>
    <cellStyle name="Heading 3 4 3 2" xfId="25692"/>
    <cellStyle name="Heading 3 4 3 3" xfId="17789"/>
    <cellStyle name="Heading 3 4 3 4" xfId="11313"/>
    <cellStyle name="Heading 3 4 4" xfId="6184"/>
    <cellStyle name="Heading 3 4 4 2" xfId="25730"/>
    <cellStyle name="Heading 3 4 4 3" xfId="17790"/>
    <cellStyle name="Heading 3 4 4 4" xfId="11314"/>
    <cellStyle name="Heading 3 4 5" xfId="6185"/>
    <cellStyle name="Heading 3 4 5 2" xfId="25729"/>
    <cellStyle name="Heading 3 4 5 3" xfId="17791"/>
    <cellStyle name="Heading 3 4 5 4" xfId="11315"/>
    <cellStyle name="Heading 3 4 6" xfId="6186"/>
    <cellStyle name="Heading 3 4 6 2" xfId="25728"/>
    <cellStyle name="Heading 3 4 6 3" xfId="17792"/>
    <cellStyle name="Heading 3 4 6 4" xfId="11316"/>
    <cellStyle name="Heading 3 4 7" xfId="6187"/>
    <cellStyle name="Heading 3 4 7 2" xfId="25727"/>
    <cellStyle name="Heading 3 4 7 3" xfId="17793"/>
    <cellStyle name="Heading 3 4 7 4" xfId="11317"/>
    <cellStyle name="Heading 3 4 8" xfId="6188"/>
    <cellStyle name="Heading 3 4 8 2" xfId="25726"/>
    <cellStyle name="Heading 3 4 8 3" xfId="17794"/>
    <cellStyle name="Heading 3 4 8 4" xfId="11318"/>
    <cellStyle name="Heading 3 4 9" xfId="6189"/>
    <cellStyle name="Heading 3 4 9 2" xfId="25725"/>
    <cellStyle name="Heading 3 4 9 3" xfId="17795"/>
    <cellStyle name="Heading 3 4 9 4" xfId="11319"/>
    <cellStyle name="Heading 3 5" xfId="1247"/>
    <cellStyle name="Heading 3 5 10" xfId="25896"/>
    <cellStyle name="Heading 3 5 11" xfId="17796"/>
    <cellStyle name="Heading 3 5 12" xfId="11320"/>
    <cellStyle name="Heading 3 5 2" xfId="6190"/>
    <cellStyle name="Heading 3 5 2 10" xfId="17797"/>
    <cellStyle name="Heading 3 5 2 11" xfId="11321"/>
    <cellStyle name="Heading 3 5 2 2" xfId="6191"/>
    <cellStyle name="Heading 3 5 2 2 2" xfId="25895"/>
    <cellStyle name="Heading 3 5 2 2 3" xfId="17798"/>
    <cellStyle name="Heading 3 5 2 2 4" xfId="11322"/>
    <cellStyle name="Heading 3 5 2 3" xfId="6192"/>
    <cellStyle name="Heading 3 5 2 3 2" xfId="26862"/>
    <cellStyle name="Heading 3 5 2 3 3" xfId="17799"/>
    <cellStyle name="Heading 3 5 2 3 4" xfId="11323"/>
    <cellStyle name="Heading 3 5 2 4" xfId="6193"/>
    <cellStyle name="Heading 3 5 2 4 2" xfId="25894"/>
    <cellStyle name="Heading 3 5 2 4 3" xfId="17800"/>
    <cellStyle name="Heading 3 5 2 4 4" xfId="11324"/>
    <cellStyle name="Heading 3 5 2 5" xfId="6194"/>
    <cellStyle name="Heading 3 5 2 5 2" xfId="25724"/>
    <cellStyle name="Heading 3 5 2 5 3" xfId="17801"/>
    <cellStyle name="Heading 3 5 2 5 4" xfId="11325"/>
    <cellStyle name="Heading 3 5 2 6" xfId="6195"/>
    <cellStyle name="Heading 3 5 2 6 2" xfId="25875"/>
    <cellStyle name="Heading 3 5 2 6 3" xfId="17802"/>
    <cellStyle name="Heading 3 5 2 6 4" xfId="11326"/>
    <cellStyle name="Heading 3 5 2 7" xfId="6196"/>
    <cellStyle name="Heading 3 5 2 7 2" xfId="25723"/>
    <cellStyle name="Heading 3 5 2 7 3" xfId="17803"/>
    <cellStyle name="Heading 3 5 2 7 4" xfId="11327"/>
    <cellStyle name="Heading 3 5 2 8" xfId="6197"/>
    <cellStyle name="Heading 3 5 2 8 2" xfId="26954"/>
    <cellStyle name="Heading 3 5 2 8 3" xfId="17804"/>
    <cellStyle name="Heading 3 5 2 8 4" xfId="11328"/>
    <cellStyle name="Heading 3 5 2 9" xfId="24250"/>
    <cellStyle name="Heading 3 5 3" xfId="6198"/>
    <cellStyle name="Heading 3 5 3 2" xfId="25722"/>
    <cellStyle name="Heading 3 5 3 3" xfId="17805"/>
    <cellStyle name="Heading 3 5 3 4" xfId="11329"/>
    <cellStyle name="Heading 3 5 4" xfId="6199"/>
    <cellStyle name="Heading 3 5 4 2" xfId="25892"/>
    <cellStyle name="Heading 3 5 4 3" xfId="17806"/>
    <cellStyle name="Heading 3 5 4 4" xfId="11330"/>
    <cellStyle name="Heading 3 5 5" xfId="6200"/>
    <cellStyle name="Heading 3 5 5 2" xfId="25721"/>
    <cellStyle name="Heading 3 5 5 3" xfId="17807"/>
    <cellStyle name="Heading 3 5 5 4" xfId="11331"/>
    <cellStyle name="Heading 3 5 6" xfId="6201"/>
    <cellStyle name="Heading 3 5 6 2" xfId="25720"/>
    <cellStyle name="Heading 3 5 6 3" xfId="17808"/>
    <cellStyle name="Heading 3 5 6 4" xfId="11332"/>
    <cellStyle name="Heading 3 5 7" xfId="6202"/>
    <cellStyle name="Heading 3 5 7 2" xfId="25719"/>
    <cellStyle name="Heading 3 5 7 3" xfId="17809"/>
    <cellStyle name="Heading 3 5 7 4" xfId="11333"/>
    <cellStyle name="Heading 3 5 8" xfId="6203"/>
    <cellStyle name="Heading 3 5 8 2" xfId="25718"/>
    <cellStyle name="Heading 3 5 8 3" xfId="17810"/>
    <cellStyle name="Heading 3 5 8 4" xfId="11334"/>
    <cellStyle name="Heading 3 5 9" xfId="6204"/>
    <cellStyle name="Heading 3 5 9 2" xfId="25717"/>
    <cellStyle name="Heading 3 5 9 3" xfId="17811"/>
    <cellStyle name="Heading 3 5 9 4" xfId="11335"/>
    <cellStyle name="Heading 3 6" xfId="1248"/>
    <cellStyle name="Heading 3 6 10" xfId="25716"/>
    <cellStyle name="Heading 3 6 11" xfId="17812"/>
    <cellStyle name="Heading 3 6 12" xfId="11336"/>
    <cellStyle name="Heading 3 6 2" xfId="6205"/>
    <cellStyle name="Heading 3 6 2 10" xfId="17813"/>
    <cellStyle name="Heading 3 6 2 11" xfId="11337"/>
    <cellStyle name="Heading 3 6 2 2" xfId="6206"/>
    <cellStyle name="Heading 3 6 2 2 2" xfId="25714"/>
    <cellStyle name="Heading 3 6 2 2 3" xfId="17814"/>
    <cellStyle name="Heading 3 6 2 2 4" xfId="11338"/>
    <cellStyle name="Heading 3 6 2 3" xfId="6207"/>
    <cellStyle name="Heading 3 6 2 3 2" xfId="25713"/>
    <cellStyle name="Heading 3 6 2 3 3" xfId="17815"/>
    <cellStyle name="Heading 3 6 2 3 4" xfId="11339"/>
    <cellStyle name="Heading 3 6 2 4" xfId="6208"/>
    <cellStyle name="Heading 3 6 2 4 2" xfId="25712"/>
    <cellStyle name="Heading 3 6 2 4 3" xfId="17816"/>
    <cellStyle name="Heading 3 6 2 4 4" xfId="11340"/>
    <cellStyle name="Heading 3 6 2 5" xfId="6209"/>
    <cellStyle name="Heading 3 6 2 5 2" xfId="25711"/>
    <cellStyle name="Heading 3 6 2 5 3" xfId="17817"/>
    <cellStyle name="Heading 3 6 2 5 4" xfId="11341"/>
    <cellStyle name="Heading 3 6 2 6" xfId="6210"/>
    <cellStyle name="Heading 3 6 2 6 2" xfId="25710"/>
    <cellStyle name="Heading 3 6 2 6 3" xfId="17818"/>
    <cellStyle name="Heading 3 6 2 6 4" xfId="11342"/>
    <cellStyle name="Heading 3 6 2 7" xfId="6211"/>
    <cellStyle name="Heading 3 6 2 7 2" xfId="25709"/>
    <cellStyle name="Heading 3 6 2 7 3" xfId="17819"/>
    <cellStyle name="Heading 3 6 2 7 4" xfId="11343"/>
    <cellStyle name="Heading 3 6 2 8" xfId="6212"/>
    <cellStyle name="Heading 3 6 2 8 2" xfId="25708"/>
    <cellStyle name="Heading 3 6 2 8 3" xfId="17820"/>
    <cellStyle name="Heading 3 6 2 8 4" xfId="11344"/>
    <cellStyle name="Heading 3 6 2 9" xfId="25715"/>
    <cellStyle name="Heading 3 6 3" xfId="6213"/>
    <cellStyle name="Heading 3 6 3 2" xfId="25707"/>
    <cellStyle name="Heading 3 6 3 3" xfId="17821"/>
    <cellStyle name="Heading 3 6 3 4" xfId="11345"/>
    <cellStyle name="Heading 3 6 4" xfId="6214"/>
    <cellStyle name="Heading 3 6 4 2" xfId="25706"/>
    <cellStyle name="Heading 3 6 4 3" xfId="17822"/>
    <cellStyle name="Heading 3 6 4 4" xfId="11346"/>
    <cellStyle name="Heading 3 6 5" xfId="6215"/>
    <cellStyle name="Heading 3 6 5 2" xfId="25705"/>
    <cellStyle name="Heading 3 6 5 3" xfId="17823"/>
    <cellStyle name="Heading 3 6 5 4" xfId="11347"/>
    <cellStyle name="Heading 3 6 6" xfId="6216"/>
    <cellStyle name="Heading 3 6 6 2" xfId="25248"/>
    <cellStyle name="Heading 3 6 6 3" xfId="17824"/>
    <cellStyle name="Heading 3 6 6 4" xfId="11348"/>
    <cellStyle name="Heading 3 6 7" xfId="6217"/>
    <cellStyle name="Heading 3 6 7 2" xfId="25704"/>
    <cellStyle name="Heading 3 6 7 3" xfId="17825"/>
    <cellStyle name="Heading 3 6 7 4" xfId="11349"/>
    <cellStyle name="Heading 3 6 8" xfId="6218"/>
    <cellStyle name="Heading 3 6 8 2" xfId="25703"/>
    <cellStyle name="Heading 3 6 8 3" xfId="17826"/>
    <cellStyle name="Heading 3 6 8 4" xfId="11350"/>
    <cellStyle name="Heading 3 6 9" xfId="6219"/>
    <cellStyle name="Heading 3 6 9 2" xfId="22436"/>
    <cellStyle name="Heading 3 6 9 3" xfId="17827"/>
    <cellStyle name="Heading 3 6 9 4" xfId="11351"/>
    <cellStyle name="Heading 3 7" xfId="1249"/>
    <cellStyle name="Heading 3 7 10" xfId="22435"/>
    <cellStyle name="Heading 3 7 11" xfId="17828"/>
    <cellStyle name="Heading 3 7 12" xfId="11352"/>
    <cellStyle name="Heading 3 7 2" xfId="6220"/>
    <cellStyle name="Heading 3 7 2 10" xfId="17829"/>
    <cellStyle name="Heading 3 7 2 11" xfId="11353"/>
    <cellStyle name="Heading 3 7 2 2" xfId="6221"/>
    <cellStyle name="Heading 3 7 2 2 2" xfId="25701"/>
    <cellStyle name="Heading 3 7 2 2 3" xfId="17830"/>
    <cellStyle name="Heading 3 7 2 2 4" xfId="11354"/>
    <cellStyle name="Heading 3 7 2 3" xfId="6222"/>
    <cellStyle name="Heading 3 7 2 3 2" xfId="25700"/>
    <cellStyle name="Heading 3 7 2 3 3" xfId="17831"/>
    <cellStyle name="Heading 3 7 2 3 4" xfId="11355"/>
    <cellStyle name="Heading 3 7 2 4" xfId="6223"/>
    <cellStyle name="Heading 3 7 2 4 2" xfId="25699"/>
    <cellStyle name="Heading 3 7 2 4 3" xfId="17832"/>
    <cellStyle name="Heading 3 7 2 4 4" xfId="11356"/>
    <cellStyle name="Heading 3 7 2 5" xfId="6224"/>
    <cellStyle name="Heading 3 7 2 5 2" xfId="25734"/>
    <cellStyle name="Heading 3 7 2 5 3" xfId="17833"/>
    <cellStyle name="Heading 3 7 2 5 4" xfId="11357"/>
    <cellStyle name="Heading 3 7 2 6" xfId="6225"/>
    <cellStyle name="Heading 3 7 2 6 2" xfId="25698"/>
    <cellStyle name="Heading 3 7 2 6 3" xfId="17834"/>
    <cellStyle name="Heading 3 7 2 6 4" xfId="11358"/>
    <cellStyle name="Heading 3 7 2 7" xfId="6226"/>
    <cellStyle name="Heading 3 7 2 7 2" xfId="25697"/>
    <cellStyle name="Heading 3 7 2 7 3" xfId="17835"/>
    <cellStyle name="Heading 3 7 2 7 4" xfId="11359"/>
    <cellStyle name="Heading 3 7 2 8" xfId="6227"/>
    <cellStyle name="Heading 3 7 2 8 2" xfId="25696"/>
    <cellStyle name="Heading 3 7 2 8 3" xfId="17836"/>
    <cellStyle name="Heading 3 7 2 8 4" xfId="11360"/>
    <cellStyle name="Heading 3 7 2 9" xfId="25702"/>
    <cellStyle name="Heading 3 7 3" xfId="6228"/>
    <cellStyle name="Heading 3 7 3 2" xfId="25695"/>
    <cellStyle name="Heading 3 7 3 3" xfId="17837"/>
    <cellStyle name="Heading 3 7 3 4" xfId="11361"/>
    <cellStyle name="Heading 3 7 4" xfId="6229"/>
    <cellStyle name="Heading 3 7 4 2" xfId="25694"/>
    <cellStyle name="Heading 3 7 4 3" xfId="17838"/>
    <cellStyle name="Heading 3 7 4 4" xfId="11362"/>
    <cellStyle name="Heading 3 7 5" xfId="6230"/>
    <cellStyle name="Heading 3 7 5 2" xfId="24249"/>
    <cellStyle name="Heading 3 7 5 3" xfId="17839"/>
    <cellStyle name="Heading 3 7 5 4" xfId="11363"/>
    <cellStyle name="Heading 3 7 6" xfId="6231"/>
    <cellStyle name="Heading 3 7 6 2" xfId="26861"/>
    <cellStyle name="Heading 3 7 6 3" xfId="17840"/>
    <cellStyle name="Heading 3 7 6 4" xfId="11364"/>
    <cellStyle name="Heading 3 7 7" xfId="6232"/>
    <cellStyle name="Heading 3 7 7 2" xfId="24248"/>
    <cellStyle name="Heading 3 7 7 3" xfId="17841"/>
    <cellStyle name="Heading 3 7 7 4" xfId="11365"/>
    <cellStyle name="Heading 3 7 8" xfId="6233"/>
    <cellStyle name="Heading 3 7 8 2" xfId="26860"/>
    <cellStyle name="Heading 3 7 8 3" xfId="17842"/>
    <cellStyle name="Heading 3 7 8 4" xfId="11366"/>
    <cellStyle name="Heading 3 7 9" xfId="6234"/>
    <cellStyle name="Heading 3 7 9 2" xfId="24247"/>
    <cellStyle name="Heading 3 7 9 3" xfId="17843"/>
    <cellStyle name="Heading 3 7 9 4" xfId="11367"/>
    <cellStyle name="Heading 3 8" xfId="1250"/>
    <cellStyle name="Heading 3 8 10" xfId="17844"/>
    <cellStyle name="Heading 3 8 11" xfId="11368"/>
    <cellStyle name="Heading 3 8 2" xfId="6235"/>
    <cellStyle name="Heading 3 8 2 2" xfId="26859"/>
    <cellStyle name="Heading 3 8 2 3" xfId="17845"/>
    <cellStyle name="Heading 3 8 2 4" xfId="11369"/>
    <cellStyle name="Heading 3 8 3" xfId="6236"/>
    <cellStyle name="Heading 3 8 3 2" xfId="24245"/>
    <cellStyle name="Heading 3 8 3 3" xfId="17846"/>
    <cellStyle name="Heading 3 8 3 4" xfId="11370"/>
    <cellStyle name="Heading 3 8 4" xfId="6237"/>
    <cellStyle name="Heading 3 8 4 2" xfId="26858"/>
    <cellStyle name="Heading 3 8 4 3" xfId="17847"/>
    <cellStyle name="Heading 3 8 4 4" xfId="11371"/>
    <cellStyle name="Heading 3 8 5" xfId="6238"/>
    <cellStyle name="Heading 3 8 5 2" xfId="24244"/>
    <cellStyle name="Heading 3 8 5 3" xfId="17848"/>
    <cellStyle name="Heading 3 8 5 4" xfId="11372"/>
    <cellStyle name="Heading 3 8 6" xfId="6239"/>
    <cellStyle name="Heading 3 8 6 2" xfId="26857"/>
    <cellStyle name="Heading 3 8 6 3" xfId="17849"/>
    <cellStyle name="Heading 3 8 6 4" xfId="11373"/>
    <cellStyle name="Heading 3 8 7" xfId="6240"/>
    <cellStyle name="Heading 3 8 7 2" xfId="24243"/>
    <cellStyle name="Heading 3 8 7 3" xfId="17850"/>
    <cellStyle name="Heading 3 8 7 4" xfId="11374"/>
    <cellStyle name="Heading 3 8 8" xfId="6241"/>
    <cellStyle name="Heading 3 8 8 2" xfId="26856"/>
    <cellStyle name="Heading 3 8 8 3" xfId="17851"/>
    <cellStyle name="Heading 3 8 8 4" xfId="11375"/>
    <cellStyle name="Heading 3 8 9" xfId="24246"/>
    <cellStyle name="Heading 3 9" xfId="1251"/>
    <cellStyle name="Heading 3 9 10" xfId="17852"/>
    <cellStyle name="Heading 3 9 11" xfId="11376"/>
    <cellStyle name="Heading 3 9 2" xfId="6242"/>
    <cellStyle name="Heading 3 9 2 2" xfId="24242"/>
    <cellStyle name="Heading 3 9 2 3" xfId="17853"/>
    <cellStyle name="Heading 3 9 2 4" xfId="11377"/>
    <cellStyle name="Heading 3 9 3" xfId="6243"/>
    <cellStyle name="Heading 3 9 3 2" xfId="24241"/>
    <cellStyle name="Heading 3 9 3 3" xfId="17854"/>
    <cellStyle name="Heading 3 9 3 4" xfId="11378"/>
    <cellStyle name="Heading 3 9 4" xfId="6244"/>
    <cellStyle name="Heading 3 9 4 2" xfId="24240"/>
    <cellStyle name="Heading 3 9 4 3" xfId="17855"/>
    <cellStyle name="Heading 3 9 4 4" xfId="11379"/>
    <cellStyle name="Heading 3 9 5" xfId="6245"/>
    <cellStyle name="Heading 3 9 5 2" xfId="24239"/>
    <cellStyle name="Heading 3 9 5 3" xfId="17856"/>
    <cellStyle name="Heading 3 9 5 4" xfId="11380"/>
    <cellStyle name="Heading 3 9 6" xfId="6246"/>
    <cellStyle name="Heading 3 9 6 2" xfId="24238"/>
    <cellStyle name="Heading 3 9 6 3" xfId="17857"/>
    <cellStyle name="Heading 3 9 6 4" xfId="11381"/>
    <cellStyle name="Heading 3 9 7" xfId="6247"/>
    <cellStyle name="Heading 3 9 7 2" xfId="24237"/>
    <cellStyle name="Heading 3 9 7 3" xfId="17858"/>
    <cellStyle name="Heading 3 9 7 4" xfId="11382"/>
    <cellStyle name="Heading 3 9 8" xfId="6248"/>
    <cellStyle name="Heading 3 9 8 2" xfId="24236"/>
    <cellStyle name="Heading 3 9 8 3" xfId="17859"/>
    <cellStyle name="Heading 3 9 8 4" xfId="11383"/>
    <cellStyle name="Heading 3 9 9" xfId="25693"/>
    <cellStyle name="Heading 4" xfId="66" builtinId="19" customBuiltin="1"/>
    <cellStyle name="Heading 4 10" xfId="6249"/>
    <cellStyle name="Heading 4 10 10" xfId="17860"/>
    <cellStyle name="Heading 4 10 11" xfId="11384"/>
    <cellStyle name="Heading 4 10 2" xfId="6250"/>
    <cellStyle name="Heading 4 10 2 2" xfId="24234"/>
    <cellStyle name="Heading 4 10 2 3" xfId="17861"/>
    <cellStyle name="Heading 4 10 2 4" xfId="11385"/>
    <cellStyle name="Heading 4 10 3" xfId="6251"/>
    <cellStyle name="Heading 4 10 3 2" xfId="24233"/>
    <cellStyle name="Heading 4 10 3 3" xfId="17862"/>
    <cellStyle name="Heading 4 10 3 4" xfId="11386"/>
    <cellStyle name="Heading 4 10 4" xfId="6252"/>
    <cellStyle name="Heading 4 10 4 2" xfId="24232"/>
    <cellStyle name="Heading 4 10 4 3" xfId="17863"/>
    <cellStyle name="Heading 4 10 4 4" xfId="11387"/>
    <cellStyle name="Heading 4 10 5" xfId="6253"/>
    <cellStyle name="Heading 4 10 5 2" xfId="24231"/>
    <cellStyle name="Heading 4 10 5 3" xfId="17864"/>
    <cellStyle name="Heading 4 10 5 4" xfId="11388"/>
    <cellStyle name="Heading 4 10 6" xfId="6254"/>
    <cellStyle name="Heading 4 10 6 2" xfId="24230"/>
    <cellStyle name="Heading 4 10 6 3" xfId="17865"/>
    <cellStyle name="Heading 4 10 6 4" xfId="11389"/>
    <cellStyle name="Heading 4 10 7" xfId="6255"/>
    <cellStyle name="Heading 4 10 7 2" xfId="24229"/>
    <cellStyle name="Heading 4 10 7 3" xfId="17866"/>
    <cellStyle name="Heading 4 10 7 4" xfId="11390"/>
    <cellStyle name="Heading 4 10 8" xfId="6256"/>
    <cellStyle name="Heading 4 10 8 2" xfId="24228"/>
    <cellStyle name="Heading 4 10 8 3" xfId="17867"/>
    <cellStyle name="Heading 4 10 8 4" xfId="11391"/>
    <cellStyle name="Heading 4 10 9" xfId="24235"/>
    <cellStyle name="Heading 4 11" xfId="6257"/>
    <cellStyle name="Heading 4 11 2" xfId="24227"/>
    <cellStyle name="Heading 4 11 3" xfId="17868"/>
    <cellStyle name="Heading 4 11 4" xfId="11392"/>
    <cellStyle name="Heading 4 12" xfId="4399"/>
    <cellStyle name="Heading 4 12 2" xfId="15854"/>
    <cellStyle name="Heading 4 2" xfId="1252"/>
    <cellStyle name="Heading 4 2 10" xfId="24226"/>
    <cellStyle name="Heading 4 2 11" xfId="17869"/>
    <cellStyle name="Heading 4 2 12" xfId="11393"/>
    <cellStyle name="Heading 4 2 2" xfId="1253"/>
    <cellStyle name="Heading 4 2 2 10" xfId="17870"/>
    <cellStyle name="Heading 4 2 2 11" xfId="11394"/>
    <cellStyle name="Heading 4 2 2 2" xfId="6258"/>
    <cellStyle name="Heading 4 2 2 2 2" xfId="24224"/>
    <cellStyle name="Heading 4 2 2 2 3" xfId="17871"/>
    <cellStyle name="Heading 4 2 2 2 4" xfId="11395"/>
    <cellStyle name="Heading 4 2 2 3" xfId="6259"/>
    <cellStyle name="Heading 4 2 2 3 2" xfId="24223"/>
    <cellStyle name="Heading 4 2 2 3 3" xfId="17872"/>
    <cellStyle name="Heading 4 2 2 3 4" xfId="11396"/>
    <cellStyle name="Heading 4 2 2 4" xfId="6260"/>
    <cellStyle name="Heading 4 2 2 4 2" xfId="24222"/>
    <cellStyle name="Heading 4 2 2 4 3" xfId="17873"/>
    <cellStyle name="Heading 4 2 2 4 4" xfId="11397"/>
    <cellStyle name="Heading 4 2 2 5" xfId="6261"/>
    <cellStyle name="Heading 4 2 2 5 2" xfId="24221"/>
    <cellStyle name="Heading 4 2 2 5 3" xfId="17874"/>
    <cellStyle name="Heading 4 2 2 5 4" xfId="11398"/>
    <cellStyle name="Heading 4 2 2 6" xfId="6262"/>
    <cellStyle name="Heading 4 2 2 6 2" xfId="24220"/>
    <cellStyle name="Heading 4 2 2 6 3" xfId="17875"/>
    <cellStyle name="Heading 4 2 2 6 4" xfId="11399"/>
    <cellStyle name="Heading 4 2 2 7" xfId="6263"/>
    <cellStyle name="Heading 4 2 2 7 2" xfId="24219"/>
    <cellStyle name="Heading 4 2 2 7 3" xfId="17876"/>
    <cellStyle name="Heading 4 2 2 7 4" xfId="11400"/>
    <cellStyle name="Heading 4 2 2 8" xfId="6264"/>
    <cellStyle name="Heading 4 2 2 8 2" xfId="24218"/>
    <cellStyle name="Heading 4 2 2 8 3" xfId="17877"/>
    <cellStyle name="Heading 4 2 2 8 4" xfId="11401"/>
    <cellStyle name="Heading 4 2 2 9" xfId="24225"/>
    <cellStyle name="Heading 4 2 3" xfId="3181"/>
    <cellStyle name="Heading 4 2 3 2" xfId="24217"/>
    <cellStyle name="Heading 4 2 3 3" xfId="17878"/>
    <cellStyle name="Heading 4 2 3 4" xfId="11402"/>
    <cellStyle name="Heading 4 2 4" xfId="3285"/>
    <cellStyle name="Heading 4 2 4 2" xfId="24216"/>
    <cellStyle name="Heading 4 2 4 3" xfId="17879"/>
    <cellStyle name="Heading 4 2 4 4" xfId="11403"/>
    <cellStyle name="Heading 4 2 5" xfId="6265"/>
    <cellStyle name="Heading 4 2 5 2" xfId="24215"/>
    <cellStyle name="Heading 4 2 5 3" xfId="17880"/>
    <cellStyle name="Heading 4 2 5 4" xfId="11404"/>
    <cellStyle name="Heading 4 2 6" xfId="6266"/>
    <cellStyle name="Heading 4 2 6 2" xfId="24214"/>
    <cellStyle name="Heading 4 2 6 3" xfId="17881"/>
    <cellStyle name="Heading 4 2 6 4" xfId="11405"/>
    <cellStyle name="Heading 4 2 7" xfId="6267"/>
    <cellStyle name="Heading 4 2 7 2" xfId="26836"/>
    <cellStyle name="Heading 4 2 7 3" xfId="17882"/>
    <cellStyle name="Heading 4 2 7 4" xfId="11406"/>
    <cellStyle name="Heading 4 2 8" xfId="6268"/>
    <cellStyle name="Heading 4 2 8 2" xfId="26855"/>
    <cellStyle name="Heading 4 2 8 3" xfId="17883"/>
    <cellStyle name="Heading 4 2 8 4" xfId="11407"/>
    <cellStyle name="Heading 4 2 9" xfId="6269"/>
    <cellStyle name="Heading 4 2 9 2" xfId="26854"/>
    <cellStyle name="Heading 4 2 9 3" xfId="17884"/>
    <cellStyle name="Heading 4 2 9 4" xfId="11408"/>
    <cellStyle name="Heading 4 3" xfId="3180"/>
    <cellStyle name="Heading 4 3 10" xfId="26853"/>
    <cellStyle name="Heading 4 3 11" xfId="17885"/>
    <cellStyle name="Heading 4 3 12" xfId="11409"/>
    <cellStyle name="Heading 4 3 2" xfId="3369"/>
    <cellStyle name="Heading 4 3 2 10" xfId="17886"/>
    <cellStyle name="Heading 4 3 2 11" xfId="11410"/>
    <cellStyle name="Heading 4 3 2 2" xfId="6270"/>
    <cellStyle name="Heading 4 3 2 2 2" xfId="26851"/>
    <cellStyle name="Heading 4 3 2 2 3" xfId="17887"/>
    <cellStyle name="Heading 4 3 2 2 4" xfId="11411"/>
    <cellStyle name="Heading 4 3 2 3" xfId="6271"/>
    <cellStyle name="Heading 4 3 2 3 2" xfId="26850"/>
    <cellStyle name="Heading 4 3 2 3 3" xfId="17888"/>
    <cellStyle name="Heading 4 3 2 3 4" xfId="11412"/>
    <cellStyle name="Heading 4 3 2 4" xfId="6272"/>
    <cellStyle name="Heading 4 3 2 4 2" xfId="26849"/>
    <cellStyle name="Heading 4 3 2 4 3" xfId="17889"/>
    <cellStyle name="Heading 4 3 2 4 4" xfId="11413"/>
    <cellStyle name="Heading 4 3 2 5" xfId="6273"/>
    <cellStyle name="Heading 4 3 2 5 2" xfId="26848"/>
    <cellStyle name="Heading 4 3 2 5 3" xfId="17890"/>
    <cellStyle name="Heading 4 3 2 5 4" xfId="11414"/>
    <cellStyle name="Heading 4 3 2 6" xfId="6274"/>
    <cellStyle name="Heading 4 3 2 6 2" xfId="26847"/>
    <cellStyle name="Heading 4 3 2 6 3" xfId="17891"/>
    <cellStyle name="Heading 4 3 2 6 4" xfId="11415"/>
    <cellStyle name="Heading 4 3 2 7" xfId="6275"/>
    <cellStyle name="Heading 4 3 2 7 2" xfId="26846"/>
    <cellStyle name="Heading 4 3 2 7 3" xfId="17892"/>
    <cellStyle name="Heading 4 3 2 7 4" xfId="11416"/>
    <cellStyle name="Heading 4 3 2 8" xfId="6276"/>
    <cellStyle name="Heading 4 3 2 8 2" xfId="26845"/>
    <cellStyle name="Heading 4 3 2 8 3" xfId="17893"/>
    <cellStyle name="Heading 4 3 2 8 4" xfId="11417"/>
    <cellStyle name="Heading 4 3 2 9" xfId="26852"/>
    <cellStyle name="Heading 4 3 3" xfId="6277"/>
    <cellStyle name="Heading 4 3 3 2" xfId="26844"/>
    <cellStyle name="Heading 4 3 3 3" xfId="17894"/>
    <cellStyle name="Heading 4 3 3 4" xfId="11418"/>
    <cellStyle name="Heading 4 3 4" xfId="6278"/>
    <cellStyle name="Heading 4 3 4 2" xfId="26843"/>
    <cellStyle name="Heading 4 3 4 3" xfId="17895"/>
    <cellStyle name="Heading 4 3 4 4" xfId="11419"/>
    <cellStyle name="Heading 4 3 5" xfId="6279"/>
    <cellStyle name="Heading 4 3 5 2" xfId="26842"/>
    <cellStyle name="Heading 4 3 5 3" xfId="17896"/>
    <cellStyle name="Heading 4 3 5 4" xfId="11420"/>
    <cellStyle name="Heading 4 3 6" xfId="6280"/>
    <cellStyle name="Heading 4 3 6 2" xfId="26841"/>
    <cellStyle name="Heading 4 3 6 3" xfId="17897"/>
    <cellStyle name="Heading 4 3 6 4" xfId="11421"/>
    <cellStyle name="Heading 4 3 7" xfId="6281"/>
    <cellStyle name="Heading 4 3 7 2" xfId="26840"/>
    <cellStyle name="Heading 4 3 7 3" xfId="17898"/>
    <cellStyle name="Heading 4 3 7 4" xfId="11422"/>
    <cellStyle name="Heading 4 3 8" xfId="6282"/>
    <cellStyle name="Heading 4 3 8 2" xfId="26839"/>
    <cellStyle name="Heading 4 3 8 3" xfId="17899"/>
    <cellStyle name="Heading 4 3 8 4" xfId="11423"/>
    <cellStyle name="Heading 4 3 9" xfId="6283"/>
    <cellStyle name="Heading 4 3 9 2" xfId="26838"/>
    <cellStyle name="Heading 4 3 9 3" xfId="17900"/>
    <cellStyle name="Heading 4 3 9 4" xfId="11424"/>
    <cellStyle name="Heading 4 4" xfId="3316"/>
    <cellStyle name="Heading 4 4 10" xfId="26837"/>
    <cellStyle name="Heading 4 4 11" xfId="17901"/>
    <cellStyle name="Heading 4 4 12" xfId="11425"/>
    <cellStyle name="Heading 4 4 2" xfId="6284"/>
    <cellStyle name="Heading 4 4 2 10" xfId="17902"/>
    <cellStyle name="Heading 4 4 2 11" xfId="11426"/>
    <cellStyle name="Heading 4 4 2 2" xfId="6285"/>
    <cellStyle name="Heading 4 4 2 2 2" xfId="24212"/>
    <cellStyle name="Heading 4 4 2 2 3" xfId="17903"/>
    <cellStyle name="Heading 4 4 2 2 4" xfId="11427"/>
    <cellStyle name="Heading 4 4 2 3" xfId="6286"/>
    <cellStyle name="Heading 4 4 2 3 2" xfId="24211"/>
    <cellStyle name="Heading 4 4 2 3 3" xfId="17904"/>
    <cellStyle name="Heading 4 4 2 3 4" xfId="11428"/>
    <cellStyle name="Heading 4 4 2 4" xfId="6287"/>
    <cellStyle name="Heading 4 4 2 4 2" xfId="24210"/>
    <cellStyle name="Heading 4 4 2 4 3" xfId="17905"/>
    <cellStyle name="Heading 4 4 2 4 4" xfId="11429"/>
    <cellStyle name="Heading 4 4 2 5" xfId="6288"/>
    <cellStyle name="Heading 4 4 2 5 2" xfId="24209"/>
    <cellStyle name="Heading 4 4 2 5 3" xfId="17906"/>
    <cellStyle name="Heading 4 4 2 5 4" xfId="11430"/>
    <cellStyle name="Heading 4 4 2 6" xfId="6289"/>
    <cellStyle name="Heading 4 4 2 6 2" xfId="24208"/>
    <cellStyle name="Heading 4 4 2 6 3" xfId="17907"/>
    <cellStyle name="Heading 4 4 2 6 4" xfId="11431"/>
    <cellStyle name="Heading 4 4 2 7" xfId="6290"/>
    <cellStyle name="Heading 4 4 2 7 2" xfId="24207"/>
    <cellStyle name="Heading 4 4 2 7 3" xfId="17908"/>
    <cellStyle name="Heading 4 4 2 7 4" xfId="11432"/>
    <cellStyle name="Heading 4 4 2 8" xfId="6291"/>
    <cellStyle name="Heading 4 4 2 8 2" xfId="24206"/>
    <cellStyle name="Heading 4 4 2 8 3" xfId="17909"/>
    <cellStyle name="Heading 4 4 2 8 4" xfId="11433"/>
    <cellStyle name="Heading 4 4 2 9" xfId="24213"/>
    <cellStyle name="Heading 4 4 3" xfId="6292"/>
    <cellStyle name="Heading 4 4 3 2" xfId="24205"/>
    <cellStyle name="Heading 4 4 3 3" xfId="17910"/>
    <cellStyle name="Heading 4 4 3 4" xfId="11434"/>
    <cellStyle name="Heading 4 4 4" xfId="6293"/>
    <cellStyle name="Heading 4 4 4 2" xfId="26835"/>
    <cellStyle name="Heading 4 4 4 3" xfId="17911"/>
    <cellStyle name="Heading 4 4 4 4" xfId="11435"/>
    <cellStyle name="Heading 4 4 5" xfId="6294"/>
    <cellStyle name="Heading 4 4 5 2" xfId="24204"/>
    <cellStyle name="Heading 4 4 5 3" xfId="17912"/>
    <cellStyle name="Heading 4 4 5 4" xfId="11436"/>
    <cellStyle name="Heading 4 4 6" xfId="6295"/>
    <cellStyle name="Heading 4 4 6 2" xfId="24203"/>
    <cellStyle name="Heading 4 4 6 3" xfId="17913"/>
    <cellStyle name="Heading 4 4 6 4" xfId="11437"/>
    <cellStyle name="Heading 4 4 7" xfId="6296"/>
    <cellStyle name="Heading 4 4 7 2" xfId="24202"/>
    <cellStyle name="Heading 4 4 7 3" xfId="17914"/>
    <cellStyle name="Heading 4 4 7 4" xfId="11438"/>
    <cellStyle name="Heading 4 4 8" xfId="6297"/>
    <cellStyle name="Heading 4 4 8 2" xfId="24201"/>
    <cellStyle name="Heading 4 4 8 3" xfId="17915"/>
    <cellStyle name="Heading 4 4 8 4" xfId="11439"/>
    <cellStyle name="Heading 4 4 9" xfId="6298"/>
    <cellStyle name="Heading 4 4 9 2" xfId="24200"/>
    <cellStyle name="Heading 4 4 9 3" xfId="17916"/>
    <cellStyle name="Heading 4 4 9 4" xfId="11440"/>
    <cellStyle name="Heading 4 5" xfId="3430"/>
    <cellStyle name="Heading 4 5 10" xfId="4540"/>
    <cellStyle name="Heading 4 5 10 2" xfId="24199"/>
    <cellStyle name="Heading 4 5 11" xfId="17917"/>
    <cellStyle name="Heading 4 5 12" xfId="11441"/>
    <cellStyle name="Heading 4 5 2" xfId="6299"/>
    <cellStyle name="Heading 4 5 2 10" xfId="17918"/>
    <cellStyle name="Heading 4 5 2 11" xfId="11442"/>
    <cellStyle name="Heading 4 5 2 2" xfId="6300"/>
    <cellStyle name="Heading 4 5 2 2 2" xfId="24197"/>
    <cellStyle name="Heading 4 5 2 2 3" xfId="17919"/>
    <cellStyle name="Heading 4 5 2 2 4" xfId="11443"/>
    <cellStyle name="Heading 4 5 2 3" xfId="6301"/>
    <cellStyle name="Heading 4 5 2 3 2" xfId="24196"/>
    <cellStyle name="Heading 4 5 2 3 3" xfId="17920"/>
    <cellStyle name="Heading 4 5 2 3 4" xfId="11444"/>
    <cellStyle name="Heading 4 5 2 4" xfId="6302"/>
    <cellStyle name="Heading 4 5 2 4 2" xfId="24195"/>
    <cellStyle name="Heading 4 5 2 4 3" xfId="17921"/>
    <cellStyle name="Heading 4 5 2 4 4" xfId="11445"/>
    <cellStyle name="Heading 4 5 2 5" xfId="6303"/>
    <cellStyle name="Heading 4 5 2 5 2" xfId="24194"/>
    <cellStyle name="Heading 4 5 2 5 3" xfId="17922"/>
    <cellStyle name="Heading 4 5 2 5 4" xfId="11446"/>
    <cellStyle name="Heading 4 5 2 6" xfId="6304"/>
    <cellStyle name="Heading 4 5 2 6 2" xfId="24193"/>
    <cellStyle name="Heading 4 5 2 6 3" xfId="17923"/>
    <cellStyle name="Heading 4 5 2 6 4" xfId="11447"/>
    <cellStyle name="Heading 4 5 2 7" xfId="6305"/>
    <cellStyle name="Heading 4 5 2 7 2" xfId="24192"/>
    <cellStyle name="Heading 4 5 2 7 3" xfId="17924"/>
    <cellStyle name="Heading 4 5 2 7 4" xfId="11448"/>
    <cellStyle name="Heading 4 5 2 8" xfId="6306"/>
    <cellStyle name="Heading 4 5 2 8 2" xfId="24191"/>
    <cellStyle name="Heading 4 5 2 8 3" xfId="17925"/>
    <cellStyle name="Heading 4 5 2 8 4" xfId="11449"/>
    <cellStyle name="Heading 4 5 2 9" xfId="24198"/>
    <cellStyle name="Heading 4 5 3" xfId="6307"/>
    <cellStyle name="Heading 4 5 3 2" xfId="24190"/>
    <cellStyle name="Heading 4 5 3 3" xfId="17926"/>
    <cellStyle name="Heading 4 5 3 4" xfId="11450"/>
    <cellStyle name="Heading 4 5 4" xfId="6308"/>
    <cellStyle name="Heading 4 5 4 2" xfId="24189"/>
    <cellStyle name="Heading 4 5 4 3" xfId="17927"/>
    <cellStyle name="Heading 4 5 4 4" xfId="11451"/>
    <cellStyle name="Heading 4 5 5" xfId="6309"/>
    <cellStyle name="Heading 4 5 5 2" xfId="24188"/>
    <cellStyle name="Heading 4 5 5 3" xfId="17928"/>
    <cellStyle name="Heading 4 5 5 4" xfId="11452"/>
    <cellStyle name="Heading 4 5 6" xfId="6310"/>
    <cellStyle name="Heading 4 5 6 2" xfId="24187"/>
    <cellStyle name="Heading 4 5 6 3" xfId="17929"/>
    <cellStyle name="Heading 4 5 6 4" xfId="11453"/>
    <cellStyle name="Heading 4 5 7" xfId="6311"/>
    <cellStyle name="Heading 4 5 7 2" xfId="24186"/>
    <cellStyle name="Heading 4 5 7 3" xfId="17930"/>
    <cellStyle name="Heading 4 5 7 4" xfId="11454"/>
    <cellStyle name="Heading 4 5 8" xfId="6312"/>
    <cellStyle name="Heading 4 5 8 2" xfId="24185"/>
    <cellStyle name="Heading 4 5 8 3" xfId="17931"/>
    <cellStyle name="Heading 4 5 8 4" xfId="11455"/>
    <cellStyle name="Heading 4 5 9" xfId="6313"/>
    <cellStyle name="Heading 4 5 9 2" xfId="24184"/>
    <cellStyle name="Heading 4 5 9 3" xfId="17932"/>
    <cellStyle name="Heading 4 5 9 4" xfId="11456"/>
    <cellStyle name="Heading 4 6" xfId="3482"/>
    <cellStyle name="Heading 4 6 10" xfId="4751"/>
    <cellStyle name="Heading 4 6 10 2" xfId="25246"/>
    <cellStyle name="Heading 4 6 11" xfId="17933"/>
    <cellStyle name="Heading 4 6 12" xfId="11457"/>
    <cellStyle name="Heading 4 6 2" xfId="6314"/>
    <cellStyle name="Heading 4 6 2 10" xfId="17934"/>
    <cellStyle name="Heading 4 6 2 11" xfId="11458"/>
    <cellStyle name="Heading 4 6 2 2" xfId="6315"/>
    <cellStyle name="Heading 4 6 2 2 2" xfId="24182"/>
    <cellStyle name="Heading 4 6 2 2 3" xfId="17935"/>
    <cellStyle name="Heading 4 6 2 2 4" xfId="11459"/>
    <cellStyle name="Heading 4 6 2 3" xfId="6316"/>
    <cellStyle name="Heading 4 6 2 3 2" xfId="24181"/>
    <cellStyle name="Heading 4 6 2 3 3" xfId="17936"/>
    <cellStyle name="Heading 4 6 2 3 4" xfId="11460"/>
    <cellStyle name="Heading 4 6 2 4" xfId="6317"/>
    <cellStyle name="Heading 4 6 2 4 2" xfId="24180"/>
    <cellStyle name="Heading 4 6 2 4 3" xfId="17937"/>
    <cellStyle name="Heading 4 6 2 4 4" xfId="11461"/>
    <cellStyle name="Heading 4 6 2 5" xfId="6318"/>
    <cellStyle name="Heading 4 6 2 5 2" xfId="24179"/>
    <cellStyle name="Heading 4 6 2 5 3" xfId="17938"/>
    <cellStyle name="Heading 4 6 2 5 4" xfId="11462"/>
    <cellStyle name="Heading 4 6 2 6" xfId="6319"/>
    <cellStyle name="Heading 4 6 2 6 2" xfId="24178"/>
    <cellStyle name="Heading 4 6 2 6 3" xfId="17939"/>
    <cellStyle name="Heading 4 6 2 6 4" xfId="11463"/>
    <cellStyle name="Heading 4 6 2 7" xfId="6320"/>
    <cellStyle name="Heading 4 6 2 7 2" xfId="24177"/>
    <cellStyle name="Heading 4 6 2 7 3" xfId="17940"/>
    <cellStyle name="Heading 4 6 2 7 4" xfId="11464"/>
    <cellStyle name="Heading 4 6 2 8" xfId="6321"/>
    <cellStyle name="Heading 4 6 2 8 2" xfId="24176"/>
    <cellStyle name="Heading 4 6 2 8 3" xfId="17941"/>
    <cellStyle name="Heading 4 6 2 8 4" xfId="11465"/>
    <cellStyle name="Heading 4 6 2 9" xfId="24183"/>
    <cellStyle name="Heading 4 6 3" xfId="6322"/>
    <cellStyle name="Heading 4 6 3 2" xfId="24175"/>
    <cellStyle name="Heading 4 6 3 3" xfId="17942"/>
    <cellStyle name="Heading 4 6 3 4" xfId="11466"/>
    <cellStyle name="Heading 4 6 4" xfId="6323"/>
    <cellStyle name="Heading 4 6 4 2" xfId="24174"/>
    <cellStyle name="Heading 4 6 4 3" xfId="17943"/>
    <cellStyle name="Heading 4 6 4 4" xfId="11467"/>
    <cellStyle name="Heading 4 6 5" xfId="6324"/>
    <cellStyle name="Heading 4 6 5 2" xfId="24173"/>
    <cellStyle name="Heading 4 6 5 3" xfId="17944"/>
    <cellStyle name="Heading 4 6 5 4" xfId="11468"/>
    <cellStyle name="Heading 4 6 6" xfId="6325"/>
    <cellStyle name="Heading 4 6 6 2" xfId="24172"/>
    <cellStyle name="Heading 4 6 6 3" xfId="17945"/>
    <cellStyle name="Heading 4 6 6 4" xfId="11469"/>
    <cellStyle name="Heading 4 6 7" xfId="6326"/>
    <cellStyle name="Heading 4 6 7 2" xfId="24171"/>
    <cellStyle name="Heading 4 6 7 3" xfId="17946"/>
    <cellStyle name="Heading 4 6 7 4" xfId="11470"/>
    <cellStyle name="Heading 4 6 8" xfId="6327"/>
    <cellStyle name="Heading 4 6 8 2" xfId="24170"/>
    <cellStyle name="Heading 4 6 8 3" xfId="17947"/>
    <cellStyle name="Heading 4 6 8 4" xfId="11471"/>
    <cellStyle name="Heading 4 6 9" xfId="6328"/>
    <cellStyle name="Heading 4 6 9 2" xfId="24169"/>
    <cellStyle name="Heading 4 6 9 3" xfId="17948"/>
    <cellStyle name="Heading 4 6 9 4" xfId="11472"/>
    <cellStyle name="Heading 4 7" xfId="3634"/>
    <cellStyle name="Heading 4 7 10" xfId="24168"/>
    <cellStyle name="Heading 4 7 11" xfId="17949"/>
    <cellStyle name="Heading 4 7 12" xfId="11473"/>
    <cellStyle name="Heading 4 7 2" xfId="6329"/>
    <cellStyle name="Heading 4 7 2 10" xfId="17950"/>
    <cellStyle name="Heading 4 7 2 11" xfId="11474"/>
    <cellStyle name="Heading 4 7 2 2" xfId="6330"/>
    <cellStyle name="Heading 4 7 2 2 2" xfId="24166"/>
    <cellStyle name="Heading 4 7 2 2 3" xfId="17951"/>
    <cellStyle name="Heading 4 7 2 2 4" xfId="11475"/>
    <cellStyle name="Heading 4 7 2 3" xfId="6331"/>
    <cellStyle name="Heading 4 7 2 3 2" xfId="24165"/>
    <cellStyle name="Heading 4 7 2 3 3" xfId="17952"/>
    <cellStyle name="Heading 4 7 2 3 4" xfId="11476"/>
    <cellStyle name="Heading 4 7 2 4" xfId="6332"/>
    <cellStyle name="Heading 4 7 2 4 2" xfId="24164"/>
    <cellStyle name="Heading 4 7 2 4 3" xfId="17953"/>
    <cellStyle name="Heading 4 7 2 4 4" xfId="11477"/>
    <cellStyle name="Heading 4 7 2 5" xfId="6333"/>
    <cellStyle name="Heading 4 7 2 5 2" xfId="24163"/>
    <cellStyle name="Heading 4 7 2 5 3" xfId="17954"/>
    <cellStyle name="Heading 4 7 2 5 4" xfId="11478"/>
    <cellStyle name="Heading 4 7 2 6" xfId="6334"/>
    <cellStyle name="Heading 4 7 2 6 2" xfId="24162"/>
    <cellStyle name="Heading 4 7 2 6 3" xfId="17955"/>
    <cellStyle name="Heading 4 7 2 6 4" xfId="11479"/>
    <cellStyle name="Heading 4 7 2 7" xfId="6335"/>
    <cellStyle name="Heading 4 7 2 7 2" xfId="24161"/>
    <cellStyle name="Heading 4 7 2 7 3" xfId="17956"/>
    <cellStyle name="Heading 4 7 2 7 4" xfId="11480"/>
    <cellStyle name="Heading 4 7 2 8" xfId="6336"/>
    <cellStyle name="Heading 4 7 2 8 2" xfId="24160"/>
    <cellStyle name="Heading 4 7 2 8 3" xfId="17957"/>
    <cellStyle name="Heading 4 7 2 8 4" xfId="11481"/>
    <cellStyle name="Heading 4 7 2 9" xfId="24167"/>
    <cellStyle name="Heading 4 7 3" xfId="6337"/>
    <cellStyle name="Heading 4 7 3 2" xfId="24159"/>
    <cellStyle name="Heading 4 7 3 3" xfId="17958"/>
    <cellStyle name="Heading 4 7 3 4" xfId="11482"/>
    <cellStyle name="Heading 4 7 4" xfId="6338"/>
    <cellStyle name="Heading 4 7 4 2" xfId="24158"/>
    <cellStyle name="Heading 4 7 4 3" xfId="17959"/>
    <cellStyle name="Heading 4 7 4 4" xfId="11483"/>
    <cellStyle name="Heading 4 7 5" xfId="6339"/>
    <cellStyle name="Heading 4 7 5 2" xfId="24157"/>
    <cellStyle name="Heading 4 7 5 3" xfId="17960"/>
    <cellStyle name="Heading 4 7 5 4" xfId="11484"/>
    <cellStyle name="Heading 4 7 6" xfId="6340"/>
    <cellStyle name="Heading 4 7 6 2" xfId="24156"/>
    <cellStyle name="Heading 4 7 6 3" xfId="17961"/>
    <cellStyle name="Heading 4 7 6 4" xfId="11485"/>
    <cellStyle name="Heading 4 7 7" xfId="6341"/>
    <cellStyle name="Heading 4 7 7 2" xfId="24155"/>
    <cellStyle name="Heading 4 7 7 3" xfId="17962"/>
    <cellStyle name="Heading 4 7 7 4" xfId="11486"/>
    <cellStyle name="Heading 4 7 8" xfId="6342"/>
    <cellStyle name="Heading 4 7 8 2" xfId="24154"/>
    <cellStyle name="Heading 4 7 8 3" xfId="17963"/>
    <cellStyle name="Heading 4 7 8 4" xfId="11487"/>
    <cellStyle name="Heading 4 7 9" xfId="6343"/>
    <cellStyle name="Heading 4 7 9 2" xfId="22434"/>
    <cellStyle name="Heading 4 7 9 3" xfId="17964"/>
    <cellStyle name="Heading 4 7 9 4" xfId="11488"/>
    <cellStyle name="Heading 4 8" xfId="3774"/>
    <cellStyle name="Heading 4 8 10" xfId="17965"/>
    <cellStyle name="Heading 4 8 11" xfId="11489"/>
    <cellStyle name="Heading 4 8 2" xfId="6344"/>
    <cellStyle name="Heading 4 8 2 2" xfId="24152"/>
    <cellStyle name="Heading 4 8 2 3" xfId="17966"/>
    <cellStyle name="Heading 4 8 2 4" xfId="11490"/>
    <cellStyle name="Heading 4 8 3" xfId="6345"/>
    <cellStyle name="Heading 4 8 3 2" xfId="24151"/>
    <cellStyle name="Heading 4 8 3 3" xfId="17967"/>
    <cellStyle name="Heading 4 8 3 4" xfId="11491"/>
    <cellStyle name="Heading 4 8 4" xfId="6346"/>
    <cellStyle name="Heading 4 8 4 2" xfId="24150"/>
    <cellStyle name="Heading 4 8 4 3" xfId="17968"/>
    <cellStyle name="Heading 4 8 4 4" xfId="11492"/>
    <cellStyle name="Heading 4 8 5" xfId="6347"/>
    <cellStyle name="Heading 4 8 5 2" xfId="24149"/>
    <cellStyle name="Heading 4 8 5 3" xfId="17969"/>
    <cellStyle name="Heading 4 8 5 4" xfId="11493"/>
    <cellStyle name="Heading 4 8 6" xfId="6348"/>
    <cellStyle name="Heading 4 8 6 2" xfId="24148"/>
    <cellStyle name="Heading 4 8 6 3" xfId="17970"/>
    <cellStyle name="Heading 4 8 6 4" xfId="11494"/>
    <cellStyle name="Heading 4 8 7" xfId="6349"/>
    <cellStyle name="Heading 4 8 7 2" xfId="24147"/>
    <cellStyle name="Heading 4 8 7 3" xfId="17971"/>
    <cellStyle name="Heading 4 8 7 4" xfId="11495"/>
    <cellStyle name="Heading 4 8 8" xfId="6350"/>
    <cellStyle name="Heading 4 8 8 2" xfId="24146"/>
    <cellStyle name="Heading 4 8 8 3" xfId="17972"/>
    <cellStyle name="Heading 4 8 8 4" xfId="11496"/>
    <cellStyle name="Heading 4 8 9" xfId="24153"/>
    <cellStyle name="Heading 4 9" xfId="6351"/>
    <cellStyle name="Heading 4 9 10" xfId="17973"/>
    <cellStyle name="Heading 4 9 11" xfId="11497"/>
    <cellStyle name="Heading 4 9 2" xfId="6352"/>
    <cellStyle name="Heading 4 9 2 2" xfId="24144"/>
    <cellStyle name="Heading 4 9 2 3" xfId="17974"/>
    <cellStyle name="Heading 4 9 2 4" xfId="11498"/>
    <cellStyle name="Heading 4 9 3" xfId="6353"/>
    <cellStyle name="Heading 4 9 3 2" xfId="24143"/>
    <cellStyle name="Heading 4 9 3 3" xfId="17975"/>
    <cellStyle name="Heading 4 9 3 4" xfId="11499"/>
    <cellStyle name="Heading 4 9 4" xfId="6354"/>
    <cellStyle name="Heading 4 9 4 2" xfId="24142"/>
    <cellStyle name="Heading 4 9 4 3" xfId="17976"/>
    <cellStyle name="Heading 4 9 4 4" xfId="11500"/>
    <cellStyle name="Heading 4 9 5" xfId="6355"/>
    <cellStyle name="Heading 4 9 5 2" xfId="24141"/>
    <cellStyle name="Heading 4 9 5 3" xfId="17977"/>
    <cellStyle name="Heading 4 9 5 4" xfId="11501"/>
    <cellStyle name="Heading 4 9 6" xfId="6356"/>
    <cellStyle name="Heading 4 9 6 2" xfId="24140"/>
    <cellStyle name="Heading 4 9 6 3" xfId="17978"/>
    <cellStyle name="Heading 4 9 6 4" xfId="11502"/>
    <cellStyle name="Heading 4 9 7" xfId="6357"/>
    <cellStyle name="Heading 4 9 7 2" xfId="26834"/>
    <cellStyle name="Heading 4 9 7 3" xfId="17979"/>
    <cellStyle name="Heading 4 9 7 4" xfId="11503"/>
    <cellStyle name="Heading 4 9 8" xfId="6358"/>
    <cellStyle name="Heading 4 9 8 2" xfId="24139"/>
    <cellStyle name="Heading 4 9 8 3" xfId="17980"/>
    <cellStyle name="Heading 4 9 8 4" xfId="11504"/>
    <cellStyle name="Heading 4 9 9" xfId="24145"/>
    <cellStyle name="Heading1" xfId="67"/>
    <cellStyle name="Heading1 2" xfId="4752"/>
    <cellStyle name="Heading1 3" xfId="4845"/>
    <cellStyle name="Heading1 4" xfId="4469"/>
    <cellStyle name="Heading2" xfId="68"/>
    <cellStyle name="Heading2 2" xfId="4753"/>
    <cellStyle name="Heading2 3" xfId="4846"/>
    <cellStyle name="Heading2 4" xfId="4470"/>
    <cellStyle name="Hyperlink 2" xfId="4868"/>
    <cellStyle name="Input" xfId="69" builtinId="20" customBuiltin="1"/>
    <cellStyle name="Input 10" xfId="1255"/>
    <cellStyle name="Input 10 10" xfId="26833"/>
    <cellStyle name="Input 10 11" xfId="17981"/>
    <cellStyle name="Input 10 12" xfId="11505"/>
    <cellStyle name="Input 10 2" xfId="6359"/>
    <cellStyle name="Input 10 2 2" xfId="24138"/>
    <cellStyle name="Input 10 2 3" xfId="17982"/>
    <cellStyle name="Input 10 2 4" xfId="11506"/>
    <cellStyle name="Input 10 3" xfId="6360"/>
    <cellStyle name="Input 10 3 2" xfId="26832"/>
    <cellStyle name="Input 10 3 3" xfId="17983"/>
    <cellStyle name="Input 10 3 4" xfId="11507"/>
    <cellStyle name="Input 10 4" xfId="6361"/>
    <cellStyle name="Input 10 4 2" xfId="24137"/>
    <cellStyle name="Input 10 4 3" xfId="17984"/>
    <cellStyle name="Input 10 4 4" xfId="11508"/>
    <cellStyle name="Input 10 5" xfId="6362"/>
    <cellStyle name="Input 10 5 2" xfId="24136"/>
    <cellStyle name="Input 10 5 3" xfId="17985"/>
    <cellStyle name="Input 10 5 4" xfId="11509"/>
    <cellStyle name="Input 10 6" xfId="6363"/>
    <cellStyle name="Input 10 6 2" xfId="26831"/>
    <cellStyle name="Input 10 6 3" xfId="17986"/>
    <cellStyle name="Input 10 6 4" xfId="11510"/>
    <cellStyle name="Input 10 7" xfId="6364"/>
    <cellStyle name="Input 10 7 2" xfId="24135"/>
    <cellStyle name="Input 10 7 3" xfId="17987"/>
    <cellStyle name="Input 10 7 4" xfId="11511"/>
    <cellStyle name="Input 10 8" xfId="6365"/>
    <cellStyle name="Input 10 8 2" xfId="26830"/>
    <cellStyle name="Input 10 8 3" xfId="17988"/>
    <cellStyle name="Input 10 8 4" xfId="11512"/>
    <cellStyle name="Input 10 9" xfId="6366"/>
    <cellStyle name="Input 10 9 2" xfId="22861"/>
    <cellStyle name="Input 10 9 3" xfId="21469"/>
    <cellStyle name="Input 10 9 4" xfId="15016"/>
    <cellStyle name="Input 11" xfId="1256"/>
    <cellStyle name="Input 11 10" xfId="24134"/>
    <cellStyle name="Input 11 11" xfId="17989"/>
    <cellStyle name="Input 11 12" xfId="11513"/>
    <cellStyle name="Input 11 2" xfId="6367"/>
    <cellStyle name="Input 11 2 2" xfId="26829"/>
    <cellStyle name="Input 11 2 3" xfId="17990"/>
    <cellStyle name="Input 11 2 4" xfId="11514"/>
    <cellStyle name="Input 11 3" xfId="6368"/>
    <cellStyle name="Input 11 3 2" xfId="24133"/>
    <cellStyle name="Input 11 3 3" xfId="17991"/>
    <cellStyle name="Input 11 3 4" xfId="11515"/>
    <cellStyle name="Input 11 4" xfId="6369"/>
    <cellStyle name="Input 11 4 2" xfId="26828"/>
    <cellStyle name="Input 11 4 3" xfId="17992"/>
    <cellStyle name="Input 11 4 4" xfId="11516"/>
    <cellStyle name="Input 11 5" xfId="6370"/>
    <cellStyle name="Input 11 5 2" xfId="24132"/>
    <cellStyle name="Input 11 5 3" xfId="17993"/>
    <cellStyle name="Input 11 5 4" xfId="11517"/>
    <cellStyle name="Input 11 6" xfId="6371"/>
    <cellStyle name="Input 11 6 2" xfId="24131"/>
    <cellStyle name="Input 11 6 3" xfId="17994"/>
    <cellStyle name="Input 11 6 4" xfId="11518"/>
    <cellStyle name="Input 11 7" xfId="6372"/>
    <cellStyle name="Input 11 7 2" xfId="24130"/>
    <cellStyle name="Input 11 7 3" xfId="17995"/>
    <cellStyle name="Input 11 7 4" xfId="11519"/>
    <cellStyle name="Input 11 8" xfId="6373"/>
    <cellStyle name="Input 11 8 2" xfId="24129"/>
    <cellStyle name="Input 11 8 3" xfId="17996"/>
    <cellStyle name="Input 11 8 4" xfId="11520"/>
    <cellStyle name="Input 11 9" xfId="6374"/>
    <cellStyle name="Input 11 9 2" xfId="22066"/>
    <cellStyle name="Input 11 9 3" xfId="21470"/>
    <cellStyle name="Input 11 9 4" xfId="15017"/>
    <cellStyle name="Input 12" xfId="1257"/>
    <cellStyle name="Input 12 2" xfId="6375"/>
    <cellStyle name="Input 12 2 2" xfId="25916"/>
    <cellStyle name="Input 12 2 3" xfId="21471"/>
    <cellStyle name="Input 12 2 4" xfId="15018"/>
    <cellStyle name="Input 12 3" xfId="24128"/>
    <cellStyle name="Input 12 4" xfId="17997"/>
    <cellStyle name="Input 12 5" xfId="11521"/>
    <cellStyle name="Input 13" xfId="1258"/>
    <cellStyle name="Input 13 2" xfId="22068"/>
    <cellStyle name="Input 13 3" xfId="21472"/>
    <cellStyle name="Input 13 4" xfId="15019"/>
    <cellStyle name="Input 14" xfId="1259"/>
    <cellStyle name="Input 14 2" xfId="22860"/>
    <cellStyle name="Input 14 3" xfId="21473"/>
    <cellStyle name="Input 14 4" xfId="15020"/>
    <cellStyle name="Input 15" xfId="1260"/>
    <cellStyle name="Input 15 2" xfId="22859"/>
    <cellStyle name="Input 15 3" xfId="21474"/>
    <cellStyle name="Input 15 4" xfId="15021"/>
    <cellStyle name="Input 16" xfId="1261"/>
    <cellStyle name="Input 16 2" xfId="22064"/>
    <cellStyle name="Input 16 3" xfId="21475"/>
    <cellStyle name="Input 16 4" xfId="15022"/>
    <cellStyle name="Input 17" xfId="1262"/>
    <cellStyle name="Input 17 2" xfId="22858"/>
    <cellStyle name="Input 17 3" xfId="21476"/>
    <cellStyle name="Input 17 4" xfId="15023"/>
    <cellStyle name="Input 18" xfId="1263"/>
    <cellStyle name="Input 18 2" xfId="22857"/>
    <cellStyle name="Input 18 3" xfId="21477"/>
    <cellStyle name="Input 18 4" xfId="15024"/>
    <cellStyle name="Input 19" xfId="1264"/>
    <cellStyle name="Input 19 2" xfId="22065"/>
    <cellStyle name="Input 19 3" xfId="21478"/>
    <cellStyle name="Input 19 4" xfId="15025"/>
    <cellStyle name="Input 2" xfId="1254"/>
    <cellStyle name="Input 2 2" xfId="1265"/>
    <cellStyle name="Input 2 2 2" xfId="6376"/>
    <cellStyle name="Input 2 2 2 2" xfId="24126"/>
    <cellStyle name="Input 2 2 2 3" xfId="18000"/>
    <cellStyle name="Input 2 2 2 4" xfId="11524"/>
    <cellStyle name="Input 2 2 3" xfId="27181"/>
    <cellStyle name="Input 2 2 4" xfId="17999"/>
    <cellStyle name="Input 2 2 5" xfId="11523"/>
    <cellStyle name="Input 2 3" xfId="3183"/>
    <cellStyle name="Input 2 3 2" xfId="6377"/>
    <cellStyle name="Input 2 3 2 2" xfId="22855"/>
    <cellStyle name="Input 2 3 2 3" xfId="21480"/>
    <cellStyle name="Input 2 3 2 4" xfId="15027"/>
    <cellStyle name="Input 2 3 3" xfId="25245"/>
    <cellStyle name="Input 2 3 4" xfId="18001"/>
    <cellStyle name="Input 2 3 5" xfId="11525"/>
    <cellStyle name="Input 2 4" xfId="3284"/>
    <cellStyle name="Input 2 4 2" xfId="6378"/>
    <cellStyle name="Input 2 4 2 2" xfId="26501"/>
    <cellStyle name="Input 2 4 2 3" xfId="21481"/>
    <cellStyle name="Input 2 4 2 4" xfId="15028"/>
    <cellStyle name="Input 2 4 3" xfId="24125"/>
    <cellStyle name="Input 2 4 4" xfId="18002"/>
    <cellStyle name="Input 2 4 5" xfId="11526"/>
    <cellStyle name="Input 2 5" xfId="6379"/>
    <cellStyle name="Input 2 5 2" xfId="22856"/>
    <cellStyle name="Input 2 5 3" xfId="21479"/>
    <cellStyle name="Input 2 5 4" xfId="15026"/>
    <cellStyle name="Input 2 6" xfId="24127"/>
    <cellStyle name="Input 2 7" xfId="17998"/>
    <cellStyle name="Input 2 8" xfId="11522"/>
    <cellStyle name="Input 20" xfId="1266"/>
    <cellStyle name="Input 20 2" xfId="22854"/>
    <cellStyle name="Input 20 3" xfId="21482"/>
    <cellStyle name="Input 20 4" xfId="15029"/>
    <cellStyle name="Input 21" xfId="1267"/>
    <cellStyle name="Input 21 2" xfId="22063"/>
    <cellStyle name="Input 21 3" xfId="21483"/>
    <cellStyle name="Input 21 4" xfId="15030"/>
    <cellStyle name="Input 22" xfId="1268"/>
    <cellStyle name="Input 22 2" xfId="22853"/>
    <cellStyle name="Input 22 3" xfId="21484"/>
    <cellStyle name="Input 22 4" xfId="15031"/>
    <cellStyle name="Input 23" xfId="1269"/>
    <cellStyle name="Input 23 2" xfId="22852"/>
    <cellStyle name="Input 23 3" xfId="21485"/>
    <cellStyle name="Input 23 4" xfId="15032"/>
    <cellStyle name="Input 24" xfId="3182"/>
    <cellStyle name="Input 24 2" xfId="3370"/>
    <cellStyle name="Input 24 2 2" xfId="22851"/>
    <cellStyle name="Input 24 2 3" xfId="21487"/>
    <cellStyle name="Input 24 2 4" xfId="15034"/>
    <cellStyle name="Input 24 3" xfId="26500"/>
    <cellStyle name="Input 24 4" xfId="21486"/>
    <cellStyle name="Input 24 5" xfId="15033"/>
    <cellStyle name="Input 25" xfId="3315"/>
    <cellStyle name="Input 25 2" xfId="22850"/>
    <cellStyle name="Input 25 3" xfId="21488"/>
    <cellStyle name="Input 25 4" xfId="15035"/>
    <cellStyle name="Input 26" xfId="3431"/>
    <cellStyle name="Input 26 2" xfId="4544"/>
    <cellStyle name="Input 26 3" xfId="15855"/>
    <cellStyle name="Input 27" xfId="3483"/>
    <cellStyle name="Input 27 2" xfId="4754"/>
    <cellStyle name="Input 28" xfId="3638"/>
    <cellStyle name="Input 29" xfId="3775"/>
    <cellStyle name="Input 29 2" xfId="4403"/>
    <cellStyle name="Input 3" xfId="1270"/>
    <cellStyle name="Input 3 2" xfId="6380"/>
    <cellStyle name="Input 3 2 2" xfId="24124"/>
    <cellStyle name="Input 3 2 3" xfId="18004"/>
    <cellStyle name="Input 3 2 4" xfId="11528"/>
    <cellStyle name="Input 3 3" xfId="6381"/>
    <cellStyle name="Input 3 3 2" xfId="24123"/>
    <cellStyle name="Input 3 3 3" xfId="18005"/>
    <cellStyle name="Input 3 3 4" xfId="11529"/>
    <cellStyle name="Input 3 4" xfId="6382"/>
    <cellStyle name="Input 3 4 2" xfId="25243"/>
    <cellStyle name="Input 3 4 3" xfId="18006"/>
    <cellStyle name="Input 3 4 4" xfId="11530"/>
    <cellStyle name="Input 3 5" xfId="6383"/>
    <cellStyle name="Input 3 5 2" xfId="22849"/>
    <cellStyle name="Input 3 5 3" xfId="21489"/>
    <cellStyle name="Input 3 5 4" xfId="15036"/>
    <cellStyle name="Input 3 6" xfId="25244"/>
    <cellStyle name="Input 3 7" xfId="18003"/>
    <cellStyle name="Input 3 8" xfId="11527"/>
    <cellStyle name="Input 4" xfId="1271"/>
    <cellStyle name="Input 4 2" xfId="6384"/>
    <cellStyle name="Input 4 2 2" xfId="25242"/>
    <cellStyle name="Input 4 2 3" xfId="18008"/>
    <cellStyle name="Input 4 2 4" xfId="11532"/>
    <cellStyle name="Input 4 3" xfId="6385"/>
    <cellStyle name="Input 4 3 2" xfId="24121"/>
    <cellStyle name="Input 4 3 3" xfId="18009"/>
    <cellStyle name="Input 4 3 4" xfId="11533"/>
    <cellStyle name="Input 4 4" xfId="6386"/>
    <cellStyle name="Input 4 4 2" xfId="25241"/>
    <cellStyle name="Input 4 4 3" xfId="18010"/>
    <cellStyle name="Input 4 4 4" xfId="11534"/>
    <cellStyle name="Input 4 5" xfId="6387"/>
    <cellStyle name="Input 4 5 2" xfId="22848"/>
    <cellStyle name="Input 4 5 3" xfId="21490"/>
    <cellStyle name="Input 4 5 4" xfId="15037"/>
    <cellStyle name="Input 4 6" xfId="24122"/>
    <cellStyle name="Input 4 7" xfId="18007"/>
    <cellStyle name="Input 4 8" xfId="11531"/>
    <cellStyle name="Input 5" xfId="1272"/>
    <cellStyle name="Input 5 2" xfId="6388"/>
    <cellStyle name="Input 5 2 2" xfId="25240"/>
    <cellStyle name="Input 5 2 3" xfId="18012"/>
    <cellStyle name="Input 5 2 4" xfId="11536"/>
    <cellStyle name="Input 5 3" xfId="6389"/>
    <cellStyle name="Input 5 3 2" xfId="24119"/>
    <cellStyle name="Input 5 3 3" xfId="18013"/>
    <cellStyle name="Input 5 3 4" xfId="11537"/>
    <cellStyle name="Input 5 4" xfId="6390"/>
    <cellStyle name="Input 5 4 2" xfId="24118"/>
    <cellStyle name="Input 5 4 3" xfId="18014"/>
    <cellStyle name="Input 5 4 4" xfId="11538"/>
    <cellStyle name="Input 5 5" xfId="6391"/>
    <cellStyle name="Input 5 5 2" xfId="26499"/>
    <cellStyle name="Input 5 5 3" xfId="21491"/>
    <cellStyle name="Input 5 5 4" xfId="15038"/>
    <cellStyle name="Input 5 6" xfId="24120"/>
    <cellStyle name="Input 5 7" xfId="18011"/>
    <cellStyle name="Input 5 8" xfId="11535"/>
    <cellStyle name="Input 6" xfId="1273"/>
    <cellStyle name="Input 6 2" xfId="6392"/>
    <cellStyle name="Input 6 2 2" xfId="24116"/>
    <cellStyle name="Input 6 2 3" xfId="18016"/>
    <cellStyle name="Input 6 2 4" xfId="11540"/>
    <cellStyle name="Input 6 3" xfId="6393"/>
    <cellStyle name="Input 6 3 2" xfId="24115"/>
    <cellStyle name="Input 6 3 3" xfId="18017"/>
    <cellStyle name="Input 6 3 4" xfId="11541"/>
    <cellStyle name="Input 6 4" xfId="6394"/>
    <cellStyle name="Input 6 4 2" xfId="24114"/>
    <cellStyle name="Input 6 4 3" xfId="18018"/>
    <cellStyle name="Input 6 4 4" xfId="11542"/>
    <cellStyle name="Input 6 5" xfId="6395"/>
    <cellStyle name="Input 6 5 2" xfId="22847"/>
    <cellStyle name="Input 6 5 3" xfId="21492"/>
    <cellStyle name="Input 6 5 4" xfId="15039"/>
    <cellStyle name="Input 6 6" xfId="24117"/>
    <cellStyle name="Input 6 7" xfId="18015"/>
    <cellStyle name="Input 6 8" xfId="11539"/>
    <cellStyle name="Input 7" xfId="1274"/>
    <cellStyle name="Input 7 2" xfId="6396"/>
    <cellStyle name="Input 7 2 2" xfId="24112"/>
    <cellStyle name="Input 7 2 3" xfId="18020"/>
    <cellStyle name="Input 7 2 4" xfId="11544"/>
    <cellStyle name="Input 7 3" xfId="6397"/>
    <cellStyle name="Input 7 3 2" xfId="24111"/>
    <cellStyle name="Input 7 3 3" xfId="18021"/>
    <cellStyle name="Input 7 3 4" xfId="11545"/>
    <cellStyle name="Input 7 4" xfId="6398"/>
    <cellStyle name="Input 7 4 2" xfId="24110"/>
    <cellStyle name="Input 7 4 3" xfId="18022"/>
    <cellStyle name="Input 7 4 4" xfId="11546"/>
    <cellStyle name="Input 7 5" xfId="6399"/>
    <cellStyle name="Input 7 5 2" xfId="22846"/>
    <cellStyle name="Input 7 5 3" xfId="21493"/>
    <cellStyle name="Input 7 5 4" xfId="15040"/>
    <cellStyle name="Input 7 6" xfId="24113"/>
    <cellStyle name="Input 7 7" xfId="18019"/>
    <cellStyle name="Input 7 8" xfId="11543"/>
    <cellStyle name="Input 8" xfId="1275"/>
    <cellStyle name="Input 8 2" xfId="6400"/>
    <cellStyle name="Input 8 2 2" xfId="24108"/>
    <cellStyle name="Input 8 2 3" xfId="18024"/>
    <cellStyle name="Input 8 2 4" xfId="11548"/>
    <cellStyle name="Input 8 3" xfId="6401"/>
    <cellStyle name="Input 8 3 2" xfId="24107"/>
    <cellStyle name="Input 8 3 3" xfId="18025"/>
    <cellStyle name="Input 8 3 4" xfId="11549"/>
    <cellStyle name="Input 8 4" xfId="6402"/>
    <cellStyle name="Input 8 4 2" xfId="22845"/>
    <cellStyle name="Input 8 4 3" xfId="21494"/>
    <cellStyle name="Input 8 4 4" xfId="15041"/>
    <cellStyle name="Input 8 5" xfId="24109"/>
    <cellStyle name="Input 8 6" xfId="18023"/>
    <cellStyle name="Input 8 7" xfId="11547"/>
    <cellStyle name="Input 9" xfId="1276"/>
    <cellStyle name="Input 9 10" xfId="24106"/>
    <cellStyle name="Input 9 11" xfId="18026"/>
    <cellStyle name="Input 9 12" xfId="11550"/>
    <cellStyle name="Input 9 2" xfId="6403"/>
    <cellStyle name="Input 9 2 2" xfId="24105"/>
    <cellStyle name="Input 9 2 3" xfId="18027"/>
    <cellStyle name="Input 9 2 4" xfId="11551"/>
    <cellStyle name="Input 9 3" xfId="6404"/>
    <cellStyle name="Input 9 3 2" xfId="24104"/>
    <cellStyle name="Input 9 3 3" xfId="18028"/>
    <cellStyle name="Input 9 3 4" xfId="11552"/>
    <cellStyle name="Input 9 4" xfId="6405"/>
    <cellStyle name="Input 9 4 2" xfId="26808"/>
    <cellStyle name="Input 9 4 3" xfId="18029"/>
    <cellStyle name="Input 9 4 4" xfId="11553"/>
    <cellStyle name="Input 9 5" xfId="6406"/>
    <cellStyle name="Input 9 5 2" xfId="26827"/>
    <cellStyle name="Input 9 5 3" xfId="18030"/>
    <cellStyle name="Input 9 5 4" xfId="11554"/>
    <cellStyle name="Input 9 6" xfId="6407"/>
    <cellStyle name="Input 9 6 2" xfId="26826"/>
    <cellStyle name="Input 9 6 3" xfId="18031"/>
    <cellStyle name="Input 9 6 4" xfId="11555"/>
    <cellStyle name="Input 9 7" xfId="6408"/>
    <cellStyle name="Input 9 7 2" xfId="26825"/>
    <cellStyle name="Input 9 7 3" xfId="18032"/>
    <cellStyle name="Input 9 7 4" xfId="11556"/>
    <cellStyle name="Input 9 8" xfId="6409"/>
    <cellStyle name="Input 9 8 2" xfId="26824"/>
    <cellStyle name="Input 9 8 3" xfId="18033"/>
    <cellStyle name="Input 9 8 4" xfId="11557"/>
    <cellStyle name="Input 9 9" xfId="6410"/>
    <cellStyle name="Input 9 9 2" xfId="22844"/>
    <cellStyle name="Input 9 9 3" xfId="21495"/>
    <cellStyle name="Input 9 9 4" xfId="15042"/>
    <cellStyle name="Linked Cell" xfId="70" builtinId="24" customBuiltin="1"/>
    <cellStyle name="Linked Cell 10" xfId="1278"/>
    <cellStyle name="Linked Cell 10 10" xfId="18034"/>
    <cellStyle name="Linked Cell 10 11" xfId="11558"/>
    <cellStyle name="Linked Cell 10 2" xfId="6411"/>
    <cellStyle name="Linked Cell 10 2 2" xfId="26822"/>
    <cellStyle name="Linked Cell 10 2 3" xfId="18035"/>
    <cellStyle name="Linked Cell 10 2 4" xfId="11559"/>
    <cellStyle name="Linked Cell 10 3" xfId="6412"/>
    <cellStyle name="Linked Cell 10 3 2" xfId="26821"/>
    <cellStyle name="Linked Cell 10 3 3" xfId="18036"/>
    <cellStyle name="Linked Cell 10 3 4" xfId="11560"/>
    <cellStyle name="Linked Cell 10 4" xfId="6413"/>
    <cellStyle name="Linked Cell 10 4 2" xfId="26820"/>
    <cellStyle name="Linked Cell 10 4 3" xfId="18037"/>
    <cellStyle name="Linked Cell 10 4 4" xfId="11561"/>
    <cellStyle name="Linked Cell 10 5" xfId="6414"/>
    <cellStyle name="Linked Cell 10 5 2" xfId="26819"/>
    <cellStyle name="Linked Cell 10 5 3" xfId="18038"/>
    <cellStyle name="Linked Cell 10 5 4" xfId="11562"/>
    <cellStyle name="Linked Cell 10 6" xfId="6415"/>
    <cellStyle name="Linked Cell 10 6 2" xfId="26818"/>
    <cellStyle name="Linked Cell 10 6 3" xfId="18039"/>
    <cellStyle name="Linked Cell 10 6 4" xfId="11563"/>
    <cellStyle name="Linked Cell 10 7" xfId="6416"/>
    <cellStyle name="Linked Cell 10 7 2" xfId="26817"/>
    <cellStyle name="Linked Cell 10 7 3" xfId="18040"/>
    <cellStyle name="Linked Cell 10 7 4" xfId="11564"/>
    <cellStyle name="Linked Cell 10 8" xfId="6417"/>
    <cellStyle name="Linked Cell 10 8 2" xfId="26816"/>
    <cellStyle name="Linked Cell 10 8 3" xfId="18041"/>
    <cellStyle name="Linked Cell 10 8 4" xfId="11565"/>
    <cellStyle name="Linked Cell 10 9" xfId="26823"/>
    <cellStyle name="Linked Cell 11" xfId="1279"/>
    <cellStyle name="Linked Cell 11 2" xfId="6418"/>
    <cellStyle name="Linked Cell 11 2 2" xfId="26498"/>
    <cellStyle name="Linked Cell 11 2 3" xfId="21496"/>
    <cellStyle name="Linked Cell 11 2 4" xfId="15043"/>
    <cellStyle name="Linked Cell 11 3" xfId="25220"/>
    <cellStyle name="Linked Cell 11 4" xfId="18042"/>
    <cellStyle name="Linked Cell 11 5" xfId="11566"/>
    <cellStyle name="Linked Cell 12" xfId="1280"/>
    <cellStyle name="Linked Cell 12 2" xfId="22843"/>
    <cellStyle name="Linked Cell 12 3" xfId="21497"/>
    <cellStyle name="Linked Cell 12 4" xfId="15044"/>
    <cellStyle name="Linked Cell 13" xfId="1281"/>
    <cellStyle name="Linked Cell 13 2" xfId="22842"/>
    <cellStyle name="Linked Cell 13 3" xfId="21498"/>
    <cellStyle name="Linked Cell 13 4" xfId="15045"/>
    <cellStyle name="Linked Cell 14" xfId="1282"/>
    <cellStyle name="Linked Cell 14 2" xfId="22841"/>
    <cellStyle name="Linked Cell 14 3" xfId="21499"/>
    <cellStyle name="Linked Cell 14 4" xfId="15046"/>
    <cellStyle name="Linked Cell 15" xfId="1283"/>
    <cellStyle name="Linked Cell 15 2" xfId="22840"/>
    <cellStyle name="Linked Cell 15 3" xfId="21500"/>
    <cellStyle name="Linked Cell 15 4" xfId="15047"/>
    <cellStyle name="Linked Cell 16" xfId="1284"/>
    <cellStyle name="Linked Cell 16 2" xfId="26497"/>
    <cellStyle name="Linked Cell 16 3" xfId="21501"/>
    <cellStyle name="Linked Cell 16 4" xfId="15048"/>
    <cellStyle name="Linked Cell 17" xfId="1285"/>
    <cellStyle name="Linked Cell 17 2" xfId="22062"/>
    <cellStyle name="Linked Cell 17 3" xfId="21502"/>
    <cellStyle name="Linked Cell 17 4" xfId="15049"/>
    <cellStyle name="Linked Cell 18" xfId="1286"/>
    <cellStyle name="Linked Cell 18 2" xfId="22061"/>
    <cellStyle name="Linked Cell 18 3" xfId="21503"/>
    <cellStyle name="Linked Cell 18 4" xfId="15050"/>
    <cellStyle name="Linked Cell 19" xfId="1287"/>
    <cellStyle name="Linked Cell 19 2" xfId="22060"/>
    <cellStyle name="Linked Cell 19 3" xfId="21504"/>
    <cellStyle name="Linked Cell 19 4" xfId="15051"/>
    <cellStyle name="Linked Cell 2" xfId="1277"/>
    <cellStyle name="Linked Cell 2 10" xfId="6419"/>
    <cellStyle name="Linked Cell 2 10 2" xfId="22839"/>
    <cellStyle name="Linked Cell 2 10 3" xfId="21505"/>
    <cellStyle name="Linked Cell 2 10 4" xfId="15052"/>
    <cellStyle name="Linked Cell 2 11" xfId="25239"/>
    <cellStyle name="Linked Cell 2 12" xfId="18043"/>
    <cellStyle name="Linked Cell 2 13" xfId="11567"/>
    <cellStyle name="Linked Cell 2 2" xfId="1288"/>
    <cellStyle name="Linked Cell 2 2 10" xfId="18044"/>
    <cellStyle name="Linked Cell 2 2 11" xfId="11568"/>
    <cellStyle name="Linked Cell 2 2 2" xfId="6420"/>
    <cellStyle name="Linked Cell 2 2 2 2" xfId="25237"/>
    <cellStyle name="Linked Cell 2 2 2 3" xfId="18045"/>
    <cellStyle name="Linked Cell 2 2 2 4" xfId="11569"/>
    <cellStyle name="Linked Cell 2 2 3" xfId="6421"/>
    <cellStyle name="Linked Cell 2 2 3 2" xfId="25236"/>
    <cellStyle name="Linked Cell 2 2 3 3" xfId="18046"/>
    <cellStyle name="Linked Cell 2 2 3 4" xfId="11570"/>
    <cellStyle name="Linked Cell 2 2 4" xfId="6422"/>
    <cellStyle name="Linked Cell 2 2 4 2" xfId="25235"/>
    <cellStyle name="Linked Cell 2 2 4 3" xfId="18047"/>
    <cellStyle name="Linked Cell 2 2 4 4" xfId="11571"/>
    <cellStyle name="Linked Cell 2 2 5" xfId="6423"/>
    <cellStyle name="Linked Cell 2 2 5 2" xfId="25234"/>
    <cellStyle name="Linked Cell 2 2 5 3" xfId="18048"/>
    <cellStyle name="Linked Cell 2 2 5 4" xfId="11572"/>
    <cellStyle name="Linked Cell 2 2 6" xfId="6424"/>
    <cellStyle name="Linked Cell 2 2 6 2" xfId="25233"/>
    <cellStyle name="Linked Cell 2 2 6 3" xfId="18049"/>
    <cellStyle name="Linked Cell 2 2 6 4" xfId="11573"/>
    <cellStyle name="Linked Cell 2 2 7" xfId="6425"/>
    <cellStyle name="Linked Cell 2 2 7 2" xfId="25232"/>
    <cellStyle name="Linked Cell 2 2 7 3" xfId="18050"/>
    <cellStyle name="Linked Cell 2 2 7 4" xfId="11574"/>
    <cellStyle name="Linked Cell 2 2 8" xfId="6426"/>
    <cellStyle name="Linked Cell 2 2 8 2" xfId="25231"/>
    <cellStyle name="Linked Cell 2 2 8 3" xfId="18051"/>
    <cellStyle name="Linked Cell 2 2 8 4" xfId="11575"/>
    <cellStyle name="Linked Cell 2 2 9" xfId="25238"/>
    <cellStyle name="Linked Cell 2 3" xfId="3185"/>
    <cellStyle name="Linked Cell 2 3 2" xfId="25230"/>
    <cellStyle name="Linked Cell 2 3 3" xfId="18052"/>
    <cellStyle name="Linked Cell 2 3 4" xfId="11576"/>
    <cellStyle name="Linked Cell 2 4" xfId="3283"/>
    <cellStyle name="Linked Cell 2 4 2" xfId="6427"/>
    <cellStyle name="Linked Cell 2 4 2 2" xfId="22838"/>
    <cellStyle name="Linked Cell 2 4 2 3" xfId="21506"/>
    <cellStyle name="Linked Cell 2 4 2 4" xfId="15053"/>
    <cellStyle name="Linked Cell 2 4 3" xfId="25229"/>
    <cellStyle name="Linked Cell 2 4 4" xfId="18053"/>
    <cellStyle name="Linked Cell 2 4 5" xfId="11577"/>
    <cellStyle name="Linked Cell 2 5" xfId="6428"/>
    <cellStyle name="Linked Cell 2 5 2" xfId="25228"/>
    <cellStyle name="Linked Cell 2 5 3" xfId="18054"/>
    <cellStyle name="Linked Cell 2 5 4" xfId="11578"/>
    <cellStyle name="Linked Cell 2 6" xfId="6429"/>
    <cellStyle name="Linked Cell 2 6 2" xfId="25227"/>
    <cellStyle name="Linked Cell 2 6 3" xfId="18055"/>
    <cellStyle name="Linked Cell 2 6 4" xfId="11579"/>
    <cellStyle name="Linked Cell 2 7" xfId="6430"/>
    <cellStyle name="Linked Cell 2 7 2" xfId="25226"/>
    <cellStyle name="Linked Cell 2 7 3" xfId="18056"/>
    <cellStyle name="Linked Cell 2 7 4" xfId="11580"/>
    <cellStyle name="Linked Cell 2 8" xfId="6431"/>
    <cellStyle name="Linked Cell 2 8 2" xfId="25225"/>
    <cellStyle name="Linked Cell 2 8 3" xfId="18057"/>
    <cellStyle name="Linked Cell 2 8 4" xfId="11581"/>
    <cellStyle name="Linked Cell 2 9" xfId="6432"/>
    <cellStyle name="Linked Cell 2 9 2" xfId="25224"/>
    <cellStyle name="Linked Cell 2 9 3" xfId="18058"/>
    <cellStyle name="Linked Cell 2 9 4" xfId="11582"/>
    <cellStyle name="Linked Cell 20" xfId="1289"/>
    <cellStyle name="Linked Cell 20 2" xfId="22837"/>
    <cellStyle name="Linked Cell 20 3" xfId="21507"/>
    <cellStyle name="Linked Cell 20 4" xfId="15054"/>
    <cellStyle name="Linked Cell 21" xfId="1290"/>
    <cellStyle name="Linked Cell 21 2" xfId="22836"/>
    <cellStyle name="Linked Cell 21 3" xfId="21508"/>
    <cellStyle name="Linked Cell 21 4" xfId="15055"/>
    <cellStyle name="Linked Cell 22" xfId="1291"/>
    <cellStyle name="Linked Cell 22 2" xfId="26496"/>
    <cellStyle name="Linked Cell 22 3" xfId="21509"/>
    <cellStyle name="Linked Cell 22 4" xfId="15056"/>
    <cellStyle name="Linked Cell 23" xfId="1292"/>
    <cellStyle name="Linked Cell 23 2" xfId="22835"/>
    <cellStyle name="Linked Cell 23 3" xfId="21510"/>
    <cellStyle name="Linked Cell 23 4" xfId="15057"/>
    <cellStyle name="Linked Cell 24" xfId="3184"/>
    <cellStyle name="Linked Cell 24 2" xfId="3371"/>
    <cellStyle name="Linked Cell 24 2 2" xfId="22834"/>
    <cellStyle name="Linked Cell 24 2 3" xfId="21512"/>
    <cellStyle name="Linked Cell 24 2 4" xfId="15059"/>
    <cellStyle name="Linked Cell 24 3" xfId="22509"/>
    <cellStyle name="Linked Cell 24 4" xfId="21511"/>
    <cellStyle name="Linked Cell 24 5" xfId="15058"/>
    <cellStyle name="Linked Cell 25" xfId="3314"/>
    <cellStyle name="Linked Cell 25 2" xfId="22833"/>
    <cellStyle name="Linked Cell 25 3" xfId="21513"/>
    <cellStyle name="Linked Cell 25 4" xfId="15060"/>
    <cellStyle name="Linked Cell 26" xfId="3432"/>
    <cellStyle name="Linked Cell 26 2" xfId="4547"/>
    <cellStyle name="Linked Cell 26 3" xfId="15856"/>
    <cellStyle name="Linked Cell 27" xfId="3484"/>
    <cellStyle name="Linked Cell 27 2" xfId="4755"/>
    <cellStyle name="Linked Cell 28" xfId="3641"/>
    <cellStyle name="Linked Cell 29" xfId="3776"/>
    <cellStyle name="Linked Cell 29 2" xfId="4406"/>
    <cellStyle name="Linked Cell 3" xfId="1293"/>
    <cellStyle name="Linked Cell 3 10" xfId="25223"/>
    <cellStyle name="Linked Cell 3 11" xfId="18059"/>
    <cellStyle name="Linked Cell 3 12" xfId="11583"/>
    <cellStyle name="Linked Cell 3 2" xfId="6433"/>
    <cellStyle name="Linked Cell 3 2 10" xfId="18060"/>
    <cellStyle name="Linked Cell 3 2 11" xfId="11584"/>
    <cellStyle name="Linked Cell 3 2 2" xfId="6434"/>
    <cellStyle name="Linked Cell 3 2 2 2" xfId="25221"/>
    <cellStyle name="Linked Cell 3 2 2 3" xfId="18061"/>
    <cellStyle name="Linked Cell 3 2 2 4" xfId="11585"/>
    <cellStyle name="Linked Cell 3 2 3" xfId="6435"/>
    <cellStyle name="Linked Cell 3 2 3 2" xfId="26815"/>
    <cellStyle name="Linked Cell 3 2 3 3" xfId="18062"/>
    <cellStyle name="Linked Cell 3 2 3 4" xfId="11586"/>
    <cellStyle name="Linked Cell 3 2 4" xfId="6436"/>
    <cellStyle name="Linked Cell 3 2 4 2" xfId="26814"/>
    <cellStyle name="Linked Cell 3 2 4 3" xfId="18063"/>
    <cellStyle name="Linked Cell 3 2 4 4" xfId="11587"/>
    <cellStyle name="Linked Cell 3 2 5" xfId="6437"/>
    <cellStyle name="Linked Cell 3 2 5 2" xfId="26813"/>
    <cellStyle name="Linked Cell 3 2 5 3" xfId="18064"/>
    <cellStyle name="Linked Cell 3 2 5 4" xfId="11588"/>
    <cellStyle name="Linked Cell 3 2 6" xfId="6438"/>
    <cellStyle name="Linked Cell 3 2 6 2" xfId="26812"/>
    <cellStyle name="Linked Cell 3 2 6 3" xfId="18065"/>
    <cellStyle name="Linked Cell 3 2 6 4" xfId="11589"/>
    <cellStyle name="Linked Cell 3 2 7" xfId="6439"/>
    <cellStyle name="Linked Cell 3 2 7 2" xfId="26811"/>
    <cellStyle name="Linked Cell 3 2 7 3" xfId="18066"/>
    <cellStyle name="Linked Cell 3 2 7 4" xfId="11590"/>
    <cellStyle name="Linked Cell 3 2 8" xfId="6440"/>
    <cellStyle name="Linked Cell 3 2 8 2" xfId="26810"/>
    <cellStyle name="Linked Cell 3 2 8 3" xfId="18067"/>
    <cellStyle name="Linked Cell 3 2 8 4" xfId="11591"/>
    <cellStyle name="Linked Cell 3 2 9" xfId="25222"/>
    <cellStyle name="Linked Cell 3 3" xfId="6441"/>
    <cellStyle name="Linked Cell 3 3 2" xfId="26809"/>
    <cellStyle name="Linked Cell 3 3 3" xfId="18068"/>
    <cellStyle name="Linked Cell 3 3 4" xfId="11592"/>
    <cellStyle name="Linked Cell 3 4" xfId="6442"/>
    <cellStyle name="Linked Cell 3 4 2" xfId="24103"/>
    <cellStyle name="Linked Cell 3 4 3" xfId="18069"/>
    <cellStyle name="Linked Cell 3 4 4" xfId="11593"/>
    <cellStyle name="Linked Cell 3 5" xfId="6443"/>
    <cellStyle name="Linked Cell 3 5 2" xfId="24102"/>
    <cellStyle name="Linked Cell 3 5 3" xfId="18070"/>
    <cellStyle name="Linked Cell 3 5 4" xfId="11594"/>
    <cellStyle name="Linked Cell 3 6" xfId="6444"/>
    <cellStyle name="Linked Cell 3 6 2" xfId="25219"/>
    <cellStyle name="Linked Cell 3 6 3" xfId="18071"/>
    <cellStyle name="Linked Cell 3 6 4" xfId="11595"/>
    <cellStyle name="Linked Cell 3 7" xfId="6445"/>
    <cellStyle name="Linked Cell 3 7 2" xfId="24101"/>
    <cellStyle name="Linked Cell 3 7 3" xfId="18072"/>
    <cellStyle name="Linked Cell 3 7 4" xfId="11596"/>
    <cellStyle name="Linked Cell 3 8" xfId="6446"/>
    <cellStyle name="Linked Cell 3 8 2" xfId="24100"/>
    <cellStyle name="Linked Cell 3 8 3" xfId="18073"/>
    <cellStyle name="Linked Cell 3 8 4" xfId="11597"/>
    <cellStyle name="Linked Cell 3 9" xfId="6447"/>
    <cellStyle name="Linked Cell 3 9 2" xfId="24099"/>
    <cellStyle name="Linked Cell 3 9 3" xfId="18074"/>
    <cellStyle name="Linked Cell 3 9 4" xfId="11598"/>
    <cellStyle name="Linked Cell 4" xfId="1294"/>
    <cellStyle name="Linked Cell 4 10" xfId="24098"/>
    <cellStyle name="Linked Cell 4 11" xfId="18075"/>
    <cellStyle name="Linked Cell 4 12" xfId="11599"/>
    <cellStyle name="Linked Cell 4 2" xfId="6448"/>
    <cellStyle name="Linked Cell 4 2 10" xfId="18076"/>
    <cellStyle name="Linked Cell 4 2 11" xfId="11600"/>
    <cellStyle name="Linked Cell 4 2 2" xfId="6449"/>
    <cellStyle name="Linked Cell 4 2 2 2" xfId="24096"/>
    <cellStyle name="Linked Cell 4 2 2 3" xfId="18077"/>
    <cellStyle name="Linked Cell 4 2 2 4" xfId="11601"/>
    <cellStyle name="Linked Cell 4 2 3" xfId="6450"/>
    <cellStyle name="Linked Cell 4 2 3 2" xfId="24095"/>
    <cellStyle name="Linked Cell 4 2 3 3" xfId="18078"/>
    <cellStyle name="Linked Cell 4 2 3 4" xfId="11602"/>
    <cellStyle name="Linked Cell 4 2 4" xfId="6451"/>
    <cellStyle name="Linked Cell 4 2 4 2" xfId="26807"/>
    <cellStyle name="Linked Cell 4 2 4 3" xfId="18079"/>
    <cellStyle name="Linked Cell 4 2 4 4" xfId="11603"/>
    <cellStyle name="Linked Cell 4 2 5" xfId="6452"/>
    <cellStyle name="Linked Cell 4 2 5 2" xfId="24094"/>
    <cellStyle name="Linked Cell 4 2 5 3" xfId="18080"/>
    <cellStyle name="Linked Cell 4 2 5 4" xfId="11604"/>
    <cellStyle name="Linked Cell 4 2 6" xfId="6453"/>
    <cellStyle name="Linked Cell 4 2 6 2" xfId="24093"/>
    <cellStyle name="Linked Cell 4 2 6 3" xfId="18081"/>
    <cellStyle name="Linked Cell 4 2 6 4" xfId="11605"/>
    <cellStyle name="Linked Cell 4 2 7" xfId="6454"/>
    <cellStyle name="Linked Cell 4 2 7 2" xfId="24092"/>
    <cellStyle name="Linked Cell 4 2 7 3" xfId="18082"/>
    <cellStyle name="Linked Cell 4 2 7 4" xfId="11606"/>
    <cellStyle name="Linked Cell 4 2 8" xfId="6455"/>
    <cellStyle name="Linked Cell 4 2 8 2" xfId="24091"/>
    <cellStyle name="Linked Cell 4 2 8 3" xfId="18083"/>
    <cellStyle name="Linked Cell 4 2 8 4" xfId="11607"/>
    <cellStyle name="Linked Cell 4 2 9" xfId="24097"/>
    <cellStyle name="Linked Cell 4 3" xfId="6456"/>
    <cellStyle name="Linked Cell 4 3 2" xfId="24090"/>
    <cellStyle name="Linked Cell 4 3 3" xfId="18084"/>
    <cellStyle name="Linked Cell 4 3 4" xfId="11608"/>
    <cellStyle name="Linked Cell 4 4" xfId="6457"/>
    <cellStyle name="Linked Cell 4 4 2" xfId="24089"/>
    <cellStyle name="Linked Cell 4 4 3" xfId="18085"/>
    <cellStyle name="Linked Cell 4 4 4" xfId="11609"/>
    <cellStyle name="Linked Cell 4 5" xfId="6458"/>
    <cellStyle name="Linked Cell 4 5 2" xfId="24088"/>
    <cellStyle name="Linked Cell 4 5 3" xfId="18086"/>
    <cellStyle name="Linked Cell 4 5 4" xfId="11610"/>
    <cellStyle name="Linked Cell 4 6" xfId="6459"/>
    <cellStyle name="Linked Cell 4 6 2" xfId="24087"/>
    <cellStyle name="Linked Cell 4 6 3" xfId="18087"/>
    <cellStyle name="Linked Cell 4 6 4" xfId="11611"/>
    <cellStyle name="Linked Cell 4 7" xfId="6460"/>
    <cellStyle name="Linked Cell 4 7 2" xfId="24086"/>
    <cellStyle name="Linked Cell 4 7 3" xfId="18088"/>
    <cellStyle name="Linked Cell 4 7 4" xfId="11612"/>
    <cellStyle name="Linked Cell 4 8" xfId="6461"/>
    <cellStyle name="Linked Cell 4 8 2" xfId="24085"/>
    <cellStyle name="Linked Cell 4 8 3" xfId="18089"/>
    <cellStyle name="Linked Cell 4 8 4" xfId="11613"/>
    <cellStyle name="Linked Cell 4 9" xfId="6462"/>
    <cellStyle name="Linked Cell 4 9 2" xfId="24084"/>
    <cellStyle name="Linked Cell 4 9 3" xfId="18090"/>
    <cellStyle name="Linked Cell 4 9 4" xfId="11614"/>
    <cellStyle name="Linked Cell 5" xfId="1295"/>
    <cellStyle name="Linked Cell 5 10" xfId="24083"/>
    <cellStyle name="Linked Cell 5 11" xfId="18091"/>
    <cellStyle name="Linked Cell 5 12" xfId="11615"/>
    <cellStyle name="Linked Cell 5 2" xfId="6463"/>
    <cellStyle name="Linked Cell 5 2 10" xfId="18092"/>
    <cellStyle name="Linked Cell 5 2 11" xfId="11616"/>
    <cellStyle name="Linked Cell 5 2 2" xfId="6464"/>
    <cellStyle name="Linked Cell 5 2 2 2" xfId="24081"/>
    <cellStyle name="Linked Cell 5 2 2 3" xfId="18093"/>
    <cellStyle name="Linked Cell 5 2 2 4" xfId="11617"/>
    <cellStyle name="Linked Cell 5 2 3" xfId="6465"/>
    <cellStyle name="Linked Cell 5 2 3 2" xfId="24080"/>
    <cellStyle name="Linked Cell 5 2 3 3" xfId="18094"/>
    <cellStyle name="Linked Cell 5 2 3 4" xfId="11618"/>
    <cellStyle name="Linked Cell 5 2 4" xfId="6466"/>
    <cellStyle name="Linked Cell 5 2 4 2" xfId="24079"/>
    <cellStyle name="Linked Cell 5 2 4 3" xfId="18095"/>
    <cellStyle name="Linked Cell 5 2 4 4" xfId="11619"/>
    <cellStyle name="Linked Cell 5 2 5" xfId="6467"/>
    <cellStyle name="Linked Cell 5 2 5 2" xfId="24078"/>
    <cellStyle name="Linked Cell 5 2 5 3" xfId="18096"/>
    <cellStyle name="Linked Cell 5 2 5 4" xfId="11620"/>
    <cellStyle name="Linked Cell 5 2 6" xfId="6468"/>
    <cellStyle name="Linked Cell 5 2 6 2" xfId="24077"/>
    <cellStyle name="Linked Cell 5 2 6 3" xfId="18097"/>
    <cellStyle name="Linked Cell 5 2 6 4" xfId="11621"/>
    <cellStyle name="Linked Cell 5 2 7" xfId="6469"/>
    <cellStyle name="Linked Cell 5 2 7 2" xfId="24076"/>
    <cellStyle name="Linked Cell 5 2 7 3" xfId="18098"/>
    <cellStyle name="Linked Cell 5 2 7 4" xfId="11622"/>
    <cellStyle name="Linked Cell 5 2 8" xfId="6470"/>
    <cellStyle name="Linked Cell 5 2 8 2" xfId="24075"/>
    <cellStyle name="Linked Cell 5 2 8 3" xfId="18099"/>
    <cellStyle name="Linked Cell 5 2 8 4" xfId="11623"/>
    <cellStyle name="Linked Cell 5 2 9" xfId="24082"/>
    <cellStyle name="Linked Cell 5 3" xfId="6471"/>
    <cellStyle name="Linked Cell 5 3 2" xfId="24074"/>
    <cellStyle name="Linked Cell 5 3 3" xfId="18100"/>
    <cellStyle name="Linked Cell 5 3 4" xfId="11624"/>
    <cellStyle name="Linked Cell 5 4" xfId="6472"/>
    <cellStyle name="Linked Cell 5 4 2" xfId="24073"/>
    <cellStyle name="Linked Cell 5 4 3" xfId="18101"/>
    <cellStyle name="Linked Cell 5 4 4" xfId="11625"/>
    <cellStyle name="Linked Cell 5 5" xfId="6473"/>
    <cellStyle name="Linked Cell 5 5 2" xfId="24072"/>
    <cellStyle name="Linked Cell 5 5 3" xfId="18102"/>
    <cellStyle name="Linked Cell 5 5 4" xfId="11626"/>
    <cellStyle name="Linked Cell 5 6" xfId="6474"/>
    <cellStyle name="Linked Cell 5 6 2" xfId="25691"/>
    <cellStyle name="Linked Cell 5 6 3" xfId="18103"/>
    <cellStyle name="Linked Cell 5 6 4" xfId="11627"/>
    <cellStyle name="Linked Cell 5 7" xfId="6475"/>
    <cellStyle name="Linked Cell 5 7 2" xfId="24071"/>
    <cellStyle name="Linked Cell 5 7 3" xfId="18104"/>
    <cellStyle name="Linked Cell 5 7 4" xfId="11628"/>
    <cellStyle name="Linked Cell 5 8" xfId="6476"/>
    <cellStyle name="Linked Cell 5 8 2" xfId="24070"/>
    <cellStyle name="Linked Cell 5 8 3" xfId="18105"/>
    <cellStyle name="Linked Cell 5 8 4" xfId="11629"/>
    <cellStyle name="Linked Cell 5 9" xfId="6477"/>
    <cellStyle name="Linked Cell 5 9 2" xfId="24069"/>
    <cellStyle name="Linked Cell 5 9 3" xfId="18106"/>
    <cellStyle name="Linked Cell 5 9 4" xfId="11630"/>
    <cellStyle name="Linked Cell 6" xfId="1296"/>
    <cellStyle name="Linked Cell 6 10" xfId="24068"/>
    <cellStyle name="Linked Cell 6 11" xfId="18107"/>
    <cellStyle name="Linked Cell 6 12" xfId="11631"/>
    <cellStyle name="Linked Cell 6 2" xfId="6478"/>
    <cellStyle name="Linked Cell 6 2 10" xfId="18108"/>
    <cellStyle name="Linked Cell 6 2 11" xfId="11632"/>
    <cellStyle name="Linked Cell 6 2 2" xfId="6479"/>
    <cellStyle name="Linked Cell 6 2 2 2" xfId="24066"/>
    <cellStyle name="Linked Cell 6 2 2 3" xfId="18109"/>
    <cellStyle name="Linked Cell 6 2 2 4" xfId="11633"/>
    <cellStyle name="Linked Cell 6 2 3" xfId="6480"/>
    <cellStyle name="Linked Cell 6 2 3 2" xfId="24065"/>
    <cellStyle name="Linked Cell 6 2 3 3" xfId="18110"/>
    <cellStyle name="Linked Cell 6 2 3 4" xfId="11634"/>
    <cellStyle name="Linked Cell 6 2 4" xfId="6481"/>
    <cellStyle name="Linked Cell 6 2 4 2" xfId="24064"/>
    <cellStyle name="Linked Cell 6 2 4 3" xfId="18111"/>
    <cellStyle name="Linked Cell 6 2 4 4" xfId="11635"/>
    <cellStyle name="Linked Cell 6 2 5" xfId="6482"/>
    <cellStyle name="Linked Cell 6 2 5 2" xfId="24063"/>
    <cellStyle name="Linked Cell 6 2 5 3" xfId="18112"/>
    <cellStyle name="Linked Cell 6 2 5 4" xfId="11636"/>
    <cellStyle name="Linked Cell 6 2 6" xfId="6483"/>
    <cellStyle name="Linked Cell 6 2 6 2" xfId="24062"/>
    <cellStyle name="Linked Cell 6 2 6 3" xfId="18113"/>
    <cellStyle name="Linked Cell 6 2 6 4" xfId="11637"/>
    <cellStyle name="Linked Cell 6 2 7" xfId="6484"/>
    <cellStyle name="Linked Cell 6 2 7 2" xfId="24061"/>
    <cellStyle name="Linked Cell 6 2 7 3" xfId="18114"/>
    <cellStyle name="Linked Cell 6 2 7 4" xfId="11638"/>
    <cellStyle name="Linked Cell 6 2 8" xfId="6485"/>
    <cellStyle name="Linked Cell 6 2 8 2" xfId="24060"/>
    <cellStyle name="Linked Cell 6 2 8 3" xfId="18115"/>
    <cellStyle name="Linked Cell 6 2 8 4" xfId="11639"/>
    <cellStyle name="Linked Cell 6 2 9" xfId="24067"/>
    <cellStyle name="Linked Cell 6 3" xfId="6486"/>
    <cellStyle name="Linked Cell 6 3 2" xfId="24059"/>
    <cellStyle name="Linked Cell 6 3 3" xfId="18116"/>
    <cellStyle name="Linked Cell 6 3 4" xfId="11640"/>
    <cellStyle name="Linked Cell 6 4" xfId="6487"/>
    <cellStyle name="Linked Cell 6 4 2" xfId="24058"/>
    <cellStyle name="Linked Cell 6 4 3" xfId="18117"/>
    <cellStyle name="Linked Cell 6 4 4" xfId="11641"/>
    <cellStyle name="Linked Cell 6 5" xfId="6488"/>
    <cellStyle name="Linked Cell 6 5 2" xfId="24057"/>
    <cellStyle name="Linked Cell 6 5 3" xfId="18118"/>
    <cellStyle name="Linked Cell 6 5 4" xfId="11642"/>
    <cellStyle name="Linked Cell 6 6" xfId="6489"/>
    <cellStyle name="Linked Cell 6 6 2" xfId="24056"/>
    <cellStyle name="Linked Cell 6 6 3" xfId="18119"/>
    <cellStyle name="Linked Cell 6 6 4" xfId="11643"/>
    <cellStyle name="Linked Cell 6 7" xfId="6490"/>
    <cellStyle name="Linked Cell 6 7 2" xfId="24055"/>
    <cellStyle name="Linked Cell 6 7 3" xfId="18120"/>
    <cellStyle name="Linked Cell 6 7 4" xfId="11644"/>
    <cellStyle name="Linked Cell 6 8" xfId="6491"/>
    <cellStyle name="Linked Cell 6 8 2" xfId="24054"/>
    <cellStyle name="Linked Cell 6 8 3" xfId="18121"/>
    <cellStyle name="Linked Cell 6 8 4" xfId="11645"/>
    <cellStyle name="Linked Cell 6 9" xfId="6492"/>
    <cellStyle name="Linked Cell 6 9 2" xfId="24053"/>
    <cellStyle name="Linked Cell 6 9 3" xfId="18122"/>
    <cellStyle name="Linked Cell 6 9 4" xfId="11646"/>
    <cellStyle name="Linked Cell 7" xfId="1297"/>
    <cellStyle name="Linked Cell 7 10" xfId="24052"/>
    <cellStyle name="Linked Cell 7 11" xfId="18123"/>
    <cellStyle name="Linked Cell 7 12" xfId="11647"/>
    <cellStyle name="Linked Cell 7 2" xfId="6493"/>
    <cellStyle name="Linked Cell 7 2 10" xfId="18124"/>
    <cellStyle name="Linked Cell 7 2 11" xfId="11648"/>
    <cellStyle name="Linked Cell 7 2 2" xfId="6494"/>
    <cellStyle name="Linked Cell 7 2 2 2" xfId="24050"/>
    <cellStyle name="Linked Cell 7 2 2 3" xfId="18125"/>
    <cellStyle name="Linked Cell 7 2 2 4" xfId="11649"/>
    <cellStyle name="Linked Cell 7 2 3" xfId="6495"/>
    <cellStyle name="Linked Cell 7 2 3 2" xfId="24049"/>
    <cellStyle name="Linked Cell 7 2 3 3" xfId="18126"/>
    <cellStyle name="Linked Cell 7 2 3 4" xfId="11650"/>
    <cellStyle name="Linked Cell 7 2 4" xfId="6496"/>
    <cellStyle name="Linked Cell 7 2 4 2" xfId="24048"/>
    <cellStyle name="Linked Cell 7 2 4 3" xfId="18127"/>
    <cellStyle name="Linked Cell 7 2 4 4" xfId="11651"/>
    <cellStyle name="Linked Cell 7 2 5" xfId="6497"/>
    <cellStyle name="Linked Cell 7 2 5 2" xfId="24047"/>
    <cellStyle name="Linked Cell 7 2 5 3" xfId="18128"/>
    <cellStyle name="Linked Cell 7 2 5 4" xfId="11652"/>
    <cellStyle name="Linked Cell 7 2 6" xfId="6498"/>
    <cellStyle name="Linked Cell 7 2 6 2" xfId="24046"/>
    <cellStyle name="Linked Cell 7 2 6 3" xfId="18129"/>
    <cellStyle name="Linked Cell 7 2 6 4" xfId="11653"/>
    <cellStyle name="Linked Cell 7 2 7" xfId="6499"/>
    <cellStyle name="Linked Cell 7 2 7 2" xfId="24045"/>
    <cellStyle name="Linked Cell 7 2 7 3" xfId="18130"/>
    <cellStyle name="Linked Cell 7 2 7 4" xfId="11654"/>
    <cellStyle name="Linked Cell 7 2 8" xfId="6500"/>
    <cellStyle name="Linked Cell 7 2 8 2" xfId="24044"/>
    <cellStyle name="Linked Cell 7 2 8 3" xfId="18131"/>
    <cellStyle name="Linked Cell 7 2 8 4" xfId="11655"/>
    <cellStyle name="Linked Cell 7 2 9" xfId="24051"/>
    <cellStyle name="Linked Cell 7 3" xfId="6501"/>
    <cellStyle name="Linked Cell 7 3 2" xfId="24043"/>
    <cellStyle name="Linked Cell 7 3 3" xfId="18132"/>
    <cellStyle name="Linked Cell 7 3 4" xfId="11656"/>
    <cellStyle name="Linked Cell 7 4" xfId="6502"/>
    <cellStyle name="Linked Cell 7 4 2" xfId="24042"/>
    <cellStyle name="Linked Cell 7 4 3" xfId="18133"/>
    <cellStyle name="Linked Cell 7 4 4" xfId="11657"/>
    <cellStyle name="Linked Cell 7 5" xfId="6503"/>
    <cellStyle name="Linked Cell 7 5 2" xfId="24041"/>
    <cellStyle name="Linked Cell 7 5 3" xfId="18134"/>
    <cellStyle name="Linked Cell 7 5 4" xfId="11658"/>
    <cellStyle name="Linked Cell 7 6" xfId="6504"/>
    <cellStyle name="Linked Cell 7 6 2" xfId="24040"/>
    <cellStyle name="Linked Cell 7 6 3" xfId="18135"/>
    <cellStyle name="Linked Cell 7 6 4" xfId="11659"/>
    <cellStyle name="Linked Cell 7 7" xfId="6505"/>
    <cellStyle name="Linked Cell 7 7 2" xfId="24039"/>
    <cellStyle name="Linked Cell 7 7 3" xfId="18136"/>
    <cellStyle name="Linked Cell 7 7 4" xfId="11660"/>
    <cellStyle name="Linked Cell 7 8" xfId="6506"/>
    <cellStyle name="Linked Cell 7 8 2" xfId="25218"/>
    <cellStyle name="Linked Cell 7 8 3" xfId="18137"/>
    <cellStyle name="Linked Cell 7 8 4" xfId="11661"/>
    <cellStyle name="Linked Cell 7 9" xfId="6507"/>
    <cellStyle name="Linked Cell 7 9 2" xfId="24038"/>
    <cellStyle name="Linked Cell 7 9 3" xfId="18138"/>
    <cellStyle name="Linked Cell 7 9 4" xfId="11662"/>
    <cellStyle name="Linked Cell 8" xfId="1298"/>
    <cellStyle name="Linked Cell 8 10" xfId="18139"/>
    <cellStyle name="Linked Cell 8 11" xfId="11663"/>
    <cellStyle name="Linked Cell 8 2" xfId="6508"/>
    <cellStyle name="Linked Cell 8 2 2" xfId="24037"/>
    <cellStyle name="Linked Cell 8 2 3" xfId="18140"/>
    <cellStyle name="Linked Cell 8 2 4" xfId="11664"/>
    <cellStyle name="Linked Cell 8 3" xfId="6509"/>
    <cellStyle name="Linked Cell 8 3 2" xfId="26356"/>
    <cellStyle name="Linked Cell 8 3 3" xfId="18141"/>
    <cellStyle name="Linked Cell 8 3 4" xfId="11665"/>
    <cellStyle name="Linked Cell 8 4" xfId="6510"/>
    <cellStyle name="Linked Cell 8 4 2" xfId="24036"/>
    <cellStyle name="Linked Cell 8 4 3" xfId="18142"/>
    <cellStyle name="Linked Cell 8 4 4" xfId="11666"/>
    <cellStyle name="Linked Cell 8 5" xfId="6511"/>
    <cellStyle name="Linked Cell 8 5 2" xfId="24035"/>
    <cellStyle name="Linked Cell 8 5 3" xfId="18143"/>
    <cellStyle name="Linked Cell 8 5 4" xfId="11667"/>
    <cellStyle name="Linked Cell 8 6" xfId="6512"/>
    <cellStyle name="Linked Cell 8 6 2" xfId="25216"/>
    <cellStyle name="Linked Cell 8 6 3" xfId="18144"/>
    <cellStyle name="Linked Cell 8 6 4" xfId="11668"/>
    <cellStyle name="Linked Cell 8 7" xfId="6513"/>
    <cellStyle name="Linked Cell 8 7 2" xfId="24034"/>
    <cellStyle name="Linked Cell 8 7 3" xfId="18145"/>
    <cellStyle name="Linked Cell 8 7 4" xfId="11669"/>
    <cellStyle name="Linked Cell 8 8" xfId="6514"/>
    <cellStyle name="Linked Cell 8 8 2" xfId="25215"/>
    <cellStyle name="Linked Cell 8 8 3" xfId="18146"/>
    <cellStyle name="Linked Cell 8 8 4" xfId="11670"/>
    <cellStyle name="Linked Cell 8 9" xfId="25217"/>
    <cellStyle name="Linked Cell 9" xfId="1299"/>
    <cellStyle name="Linked Cell 9 10" xfId="18147"/>
    <cellStyle name="Linked Cell 9 11" xfId="11671"/>
    <cellStyle name="Linked Cell 9 2" xfId="6515"/>
    <cellStyle name="Linked Cell 9 2 2" xfId="25214"/>
    <cellStyle name="Linked Cell 9 2 3" xfId="18148"/>
    <cellStyle name="Linked Cell 9 2 4" xfId="11672"/>
    <cellStyle name="Linked Cell 9 3" xfId="6516"/>
    <cellStyle name="Linked Cell 9 3 2" xfId="24032"/>
    <cellStyle name="Linked Cell 9 3 3" xfId="18149"/>
    <cellStyle name="Linked Cell 9 3 4" xfId="11673"/>
    <cellStyle name="Linked Cell 9 4" xfId="6517"/>
    <cellStyle name="Linked Cell 9 4 2" xfId="25213"/>
    <cellStyle name="Linked Cell 9 4 3" xfId="18150"/>
    <cellStyle name="Linked Cell 9 4 4" xfId="11674"/>
    <cellStyle name="Linked Cell 9 5" xfId="6518"/>
    <cellStyle name="Linked Cell 9 5 2" xfId="24031"/>
    <cellStyle name="Linked Cell 9 5 3" xfId="18151"/>
    <cellStyle name="Linked Cell 9 5 4" xfId="11675"/>
    <cellStyle name="Linked Cell 9 6" xfId="6519"/>
    <cellStyle name="Linked Cell 9 6 2" xfId="24030"/>
    <cellStyle name="Linked Cell 9 6 3" xfId="18152"/>
    <cellStyle name="Linked Cell 9 6 4" xfId="11676"/>
    <cellStyle name="Linked Cell 9 7" xfId="6520"/>
    <cellStyle name="Linked Cell 9 7 2" xfId="24029"/>
    <cellStyle name="Linked Cell 9 7 3" xfId="18153"/>
    <cellStyle name="Linked Cell 9 7 4" xfId="11677"/>
    <cellStyle name="Linked Cell 9 8" xfId="6521"/>
    <cellStyle name="Linked Cell 9 8 2" xfId="24028"/>
    <cellStyle name="Linked Cell 9 8 3" xfId="18154"/>
    <cellStyle name="Linked Cell 9 8 4" xfId="11678"/>
    <cellStyle name="Linked Cell 9 9" xfId="24033"/>
    <cellStyle name="Neutral" xfId="71" builtinId="28" customBuiltin="1"/>
    <cellStyle name="Neutral 10" xfId="1301"/>
    <cellStyle name="Neutral 10 10" xfId="24027"/>
    <cellStyle name="Neutral 10 11" xfId="18155"/>
    <cellStyle name="Neutral 10 12" xfId="11679"/>
    <cellStyle name="Neutral 10 2" xfId="6522"/>
    <cellStyle name="Neutral 10 2 2" xfId="24026"/>
    <cellStyle name="Neutral 10 2 3" xfId="18156"/>
    <cellStyle name="Neutral 10 2 4" xfId="11680"/>
    <cellStyle name="Neutral 10 3" xfId="6523"/>
    <cellStyle name="Neutral 10 3 2" xfId="24025"/>
    <cellStyle name="Neutral 10 3 3" xfId="18157"/>
    <cellStyle name="Neutral 10 3 4" xfId="11681"/>
    <cellStyle name="Neutral 10 4" xfId="6524"/>
    <cellStyle name="Neutral 10 4 2" xfId="24024"/>
    <cellStyle name="Neutral 10 4 3" xfId="18158"/>
    <cellStyle name="Neutral 10 4 4" xfId="11682"/>
    <cellStyle name="Neutral 10 5" xfId="6525"/>
    <cellStyle name="Neutral 10 5 2" xfId="24023"/>
    <cellStyle name="Neutral 10 5 3" xfId="18159"/>
    <cellStyle name="Neutral 10 5 4" xfId="11683"/>
    <cellStyle name="Neutral 10 6" xfId="6526"/>
    <cellStyle name="Neutral 10 6 2" xfId="24022"/>
    <cellStyle name="Neutral 10 6 3" xfId="18160"/>
    <cellStyle name="Neutral 10 6 4" xfId="11684"/>
    <cellStyle name="Neutral 10 7" xfId="6527"/>
    <cellStyle name="Neutral 10 7 2" xfId="24021"/>
    <cellStyle name="Neutral 10 7 3" xfId="18161"/>
    <cellStyle name="Neutral 10 7 4" xfId="11685"/>
    <cellStyle name="Neutral 10 8" xfId="6528"/>
    <cellStyle name="Neutral 10 8 2" xfId="24020"/>
    <cellStyle name="Neutral 10 8 3" xfId="18162"/>
    <cellStyle name="Neutral 10 8 4" xfId="11686"/>
    <cellStyle name="Neutral 10 9" xfId="6529"/>
    <cellStyle name="Neutral 10 9 2" xfId="22832"/>
    <cellStyle name="Neutral 10 9 3" xfId="21514"/>
    <cellStyle name="Neutral 10 9 4" xfId="15061"/>
    <cellStyle name="Neutral 11" xfId="1302"/>
    <cellStyle name="Neutral 11 10" xfId="24019"/>
    <cellStyle name="Neutral 11 11" xfId="18163"/>
    <cellStyle name="Neutral 11 12" xfId="11687"/>
    <cellStyle name="Neutral 11 2" xfId="6530"/>
    <cellStyle name="Neutral 11 2 2" xfId="24018"/>
    <cellStyle name="Neutral 11 2 3" xfId="18164"/>
    <cellStyle name="Neutral 11 2 4" xfId="11688"/>
    <cellStyle name="Neutral 11 3" xfId="6531"/>
    <cellStyle name="Neutral 11 3 2" xfId="24017"/>
    <cellStyle name="Neutral 11 3 3" xfId="18165"/>
    <cellStyle name="Neutral 11 3 4" xfId="11689"/>
    <cellStyle name="Neutral 11 4" xfId="6532"/>
    <cellStyle name="Neutral 11 4 2" xfId="24016"/>
    <cellStyle name="Neutral 11 4 3" xfId="18166"/>
    <cellStyle name="Neutral 11 4 4" xfId="11690"/>
    <cellStyle name="Neutral 11 5" xfId="6533"/>
    <cellStyle name="Neutral 11 5 2" xfId="24015"/>
    <cellStyle name="Neutral 11 5 3" xfId="18167"/>
    <cellStyle name="Neutral 11 5 4" xfId="11691"/>
    <cellStyle name="Neutral 11 6" xfId="6534"/>
    <cellStyle name="Neutral 11 6 2" xfId="24014"/>
    <cellStyle name="Neutral 11 6 3" xfId="18168"/>
    <cellStyle name="Neutral 11 6 4" xfId="11692"/>
    <cellStyle name="Neutral 11 7" xfId="6535"/>
    <cellStyle name="Neutral 11 7 2" xfId="24013"/>
    <cellStyle name="Neutral 11 7 3" xfId="18169"/>
    <cellStyle name="Neutral 11 7 4" xfId="11693"/>
    <cellStyle name="Neutral 11 8" xfId="6536"/>
    <cellStyle name="Neutral 11 8 2" xfId="24012"/>
    <cellStyle name="Neutral 11 8 3" xfId="18170"/>
    <cellStyle name="Neutral 11 8 4" xfId="11694"/>
    <cellStyle name="Neutral 11 9" xfId="6537"/>
    <cellStyle name="Neutral 11 9 2" xfId="22059"/>
    <cellStyle name="Neutral 11 9 3" xfId="21515"/>
    <cellStyle name="Neutral 11 9 4" xfId="15062"/>
    <cellStyle name="Neutral 12" xfId="1303"/>
    <cellStyle name="Neutral 12 2" xfId="6538"/>
    <cellStyle name="Neutral 12 2 2" xfId="22058"/>
    <cellStyle name="Neutral 12 2 3" xfId="21516"/>
    <cellStyle name="Neutral 12 2 4" xfId="15063"/>
    <cellStyle name="Neutral 12 3" xfId="24011"/>
    <cellStyle name="Neutral 12 4" xfId="18171"/>
    <cellStyle name="Neutral 12 5" xfId="11695"/>
    <cellStyle name="Neutral 13" xfId="1304"/>
    <cellStyle name="Neutral 13 2" xfId="22057"/>
    <cellStyle name="Neutral 13 3" xfId="21517"/>
    <cellStyle name="Neutral 13 4" xfId="15064"/>
    <cellStyle name="Neutral 14" xfId="1305"/>
    <cellStyle name="Neutral 14 2" xfId="22056"/>
    <cellStyle name="Neutral 14 3" xfId="21518"/>
    <cellStyle name="Neutral 14 4" xfId="15065"/>
    <cellStyle name="Neutral 15" xfId="1306"/>
    <cellStyle name="Neutral 15 2" xfId="22055"/>
    <cellStyle name="Neutral 15 3" xfId="21519"/>
    <cellStyle name="Neutral 15 4" xfId="15066"/>
    <cellStyle name="Neutral 16" xfId="1307"/>
    <cellStyle name="Neutral 16 2" xfId="25676"/>
    <cellStyle name="Neutral 16 3" xfId="21520"/>
    <cellStyle name="Neutral 16 4" xfId="15067"/>
    <cellStyle name="Neutral 17" xfId="1308"/>
    <cellStyle name="Neutral 17 2" xfId="22054"/>
    <cellStyle name="Neutral 17 3" xfId="21521"/>
    <cellStyle name="Neutral 17 4" xfId="15068"/>
    <cellStyle name="Neutral 18" xfId="1309"/>
    <cellStyle name="Neutral 18 2" xfId="22053"/>
    <cellStyle name="Neutral 18 3" xfId="21522"/>
    <cellStyle name="Neutral 18 4" xfId="15069"/>
    <cellStyle name="Neutral 19" xfId="1310"/>
    <cellStyle name="Neutral 19 2" xfId="22052"/>
    <cellStyle name="Neutral 19 3" xfId="21523"/>
    <cellStyle name="Neutral 19 4" xfId="15070"/>
    <cellStyle name="Neutral 2" xfId="1300"/>
    <cellStyle name="Neutral 2 10" xfId="6539"/>
    <cellStyle name="Neutral 2 10 2" xfId="26495"/>
    <cellStyle name="Neutral 2 10 3" xfId="21524"/>
    <cellStyle name="Neutral 2 10 4" xfId="15071"/>
    <cellStyle name="Neutral 2 11" xfId="24010"/>
    <cellStyle name="Neutral 2 12" xfId="18172"/>
    <cellStyle name="Neutral 2 13" xfId="11696"/>
    <cellStyle name="Neutral 2 2" xfId="1311"/>
    <cellStyle name="Neutral 2 2 2" xfId="6540"/>
    <cellStyle name="Neutral 2 2 2 10" xfId="18174"/>
    <cellStyle name="Neutral 2 2 2 11" xfId="11698"/>
    <cellStyle name="Neutral 2 2 2 2" xfId="6541"/>
    <cellStyle name="Neutral 2 2 2 2 2" xfId="24007"/>
    <cellStyle name="Neutral 2 2 2 2 3" xfId="18175"/>
    <cellStyle name="Neutral 2 2 2 2 4" xfId="11699"/>
    <cellStyle name="Neutral 2 2 2 3" xfId="6542"/>
    <cellStyle name="Neutral 2 2 2 3 2" xfId="24006"/>
    <cellStyle name="Neutral 2 2 2 3 3" xfId="18176"/>
    <cellStyle name="Neutral 2 2 2 3 4" xfId="11700"/>
    <cellStyle name="Neutral 2 2 2 4" xfId="6543"/>
    <cellStyle name="Neutral 2 2 2 4 2" xfId="24005"/>
    <cellStyle name="Neutral 2 2 2 4 3" xfId="18177"/>
    <cellStyle name="Neutral 2 2 2 4 4" xfId="11701"/>
    <cellStyle name="Neutral 2 2 2 5" xfId="6544"/>
    <cellStyle name="Neutral 2 2 2 5 2" xfId="24004"/>
    <cellStyle name="Neutral 2 2 2 5 3" xfId="18178"/>
    <cellStyle name="Neutral 2 2 2 5 4" xfId="11702"/>
    <cellStyle name="Neutral 2 2 2 6" xfId="6545"/>
    <cellStyle name="Neutral 2 2 2 6 2" xfId="24003"/>
    <cellStyle name="Neutral 2 2 2 6 3" xfId="18179"/>
    <cellStyle name="Neutral 2 2 2 6 4" xfId="11703"/>
    <cellStyle name="Neutral 2 2 2 7" xfId="6546"/>
    <cellStyle name="Neutral 2 2 2 7 2" xfId="25193"/>
    <cellStyle name="Neutral 2 2 2 7 3" xfId="18180"/>
    <cellStyle name="Neutral 2 2 2 7 4" xfId="11704"/>
    <cellStyle name="Neutral 2 2 2 8" xfId="6547"/>
    <cellStyle name="Neutral 2 2 2 8 2" xfId="25212"/>
    <cellStyle name="Neutral 2 2 2 8 3" xfId="18181"/>
    <cellStyle name="Neutral 2 2 2 8 4" xfId="11705"/>
    <cellStyle name="Neutral 2 2 2 9" xfId="24008"/>
    <cellStyle name="Neutral 2 2 3" xfId="24009"/>
    <cellStyle name="Neutral 2 2 4" xfId="18173"/>
    <cellStyle name="Neutral 2 2 5" xfId="11697"/>
    <cellStyle name="Neutral 2 3" xfId="3187"/>
    <cellStyle name="Neutral 2 3 2" xfId="6548"/>
    <cellStyle name="Neutral 2 3 2 2" xfId="22051"/>
    <cellStyle name="Neutral 2 3 2 3" xfId="21525"/>
    <cellStyle name="Neutral 2 3 2 4" xfId="15072"/>
    <cellStyle name="Neutral 2 3 3" xfId="25211"/>
    <cellStyle name="Neutral 2 3 4" xfId="18182"/>
    <cellStyle name="Neutral 2 3 5" xfId="11706"/>
    <cellStyle name="Neutral 2 4" xfId="3282"/>
    <cellStyle name="Neutral 2 4 2" xfId="6549"/>
    <cellStyle name="Neutral 2 4 2 2" xfId="26494"/>
    <cellStyle name="Neutral 2 4 2 3" xfId="21526"/>
    <cellStyle name="Neutral 2 4 2 4" xfId="15073"/>
    <cellStyle name="Neutral 2 4 3" xfId="25210"/>
    <cellStyle name="Neutral 2 4 4" xfId="18183"/>
    <cellStyle name="Neutral 2 4 5" xfId="11707"/>
    <cellStyle name="Neutral 2 5" xfId="6550"/>
    <cellStyle name="Neutral 2 5 2" xfId="25209"/>
    <cellStyle name="Neutral 2 5 3" xfId="18184"/>
    <cellStyle name="Neutral 2 5 4" xfId="11708"/>
    <cellStyle name="Neutral 2 6" xfId="6551"/>
    <cellStyle name="Neutral 2 6 2" xfId="25208"/>
    <cellStyle name="Neutral 2 6 3" xfId="18185"/>
    <cellStyle name="Neutral 2 6 4" xfId="11709"/>
    <cellStyle name="Neutral 2 7" xfId="6552"/>
    <cellStyle name="Neutral 2 7 2" xfId="25207"/>
    <cellStyle name="Neutral 2 7 3" xfId="18186"/>
    <cellStyle name="Neutral 2 7 4" xfId="11710"/>
    <cellStyle name="Neutral 2 8" xfId="6553"/>
    <cellStyle name="Neutral 2 8 2" xfId="25206"/>
    <cellStyle name="Neutral 2 8 3" xfId="18187"/>
    <cellStyle name="Neutral 2 8 4" xfId="11711"/>
    <cellStyle name="Neutral 2 9" xfId="6554"/>
    <cellStyle name="Neutral 2 9 2" xfId="25205"/>
    <cellStyle name="Neutral 2 9 3" xfId="18188"/>
    <cellStyle name="Neutral 2 9 4" xfId="11712"/>
    <cellStyle name="Neutral 20" xfId="1312"/>
    <cellStyle name="Neutral 20 2" xfId="26493"/>
    <cellStyle name="Neutral 20 3" xfId="21527"/>
    <cellStyle name="Neutral 20 4" xfId="15074"/>
    <cellStyle name="Neutral 21" xfId="1313"/>
    <cellStyle name="Neutral 21 2" xfId="26492"/>
    <cellStyle name="Neutral 21 3" xfId="21528"/>
    <cellStyle name="Neutral 21 4" xfId="15075"/>
    <cellStyle name="Neutral 22" xfId="1314"/>
    <cellStyle name="Neutral 22 2" xfId="26491"/>
    <cellStyle name="Neutral 22 3" xfId="21529"/>
    <cellStyle name="Neutral 22 4" xfId="15076"/>
    <cellStyle name="Neutral 23" xfId="1315"/>
    <cellStyle name="Neutral 23 2" xfId="26490"/>
    <cellStyle name="Neutral 23 3" xfId="21530"/>
    <cellStyle name="Neutral 23 4" xfId="15077"/>
    <cellStyle name="Neutral 24" xfId="3186"/>
    <cellStyle name="Neutral 24 2" xfId="3372"/>
    <cellStyle name="Neutral 24 2 2" xfId="26488"/>
    <cellStyle name="Neutral 24 2 3" xfId="21532"/>
    <cellStyle name="Neutral 24 2 4" xfId="15079"/>
    <cellStyle name="Neutral 24 3" xfId="26489"/>
    <cellStyle name="Neutral 24 4" xfId="21531"/>
    <cellStyle name="Neutral 24 5" xfId="15078"/>
    <cellStyle name="Neutral 25" xfId="3313"/>
    <cellStyle name="Neutral 25 2" xfId="26487"/>
    <cellStyle name="Neutral 25 3" xfId="21533"/>
    <cellStyle name="Neutral 25 4" xfId="15080"/>
    <cellStyle name="Neutral 26" xfId="3433"/>
    <cellStyle name="Neutral 26 2" xfId="4543"/>
    <cellStyle name="Neutral 26 3" xfId="15857"/>
    <cellStyle name="Neutral 27" xfId="3485"/>
    <cellStyle name="Neutral 27 2" xfId="4756"/>
    <cellStyle name="Neutral 28" xfId="3637"/>
    <cellStyle name="Neutral 29" xfId="3777"/>
    <cellStyle name="Neutral 29 2" xfId="4402"/>
    <cellStyle name="Neutral 3" xfId="1316"/>
    <cellStyle name="Neutral 3 10" xfId="6555"/>
    <cellStyle name="Neutral 3 10 2" xfId="26486"/>
    <cellStyle name="Neutral 3 10 3" xfId="21534"/>
    <cellStyle name="Neutral 3 10 4" xfId="15081"/>
    <cellStyle name="Neutral 3 11" xfId="25204"/>
    <cellStyle name="Neutral 3 12" xfId="18189"/>
    <cellStyle name="Neutral 3 13" xfId="11713"/>
    <cellStyle name="Neutral 3 2" xfId="6556"/>
    <cellStyle name="Neutral 3 2 10" xfId="18190"/>
    <cellStyle name="Neutral 3 2 11" xfId="11714"/>
    <cellStyle name="Neutral 3 2 2" xfId="6557"/>
    <cellStyle name="Neutral 3 2 2 2" xfId="25202"/>
    <cellStyle name="Neutral 3 2 2 3" xfId="18191"/>
    <cellStyle name="Neutral 3 2 2 4" xfId="11715"/>
    <cellStyle name="Neutral 3 2 3" xfId="6558"/>
    <cellStyle name="Neutral 3 2 3 2" xfId="25201"/>
    <cellStyle name="Neutral 3 2 3 3" xfId="18192"/>
    <cellStyle name="Neutral 3 2 3 4" xfId="11716"/>
    <cellStyle name="Neutral 3 2 4" xfId="6559"/>
    <cellStyle name="Neutral 3 2 4 2" xfId="25200"/>
    <cellStyle name="Neutral 3 2 4 3" xfId="18193"/>
    <cellStyle name="Neutral 3 2 4 4" xfId="11717"/>
    <cellStyle name="Neutral 3 2 5" xfId="6560"/>
    <cellStyle name="Neutral 3 2 5 2" xfId="25199"/>
    <cellStyle name="Neutral 3 2 5 3" xfId="18194"/>
    <cellStyle name="Neutral 3 2 5 4" xfId="11718"/>
    <cellStyle name="Neutral 3 2 6" xfId="6561"/>
    <cellStyle name="Neutral 3 2 6 2" xfId="25198"/>
    <cellStyle name="Neutral 3 2 6 3" xfId="18195"/>
    <cellStyle name="Neutral 3 2 6 4" xfId="11719"/>
    <cellStyle name="Neutral 3 2 7" xfId="6562"/>
    <cellStyle name="Neutral 3 2 7 2" xfId="25197"/>
    <cellStyle name="Neutral 3 2 7 3" xfId="18196"/>
    <cellStyle name="Neutral 3 2 7 4" xfId="11720"/>
    <cellStyle name="Neutral 3 2 8" xfId="6563"/>
    <cellStyle name="Neutral 3 2 8 2" xfId="25196"/>
    <cellStyle name="Neutral 3 2 8 3" xfId="18197"/>
    <cellStyle name="Neutral 3 2 8 4" xfId="11721"/>
    <cellStyle name="Neutral 3 2 9" xfId="25203"/>
    <cellStyle name="Neutral 3 3" xfId="6564"/>
    <cellStyle name="Neutral 3 3 2" xfId="25195"/>
    <cellStyle name="Neutral 3 3 3" xfId="18198"/>
    <cellStyle name="Neutral 3 3 4" xfId="11722"/>
    <cellStyle name="Neutral 3 4" xfId="6565"/>
    <cellStyle name="Neutral 3 4 2" xfId="25194"/>
    <cellStyle name="Neutral 3 4 3" xfId="18199"/>
    <cellStyle name="Neutral 3 4 4" xfId="11723"/>
    <cellStyle name="Neutral 3 5" xfId="6566"/>
    <cellStyle name="Neutral 3 5 2" xfId="24002"/>
    <cellStyle name="Neutral 3 5 3" xfId="18200"/>
    <cellStyle name="Neutral 3 5 4" xfId="11724"/>
    <cellStyle name="Neutral 3 6" xfId="6567"/>
    <cellStyle name="Neutral 3 6 2" xfId="24001"/>
    <cellStyle name="Neutral 3 6 3" xfId="18201"/>
    <cellStyle name="Neutral 3 6 4" xfId="11725"/>
    <cellStyle name="Neutral 3 7" xfId="6568"/>
    <cellStyle name="Neutral 3 7 2" xfId="24000"/>
    <cellStyle name="Neutral 3 7 3" xfId="18202"/>
    <cellStyle name="Neutral 3 7 4" xfId="11726"/>
    <cellStyle name="Neutral 3 8" xfId="6569"/>
    <cellStyle name="Neutral 3 8 2" xfId="23999"/>
    <cellStyle name="Neutral 3 8 3" xfId="18203"/>
    <cellStyle name="Neutral 3 8 4" xfId="11727"/>
    <cellStyle name="Neutral 3 9" xfId="6570"/>
    <cellStyle name="Neutral 3 9 2" xfId="23998"/>
    <cellStyle name="Neutral 3 9 3" xfId="18204"/>
    <cellStyle name="Neutral 3 9 4" xfId="11728"/>
    <cellStyle name="Neutral 4" xfId="1317"/>
    <cellStyle name="Neutral 4 10" xfId="6571"/>
    <cellStyle name="Neutral 4 10 2" xfId="26485"/>
    <cellStyle name="Neutral 4 10 3" xfId="21535"/>
    <cellStyle name="Neutral 4 10 4" xfId="15082"/>
    <cellStyle name="Neutral 4 11" xfId="23997"/>
    <cellStyle name="Neutral 4 12" xfId="18205"/>
    <cellStyle name="Neutral 4 13" xfId="11729"/>
    <cellStyle name="Neutral 4 2" xfId="6572"/>
    <cellStyle name="Neutral 4 2 10" xfId="18206"/>
    <cellStyle name="Neutral 4 2 11" xfId="11730"/>
    <cellStyle name="Neutral 4 2 2" xfId="6573"/>
    <cellStyle name="Neutral 4 2 2 2" xfId="23995"/>
    <cellStyle name="Neutral 4 2 2 3" xfId="18207"/>
    <cellStyle name="Neutral 4 2 2 4" xfId="11731"/>
    <cellStyle name="Neutral 4 2 3" xfId="6574"/>
    <cellStyle name="Neutral 4 2 3 2" xfId="23994"/>
    <cellStyle name="Neutral 4 2 3 3" xfId="18208"/>
    <cellStyle name="Neutral 4 2 3 4" xfId="11732"/>
    <cellStyle name="Neutral 4 2 4" xfId="6575"/>
    <cellStyle name="Neutral 4 2 4 2" xfId="25192"/>
    <cellStyle name="Neutral 4 2 4 3" xfId="18209"/>
    <cellStyle name="Neutral 4 2 4 4" xfId="11733"/>
    <cellStyle name="Neutral 4 2 5" xfId="6576"/>
    <cellStyle name="Neutral 4 2 5 2" xfId="23993"/>
    <cellStyle name="Neutral 4 2 5 3" xfId="18210"/>
    <cellStyle name="Neutral 4 2 5 4" xfId="11734"/>
    <cellStyle name="Neutral 4 2 6" xfId="6577"/>
    <cellStyle name="Neutral 4 2 6 2" xfId="23992"/>
    <cellStyle name="Neutral 4 2 6 3" xfId="18211"/>
    <cellStyle name="Neutral 4 2 6 4" xfId="11735"/>
    <cellStyle name="Neutral 4 2 7" xfId="6578"/>
    <cellStyle name="Neutral 4 2 7 2" xfId="23991"/>
    <cellStyle name="Neutral 4 2 7 3" xfId="18212"/>
    <cellStyle name="Neutral 4 2 7 4" xfId="11736"/>
    <cellStyle name="Neutral 4 2 8" xfId="6579"/>
    <cellStyle name="Neutral 4 2 8 2" xfId="23990"/>
    <cellStyle name="Neutral 4 2 8 3" xfId="18213"/>
    <cellStyle name="Neutral 4 2 8 4" xfId="11737"/>
    <cellStyle name="Neutral 4 2 9" xfId="23996"/>
    <cellStyle name="Neutral 4 3" xfId="6580"/>
    <cellStyle name="Neutral 4 3 2" xfId="23989"/>
    <cellStyle name="Neutral 4 3 3" xfId="18214"/>
    <cellStyle name="Neutral 4 3 4" xfId="11738"/>
    <cellStyle name="Neutral 4 4" xfId="6581"/>
    <cellStyle name="Neutral 4 4 2" xfId="23988"/>
    <cellStyle name="Neutral 4 4 3" xfId="18215"/>
    <cellStyle name="Neutral 4 4 4" xfId="11739"/>
    <cellStyle name="Neutral 4 5" xfId="6582"/>
    <cellStyle name="Neutral 4 5 2" xfId="23987"/>
    <cellStyle name="Neutral 4 5 3" xfId="18216"/>
    <cellStyle name="Neutral 4 5 4" xfId="11740"/>
    <cellStyle name="Neutral 4 6" xfId="6583"/>
    <cellStyle name="Neutral 4 6 2" xfId="23986"/>
    <cellStyle name="Neutral 4 6 3" xfId="18217"/>
    <cellStyle name="Neutral 4 6 4" xfId="11741"/>
    <cellStyle name="Neutral 4 7" xfId="6584"/>
    <cellStyle name="Neutral 4 7 2" xfId="23985"/>
    <cellStyle name="Neutral 4 7 3" xfId="18218"/>
    <cellStyle name="Neutral 4 7 4" xfId="11742"/>
    <cellStyle name="Neutral 4 8" xfId="6585"/>
    <cellStyle name="Neutral 4 8 2" xfId="26806"/>
    <cellStyle name="Neutral 4 8 3" xfId="18219"/>
    <cellStyle name="Neutral 4 8 4" xfId="11743"/>
    <cellStyle name="Neutral 4 9" xfId="6586"/>
    <cellStyle name="Neutral 4 9 2" xfId="23984"/>
    <cellStyle name="Neutral 4 9 3" xfId="18220"/>
    <cellStyle name="Neutral 4 9 4" xfId="11744"/>
    <cellStyle name="Neutral 5" xfId="1318"/>
    <cellStyle name="Neutral 5 10" xfId="6587"/>
    <cellStyle name="Neutral 5 10 2" xfId="22050"/>
    <cellStyle name="Neutral 5 10 3" xfId="21536"/>
    <cellStyle name="Neutral 5 10 4" xfId="15083"/>
    <cellStyle name="Neutral 5 11" xfId="23983"/>
    <cellStyle name="Neutral 5 12" xfId="18221"/>
    <cellStyle name="Neutral 5 13" xfId="11745"/>
    <cellStyle name="Neutral 5 2" xfId="6588"/>
    <cellStyle name="Neutral 5 2 10" xfId="18222"/>
    <cellStyle name="Neutral 5 2 11" xfId="11746"/>
    <cellStyle name="Neutral 5 2 2" xfId="6589"/>
    <cellStyle name="Neutral 5 2 2 2" xfId="23981"/>
    <cellStyle name="Neutral 5 2 2 3" xfId="18223"/>
    <cellStyle name="Neutral 5 2 2 4" xfId="11747"/>
    <cellStyle name="Neutral 5 2 3" xfId="6590"/>
    <cellStyle name="Neutral 5 2 3 2" xfId="23980"/>
    <cellStyle name="Neutral 5 2 3 3" xfId="18224"/>
    <cellStyle name="Neutral 5 2 3 4" xfId="11748"/>
    <cellStyle name="Neutral 5 2 4" xfId="6591"/>
    <cellStyle name="Neutral 5 2 4 2" xfId="23979"/>
    <cellStyle name="Neutral 5 2 4 3" xfId="18225"/>
    <cellStyle name="Neutral 5 2 4 4" xfId="11749"/>
    <cellStyle name="Neutral 5 2 5" xfId="6592"/>
    <cellStyle name="Neutral 5 2 5 2" xfId="23978"/>
    <cellStyle name="Neutral 5 2 5 3" xfId="18226"/>
    <cellStyle name="Neutral 5 2 5 4" xfId="11750"/>
    <cellStyle name="Neutral 5 2 6" xfId="6593"/>
    <cellStyle name="Neutral 5 2 6 2" xfId="23977"/>
    <cellStyle name="Neutral 5 2 6 3" xfId="18227"/>
    <cellStyle name="Neutral 5 2 6 4" xfId="11751"/>
    <cellStyle name="Neutral 5 2 7" xfId="6594"/>
    <cellStyle name="Neutral 5 2 7 2" xfId="23976"/>
    <cellStyle name="Neutral 5 2 7 3" xfId="18228"/>
    <cellStyle name="Neutral 5 2 7 4" xfId="11752"/>
    <cellStyle name="Neutral 5 2 8" xfId="6595"/>
    <cellStyle name="Neutral 5 2 8 2" xfId="23975"/>
    <cellStyle name="Neutral 5 2 8 3" xfId="18229"/>
    <cellStyle name="Neutral 5 2 8 4" xfId="11753"/>
    <cellStyle name="Neutral 5 2 9" xfId="23982"/>
    <cellStyle name="Neutral 5 3" xfId="6596"/>
    <cellStyle name="Neutral 5 3 2" xfId="23974"/>
    <cellStyle name="Neutral 5 3 3" xfId="18230"/>
    <cellStyle name="Neutral 5 3 4" xfId="11754"/>
    <cellStyle name="Neutral 5 4" xfId="6597"/>
    <cellStyle name="Neutral 5 4 2" xfId="23973"/>
    <cellStyle name="Neutral 5 4 3" xfId="18231"/>
    <cellStyle name="Neutral 5 4 4" xfId="11755"/>
    <cellStyle name="Neutral 5 5" xfId="6598"/>
    <cellStyle name="Neutral 5 5 2" xfId="23972"/>
    <cellStyle name="Neutral 5 5 3" xfId="18232"/>
    <cellStyle name="Neutral 5 5 4" xfId="11756"/>
    <cellStyle name="Neutral 5 6" xfId="6599"/>
    <cellStyle name="Neutral 5 6 2" xfId="26805"/>
    <cellStyle name="Neutral 5 6 3" xfId="18233"/>
    <cellStyle name="Neutral 5 6 4" xfId="11757"/>
    <cellStyle name="Neutral 5 7" xfId="6600"/>
    <cellStyle name="Neutral 5 7 2" xfId="26804"/>
    <cellStyle name="Neutral 5 7 3" xfId="18234"/>
    <cellStyle name="Neutral 5 7 4" xfId="11758"/>
    <cellStyle name="Neutral 5 8" xfId="6601"/>
    <cellStyle name="Neutral 5 8 2" xfId="26803"/>
    <cellStyle name="Neutral 5 8 3" xfId="18235"/>
    <cellStyle name="Neutral 5 8 4" xfId="11759"/>
    <cellStyle name="Neutral 5 9" xfId="6602"/>
    <cellStyle name="Neutral 5 9 2" xfId="26802"/>
    <cellStyle name="Neutral 5 9 3" xfId="18236"/>
    <cellStyle name="Neutral 5 9 4" xfId="11760"/>
    <cellStyle name="Neutral 6" xfId="1319"/>
    <cellStyle name="Neutral 6 10" xfId="6603"/>
    <cellStyle name="Neutral 6 10 2" xfId="26484"/>
    <cellStyle name="Neutral 6 10 3" xfId="21537"/>
    <cellStyle name="Neutral 6 10 4" xfId="15084"/>
    <cellStyle name="Neutral 6 11" xfId="26801"/>
    <cellStyle name="Neutral 6 12" xfId="18237"/>
    <cellStyle name="Neutral 6 13" xfId="11761"/>
    <cellStyle name="Neutral 6 2" xfId="6604"/>
    <cellStyle name="Neutral 6 2 10" xfId="18238"/>
    <cellStyle name="Neutral 6 2 11" xfId="11762"/>
    <cellStyle name="Neutral 6 2 2" xfId="6605"/>
    <cellStyle name="Neutral 6 2 2 2" xfId="26800"/>
    <cellStyle name="Neutral 6 2 2 3" xfId="18239"/>
    <cellStyle name="Neutral 6 2 2 4" xfId="11763"/>
    <cellStyle name="Neutral 6 2 3" xfId="6606"/>
    <cellStyle name="Neutral 6 2 3 2" xfId="26799"/>
    <cellStyle name="Neutral 6 2 3 3" xfId="18240"/>
    <cellStyle name="Neutral 6 2 3 4" xfId="11764"/>
    <cellStyle name="Neutral 6 2 4" xfId="6607"/>
    <cellStyle name="Neutral 6 2 4 2" xfId="26798"/>
    <cellStyle name="Neutral 6 2 4 3" xfId="18241"/>
    <cellStyle name="Neutral 6 2 4 4" xfId="11765"/>
    <cellStyle name="Neutral 6 2 5" xfId="6608"/>
    <cellStyle name="Neutral 6 2 5 2" xfId="25690"/>
    <cellStyle name="Neutral 6 2 5 3" xfId="18242"/>
    <cellStyle name="Neutral 6 2 5 4" xfId="11766"/>
    <cellStyle name="Neutral 6 2 6" xfId="6609"/>
    <cellStyle name="Neutral 6 2 6 2" xfId="26797"/>
    <cellStyle name="Neutral 6 2 6 3" xfId="18243"/>
    <cellStyle name="Neutral 6 2 6 4" xfId="11767"/>
    <cellStyle name="Neutral 6 2 7" xfId="6610"/>
    <cellStyle name="Neutral 6 2 7 2" xfId="26796"/>
    <cellStyle name="Neutral 6 2 7 3" xfId="18244"/>
    <cellStyle name="Neutral 6 2 7 4" xfId="11768"/>
    <cellStyle name="Neutral 6 2 8" xfId="6611"/>
    <cellStyle name="Neutral 6 2 8 2" xfId="26795"/>
    <cellStyle name="Neutral 6 2 8 3" xfId="18245"/>
    <cellStyle name="Neutral 6 2 8 4" xfId="11769"/>
    <cellStyle name="Neutral 6 2 9" xfId="26763"/>
    <cellStyle name="Neutral 6 3" xfId="6612"/>
    <cellStyle name="Neutral 6 3 2" xfId="26794"/>
    <cellStyle name="Neutral 6 3 3" xfId="18246"/>
    <cellStyle name="Neutral 6 3 4" xfId="11770"/>
    <cellStyle name="Neutral 6 4" xfId="6613"/>
    <cellStyle name="Neutral 6 4 2" xfId="26793"/>
    <cellStyle name="Neutral 6 4 3" xfId="18247"/>
    <cellStyle name="Neutral 6 4 4" xfId="11771"/>
    <cellStyle name="Neutral 6 5" xfId="6614"/>
    <cellStyle name="Neutral 6 5 2" xfId="26792"/>
    <cellStyle name="Neutral 6 5 3" xfId="18248"/>
    <cellStyle name="Neutral 6 5 4" xfId="11772"/>
    <cellStyle name="Neutral 6 6" xfId="6615"/>
    <cellStyle name="Neutral 6 6 2" xfId="26791"/>
    <cellStyle name="Neutral 6 6 3" xfId="18249"/>
    <cellStyle name="Neutral 6 6 4" xfId="11773"/>
    <cellStyle name="Neutral 6 7" xfId="6616"/>
    <cellStyle name="Neutral 6 7 2" xfId="26790"/>
    <cellStyle name="Neutral 6 7 3" xfId="18250"/>
    <cellStyle name="Neutral 6 7 4" xfId="11774"/>
    <cellStyle name="Neutral 6 8" xfId="6617"/>
    <cellStyle name="Neutral 6 8 2" xfId="26789"/>
    <cellStyle name="Neutral 6 8 3" xfId="18251"/>
    <cellStyle name="Neutral 6 8 4" xfId="11775"/>
    <cellStyle name="Neutral 6 9" xfId="6618"/>
    <cellStyle name="Neutral 6 9 2" xfId="26788"/>
    <cellStyle name="Neutral 6 9 3" xfId="18252"/>
    <cellStyle name="Neutral 6 9 4" xfId="11776"/>
    <cellStyle name="Neutral 7" xfId="1320"/>
    <cellStyle name="Neutral 7 10" xfId="6619"/>
    <cellStyle name="Neutral 7 10 2" xfId="26483"/>
    <cellStyle name="Neutral 7 10 3" xfId="21538"/>
    <cellStyle name="Neutral 7 10 4" xfId="15085"/>
    <cellStyle name="Neutral 7 11" xfId="26787"/>
    <cellStyle name="Neutral 7 12" xfId="18253"/>
    <cellStyle name="Neutral 7 13" xfId="11777"/>
    <cellStyle name="Neutral 7 2" xfId="6620"/>
    <cellStyle name="Neutral 7 2 10" xfId="18254"/>
    <cellStyle name="Neutral 7 2 11" xfId="11778"/>
    <cellStyle name="Neutral 7 2 2" xfId="6621"/>
    <cellStyle name="Neutral 7 2 2 2" xfId="26785"/>
    <cellStyle name="Neutral 7 2 2 3" xfId="18255"/>
    <cellStyle name="Neutral 7 2 2 4" xfId="11779"/>
    <cellStyle name="Neutral 7 2 3" xfId="6622"/>
    <cellStyle name="Neutral 7 2 3 2" xfId="26784"/>
    <cellStyle name="Neutral 7 2 3 3" xfId="18256"/>
    <cellStyle name="Neutral 7 2 3 4" xfId="11780"/>
    <cellStyle name="Neutral 7 2 4" xfId="6623"/>
    <cellStyle name="Neutral 7 2 4 2" xfId="25618"/>
    <cellStyle name="Neutral 7 2 4 3" xfId="18257"/>
    <cellStyle name="Neutral 7 2 4 4" xfId="11781"/>
    <cellStyle name="Neutral 7 2 5" xfId="6624"/>
    <cellStyle name="Neutral 7 2 5 2" xfId="26783"/>
    <cellStyle name="Neutral 7 2 5 3" xfId="18258"/>
    <cellStyle name="Neutral 7 2 5 4" xfId="11782"/>
    <cellStyle name="Neutral 7 2 6" xfId="6625"/>
    <cellStyle name="Neutral 7 2 6 2" xfId="26782"/>
    <cellStyle name="Neutral 7 2 6 3" xfId="18259"/>
    <cellStyle name="Neutral 7 2 6 4" xfId="11783"/>
    <cellStyle name="Neutral 7 2 7" xfId="6626"/>
    <cellStyle name="Neutral 7 2 7 2" xfId="26781"/>
    <cellStyle name="Neutral 7 2 7 3" xfId="18260"/>
    <cellStyle name="Neutral 7 2 7 4" xfId="11784"/>
    <cellStyle name="Neutral 7 2 8" xfId="6627"/>
    <cellStyle name="Neutral 7 2 8 2" xfId="26780"/>
    <cellStyle name="Neutral 7 2 8 3" xfId="18261"/>
    <cellStyle name="Neutral 7 2 8 4" xfId="11785"/>
    <cellStyle name="Neutral 7 2 9" xfId="26786"/>
    <cellStyle name="Neutral 7 3" xfId="6628"/>
    <cellStyle name="Neutral 7 3 2" xfId="26779"/>
    <cellStyle name="Neutral 7 3 3" xfId="18262"/>
    <cellStyle name="Neutral 7 3 4" xfId="11786"/>
    <cellStyle name="Neutral 7 4" xfId="6629"/>
    <cellStyle name="Neutral 7 4 2" xfId="26778"/>
    <cellStyle name="Neutral 7 4 3" xfId="18263"/>
    <cellStyle name="Neutral 7 4 4" xfId="11787"/>
    <cellStyle name="Neutral 7 5" xfId="6630"/>
    <cellStyle name="Neutral 7 5 2" xfId="26777"/>
    <cellStyle name="Neutral 7 5 3" xfId="18264"/>
    <cellStyle name="Neutral 7 5 4" xfId="11788"/>
    <cellStyle name="Neutral 7 6" xfId="6631"/>
    <cellStyle name="Neutral 7 6 2" xfId="26776"/>
    <cellStyle name="Neutral 7 6 3" xfId="18265"/>
    <cellStyle name="Neutral 7 6 4" xfId="11789"/>
    <cellStyle name="Neutral 7 7" xfId="6632"/>
    <cellStyle name="Neutral 7 7 2" xfId="26775"/>
    <cellStyle name="Neutral 7 7 3" xfId="18266"/>
    <cellStyle name="Neutral 7 7 4" xfId="11790"/>
    <cellStyle name="Neutral 7 8" xfId="6633"/>
    <cellStyle name="Neutral 7 8 2" xfId="26774"/>
    <cellStyle name="Neutral 7 8 3" xfId="18267"/>
    <cellStyle name="Neutral 7 8 4" xfId="11791"/>
    <cellStyle name="Neutral 7 9" xfId="6634"/>
    <cellStyle name="Neutral 7 9 2" xfId="25619"/>
    <cellStyle name="Neutral 7 9 3" xfId="18268"/>
    <cellStyle name="Neutral 7 9 4" xfId="11792"/>
    <cellStyle name="Neutral 8" xfId="1321"/>
    <cellStyle name="Neutral 8 2" xfId="6635"/>
    <cellStyle name="Neutral 8 2 2" xfId="23971"/>
    <cellStyle name="Neutral 8 2 3" xfId="18270"/>
    <cellStyle name="Neutral 8 2 4" xfId="11794"/>
    <cellStyle name="Neutral 8 3" xfId="6636"/>
    <cellStyle name="Neutral 8 3 2" xfId="23970"/>
    <cellStyle name="Neutral 8 3 3" xfId="18271"/>
    <cellStyle name="Neutral 8 3 4" xfId="11795"/>
    <cellStyle name="Neutral 8 4" xfId="6637"/>
    <cellStyle name="Neutral 8 4 2" xfId="22831"/>
    <cellStyle name="Neutral 8 4 3" xfId="21539"/>
    <cellStyle name="Neutral 8 4 4" xfId="15086"/>
    <cellStyle name="Neutral 8 5" xfId="25620"/>
    <cellStyle name="Neutral 8 6" xfId="18269"/>
    <cellStyle name="Neutral 8 7" xfId="11793"/>
    <cellStyle name="Neutral 9" xfId="1322"/>
    <cellStyle name="Neutral 9 10" xfId="26773"/>
    <cellStyle name="Neutral 9 11" xfId="18272"/>
    <cellStyle name="Neutral 9 12" xfId="11796"/>
    <cellStyle name="Neutral 9 2" xfId="6638"/>
    <cellStyle name="Neutral 9 2 2" xfId="26772"/>
    <cellStyle name="Neutral 9 2 3" xfId="18273"/>
    <cellStyle name="Neutral 9 2 4" xfId="11797"/>
    <cellStyle name="Neutral 9 3" xfId="6639"/>
    <cellStyle name="Neutral 9 3 2" xfId="26771"/>
    <cellStyle name="Neutral 9 3 3" xfId="18274"/>
    <cellStyle name="Neutral 9 3 4" xfId="11798"/>
    <cellStyle name="Neutral 9 4" xfId="6640"/>
    <cellStyle name="Neutral 9 4 2" xfId="26770"/>
    <cellStyle name="Neutral 9 4 3" xfId="18275"/>
    <cellStyle name="Neutral 9 4 4" xfId="11799"/>
    <cellStyle name="Neutral 9 5" xfId="6641"/>
    <cellStyle name="Neutral 9 5 2" xfId="26769"/>
    <cellStyle name="Neutral 9 5 3" xfId="18276"/>
    <cellStyle name="Neutral 9 5 4" xfId="11800"/>
    <cellStyle name="Neutral 9 6" xfId="6642"/>
    <cellStyle name="Neutral 9 6 2" xfId="26768"/>
    <cellStyle name="Neutral 9 6 3" xfId="18277"/>
    <cellStyle name="Neutral 9 6 4" xfId="11801"/>
    <cellStyle name="Neutral 9 7" xfId="6643"/>
    <cellStyle name="Neutral 9 7 2" xfId="26767"/>
    <cellStyle name="Neutral 9 7 3" xfId="18278"/>
    <cellStyle name="Neutral 9 7 4" xfId="11802"/>
    <cellStyle name="Neutral 9 8" xfId="6644"/>
    <cellStyle name="Neutral 9 8 2" xfId="26766"/>
    <cellStyle name="Neutral 9 8 3" xfId="18279"/>
    <cellStyle name="Neutral 9 8 4" xfId="11803"/>
    <cellStyle name="Neutral 9 9" xfId="6645"/>
    <cellStyle name="Neutral 9 9 2" xfId="26482"/>
    <cellStyle name="Neutral 9 9 3" xfId="21540"/>
    <cellStyle name="Neutral 9 9 4" xfId="15087"/>
    <cellStyle name="Normal" xfId="0" builtinId="0"/>
    <cellStyle name="Normal [0]" xfId="72"/>
    <cellStyle name="Normal [0] 2" xfId="3312"/>
    <cellStyle name="Normal [0] 3" xfId="3382"/>
    <cellStyle name="Normal [0] 4" xfId="3272"/>
    <cellStyle name="Normal [0] 5" xfId="3379"/>
    <cellStyle name="Normal [0] 6" xfId="3269"/>
    <cellStyle name="Normal [0] 7" xfId="3202"/>
    <cellStyle name="Normal [2]" xfId="73"/>
    <cellStyle name="Normal [2] 2" xfId="3311"/>
    <cellStyle name="Normal [2] 3" xfId="3381"/>
    <cellStyle name="Normal [2] 4" xfId="3271"/>
    <cellStyle name="Normal [2] 5" xfId="3380"/>
    <cellStyle name="Normal [2] 6" xfId="3270"/>
    <cellStyle name="Normal [2] 7" xfId="3201"/>
    <cellStyle name="Normal 10" xfId="3447"/>
    <cellStyle name="Normal 10 2" xfId="3788"/>
    <cellStyle name="Normal 10 2 2" xfId="4578"/>
    <cellStyle name="Normal 10 2 2 2" xfId="9556"/>
    <cellStyle name="Normal 10 2 3" xfId="9542"/>
    <cellStyle name="Normal 10 2 4" xfId="4514"/>
    <cellStyle name="Normal 10 2 5" xfId="26765"/>
    <cellStyle name="Normal 10 3" xfId="4586"/>
    <cellStyle name="Normal 10 3 2" xfId="9563"/>
    <cellStyle name="Normal 10 3 3" xfId="18280"/>
    <cellStyle name="Normal 10 4" xfId="4529"/>
    <cellStyle name="Normal 10 4 2" xfId="9549"/>
    <cellStyle name="Normal 10 5" xfId="9535"/>
    <cellStyle name="Normal 10 6" xfId="4493"/>
    <cellStyle name="Normal 10 7" xfId="11804"/>
    <cellStyle name="Normal 100" xfId="9623"/>
    <cellStyle name="Normal 100 2" xfId="16345"/>
    <cellStyle name="Normal 100 3" xfId="15890"/>
    <cellStyle name="Normal 101" xfId="9820"/>
    <cellStyle name="Normal 101 2" xfId="15889"/>
    <cellStyle name="Normal 102" xfId="9734"/>
    <cellStyle name="Normal 102 2" xfId="15911"/>
    <cellStyle name="Normal 102 2 2" xfId="16350"/>
    <cellStyle name="Normal 102 3" xfId="15910"/>
    <cellStyle name="Normal 103" xfId="9807"/>
    <cellStyle name="Normal 103 2" xfId="15922"/>
    <cellStyle name="Normal 104" xfId="9706"/>
    <cellStyle name="Normal 104 2" xfId="15912"/>
    <cellStyle name="Normal 105" xfId="9630"/>
    <cellStyle name="Normal 105 2" xfId="9890"/>
    <cellStyle name="Normal 106" xfId="9779"/>
    <cellStyle name="Normal 107" xfId="9688"/>
    <cellStyle name="Normal 108" xfId="9652"/>
    <cellStyle name="Normal 109" xfId="9823"/>
    <cellStyle name="Normal 11" xfId="3501"/>
    <cellStyle name="Normal 11 2" xfId="3797"/>
    <cellStyle name="Normal 11 2 2" xfId="26126"/>
    <cellStyle name="Normal 11 2 3" xfId="20214"/>
    <cellStyle name="Normal 11 2 4" xfId="13759"/>
    <cellStyle name="Normal 11 3" xfId="4604"/>
    <cellStyle name="Normal 11 3 2" xfId="26764"/>
    <cellStyle name="Normal 11 4" xfId="4605"/>
    <cellStyle name="Normal 11 4 2" xfId="18281"/>
    <cellStyle name="Normal 11 5" xfId="11805"/>
    <cellStyle name="Normal 110" xfId="9825"/>
    <cellStyle name="Normal 111" xfId="9660"/>
    <cellStyle name="Normal 112" xfId="9831"/>
    <cellStyle name="Normal 113" xfId="9632"/>
    <cellStyle name="Normal 114" xfId="9833"/>
    <cellStyle name="Normal 115" xfId="9834"/>
    <cellStyle name="Normal 116" xfId="9835"/>
    <cellStyle name="Normal 117" xfId="4388"/>
    <cellStyle name="Normal 117 2" xfId="16361"/>
    <cellStyle name="Normal 118" xfId="4501"/>
    <cellStyle name="Normal 118 2" xfId="27608"/>
    <cellStyle name="Normal 119" xfId="9842"/>
    <cellStyle name="Normal 119 2" xfId="27616"/>
    <cellStyle name="Normal 12" xfId="3514"/>
    <cellStyle name="Normal 12 2" xfId="3799"/>
    <cellStyle name="Normal 12 2 2" xfId="23969"/>
    <cellStyle name="Normal 12 3" xfId="18282"/>
    <cellStyle name="Normal 12 4" xfId="11806"/>
    <cellStyle name="Normal 120" xfId="9843"/>
    <cellStyle name="Normal 120 2" xfId="16360"/>
    <cellStyle name="Normal 121" xfId="9844"/>
    <cellStyle name="Normal 122" xfId="9863"/>
    <cellStyle name="Normal 123" xfId="9869"/>
    <cellStyle name="Normal 124" xfId="9856"/>
    <cellStyle name="Normal 125" xfId="9852"/>
    <cellStyle name="Normal 126" xfId="9859"/>
    <cellStyle name="Normal 127" xfId="9849"/>
    <cellStyle name="Normal 128" xfId="9857"/>
    <cellStyle name="Normal 129" xfId="9851"/>
    <cellStyle name="Normal 13" xfId="3520"/>
    <cellStyle name="Normal 13 2" xfId="3800"/>
    <cellStyle name="Normal 13 2 2" xfId="26762"/>
    <cellStyle name="Normal 13 3" xfId="18283"/>
    <cellStyle name="Normal 13 4" xfId="11807"/>
    <cellStyle name="Normal 130" xfId="9860"/>
    <cellStyle name="Normal 131" xfId="9848"/>
    <cellStyle name="Normal 132" xfId="9870"/>
    <cellStyle name="Normal 133" xfId="27620"/>
    <cellStyle name="Normal 134" xfId="27630"/>
    <cellStyle name="Normal 135" xfId="27628"/>
    <cellStyle name="Normal 136" xfId="27629"/>
    <cellStyle name="Normal 137" xfId="27656"/>
    <cellStyle name="Normal 138" xfId="27624"/>
    <cellStyle name="Normal 139" xfId="27623"/>
    <cellStyle name="Normal 14" xfId="3596"/>
    <cellStyle name="Normal 14 2" xfId="3810"/>
    <cellStyle name="Normal 14 2 2" xfId="15560"/>
    <cellStyle name="Normal 14 2 3" xfId="23249"/>
    <cellStyle name="Normal 14 2 4" xfId="20215"/>
    <cellStyle name="Normal 14 2 5" xfId="13760"/>
    <cellStyle name="Normal 14 3" xfId="15534"/>
    <cellStyle name="Normal 14 4" xfId="26761"/>
    <cellStyle name="Normal 14 5" xfId="18284"/>
    <cellStyle name="Normal 14 6" xfId="11808"/>
    <cellStyle name="Normal 140" xfId="27627"/>
    <cellStyle name="Normal 141" xfId="27626"/>
    <cellStyle name="Normal 142" xfId="27625"/>
    <cellStyle name="Normal 143" xfId="27621"/>
    <cellStyle name="Normal 144" xfId="27632"/>
    <cellStyle name="Normal 145" xfId="27652"/>
    <cellStyle name="Normal 146" xfId="27676"/>
    <cellStyle name="Normal 147" xfId="27683"/>
    <cellStyle name="Normal 148" xfId="27690"/>
    <cellStyle name="Normal 149" xfId="27622"/>
    <cellStyle name="Normal 15" xfId="3512"/>
    <cellStyle name="Normal 15 2" xfId="3798"/>
    <cellStyle name="Normal 15 2 2" xfId="15561"/>
    <cellStyle name="Normal 15 2 3" xfId="23248"/>
    <cellStyle name="Normal 15 2 4" xfId="20216"/>
    <cellStyle name="Normal 15 2 5" xfId="13761"/>
    <cellStyle name="Normal 15 3" xfId="15535"/>
    <cellStyle name="Normal 15 4" xfId="26760"/>
    <cellStyle name="Normal 15 5" xfId="18285"/>
    <cellStyle name="Normal 15 6" xfId="11809"/>
    <cellStyle name="Normal 150" xfId="27756"/>
    <cellStyle name="Normal 151" xfId="15874"/>
    <cellStyle name="Normal 152" xfId="27715"/>
    <cellStyle name="Normal 153" xfId="27766"/>
    <cellStyle name="Normal 16" xfId="3547"/>
    <cellStyle name="Normal 16 2" xfId="3803"/>
    <cellStyle name="Normal 16 2 2" xfId="15562"/>
    <cellStyle name="Normal 16 2 3" xfId="26125"/>
    <cellStyle name="Normal 16 2 4" xfId="20217"/>
    <cellStyle name="Normal 16 2 5" xfId="13762"/>
    <cellStyle name="Normal 16 3" xfId="15536"/>
    <cellStyle name="Normal 16 4" xfId="26759"/>
    <cellStyle name="Normal 16 5" xfId="18286"/>
    <cellStyle name="Normal 16 6" xfId="11810"/>
    <cellStyle name="Normal 17" xfId="3532"/>
    <cellStyle name="Normal 17 2" xfId="3801"/>
    <cellStyle name="Normal 17 2 2" xfId="26758"/>
    <cellStyle name="Normal 17 3" xfId="18287"/>
    <cellStyle name="Normal 17 4" xfId="11811"/>
    <cellStyle name="Normal 18" xfId="3543"/>
    <cellStyle name="Normal 18 2" xfId="3802"/>
    <cellStyle name="Normal 18 2 2" xfId="26720"/>
    <cellStyle name="Normal 18 3" xfId="18288"/>
    <cellStyle name="Normal 18 4" xfId="11812"/>
    <cellStyle name="Normal 19" xfId="3584"/>
    <cellStyle name="Normal 19 2" xfId="3809"/>
    <cellStyle name="Normal 19 2 2" xfId="26757"/>
    <cellStyle name="Normal 19 3" xfId="18289"/>
    <cellStyle name="Normal 19 4" xfId="11813"/>
    <cellStyle name="Normal 2" xfId="74"/>
    <cellStyle name="Normal 2 10" xfId="1323"/>
    <cellStyle name="Normal 2 10 2" xfId="26480"/>
    <cellStyle name="Normal 2 10 3" xfId="21542"/>
    <cellStyle name="Normal 2 10 4" xfId="15089"/>
    <cellStyle name="Normal 2 11" xfId="1324"/>
    <cellStyle name="Normal 2 11 2" xfId="22830"/>
    <cellStyle name="Normal 2 11 3" xfId="21543"/>
    <cellStyle name="Normal 2 11 4" xfId="15090"/>
    <cellStyle name="Normal 2 12" xfId="1325"/>
    <cellStyle name="Normal 2 12 2" xfId="22829"/>
    <cellStyle name="Normal 2 12 3" xfId="21544"/>
    <cellStyle name="Normal 2 12 4" xfId="15091"/>
    <cellStyle name="Normal 2 13" xfId="3188"/>
    <cellStyle name="Normal 2 13 2" xfId="15641"/>
    <cellStyle name="Normal 2 13 3" xfId="26479"/>
    <cellStyle name="Normal 2 13 4" xfId="21545"/>
    <cellStyle name="Normal 2 13 5" xfId="15092"/>
    <cellStyle name="Normal 2 14" xfId="2993"/>
    <cellStyle name="Normal 2 14 2" xfId="15642"/>
    <cellStyle name="Normal 2 14 3" xfId="26478"/>
    <cellStyle name="Normal 2 14 4" xfId="21546"/>
    <cellStyle name="Normal 2 14 5" xfId="15093"/>
    <cellStyle name="Normal 2 15" xfId="3275"/>
    <cellStyle name="Normal 2 15 2" xfId="15643"/>
    <cellStyle name="Normal 2 15 3" xfId="26477"/>
    <cellStyle name="Normal 2 15 4" xfId="21547"/>
    <cellStyle name="Normal 2 15 5" xfId="15094"/>
    <cellStyle name="Normal 2 16" xfId="136"/>
    <cellStyle name="Normal 2 16 2" xfId="15644"/>
    <cellStyle name="Normal 2 16 3" xfId="26476"/>
    <cellStyle name="Normal 2 16 4" xfId="21548"/>
    <cellStyle name="Normal 2 16 5" xfId="15095"/>
    <cellStyle name="Normal 2 17" xfId="3262"/>
    <cellStyle name="Normal 2 17 2" xfId="15645"/>
    <cellStyle name="Normal 2 17 3" xfId="26475"/>
    <cellStyle name="Normal 2 17 4" xfId="21549"/>
    <cellStyle name="Normal 2 17 5" xfId="15096"/>
    <cellStyle name="Normal 2 18" xfId="3208"/>
    <cellStyle name="Normal 2 18 2" xfId="15646"/>
    <cellStyle name="Normal 2 18 3" xfId="26474"/>
    <cellStyle name="Normal 2 18 4" xfId="21550"/>
    <cellStyle name="Normal 2 18 5" xfId="15097"/>
    <cellStyle name="Normal 2 19" xfId="3255"/>
    <cellStyle name="Normal 2 19 2" xfId="15647"/>
    <cellStyle name="Normal 2 19 3" xfId="26473"/>
    <cellStyle name="Normal 2 19 4" xfId="21551"/>
    <cellStyle name="Normal 2 19 5" xfId="15098"/>
    <cellStyle name="Normal 2 2" xfId="134"/>
    <cellStyle name="Normal 2 2 10 10 2 2" xfId="23787"/>
    <cellStyle name="Normal 2 2 2" xfId="1326"/>
    <cellStyle name="Normal 2 2 2 2" xfId="6646"/>
    <cellStyle name="Normal 2 2 2 2 2" xfId="26472"/>
    <cellStyle name="Normal 2 2 2 2 3" xfId="21552"/>
    <cellStyle name="Normal 2 2 2 2 4" xfId="15099"/>
    <cellStyle name="Normal 2 2 2 3" xfId="15597"/>
    <cellStyle name="Normal 2 2 2 4" xfId="25076"/>
    <cellStyle name="Normal 2 2 2 5" xfId="20291"/>
    <cellStyle name="Normal 2 2 2 6" xfId="13852"/>
    <cellStyle name="Normal 2 2 3" xfId="3189"/>
    <cellStyle name="Normal 2 2 3 2" xfId="26471"/>
    <cellStyle name="Normal 2 2 3 3" xfId="21553"/>
    <cellStyle name="Normal 2 2 3 4" xfId="15100"/>
    <cellStyle name="Normal 2 2 4" xfId="4757"/>
    <cellStyle name="Normal 2 2 4 2" xfId="15590"/>
    <cellStyle name="Normal 2 2 5" xfId="4847"/>
    <cellStyle name="Normal 2 2 5 2" xfId="26579"/>
    <cellStyle name="Normal 2 2 6" xfId="4440"/>
    <cellStyle name="Normal 2 2 6 2" xfId="20290"/>
    <cellStyle name="Normal 2 2 7" xfId="13848"/>
    <cellStyle name="Normal 2 20" xfId="3392"/>
    <cellStyle name="Normal 2 20 2" xfId="4494"/>
    <cellStyle name="Normal 2 20 2 2" xfId="26470"/>
    <cellStyle name="Normal 2 20 3" xfId="21554"/>
    <cellStyle name="Normal 2 20 4" xfId="15101"/>
    <cellStyle name="Normal 2 21" xfId="4384"/>
    <cellStyle name="Normal 2 21 2" xfId="4575"/>
    <cellStyle name="Normal 2 21 2 2" xfId="16344"/>
    <cellStyle name="Normal 2 21 3" xfId="26481"/>
    <cellStyle name="Normal 2 21 4" xfId="21541"/>
    <cellStyle name="Normal 2 21 5" xfId="15088"/>
    <cellStyle name="Normal 2 22" xfId="4758"/>
    <cellStyle name="Normal 2 22 2" xfId="15815"/>
    <cellStyle name="Normal 2 22 3" xfId="15525"/>
    <cellStyle name="Normal 2 23" xfId="4759"/>
    <cellStyle name="Normal 2 23 2" xfId="15532"/>
    <cellStyle name="Normal 2 23 2 2" xfId="15821"/>
    <cellStyle name="Normal 2 23 3" xfId="15814"/>
    <cellStyle name="Normal 2 23 3 2" xfId="15877"/>
    <cellStyle name="Normal 2 23 3 3" xfId="15918"/>
    <cellStyle name="Normal 2 23 3 3 2" xfId="16356"/>
    <cellStyle name="Normal 2 23 4" xfId="15916"/>
    <cellStyle name="Normal 2 23 4 2" xfId="16354"/>
    <cellStyle name="Normal 2 23 5" xfId="15524"/>
    <cellStyle name="Normal 2 24" xfId="4828"/>
    <cellStyle name="Normal 2 24 2" xfId="25868"/>
    <cellStyle name="Normal 2 25" xfId="4434"/>
    <cellStyle name="Normal 2 25 2" xfId="16366"/>
    <cellStyle name="Normal 2 3" xfId="1327"/>
    <cellStyle name="Normal 2 3 2" xfId="6647"/>
    <cellStyle name="Normal 2 3 2 2" xfId="15778"/>
    <cellStyle name="Normal 2 3 2 3" xfId="27569"/>
    <cellStyle name="Normal 2 3 2 4" xfId="21940"/>
    <cellStyle name="Normal 2 3 2 5" xfId="15482"/>
    <cellStyle name="Normal 2 3 3" xfId="15872"/>
    <cellStyle name="Normal 2 3 3 2" xfId="15887"/>
    <cellStyle name="Normal 2 3 3 3" xfId="15884"/>
    <cellStyle name="Normal 2 3 3 4" xfId="15920"/>
    <cellStyle name="Normal 2 3 3 4 2" xfId="16358"/>
    <cellStyle name="Normal 2 3 4" xfId="15905"/>
    <cellStyle name="Normal 2 3 5" xfId="15913"/>
    <cellStyle name="Normal 2 3 5 2" xfId="16351"/>
    <cellStyle name="Normal 2 3 6" xfId="22828"/>
    <cellStyle name="Normal 2 3 7" xfId="21555"/>
    <cellStyle name="Normal 2 3 8" xfId="15102"/>
    <cellStyle name="Normal 2 4" xfId="1328"/>
    <cellStyle name="Normal 2 4 2" xfId="15873"/>
    <cellStyle name="Normal 2 4 3" xfId="15906"/>
    <cellStyle name="Normal 2 4 4" xfId="26469"/>
    <cellStyle name="Normal 2 4 5" xfId="21556"/>
    <cellStyle name="Normal 2 4 6" xfId="15103"/>
    <cellStyle name="Normal 2 5" xfId="1329"/>
    <cellStyle name="Normal 2 5 2" xfId="26468"/>
    <cellStyle name="Normal 2 5 3" xfId="21557"/>
    <cellStyle name="Normal 2 5 4" xfId="15104"/>
    <cellStyle name="Normal 2 6" xfId="1330"/>
    <cellStyle name="Normal 2 6 2" xfId="26467"/>
    <cellStyle name="Normal 2 6 3" xfId="21558"/>
    <cellStyle name="Normal 2 6 4" xfId="15105"/>
    <cellStyle name="Normal 2 7" xfId="1331"/>
    <cellStyle name="Normal 2 7 2" xfId="26466"/>
    <cellStyle name="Normal 2 7 3" xfId="21559"/>
    <cellStyle name="Normal 2 7 4" xfId="15106"/>
    <cellStyle name="Normal 2 8" xfId="1332"/>
    <cellStyle name="Normal 2 8 2" xfId="26465"/>
    <cellStyle name="Normal 2 8 3" xfId="21560"/>
    <cellStyle name="Normal 2 8 4" xfId="15107"/>
    <cellStyle name="Normal 2 9" xfId="1333"/>
    <cellStyle name="Normal 2 9 2" xfId="26464"/>
    <cellStyle name="Normal 2 9 3" xfId="21561"/>
    <cellStyle name="Normal 2 9 4" xfId="15108"/>
    <cellStyle name="Normal 20" xfId="3553"/>
    <cellStyle name="Normal 20 2" xfId="3804"/>
    <cellStyle name="Normal 20 2 2" xfId="6648"/>
    <cellStyle name="Normal 20 2 2 2" xfId="26124"/>
    <cellStyle name="Normal 20 2 3" xfId="20218"/>
    <cellStyle name="Normal 20 2 4" xfId="13763"/>
    <cellStyle name="Normal 20 3" xfId="26756"/>
    <cellStyle name="Normal 20 4" xfId="18290"/>
    <cellStyle name="Normal 20 5" xfId="11814"/>
    <cellStyle name="Normal 21" xfId="3575"/>
    <cellStyle name="Normal 21 2" xfId="3808"/>
    <cellStyle name="Normal 21 2 2" xfId="6649"/>
    <cellStyle name="Normal 21 2 2 2" xfId="22580"/>
    <cellStyle name="Normal 21 2 3" xfId="20219"/>
    <cellStyle name="Normal 21 2 4" xfId="13764"/>
    <cellStyle name="Normal 21 3" xfId="26755"/>
    <cellStyle name="Normal 21 4" xfId="18291"/>
    <cellStyle name="Normal 21 5" xfId="11815"/>
    <cellStyle name="Normal 22" xfId="3561"/>
    <cellStyle name="Normal 22 2" xfId="3805"/>
    <cellStyle name="Normal 22 2 2" xfId="6650"/>
    <cellStyle name="Normal 22 2 2 2" xfId="22579"/>
    <cellStyle name="Normal 22 2 3" xfId="20220"/>
    <cellStyle name="Normal 22 2 4" xfId="13765"/>
    <cellStyle name="Normal 22 3" xfId="26754"/>
    <cellStyle name="Normal 22 4" xfId="18292"/>
    <cellStyle name="Normal 22 5" xfId="11816"/>
    <cellStyle name="Normal 23" xfId="3570"/>
    <cellStyle name="Normal 23 2" xfId="3807"/>
    <cellStyle name="Normal 23 2 2" xfId="6651"/>
    <cellStyle name="Normal 23 2 2 2" xfId="26123"/>
    <cellStyle name="Normal 23 2 3" xfId="20221"/>
    <cellStyle name="Normal 23 2 4" xfId="13766"/>
    <cellStyle name="Normal 23 3" xfId="26753"/>
    <cellStyle name="Normal 23 4" xfId="18293"/>
    <cellStyle name="Normal 23 5" xfId="11817"/>
    <cellStyle name="Normal 24" xfId="3562"/>
    <cellStyle name="Normal 24 2" xfId="3806"/>
    <cellStyle name="Normal 24 2 2" xfId="6652"/>
    <cellStyle name="Normal 24 2 2 2" xfId="26122"/>
    <cellStyle name="Normal 24 2 3" xfId="20222"/>
    <cellStyle name="Normal 24 2 4" xfId="13767"/>
    <cellStyle name="Normal 24 3" xfId="26752"/>
    <cellStyle name="Normal 24 4" xfId="18294"/>
    <cellStyle name="Normal 24 5" xfId="11818"/>
    <cellStyle name="Normal 25" xfId="3614"/>
    <cellStyle name="Normal 25 2" xfId="3811"/>
    <cellStyle name="Normal 25 2 2" xfId="6653"/>
    <cellStyle name="Normal 25 2 2 2" xfId="26121"/>
    <cellStyle name="Normal 25 2 3" xfId="20223"/>
    <cellStyle name="Normal 25 2 4" xfId="13768"/>
    <cellStyle name="Normal 25 3" xfId="26751"/>
    <cellStyle name="Normal 25 4" xfId="18295"/>
    <cellStyle name="Normal 25 5" xfId="11819"/>
    <cellStyle name="Normal 26" xfId="3445"/>
    <cellStyle name="Normal 26 2" xfId="3786"/>
    <cellStyle name="Normal 26 2 2" xfId="4037"/>
    <cellStyle name="Normal 26 2 2 2" xfId="26120"/>
    <cellStyle name="Normal 26 2 3" xfId="4246"/>
    <cellStyle name="Normal 26 2 3 2" xfId="20224"/>
    <cellStyle name="Normal 26 2 4" xfId="6654"/>
    <cellStyle name="Normal 26 2 5" xfId="13769"/>
    <cellStyle name="Normal 26 3" xfId="3912"/>
    <cellStyle name="Normal 26 3 2" xfId="4122"/>
    <cellStyle name="Normal 26 3 3" xfId="4331"/>
    <cellStyle name="Normal 26 3 4" xfId="26750"/>
    <cellStyle name="Normal 26 4" xfId="3968"/>
    <cellStyle name="Normal 26 4 2" xfId="18296"/>
    <cellStyle name="Normal 26 5" xfId="4177"/>
    <cellStyle name="Normal 26 6" xfId="4509"/>
    <cellStyle name="Normal 26 7" xfId="11820"/>
    <cellStyle name="Normal 27" xfId="3627"/>
    <cellStyle name="Normal 27 2" xfId="3812"/>
    <cellStyle name="Normal 27 2 2" xfId="6655"/>
    <cellStyle name="Normal 27 2 2 2" xfId="26119"/>
    <cellStyle name="Normal 27 2 3" xfId="20225"/>
    <cellStyle name="Normal 27 2 4" xfId="13770"/>
    <cellStyle name="Normal 27 3" xfId="26749"/>
    <cellStyle name="Normal 27 4" xfId="18297"/>
    <cellStyle name="Normal 27 5" xfId="11821"/>
    <cellStyle name="Normal 28" xfId="3492"/>
    <cellStyle name="Normal 28 2" xfId="3789"/>
    <cellStyle name="Normal 28 2 2" xfId="4039"/>
    <cellStyle name="Normal 28 2 3" xfId="4248"/>
    <cellStyle name="Normal 28 2 4" xfId="16334"/>
    <cellStyle name="Normal 28 3" xfId="3914"/>
    <cellStyle name="Normal 28 3 2" xfId="4124"/>
    <cellStyle name="Normal 28 3 3" xfId="4333"/>
    <cellStyle name="Normal 28 3 4" xfId="26748"/>
    <cellStyle name="Normal 28 4" xfId="3970"/>
    <cellStyle name="Normal 28 4 2" xfId="18298"/>
    <cellStyle name="Normal 28 5" xfId="4179"/>
    <cellStyle name="Normal 28 6" xfId="4511"/>
    <cellStyle name="Normal 28 7" xfId="11822"/>
    <cellStyle name="Normal 29" xfId="3497"/>
    <cellStyle name="Normal 29 2" xfId="3794"/>
    <cellStyle name="Normal 29 2 2" xfId="4044"/>
    <cellStyle name="Normal 29 2 3" xfId="4253"/>
    <cellStyle name="Normal 29 2 4" xfId="26747"/>
    <cellStyle name="Normal 29 3" xfId="3919"/>
    <cellStyle name="Normal 29 3 2" xfId="4129"/>
    <cellStyle name="Normal 29 3 3" xfId="4338"/>
    <cellStyle name="Normal 29 3 4" xfId="18299"/>
    <cellStyle name="Normal 29 4" xfId="3975"/>
    <cellStyle name="Normal 29 5" xfId="4184"/>
    <cellStyle name="Normal 29 6" xfId="4522"/>
    <cellStyle name="Normal 29 7" xfId="11823"/>
    <cellStyle name="Normal 3" xfId="75"/>
    <cellStyle name="Normal 3 2" xfId="3310"/>
    <cellStyle name="Normal 3 2 2" xfId="6656"/>
    <cellStyle name="Normal 3 2 2 2" xfId="26462"/>
    <cellStyle name="Normal 3 2 2 3" xfId="21563"/>
    <cellStyle name="Normal 3 2 2 4" xfId="15110"/>
    <cellStyle name="Normal 3 2 3" xfId="6657"/>
    <cellStyle name="Normal 3 2 3 2" xfId="15804"/>
    <cellStyle name="Normal 3 2 3 3" xfId="27591"/>
    <cellStyle name="Normal 3 2 3 4" xfId="21962"/>
    <cellStyle name="Normal 3 2 3 5" xfId="15506"/>
    <cellStyle name="Normal 3 2 4" xfId="15900"/>
    <cellStyle name="Normal 3 2 4 2" xfId="16349"/>
    <cellStyle name="Normal 3 2 5" xfId="16343"/>
    <cellStyle name="Normal 3 2 6" xfId="23232"/>
    <cellStyle name="Normal 3 2 7" xfId="20289"/>
    <cellStyle name="Normal 3 2 8" xfId="13847"/>
    <cellStyle name="Normal 3 3" xfId="4760"/>
    <cellStyle name="Normal 3 3 2" xfId="15648"/>
    <cellStyle name="Normal 3 3 3" xfId="26463"/>
    <cellStyle name="Normal 3 3 4" xfId="21562"/>
    <cellStyle name="Normal 3 3 5" xfId="15109"/>
    <cellStyle name="Normal 3 4" xfId="4825"/>
    <cellStyle name="Normal 3 4 2" xfId="15526"/>
    <cellStyle name="Normal 3 5" xfId="4471"/>
    <cellStyle name="Normal 3 5 2" xfId="15523"/>
    <cellStyle name="Normal 3 6" xfId="15895"/>
    <cellStyle name="Normal 3 7" xfId="26746"/>
    <cellStyle name="Normal 3 8" xfId="18300"/>
    <cellStyle name="Normal 3 9" xfId="11824"/>
    <cellStyle name="Normal 30" xfId="3493"/>
    <cellStyle name="Normal 30 2" xfId="3790"/>
    <cellStyle name="Normal 30 2 2" xfId="4040"/>
    <cellStyle name="Normal 30 2 3" xfId="4249"/>
    <cellStyle name="Normal 30 2 4" xfId="26745"/>
    <cellStyle name="Normal 30 3" xfId="3915"/>
    <cellStyle name="Normal 30 3 2" xfId="4125"/>
    <cellStyle name="Normal 30 3 3" xfId="4334"/>
    <cellStyle name="Normal 30 3 4" xfId="18301"/>
    <cellStyle name="Normal 30 4" xfId="3971"/>
    <cellStyle name="Normal 30 5" xfId="4180"/>
    <cellStyle name="Normal 30 6" xfId="4503"/>
    <cellStyle name="Normal 30 7" xfId="11825"/>
    <cellStyle name="Normal 31" xfId="3496"/>
    <cellStyle name="Normal 31 2" xfId="3793"/>
    <cellStyle name="Normal 31 2 2" xfId="4043"/>
    <cellStyle name="Normal 31 2 2 2" xfId="26150"/>
    <cellStyle name="Normal 31 2 3" xfId="4252"/>
    <cellStyle name="Normal 31 2 3 2" xfId="20226"/>
    <cellStyle name="Normal 31 2 4" xfId="6658"/>
    <cellStyle name="Normal 31 2 5" xfId="13771"/>
    <cellStyle name="Normal 31 3" xfId="3918"/>
    <cellStyle name="Normal 31 3 2" xfId="4128"/>
    <cellStyle name="Normal 31 3 3" xfId="4337"/>
    <cellStyle name="Normal 31 3 4" xfId="26744"/>
    <cellStyle name="Normal 31 4" xfId="3974"/>
    <cellStyle name="Normal 31 4 2" xfId="18302"/>
    <cellStyle name="Normal 31 5" xfId="4183"/>
    <cellStyle name="Normal 31 6" xfId="4521"/>
    <cellStyle name="Normal 31 7" xfId="11826"/>
    <cellStyle name="Normal 32" xfId="3494"/>
    <cellStyle name="Normal 32 2" xfId="3791"/>
    <cellStyle name="Normal 32 2 2" xfId="4041"/>
    <cellStyle name="Normal 32 2 2 2" xfId="15592"/>
    <cellStyle name="Normal 32 2 3" xfId="4250"/>
    <cellStyle name="Normal 32 2 3 2" xfId="25079"/>
    <cellStyle name="Normal 32 2 4" xfId="6659"/>
    <cellStyle name="Normal 32 2 5" xfId="13849"/>
    <cellStyle name="Normal 32 3" xfId="3916"/>
    <cellStyle name="Normal 32 3 2" xfId="4126"/>
    <cellStyle name="Normal 32 3 2 2" xfId="15593"/>
    <cellStyle name="Normal 32 3 3" xfId="4335"/>
    <cellStyle name="Normal 32 3 3 2" xfId="25078"/>
    <cellStyle name="Normal 32 3 4" xfId="6660"/>
    <cellStyle name="Normal 32 3 5" xfId="13850"/>
    <cellStyle name="Normal 32 4" xfId="3972"/>
    <cellStyle name="Normal 32 4 2" xfId="15585"/>
    <cellStyle name="Normal 32 5" xfId="4181"/>
    <cellStyle name="Normal 32 5 2" xfId="23234"/>
    <cellStyle name="Normal 32 6" xfId="4512"/>
    <cellStyle name="Normal 32 7" xfId="13841"/>
    <cellStyle name="Normal 33" xfId="3495"/>
    <cellStyle name="Normal 33 2" xfId="3792"/>
    <cellStyle name="Normal 33 2 2" xfId="4042"/>
    <cellStyle name="Normal 33 2 2 2" xfId="15594"/>
    <cellStyle name="Normal 33 2 3" xfId="4251"/>
    <cellStyle name="Normal 33 2 3 2" xfId="25077"/>
    <cellStyle name="Normal 33 2 4" xfId="6661"/>
    <cellStyle name="Normal 33 2 5" xfId="13851"/>
    <cellStyle name="Normal 33 3" xfId="3917"/>
    <cellStyle name="Normal 33 3 2" xfId="4127"/>
    <cellStyle name="Normal 33 3 3" xfId="4336"/>
    <cellStyle name="Normal 33 3 4" xfId="15586"/>
    <cellStyle name="Normal 33 4" xfId="3973"/>
    <cellStyle name="Normal 33 4 2" xfId="25080"/>
    <cellStyle name="Normal 33 5" xfId="4182"/>
    <cellStyle name="Normal 33 5 2" xfId="20287"/>
    <cellStyle name="Normal 33 6" xfId="4520"/>
    <cellStyle name="Normal 33 7" xfId="13842"/>
    <cellStyle name="Normal 34" xfId="3629"/>
    <cellStyle name="Normal 34 2" xfId="3813"/>
    <cellStyle name="Normal 34 2 2" xfId="4047"/>
    <cellStyle name="Normal 34 2 2 2" xfId="23247"/>
    <cellStyle name="Normal 34 2 3" xfId="4256"/>
    <cellStyle name="Normal 34 2 3 2" xfId="20227"/>
    <cellStyle name="Normal 34 2 4" xfId="6662"/>
    <cellStyle name="Normal 34 2 5" xfId="13772"/>
    <cellStyle name="Normal 34 3" xfId="3922"/>
    <cellStyle name="Normal 34 3 2" xfId="4132"/>
    <cellStyle name="Normal 34 3 3" xfId="4341"/>
    <cellStyle name="Normal 34 3 4" xfId="26743"/>
    <cellStyle name="Normal 34 4" xfId="3978"/>
    <cellStyle name="Normal 34 4 2" xfId="18303"/>
    <cellStyle name="Normal 34 5" xfId="4187"/>
    <cellStyle name="Normal 34 6" xfId="4524"/>
    <cellStyle name="Normal 34 7" xfId="11827"/>
    <cellStyle name="Normal 35" xfId="3671"/>
    <cellStyle name="Normal 35 2" xfId="3827"/>
    <cellStyle name="Normal 35 2 2" xfId="4061"/>
    <cellStyle name="Normal 35 2 2 2" xfId="26118"/>
    <cellStyle name="Normal 35 2 3" xfId="4270"/>
    <cellStyle name="Normal 35 2 3 2" xfId="20228"/>
    <cellStyle name="Normal 35 2 4" xfId="6663"/>
    <cellStyle name="Normal 35 2 5" xfId="13773"/>
    <cellStyle name="Normal 35 3" xfId="3936"/>
    <cellStyle name="Normal 35 3 2" xfId="4146"/>
    <cellStyle name="Normal 35 3 3" xfId="4355"/>
    <cellStyle name="Normal 35 3 4" xfId="26742"/>
    <cellStyle name="Normal 35 4" xfId="3992"/>
    <cellStyle name="Normal 35 4 2" xfId="18304"/>
    <cellStyle name="Normal 35 5" xfId="4201"/>
    <cellStyle name="Normal 35 6" xfId="4508"/>
    <cellStyle name="Normal 35 7" xfId="11828"/>
    <cellStyle name="Normal 36" xfId="3691"/>
    <cellStyle name="Normal 36 2" xfId="3841"/>
    <cellStyle name="Normal 36 2 2" xfId="4075"/>
    <cellStyle name="Normal 36 2 2 2" xfId="15563"/>
    <cellStyle name="Normal 36 2 3" xfId="4284"/>
    <cellStyle name="Normal 36 2 3 2" xfId="26117"/>
    <cellStyle name="Normal 36 2 4" xfId="6664"/>
    <cellStyle name="Normal 36 2 5" xfId="13774"/>
    <cellStyle name="Normal 36 3" xfId="3950"/>
    <cellStyle name="Normal 36 3 2" xfId="4160"/>
    <cellStyle name="Normal 36 3 3" xfId="4369"/>
    <cellStyle name="Normal 36 3 4" xfId="15537"/>
    <cellStyle name="Normal 36 4" xfId="4006"/>
    <cellStyle name="Normal 36 4 2" xfId="26741"/>
    <cellStyle name="Normal 36 5" xfId="4215"/>
    <cellStyle name="Normal 36 5 2" xfId="18305"/>
    <cellStyle name="Normal 36 6" xfId="4523"/>
    <cellStyle name="Normal 36 7" xfId="11829"/>
    <cellStyle name="Normal 37" xfId="3692"/>
    <cellStyle name="Normal 37 2" xfId="3842"/>
    <cellStyle name="Normal 37 2 2" xfId="4076"/>
    <cellStyle name="Normal 37 2 2 2" xfId="15564"/>
    <cellStyle name="Normal 37 2 3" xfId="4285"/>
    <cellStyle name="Normal 37 2 3 2" xfId="26116"/>
    <cellStyle name="Normal 37 2 4" xfId="6665"/>
    <cellStyle name="Normal 37 2 5" xfId="13775"/>
    <cellStyle name="Normal 37 3" xfId="3951"/>
    <cellStyle name="Normal 37 3 2" xfId="4161"/>
    <cellStyle name="Normal 37 3 3" xfId="4370"/>
    <cellStyle name="Normal 37 3 4" xfId="15538"/>
    <cellStyle name="Normal 37 4" xfId="4007"/>
    <cellStyle name="Normal 37 4 2" xfId="25615"/>
    <cellStyle name="Normal 37 5" xfId="4216"/>
    <cellStyle name="Normal 37 5 2" xfId="18306"/>
    <cellStyle name="Normal 37 6" xfId="4510"/>
    <cellStyle name="Normal 37 7" xfId="11830"/>
    <cellStyle name="Normal 38" xfId="3739"/>
    <cellStyle name="Normal 38 2" xfId="6666"/>
    <cellStyle name="Normal 38 2 2" xfId="15565"/>
    <cellStyle name="Normal 38 2 3" xfId="26115"/>
    <cellStyle name="Normal 38 2 4" xfId="20229"/>
    <cellStyle name="Normal 38 2 5" xfId="13776"/>
    <cellStyle name="Normal 38 3" xfId="15539"/>
    <cellStyle name="Normal 38 4" xfId="26740"/>
    <cellStyle name="Normal 38 5" xfId="18307"/>
    <cellStyle name="Normal 38 6" xfId="11831"/>
    <cellStyle name="Normal 39" xfId="3719"/>
    <cellStyle name="Normal 39 2" xfId="4021"/>
    <cellStyle name="Normal 39 2 2" xfId="26739"/>
    <cellStyle name="Normal 39 3" xfId="4230"/>
    <cellStyle name="Normal 39 3 2" xfId="18308"/>
    <cellStyle name="Normal 39 4" xfId="4525"/>
    <cellStyle name="Normal 39 5" xfId="11832"/>
    <cellStyle name="Normal 4" xfId="3395"/>
    <cellStyle name="Normal 4 10" xfId="26738"/>
    <cellStyle name="Normal 4 11" xfId="18309"/>
    <cellStyle name="Normal 4 12" xfId="11833"/>
    <cellStyle name="Normal 4 2" xfId="3354"/>
    <cellStyle name="Normal 4 2 2" xfId="4502"/>
    <cellStyle name="Normal 4 2 2 2" xfId="4579"/>
    <cellStyle name="Normal 4 2 2 3" xfId="15601"/>
    <cellStyle name="Normal 4 2 3" xfId="4535"/>
    <cellStyle name="Normal 4 2 3 2" xfId="25074"/>
    <cellStyle name="Normal 4 2 4" xfId="20293"/>
    <cellStyle name="Normal 4 2 5" xfId="13855"/>
    <cellStyle name="Normal 4 3" xfId="3388"/>
    <cellStyle name="Normal 4 3 2" xfId="15649"/>
    <cellStyle name="Normal 4 3 3" xfId="22827"/>
    <cellStyle name="Normal 4 3 4" xfId="21564"/>
    <cellStyle name="Normal 4 3 5" xfId="15111"/>
    <cellStyle name="Normal 4 4" xfId="3387"/>
    <cellStyle name="Normal 4 4 2" xfId="15650"/>
    <cellStyle name="Normal 4 4 3" xfId="26461"/>
    <cellStyle name="Normal 4 4 4" xfId="21565"/>
    <cellStyle name="Normal 4 4 5" xfId="15112"/>
    <cellStyle name="Normal 4 5" xfId="3386"/>
    <cellStyle name="Normal 4 5 2" xfId="15651"/>
    <cellStyle name="Normal 4 5 3" xfId="22826"/>
    <cellStyle name="Normal 4 5 4" xfId="21566"/>
    <cellStyle name="Normal 4 5 5" xfId="15113"/>
    <cellStyle name="Normal 4 6" xfId="3385"/>
    <cellStyle name="Normal 4 6 2" xfId="15652"/>
    <cellStyle name="Normal 4 6 3" xfId="22825"/>
    <cellStyle name="Normal 4 6 4" xfId="21567"/>
    <cellStyle name="Normal 4 6 5" xfId="15114"/>
    <cellStyle name="Normal 4 7" xfId="3274"/>
    <cellStyle name="Normal 4 7 2" xfId="15653"/>
    <cellStyle name="Normal 4 7 3" xfId="22824"/>
    <cellStyle name="Normal 4 7 4" xfId="21568"/>
    <cellStyle name="Normal 4 7 5" xfId="15115"/>
    <cellStyle name="Normal 4 8" xfId="4829"/>
    <cellStyle name="Normal 4 8 2" xfId="15867"/>
    <cellStyle name="Normal 4 9" xfId="4472"/>
    <cellStyle name="Normal 4 9 2" xfId="15896"/>
    <cellStyle name="Normal 40" xfId="3856"/>
    <cellStyle name="Normal 40 2" xfId="4090"/>
    <cellStyle name="Normal 40 2 2" xfId="26737"/>
    <cellStyle name="Normal 40 3" xfId="4299"/>
    <cellStyle name="Normal 40 3 2" xfId="18310"/>
    <cellStyle name="Normal 40 4" xfId="4527"/>
    <cellStyle name="Normal 40 5" xfId="11834"/>
    <cellStyle name="Normal 401" xfId="23783"/>
    <cellStyle name="Normal 404" xfId="23785"/>
    <cellStyle name="Normal 41" xfId="3876"/>
    <cellStyle name="Normal 41 2" xfId="4104"/>
    <cellStyle name="Normal 41 2 2" xfId="15584"/>
    <cellStyle name="Normal 41 3" xfId="4313"/>
    <cellStyle name="Normal 41 3 2" xfId="23235"/>
    <cellStyle name="Normal 41 4" xfId="4526"/>
    <cellStyle name="Normal 41 5" xfId="13835"/>
    <cellStyle name="Normal 42" xfId="3878"/>
    <cellStyle name="Normal 42 2" xfId="4106"/>
    <cellStyle name="Normal 42 2 2" xfId="16339"/>
    <cellStyle name="Normal 42 3" xfId="4315"/>
    <cellStyle name="Normal 42 3 2" xfId="23233"/>
    <cellStyle name="Normal 42 4" xfId="4761"/>
    <cellStyle name="Normal 42 4 2" xfId="20288"/>
    <cellStyle name="Normal 42 5" xfId="13843"/>
    <cellStyle name="Normal 43" xfId="3877"/>
    <cellStyle name="Normal 43 2" xfId="4105"/>
    <cellStyle name="Normal 43 2 2" xfId="6667"/>
    <cellStyle name="Normal 43 2 2 2" xfId="15781"/>
    <cellStyle name="Normal 43 2 3" xfId="27571"/>
    <cellStyle name="Normal 43 2 4" xfId="21942"/>
    <cellStyle name="Normal 43 2 5" xfId="15484"/>
    <cellStyle name="Normal 43 3" xfId="4314"/>
    <cellStyle name="Normal 43 3 2" xfId="15599"/>
    <cellStyle name="Normal 43 4" xfId="4762"/>
    <cellStyle name="Normal 43 4 2" xfId="25075"/>
    <cellStyle name="Normal 43 5" xfId="20292"/>
    <cellStyle name="Normal 43 6" xfId="13853"/>
    <cellStyle name="Normal 435" xfId="22433"/>
    <cellStyle name="Normal 436" xfId="23786"/>
    <cellStyle name="Normal 44" xfId="3965"/>
    <cellStyle name="Normal 44 2" xfId="4763"/>
    <cellStyle name="Normal 44 2 2" xfId="22196"/>
    <cellStyle name="Normal 44 3" xfId="20294"/>
    <cellStyle name="Normal 44 4" xfId="13856"/>
    <cellStyle name="Normal 45" xfId="4385"/>
    <cellStyle name="Normal 45 2" xfId="4764"/>
    <cellStyle name="Normal 45 2 2" xfId="15757"/>
    <cellStyle name="Normal 45 3" xfId="27553"/>
    <cellStyle name="Normal 45 4" xfId="21924"/>
    <cellStyle name="Normal 45 5" xfId="15463"/>
    <cellStyle name="Normal 46" xfId="4387"/>
    <cellStyle name="Normal 46 2" xfId="4765"/>
    <cellStyle name="Normal 46 2 2" xfId="15758"/>
    <cellStyle name="Normal 46 3" xfId="27554"/>
    <cellStyle name="Normal 46 4" xfId="21925"/>
    <cellStyle name="Normal 46 5" xfId="15464"/>
    <cellStyle name="Normal 47" xfId="4766"/>
    <cellStyle name="Normal 47 2" xfId="6668"/>
    <cellStyle name="Normal 47 2 2" xfId="15782"/>
    <cellStyle name="Normal 47 2 3" xfId="27572"/>
    <cellStyle name="Normal 47 2 4" xfId="21943"/>
    <cellStyle name="Normal 47 2 5" xfId="15485"/>
    <cellStyle name="Normal 47 3" xfId="15759"/>
    <cellStyle name="Normal 47 4" xfId="27555"/>
    <cellStyle name="Normal 47 5" xfId="21926"/>
    <cellStyle name="Normal 47 6" xfId="15465"/>
    <cellStyle name="Normal 48" xfId="4767"/>
    <cellStyle name="Normal 48 2" xfId="6669"/>
    <cellStyle name="Normal 48 2 2" xfId="15783"/>
    <cellStyle name="Normal 48 2 3" xfId="27573"/>
    <cellStyle name="Normal 48 2 4" xfId="21944"/>
    <cellStyle name="Normal 48 2 5" xfId="15486"/>
    <cellStyle name="Normal 48 3" xfId="15761"/>
    <cellStyle name="Normal 48 4" xfId="27556"/>
    <cellStyle name="Normal 48 5" xfId="21927"/>
    <cellStyle name="Normal 48 6" xfId="15467"/>
    <cellStyle name="Normal 49" xfId="4768"/>
    <cellStyle name="Normal 49 2" xfId="6670"/>
    <cellStyle name="Normal 49 2 2" xfId="15784"/>
    <cellStyle name="Normal 49 2 3" xfId="27574"/>
    <cellStyle name="Normal 49 2 4" xfId="21945"/>
    <cellStyle name="Normal 49 2 5" xfId="15487"/>
    <cellStyle name="Normal 49 3" xfId="15763"/>
    <cellStyle name="Normal 49 4" xfId="27557"/>
    <cellStyle name="Normal 49 5" xfId="21928"/>
    <cellStyle name="Normal 49 6" xfId="15469"/>
    <cellStyle name="Normal 5" xfId="3394"/>
    <cellStyle name="Normal 5 2" xfId="3498"/>
    <cellStyle name="Normal 5 2 2" xfId="3795"/>
    <cellStyle name="Normal 5 2 2 2" xfId="4045"/>
    <cellStyle name="Normal 5 2 2 3" xfId="4254"/>
    <cellStyle name="Normal 5 2 3" xfId="3920"/>
    <cellStyle name="Normal 5 2 3 2" xfId="4130"/>
    <cellStyle name="Normal 5 2 3 3" xfId="4339"/>
    <cellStyle name="Normal 5 2 4" xfId="3976"/>
    <cellStyle name="Normal 5 2 5" xfId="4185"/>
    <cellStyle name="Normal 5 2 6" xfId="4606"/>
    <cellStyle name="Normal 5 2 7" xfId="26736"/>
    <cellStyle name="Normal 5 3" xfId="3784"/>
    <cellStyle name="Normal 5 3 2" xfId="4035"/>
    <cellStyle name="Normal 5 3 3" xfId="4244"/>
    <cellStyle name="Normal 5 3 4" xfId="4607"/>
    <cellStyle name="Normal 5 3 5" xfId="18311"/>
    <cellStyle name="Normal 5 4" xfId="3910"/>
    <cellStyle name="Normal 5 4 2" xfId="4120"/>
    <cellStyle name="Normal 5 4 3" xfId="4329"/>
    <cellStyle name="Normal 5 4 4" xfId="4608"/>
    <cellStyle name="Normal 5 5" xfId="3966"/>
    <cellStyle name="Normal 5 6" xfId="4175"/>
    <cellStyle name="Normal 5 7" xfId="4473"/>
    <cellStyle name="Normal 5 8" xfId="11835"/>
    <cellStyle name="Normal 50" xfId="4769"/>
    <cellStyle name="Normal 50 2" xfId="6671"/>
    <cellStyle name="Normal 50 2 2" xfId="15785"/>
    <cellStyle name="Normal 50 2 3" xfId="27575"/>
    <cellStyle name="Normal 50 2 4" xfId="21946"/>
    <cellStyle name="Normal 50 2 5" xfId="15488"/>
    <cellStyle name="Normal 50 3" xfId="15764"/>
    <cellStyle name="Normal 50 4" xfId="27558"/>
    <cellStyle name="Normal 50 5" xfId="21929"/>
    <cellStyle name="Normal 50 6" xfId="15470"/>
    <cellStyle name="Normal 51" xfId="4770"/>
    <cellStyle name="Normal 51 2" xfId="15766"/>
    <cellStyle name="Normal 51 3" xfId="27559"/>
    <cellStyle name="Normal 51 4" xfId="21930"/>
    <cellStyle name="Normal 51 5" xfId="15471"/>
    <cellStyle name="Normal 52" xfId="4771"/>
    <cellStyle name="Normal 52 2" xfId="15767"/>
    <cellStyle name="Normal 52 3" xfId="27560"/>
    <cellStyle name="Normal 52 4" xfId="21931"/>
    <cellStyle name="Normal 52 5" xfId="15472"/>
    <cellStyle name="Normal 53" xfId="4772"/>
    <cellStyle name="Normal 53 2" xfId="15769"/>
    <cellStyle name="Normal 53 3" xfId="27561"/>
    <cellStyle name="Normal 53 4" xfId="21932"/>
    <cellStyle name="Normal 53 5" xfId="15474"/>
    <cellStyle name="Normal 54" xfId="4773"/>
    <cellStyle name="Normal 54 2" xfId="6672"/>
    <cellStyle name="Normal 54 2 2" xfId="15789"/>
    <cellStyle name="Normal 54 2 3" xfId="27578"/>
    <cellStyle name="Normal 54 2 4" xfId="21949"/>
    <cellStyle name="Normal 54 2 5" xfId="15491"/>
    <cellStyle name="Normal 54 3" xfId="15770"/>
    <cellStyle name="Normal 54 4" xfId="27562"/>
    <cellStyle name="Normal 54 5" xfId="21933"/>
    <cellStyle name="Normal 54 6" xfId="15475"/>
    <cellStyle name="Normal 55" xfId="4774"/>
    <cellStyle name="Normal 55 2" xfId="6673"/>
    <cellStyle name="Normal 55 2 2" xfId="15792"/>
    <cellStyle name="Normal 55 2 3" xfId="27581"/>
    <cellStyle name="Normal 55 2 4" xfId="21952"/>
    <cellStyle name="Normal 55 2 5" xfId="15494"/>
    <cellStyle name="Normal 55 3" xfId="15773"/>
    <cellStyle name="Normal 55 4" xfId="27565"/>
    <cellStyle name="Normal 55 5" xfId="21936"/>
    <cellStyle name="Normal 55 6" xfId="15478"/>
    <cellStyle name="Normal 56" xfId="4775"/>
    <cellStyle name="Normal 56 2" xfId="6674"/>
    <cellStyle name="Normal 56 2 2" xfId="15790"/>
    <cellStyle name="Normal 56 2 3" xfId="27579"/>
    <cellStyle name="Normal 56 2 4" xfId="21950"/>
    <cellStyle name="Normal 56 2 5" xfId="15492"/>
    <cellStyle name="Normal 56 3" xfId="15771"/>
    <cellStyle name="Normal 56 4" xfId="27563"/>
    <cellStyle name="Normal 56 5" xfId="21934"/>
    <cellStyle name="Normal 56 6" xfId="15476"/>
    <cellStyle name="Normal 57" xfId="4776"/>
    <cellStyle name="Normal 57 2" xfId="6675"/>
    <cellStyle name="Normal 57 2 2" xfId="15793"/>
    <cellStyle name="Normal 57 2 3" xfId="27582"/>
    <cellStyle name="Normal 57 2 4" xfId="21953"/>
    <cellStyle name="Normal 57 2 5" xfId="15495"/>
    <cellStyle name="Normal 57 3" xfId="15774"/>
    <cellStyle name="Normal 57 4" xfId="27566"/>
    <cellStyle name="Normal 57 5" xfId="21937"/>
    <cellStyle name="Normal 57 6" xfId="15479"/>
    <cellStyle name="Normal 58" xfId="4797"/>
    <cellStyle name="Normal 58 2" xfId="6676"/>
    <cellStyle name="Normal 58 2 2" xfId="15791"/>
    <cellStyle name="Normal 58 2 3" xfId="27580"/>
    <cellStyle name="Normal 58 2 4" xfId="21951"/>
    <cellStyle name="Normal 58 2 5" xfId="15493"/>
    <cellStyle name="Normal 58 3" xfId="9577"/>
    <cellStyle name="Normal 58 3 2" xfId="15772"/>
    <cellStyle name="Normal 58 4" xfId="27564"/>
    <cellStyle name="Normal 58 5" xfId="21935"/>
    <cellStyle name="Normal 58 6" xfId="15477"/>
    <cellStyle name="Normal 59" xfId="4799"/>
    <cellStyle name="Normal 59 2" xfId="6677"/>
    <cellStyle name="Normal 59 2 2" xfId="15794"/>
    <cellStyle name="Normal 59 2 3" xfId="27583"/>
    <cellStyle name="Normal 59 2 4" xfId="21954"/>
    <cellStyle name="Normal 59 2 5" xfId="15496"/>
    <cellStyle name="Normal 59 3" xfId="9579"/>
    <cellStyle name="Normal 59 3 2" xfId="15775"/>
    <cellStyle name="Normal 59 4" xfId="27567"/>
    <cellStyle name="Normal 59 5" xfId="21938"/>
    <cellStyle name="Normal 59 6" xfId="15480"/>
    <cellStyle name="Normal 6" xfId="3440"/>
    <cellStyle name="Normal 6 2" xfId="3499"/>
    <cellStyle name="Normal 6 2 2" xfId="3796"/>
    <cellStyle name="Normal 6 2 2 2" xfId="4046"/>
    <cellStyle name="Normal 6 2 2 3" xfId="4255"/>
    <cellStyle name="Normal 6 2 3" xfId="3921"/>
    <cellStyle name="Normal 6 2 3 2" xfId="4131"/>
    <cellStyle name="Normal 6 2 3 3" xfId="4340"/>
    <cellStyle name="Normal 6 2 4" xfId="3977"/>
    <cellStyle name="Normal 6 2 5" xfId="4186"/>
    <cellStyle name="Normal 6 2 6" xfId="4609"/>
    <cellStyle name="Normal 6 2 7" xfId="26735"/>
    <cellStyle name="Normal 6 3" xfId="3785"/>
    <cellStyle name="Normal 6 3 2" xfId="4036"/>
    <cellStyle name="Normal 6 3 3" xfId="4245"/>
    <cellStyle name="Normal 6 3 4" xfId="4610"/>
    <cellStyle name="Normal 6 3 5" xfId="18312"/>
    <cellStyle name="Normal 6 4" xfId="3911"/>
    <cellStyle name="Normal 6 4 2" xfId="4121"/>
    <cellStyle name="Normal 6 4 3" xfId="4330"/>
    <cellStyle name="Normal 6 4 4" xfId="4611"/>
    <cellStyle name="Normal 6 5" xfId="3967"/>
    <cellStyle name="Normal 6 6" xfId="4176"/>
    <cellStyle name="Normal 6 7" xfId="4488"/>
    <cellStyle name="Normal 6 8" xfId="9864"/>
    <cellStyle name="Normal 6 9" xfId="11836"/>
    <cellStyle name="Normal 60" xfId="4824"/>
    <cellStyle name="Normal 60 2" xfId="6678"/>
    <cellStyle name="Normal 60 2 2" xfId="26734"/>
    <cellStyle name="Normal 60 2 3" xfId="18313"/>
    <cellStyle name="Normal 60 2 4" xfId="11837"/>
    <cellStyle name="Normal 60 3" xfId="6679"/>
    <cellStyle name="Normal 60 3 2" xfId="15797"/>
    <cellStyle name="Normal 60 3 3" xfId="27585"/>
    <cellStyle name="Normal 60 3 4" xfId="21956"/>
    <cellStyle name="Normal 60 3 5" xfId="15498"/>
    <cellStyle name="Normal 60 4" xfId="15779"/>
    <cellStyle name="Normal 60 5" xfId="27570"/>
    <cellStyle name="Normal 60 6" xfId="21941"/>
    <cellStyle name="Normal 60 7" xfId="15483"/>
    <cellStyle name="Normal 61" xfId="4864"/>
    <cellStyle name="Normal 61 2" xfId="6680"/>
    <cellStyle name="Normal 61 2 2" xfId="26733"/>
    <cellStyle name="Normal 61 2 3" xfId="18314"/>
    <cellStyle name="Normal 61 2 4" xfId="11838"/>
    <cellStyle name="Normal 61 3" xfId="6681"/>
    <cellStyle name="Normal 61 3 2" xfId="15796"/>
    <cellStyle name="Normal 61 3 3" xfId="27584"/>
    <cellStyle name="Normal 61 3 4" xfId="21955"/>
    <cellStyle name="Normal 61 3 5" xfId="15497"/>
    <cellStyle name="Normal 61 4" xfId="15777"/>
    <cellStyle name="Normal 61 5" xfId="27568"/>
    <cellStyle name="Normal 61 6" xfId="21939"/>
    <cellStyle name="Normal 61 7" xfId="15481"/>
    <cellStyle name="Normal 62" xfId="4870"/>
    <cellStyle name="Normal 62 2" xfId="6682"/>
    <cellStyle name="Normal 62 2 2" xfId="26732"/>
    <cellStyle name="Normal 62 2 3" xfId="18315"/>
    <cellStyle name="Normal 62 2 4" xfId="11839"/>
    <cellStyle name="Normal 62 3" xfId="6683"/>
    <cellStyle name="Normal 62 3 2" xfId="15799"/>
    <cellStyle name="Normal 62 3 3" xfId="27586"/>
    <cellStyle name="Normal 62 3 4" xfId="21957"/>
    <cellStyle name="Normal 62 3 5" xfId="15499"/>
    <cellStyle name="Normal 62 4" xfId="15787"/>
    <cellStyle name="Normal 62 5" xfId="27576"/>
    <cellStyle name="Normal 62 6" xfId="21947"/>
    <cellStyle name="Normal 62 7" xfId="15489"/>
    <cellStyle name="Normal 63" xfId="4863"/>
    <cellStyle name="Normal 63 2" xfId="6684"/>
    <cellStyle name="Normal 63 2 2" xfId="26731"/>
    <cellStyle name="Normal 63 2 3" xfId="18316"/>
    <cellStyle name="Normal 63 2 4" xfId="11840"/>
    <cellStyle name="Normal 63 3" xfId="6685"/>
    <cellStyle name="Normal 63 3 2" xfId="15800"/>
    <cellStyle name="Normal 63 3 3" xfId="27587"/>
    <cellStyle name="Normal 63 3 4" xfId="21958"/>
    <cellStyle name="Normal 63 3 5" xfId="15500"/>
    <cellStyle name="Normal 63 4" xfId="15788"/>
    <cellStyle name="Normal 63 5" xfId="27577"/>
    <cellStyle name="Normal 63 6" xfId="21948"/>
    <cellStyle name="Normal 63 7" xfId="15490"/>
    <cellStyle name="Normal 64" xfId="4830"/>
    <cellStyle name="Normal 64 2" xfId="6686"/>
    <cellStyle name="Normal 64 2 2" xfId="25616"/>
    <cellStyle name="Normal 64 2 3" xfId="18317"/>
    <cellStyle name="Normal 64 2 4" xfId="11841"/>
    <cellStyle name="Normal 64 3" xfId="15801"/>
    <cellStyle name="Normal 64 4" xfId="27588"/>
    <cellStyle name="Normal 64 5" xfId="21959"/>
    <cellStyle name="Normal 64 6" xfId="15501"/>
    <cellStyle name="Normal 65" xfId="4861"/>
    <cellStyle name="Normal 65 2" xfId="6687"/>
    <cellStyle name="Normal 65 2 2" xfId="6688"/>
    <cellStyle name="Normal 65 2 2 2" xfId="15567"/>
    <cellStyle name="Normal 65 2 2 3" xfId="26103"/>
    <cellStyle name="Normal 65 2 2 4" xfId="20231"/>
    <cellStyle name="Normal 65 2 2 5" xfId="13778"/>
    <cellStyle name="Normal 65 2 3" xfId="15541"/>
    <cellStyle name="Normal 65 2 4" xfId="23968"/>
    <cellStyle name="Normal 65 2 5" xfId="18319"/>
    <cellStyle name="Normal 65 2 6" xfId="11843"/>
    <cellStyle name="Normal 65 3" xfId="6689"/>
    <cellStyle name="Normal 65 3 2" xfId="6690"/>
    <cellStyle name="Normal 65 3 2 2" xfId="15568"/>
    <cellStyle name="Normal 65 3 2 3" xfId="25104"/>
    <cellStyle name="Normal 65 3 2 4" xfId="20232"/>
    <cellStyle name="Normal 65 3 2 5" xfId="13779"/>
    <cellStyle name="Normal 65 3 3" xfId="15542"/>
    <cellStyle name="Normal 65 3 4" xfId="25191"/>
    <cellStyle name="Normal 65 3 5" xfId="18320"/>
    <cellStyle name="Normal 65 3 6" xfId="11844"/>
    <cellStyle name="Normal 65 4" xfId="6691"/>
    <cellStyle name="Normal 65 4 2" xfId="15566"/>
    <cellStyle name="Normal 65 4 3" xfId="26114"/>
    <cellStyle name="Normal 65 4 4" xfId="20230"/>
    <cellStyle name="Normal 65 4 5" xfId="13777"/>
    <cellStyle name="Normal 65 5" xfId="15540"/>
    <cellStyle name="Normal 65 6" xfId="25617"/>
    <cellStyle name="Normal 65 7" xfId="18318"/>
    <cellStyle name="Normal 65 8" xfId="11842"/>
    <cellStyle name="Normal 66" xfId="4831"/>
    <cellStyle name="Normal 66 2" xfId="6692"/>
    <cellStyle name="Normal 66 2 2" xfId="15806"/>
    <cellStyle name="Normal 66 2 3" xfId="27593"/>
    <cellStyle name="Normal 66 2 4" xfId="21964"/>
    <cellStyle name="Normal 66 2 5" xfId="15508"/>
    <cellStyle name="Normal 66 3" xfId="15802"/>
    <cellStyle name="Normal 66 4" xfId="27589"/>
    <cellStyle name="Normal 66 5" xfId="21960"/>
    <cellStyle name="Normal 66 6" xfId="15502"/>
    <cellStyle name="Normal 67" xfId="4860"/>
    <cellStyle name="Normal 67 2" xfId="6693"/>
    <cellStyle name="Normal 67 2 2" xfId="15807"/>
    <cellStyle name="Normal 67 2 3" xfId="27594"/>
    <cellStyle name="Normal 67 2 4" xfId="21965"/>
    <cellStyle name="Normal 67 2 5" xfId="15509"/>
    <cellStyle name="Normal 67 3" xfId="15803"/>
    <cellStyle name="Normal 67 4" xfId="27590"/>
    <cellStyle name="Normal 67 5" xfId="21961"/>
    <cellStyle name="Normal 67 6" xfId="15505"/>
    <cellStyle name="Normal 68" xfId="6694"/>
    <cellStyle name="Normal 68 2" xfId="6695"/>
    <cellStyle name="Normal 68 2 2" xfId="15808"/>
    <cellStyle name="Normal 68 2 3" xfId="27595"/>
    <cellStyle name="Normal 68 2 4" xfId="21966"/>
    <cellStyle name="Normal 68 2 5" xfId="15510"/>
    <cellStyle name="Normal 68 3" xfId="15805"/>
    <cellStyle name="Normal 68 4" xfId="27592"/>
    <cellStyle name="Normal 68 5" xfId="21963"/>
    <cellStyle name="Normal 68 6" xfId="15507"/>
    <cellStyle name="Normal 69" xfId="6696"/>
    <cellStyle name="Normal 69 2" xfId="15527"/>
    <cellStyle name="Normal 69 2 2" xfId="15816"/>
    <cellStyle name="Normal 69 2 3" xfId="27603"/>
    <cellStyle name="Normal 69 2 4" xfId="21971"/>
    <cellStyle name="Normal 69 3" xfId="15809"/>
    <cellStyle name="Normal 69 4" xfId="15516"/>
    <cellStyle name="Normal 69 5" xfId="27596"/>
    <cellStyle name="Normal 69 6" xfId="21967"/>
    <cellStyle name="Normal 69 7" xfId="15511"/>
    <cellStyle name="Normal 7" xfId="3441"/>
    <cellStyle name="Normal 7 2" xfId="3500"/>
    <cellStyle name="Normal 7 2 2" xfId="4516"/>
    <cellStyle name="Normal 7 2 2 2" xfId="4581"/>
    <cellStyle name="Normal 7 2 2 2 2" xfId="9558"/>
    <cellStyle name="Normal 7 2 2 3" xfId="9544"/>
    <cellStyle name="Normal 7 2 2 4" xfId="15569"/>
    <cellStyle name="Normal 7 2 3" xfId="4588"/>
    <cellStyle name="Normal 7 2 3 2" xfId="9565"/>
    <cellStyle name="Normal 7 2 3 3" xfId="25103"/>
    <cellStyle name="Normal 7 2 4" xfId="4531"/>
    <cellStyle name="Normal 7 2 4 2" xfId="9551"/>
    <cellStyle name="Normal 7 2 4 3" xfId="20233"/>
    <cellStyle name="Normal 7 2 5" xfId="9537"/>
    <cellStyle name="Normal 7 2 6" xfId="4496"/>
    <cellStyle name="Normal 7 2 7" xfId="13780"/>
    <cellStyle name="Normal 7 3" xfId="4515"/>
    <cellStyle name="Normal 7 3 2" xfId="4580"/>
    <cellStyle name="Normal 7 3 2 2" xfId="9557"/>
    <cellStyle name="Normal 7 3 3" xfId="9543"/>
    <cellStyle name="Normal 7 3 4" xfId="15543"/>
    <cellStyle name="Normal 7 4" xfId="4587"/>
    <cellStyle name="Normal 7 4 2" xfId="9564"/>
    <cellStyle name="Normal 7 4 3" xfId="23967"/>
    <cellStyle name="Normal 7 5" xfId="4530"/>
    <cellStyle name="Normal 7 5 2" xfId="9550"/>
    <cellStyle name="Normal 7 5 3" xfId="18321"/>
    <cellStyle name="Normal 7 6" xfId="4867"/>
    <cellStyle name="Normal 7 7" xfId="9536"/>
    <cellStyle name="Normal 7 8" xfId="4495"/>
    <cellStyle name="Normal 7 9" xfId="11845"/>
    <cellStyle name="Normal 70" xfId="6697"/>
    <cellStyle name="Normal 70 2" xfId="6698"/>
    <cellStyle name="Normal 70 2 2" xfId="16336"/>
    <cellStyle name="Normal 70 2 3" xfId="26729"/>
    <cellStyle name="Normal 70 2 4" xfId="18323"/>
    <cellStyle name="Normal 70 2 5" xfId="11847"/>
    <cellStyle name="Normal 70 3" xfId="6699"/>
    <cellStyle name="Normal 70 3 2" xfId="16337"/>
    <cellStyle name="Normal 70 3 3" xfId="26728"/>
    <cellStyle name="Normal 70 3 4" xfId="18324"/>
    <cellStyle name="Normal 70 3 5" xfId="11848"/>
    <cellStyle name="Normal 70 4" xfId="16335"/>
    <cellStyle name="Normal 70 5" xfId="26730"/>
    <cellStyle name="Normal 70 6" xfId="18322"/>
    <cellStyle name="Normal 70 7" xfId="11846"/>
    <cellStyle name="Normal 71" xfId="9593"/>
    <cellStyle name="Normal 71 2" xfId="15528"/>
    <cellStyle name="Normal 71 2 2" xfId="15817"/>
    <cellStyle name="Normal 71 2 3" xfId="27604"/>
    <cellStyle name="Normal 71 2 4" xfId="21972"/>
    <cellStyle name="Normal 71 3" xfId="15811"/>
    <cellStyle name="Normal 71 4" xfId="15517"/>
    <cellStyle name="Normal 71 5" xfId="27597"/>
    <cellStyle name="Normal 71 6" xfId="21968"/>
    <cellStyle name="Normal 71 7" xfId="15513"/>
    <cellStyle name="Normal 72" xfId="9595"/>
    <cellStyle name="Normal 72 2" xfId="15531"/>
    <cellStyle name="Normal 72 2 2" xfId="15820"/>
    <cellStyle name="Normal 72 2 3" xfId="27606"/>
    <cellStyle name="Normal 72 2 4" xfId="21973"/>
    <cellStyle name="Normal 72 3" xfId="15813"/>
    <cellStyle name="Normal 72 3 2" xfId="15878"/>
    <cellStyle name="Normal 72 3 3" xfId="15917"/>
    <cellStyle name="Normal 72 3 3 2" xfId="16355"/>
    <cellStyle name="Normal 72 4" xfId="15907"/>
    <cellStyle name="Normal 72 5" xfId="15518"/>
    <cellStyle name="Normal 72 6" xfId="15915"/>
    <cellStyle name="Normal 72 6 2" xfId="16353"/>
    <cellStyle name="Normal 72 7" xfId="27598"/>
    <cellStyle name="Normal 72 8" xfId="21969"/>
    <cellStyle name="Normal 72 9" xfId="15515"/>
    <cellStyle name="Normal 73" xfId="6700"/>
    <cellStyle name="Normal 73 2" xfId="6701"/>
    <cellStyle name="Normal 73 2 2" xfId="6702"/>
    <cellStyle name="Normal 73 2 2 2" xfId="15571"/>
    <cellStyle name="Normal 73 2 2 3" xfId="25101"/>
    <cellStyle name="Normal 73 2 2 4" xfId="20235"/>
    <cellStyle name="Normal 73 2 2 5" xfId="13782"/>
    <cellStyle name="Normal 73 2 3" xfId="15545"/>
    <cellStyle name="Normal 73 2 4" xfId="26726"/>
    <cellStyle name="Normal 73 2 5" xfId="18326"/>
    <cellStyle name="Normal 73 2 6" xfId="11850"/>
    <cellStyle name="Normal 73 3" xfId="6703"/>
    <cellStyle name="Normal 73 3 2" xfId="6704"/>
    <cellStyle name="Normal 73 3 2 2" xfId="15572"/>
    <cellStyle name="Normal 73 3 2 3" xfId="25100"/>
    <cellStyle name="Normal 73 3 2 4" xfId="20236"/>
    <cellStyle name="Normal 73 3 2 5" xfId="13783"/>
    <cellStyle name="Normal 73 3 3" xfId="15546"/>
    <cellStyle name="Normal 73 3 4" xfId="26725"/>
    <cellStyle name="Normal 73 3 5" xfId="18327"/>
    <cellStyle name="Normal 73 3 6" xfId="11851"/>
    <cellStyle name="Normal 73 4" xfId="6705"/>
    <cellStyle name="Normal 73 4 2" xfId="15570"/>
    <cellStyle name="Normal 73 4 3" xfId="25102"/>
    <cellStyle name="Normal 73 4 4" xfId="20234"/>
    <cellStyle name="Normal 73 4 5" xfId="13781"/>
    <cellStyle name="Normal 73 5" xfId="15544"/>
    <cellStyle name="Normal 73 6" xfId="26727"/>
    <cellStyle name="Normal 73 7" xfId="18325"/>
    <cellStyle name="Normal 73 8" xfId="11849"/>
    <cellStyle name="Normal 74" xfId="6706"/>
    <cellStyle name="Normal 74 2" xfId="6707"/>
    <cellStyle name="Normal 74 2 2" xfId="6708"/>
    <cellStyle name="Normal 74 2 2 2" xfId="15574"/>
    <cellStyle name="Normal 74 2 2 3" xfId="25098"/>
    <cellStyle name="Normal 74 2 2 4" xfId="20238"/>
    <cellStyle name="Normal 74 2 2 5" xfId="13785"/>
    <cellStyle name="Normal 74 2 3" xfId="15548"/>
    <cellStyle name="Normal 74 2 4" xfId="26723"/>
    <cellStyle name="Normal 74 2 5" xfId="18329"/>
    <cellStyle name="Normal 74 2 6" xfId="11853"/>
    <cellStyle name="Normal 74 3" xfId="6709"/>
    <cellStyle name="Normal 74 3 2" xfId="6710"/>
    <cellStyle name="Normal 74 3 2 2" xfId="15575"/>
    <cellStyle name="Normal 74 3 2 3" xfId="25097"/>
    <cellStyle name="Normal 74 3 2 4" xfId="20239"/>
    <cellStyle name="Normal 74 3 2 5" xfId="13786"/>
    <cellStyle name="Normal 74 3 3" xfId="15549"/>
    <cellStyle name="Normal 74 3 4" xfId="26722"/>
    <cellStyle name="Normal 74 3 5" xfId="18330"/>
    <cellStyle name="Normal 74 3 6" xfId="11854"/>
    <cellStyle name="Normal 74 4" xfId="6711"/>
    <cellStyle name="Normal 74 4 2" xfId="15573"/>
    <cellStyle name="Normal 74 4 3" xfId="25099"/>
    <cellStyle name="Normal 74 4 4" xfId="20237"/>
    <cellStyle name="Normal 74 4 5" xfId="13784"/>
    <cellStyle name="Normal 74 5" xfId="15547"/>
    <cellStyle name="Normal 74 6" xfId="26724"/>
    <cellStyle name="Normal 74 7" xfId="18328"/>
    <cellStyle name="Normal 74 8" xfId="11852"/>
    <cellStyle name="Normal 75" xfId="4389"/>
    <cellStyle name="Normal 75 2" xfId="27599"/>
    <cellStyle name="Normal 75 3" xfId="21970"/>
    <cellStyle name="Normal 75 4" xfId="15519"/>
    <cellStyle name="Normal 76" xfId="4397"/>
    <cellStyle name="Normal 76 2" xfId="27600"/>
    <cellStyle name="Normal 76 3" xfId="25537"/>
    <cellStyle name="Normal 76 4" xfId="15520"/>
    <cellStyle name="Normal 77" xfId="6712"/>
    <cellStyle name="Normal 77 2" xfId="6713"/>
    <cellStyle name="Normal 77 2 2" xfId="23966"/>
    <cellStyle name="Normal 77 2 3" xfId="18332"/>
    <cellStyle name="Normal 77 2 4" xfId="11856"/>
    <cellStyle name="Normal 77 3" xfId="6714"/>
    <cellStyle name="Normal 77 3 2" xfId="23965"/>
    <cellStyle name="Normal 77 3 3" xfId="18333"/>
    <cellStyle name="Normal 77 3 4" xfId="11857"/>
    <cellStyle name="Normal 77 4" xfId="26721"/>
    <cellStyle name="Normal 77 5" xfId="18331"/>
    <cellStyle name="Normal 77 6" xfId="11855"/>
    <cellStyle name="Normal 78" xfId="6715"/>
    <cellStyle name="Normal 78 2" xfId="6716"/>
    <cellStyle name="Normal 78 2 2" xfId="27248"/>
    <cellStyle name="Normal 78 2 3" xfId="18335"/>
    <cellStyle name="Normal 78 2 4" xfId="11859"/>
    <cellStyle name="Normal 78 3" xfId="6717"/>
    <cellStyle name="Normal 78 3 2" xfId="26352"/>
    <cellStyle name="Normal 78 3 3" xfId="18336"/>
    <cellStyle name="Normal 78 3 4" xfId="11860"/>
    <cellStyle name="Normal 78 4" xfId="27251"/>
    <cellStyle name="Normal 78 5" xfId="18334"/>
    <cellStyle name="Normal 78 6" xfId="11858"/>
    <cellStyle name="Normal 79" xfId="6718"/>
    <cellStyle name="Normal 79 2" xfId="6719"/>
    <cellStyle name="Normal 79 2 2" xfId="26354"/>
    <cellStyle name="Normal 79 2 3" xfId="18338"/>
    <cellStyle name="Normal 79 2 4" xfId="11862"/>
    <cellStyle name="Normal 79 3" xfId="6720"/>
    <cellStyle name="Normal 79 3 2" xfId="25670"/>
    <cellStyle name="Normal 79 3 3" xfId="18339"/>
    <cellStyle name="Normal 79 3 4" xfId="11863"/>
    <cellStyle name="Normal 79 4" xfId="26355"/>
    <cellStyle name="Normal 79 5" xfId="18337"/>
    <cellStyle name="Normal 79 6" xfId="11861"/>
    <cellStyle name="Normal 8" xfId="3393"/>
    <cellStyle name="Normal 8 2" xfId="4517"/>
    <cellStyle name="Normal 8 2 2" xfId="4582"/>
    <cellStyle name="Normal 8 2 2 2" xfId="9559"/>
    <cellStyle name="Normal 8 2 2 3" xfId="15576"/>
    <cellStyle name="Normal 8 2 3" xfId="9545"/>
    <cellStyle name="Normal 8 2 3 2" xfId="22578"/>
    <cellStyle name="Normal 8 2 4" xfId="20240"/>
    <cellStyle name="Normal 8 2 5" xfId="13787"/>
    <cellStyle name="Normal 8 3" xfId="4589"/>
    <cellStyle name="Normal 8 3 2" xfId="9566"/>
    <cellStyle name="Normal 8 3 3" xfId="15550"/>
    <cellStyle name="Normal 8 4" xfId="4532"/>
    <cellStyle name="Normal 8 4 2" xfId="9552"/>
    <cellStyle name="Normal 8 4 3" xfId="26353"/>
    <cellStyle name="Normal 8 5" xfId="9538"/>
    <cellStyle name="Normal 8 5 2" xfId="18340"/>
    <cellStyle name="Normal 8 6" xfId="4497"/>
    <cellStyle name="Normal 8 7" xfId="11864"/>
    <cellStyle name="Normal 80" xfId="6721"/>
    <cellStyle name="Normal 80 2" xfId="6722"/>
    <cellStyle name="Normal 80 2 2" xfId="27246"/>
    <cellStyle name="Normal 80 2 3" xfId="18342"/>
    <cellStyle name="Normal 80 2 4" xfId="11866"/>
    <cellStyle name="Normal 80 3" xfId="6723"/>
    <cellStyle name="Normal 80 3 2" xfId="27234"/>
    <cellStyle name="Normal 80 3 3" xfId="18343"/>
    <cellStyle name="Normal 80 3 4" xfId="11867"/>
    <cellStyle name="Normal 80 4" xfId="25656"/>
    <cellStyle name="Normal 80 5" xfId="18341"/>
    <cellStyle name="Normal 80 6" xfId="11865"/>
    <cellStyle name="Normal 81" xfId="6724"/>
    <cellStyle name="Normal 81 2" xfId="6725"/>
    <cellStyle name="Normal 81 2 2" xfId="25190"/>
    <cellStyle name="Normal 81 2 3" xfId="18345"/>
    <cellStyle name="Normal 81 2 4" xfId="11869"/>
    <cellStyle name="Normal 81 3" xfId="6726"/>
    <cellStyle name="Normal 81 3 2" xfId="25189"/>
    <cellStyle name="Normal 81 3 3" xfId="18346"/>
    <cellStyle name="Normal 81 3 4" xfId="11870"/>
    <cellStyle name="Normal 81 4" xfId="27220"/>
    <cellStyle name="Normal 81 5" xfId="23782"/>
    <cellStyle name="Normal 81 6" xfId="18344"/>
    <cellStyle name="Normal 81 7" xfId="11868"/>
    <cellStyle name="Normal 82" xfId="6727"/>
    <cellStyle name="Normal 82 2" xfId="6728"/>
    <cellStyle name="Normal 82 2 2" xfId="25096"/>
    <cellStyle name="Normal 82 2 3" xfId="20241"/>
    <cellStyle name="Normal 82 2 4" xfId="13788"/>
    <cellStyle name="Normal 82 3" xfId="27218"/>
    <cellStyle name="Normal 82 4" xfId="18347"/>
    <cellStyle name="Normal 82 5" xfId="11871"/>
    <cellStyle name="Normal 83" xfId="6729"/>
    <cellStyle name="Normal 83 2" xfId="6730"/>
    <cellStyle name="Normal 83 2 2" xfId="25095"/>
    <cellStyle name="Normal 83 2 3" xfId="20242"/>
    <cellStyle name="Normal 83 2 4" xfId="13789"/>
    <cellStyle name="Normal 83 3" xfId="27210"/>
    <cellStyle name="Normal 83 4" xfId="18348"/>
    <cellStyle name="Normal 83 5" xfId="11872"/>
    <cellStyle name="Normal 84" xfId="6731"/>
    <cellStyle name="Normal 84 2" xfId="6732"/>
    <cellStyle name="Normal 84 2 2" xfId="25094"/>
    <cellStyle name="Normal 84 2 3" xfId="20243"/>
    <cellStyle name="Normal 84 2 4" xfId="13790"/>
    <cellStyle name="Normal 84 3" xfId="27205"/>
    <cellStyle name="Normal 84 4" xfId="18349"/>
    <cellStyle name="Normal 84 5" xfId="11873"/>
    <cellStyle name="Normal 85" xfId="9694"/>
    <cellStyle name="Normal 85 2" xfId="27601"/>
    <cellStyle name="Normal 85 3" xfId="25870"/>
    <cellStyle name="Normal 85 4" xfId="15521"/>
    <cellStyle name="Normal 86" xfId="9765"/>
    <cellStyle name="Normal 86 2" xfId="27602"/>
    <cellStyle name="Normal 86 3" xfId="25869"/>
    <cellStyle name="Normal 86 4" xfId="15522"/>
    <cellStyle name="Normal 87" xfId="9620"/>
    <cellStyle name="Normal 87 2" xfId="15818"/>
    <cellStyle name="Normal 87 3" xfId="15908"/>
    <cellStyle name="Normal 87 4" xfId="27605"/>
    <cellStyle name="Normal 87 5" xfId="26949"/>
    <cellStyle name="Normal 87 6" xfId="15529"/>
    <cellStyle name="Normal 88" xfId="9744"/>
    <cellStyle name="Normal 88 2" xfId="27607"/>
    <cellStyle name="Normal 88 3" xfId="24915"/>
    <cellStyle name="Normal 88 4" xfId="15858"/>
    <cellStyle name="Normal 89" xfId="9776"/>
    <cellStyle name="Normal 89 2" xfId="27609"/>
    <cellStyle name="Normal 89 3" xfId="26948"/>
    <cellStyle name="Normal 89 4" xfId="15863"/>
    <cellStyle name="Normal 9" xfId="3443"/>
    <cellStyle name="Normal 9 2" xfId="4518"/>
    <cellStyle name="Normal 9 2 2" xfId="4583"/>
    <cellStyle name="Normal 9 2 2 2" xfId="9560"/>
    <cellStyle name="Normal 9 2 2 3" xfId="15577"/>
    <cellStyle name="Normal 9 2 3" xfId="9546"/>
    <cellStyle name="Normal 9 2 3 2" xfId="25093"/>
    <cellStyle name="Normal 9 2 4" xfId="20244"/>
    <cellStyle name="Normal 9 2 5" xfId="13791"/>
    <cellStyle name="Normal 9 3" xfId="4590"/>
    <cellStyle name="Normal 9 3 2" xfId="9567"/>
    <cellStyle name="Normal 9 3 3" xfId="15551"/>
    <cellStyle name="Normal 9 4" xfId="4533"/>
    <cellStyle name="Normal 9 4 2" xfId="9553"/>
    <cellStyle name="Normal 9 4 3" xfId="27202"/>
    <cellStyle name="Normal 9 5" xfId="9539"/>
    <cellStyle name="Normal 9 5 2" xfId="18350"/>
    <cellStyle name="Normal 9 6" xfId="4498"/>
    <cellStyle name="Normal 9 7" xfId="11874"/>
    <cellStyle name="Normal 90" xfId="9717"/>
    <cellStyle name="Normal 90 2" xfId="27612"/>
    <cellStyle name="Normal 90 3" xfId="24914"/>
    <cellStyle name="Normal 90 4" xfId="15866"/>
    <cellStyle name="Normal 91" xfId="9753"/>
    <cellStyle name="Normal 91 2" xfId="27613"/>
    <cellStyle name="Normal 91 3" xfId="24913"/>
    <cellStyle name="Normal 91 4" xfId="15868"/>
    <cellStyle name="Normal 92" xfId="9722"/>
    <cellStyle name="Normal 92 2" xfId="27611"/>
    <cellStyle name="Normal 92 3" xfId="26947"/>
    <cellStyle name="Normal 92 4" xfId="15865"/>
    <cellStyle name="Normal 93" xfId="9680"/>
    <cellStyle name="Normal 93 2" xfId="27610"/>
    <cellStyle name="Normal 93 3" xfId="24912"/>
    <cellStyle name="Normal 93 4" xfId="15864"/>
    <cellStyle name="Normal 94" xfId="9818"/>
    <cellStyle name="Normal 94 2" xfId="15886"/>
    <cellStyle name="Normal 94 3" xfId="15883"/>
    <cellStyle name="Normal 94 4" xfId="15919"/>
    <cellStyle name="Normal 94 4 2" xfId="16357"/>
    <cellStyle name="Normal 94 5" xfId="27614"/>
    <cellStyle name="Normal 94 6" xfId="24911"/>
    <cellStyle name="Normal 94 7" xfId="15869"/>
    <cellStyle name="Normal 95" xfId="9794"/>
    <cellStyle name="Normal 95 2" xfId="15871"/>
    <cellStyle name="Normal 96" xfId="9713"/>
    <cellStyle name="Normal 96 2" xfId="15879"/>
    <cellStyle name="Normal 97" xfId="9783"/>
    <cellStyle name="Normal 97 2" xfId="15880"/>
    <cellStyle name="Normal 98" xfId="9638"/>
    <cellStyle name="Normal 98 2" xfId="15882"/>
    <cellStyle name="Normal 99" xfId="9766"/>
    <cellStyle name="Normal 99 2" xfId="15881"/>
    <cellStyle name="Note" xfId="76" builtinId="10" customBuiltin="1"/>
    <cellStyle name="Note 10" xfId="1335"/>
    <cellStyle name="Note 10 10" xfId="27201"/>
    <cellStyle name="Note 10 11" xfId="18351"/>
    <cellStyle name="Note 10 12" xfId="11875"/>
    <cellStyle name="Note 10 2" xfId="6733"/>
    <cellStyle name="Note 10 2 2" xfId="27200"/>
    <cellStyle name="Note 10 2 3" xfId="18352"/>
    <cellStyle name="Note 10 2 4" xfId="11876"/>
    <cellStyle name="Note 10 3" xfId="6734"/>
    <cellStyle name="Note 10 3 2" xfId="27199"/>
    <cellStyle name="Note 10 3 3" xfId="18353"/>
    <cellStyle name="Note 10 3 4" xfId="11877"/>
    <cellStyle name="Note 10 4" xfId="6735"/>
    <cellStyle name="Note 10 4 2" xfId="26351"/>
    <cellStyle name="Note 10 4 3" xfId="18354"/>
    <cellStyle name="Note 10 4 4" xfId="11878"/>
    <cellStyle name="Note 10 5" xfId="6736"/>
    <cellStyle name="Note 10 5 2" xfId="16364"/>
    <cellStyle name="Note 10 5 3" xfId="18355"/>
    <cellStyle name="Note 10 5 4" xfId="11879"/>
    <cellStyle name="Note 10 6" xfId="6737"/>
    <cellStyle name="Note 10 6 2" xfId="26350"/>
    <cellStyle name="Note 10 6 3" xfId="18356"/>
    <cellStyle name="Note 10 6 4" xfId="11880"/>
    <cellStyle name="Note 10 7" xfId="6738"/>
    <cellStyle name="Note 10 7 2" xfId="25889"/>
    <cellStyle name="Note 10 7 3" xfId="18357"/>
    <cellStyle name="Note 10 7 4" xfId="11881"/>
    <cellStyle name="Note 10 8" xfId="6739"/>
    <cellStyle name="Note 10 8 2" xfId="27236"/>
    <cellStyle name="Note 10 8 3" xfId="18358"/>
    <cellStyle name="Note 10 8 4" xfId="11882"/>
    <cellStyle name="Note 10 9" xfId="6740"/>
    <cellStyle name="Note 10 9 2" xfId="26349"/>
    <cellStyle name="Note 10 9 3" xfId="18359"/>
    <cellStyle name="Note 10 9 4" xfId="11883"/>
    <cellStyle name="Note 11" xfId="1336"/>
    <cellStyle name="Note 11 10" xfId="26348"/>
    <cellStyle name="Note 11 11" xfId="18360"/>
    <cellStyle name="Note 11 12" xfId="11884"/>
    <cellStyle name="Note 11 2" xfId="6741"/>
    <cellStyle name="Note 11 2 2" xfId="26347"/>
    <cellStyle name="Note 11 2 3" xfId="18361"/>
    <cellStyle name="Note 11 2 4" xfId="11885"/>
    <cellStyle name="Note 11 3" xfId="6742"/>
    <cellStyle name="Note 11 3 2" xfId="26346"/>
    <cellStyle name="Note 11 3 3" xfId="18362"/>
    <cellStyle name="Note 11 3 4" xfId="11886"/>
    <cellStyle name="Note 11 4" xfId="6743"/>
    <cellStyle name="Note 11 4 2" xfId="26345"/>
    <cellStyle name="Note 11 4 3" xfId="18363"/>
    <cellStyle name="Note 11 4 4" xfId="11887"/>
    <cellStyle name="Note 11 5" xfId="6744"/>
    <cellStyle name="Note 11 5 2" xfId="26344"/>
    <cellStyle name="Note 11 5 3" xfId="18364"/>
    <cellStyle name="Note 11 5 4" xfId="11888"/>
    <cellStyle name="Note 11 6" xfId="6745"/>
    <cellStyle name="Note 11 6 2" xfId="26343"/>
    <cellStyle name="Note 11 6 3" xfId="18365"/>
    <cellStyle name="Note 11 6 4" xfId="11889"/>
    <cellStyle name="Note 11 7" xfId="6746"/>
    <cellStyle name="Note 11 7 2" xfId="26342"/>
    <cellStyle name="Note 11 7 3" xfId="18366"/>
    <cellStyle name="Note 11 7 4" xfId="11890"/>
    <cellStyle name="Note 11 8" xfId="6747"/>
    <cellStyle name="Note 11 8 2" xfId="25649"/>
    <cellStyle name="Note 11 8 3" xfId="18367"/>
    <cellStyle name="Note 11 8 4" xfId="11891"/>
    <cellStyle name="Note 11 9" xfId="6748"/>
    <cellStyle name="Note 11 9 2" xfId="25890"/>
    <cellStyle name="Note 11 9 3" xfId="18368"/>
    <cellStyle name="Note 11 9 4" xfId="11892"/>
    <cellStyle name="Note 12" xfId="1337"/>
    <cellStyle name="Note 12 10" xfId="25891"/>
    <cellStyle name="Note 12 11" xfId="18369"/>
    <cellStyle name="Note 12 12" xfId="11893"/>
    <cellStyle name="Note 12 2" xfId="6749"/>
    <cellStyle name="Note 12 2 2" xfId="23964"/>
    <cellStyle name="Note 12 2 3" xfId="18370"/>
    <cellStyle name="Note 12 2 4" xfId="11894"/>
    <cellStyle name="Note 12 3" xfId="6750"/>
    <cellStyle name="Note 12 3 2" xfId="23963"/>
    <cellStyle name="Note 12 3 3" xfId="18371"/>
    <cellStyle name="Note 12 3 4" xfId="11895"/>
    <cellStyle name="Note 12 4" xfId="6751"/>
    <cellStyle name="Note 12 4 2" xfId="25645"/>
    <cellStyle name="Note 12 4 3" xfId="18372"/>
    <cellStyle name="Note 12 4 4" xfId="11896"/>
    <cellStyle name="Note 12 5" xfId="6752"/>
    <cellStyle name="Note 12 5 2" xfId="25647"/>
    <cellStyle name="Note 12 5 3" xfId="18373"/>
    <cellStyle name="Note 12 5 4" xfId="11897"/>
    <cellStyle name="Note 12 6" xfId="6753"/>
    <cellStyle name="Note 12 6 2" xfId="25648"/>
    <cellStyle name="Note 12 6 3" xfId="18374"/>
    <cellStyle name="Note 12 6 4" xfId="11898"/>
    <cellStyle name="Note 12 7" xfId="6754"/>
    <cellStyle name="Note 12 7 2" xfId="25644"/>
    <cellStyle name="Note 12 7 3" xfId="18375"/>
    <cellStyle name="Note 12 7 4" xfId="11899"/>
    <cellStyle name="Note 12 8" xfId="6755"/>
    <cellStyle name="Note 12 8 2" xfId="26340"/>
    <cellStyle name="Note 12 8 3" xfId="18376"/>
    <cellStyle name="Note 12 8 4" xfId="11900"/>
    <cellStyle name="Note 12 9" xfId="6756"/>
    <cellStyle name="Note 12 9 2" xfId="26341"/>
    <cellStyle name="Note 12 9 3" xfId="18377"/>
    <cellStyle name="Note 12 9 4" xfId="11901"/>
    <cellStyle name="Note 13" xfId="1338"/>
    <cellStyle name="Note 13 10" xfId="25573"/>
    <cellStyle name="Note 13 11" xfId="18378"/>
    <cellStyle name="Note 13 12" xfId="11902"/>
    <cellStyle name="Note 13 2" xfId="6757"/>
    <cellStyle name="Note 13 2 2" xfId="26338"/>
    <cellStyle name="Note 13 2 3" xfId="18379"/>
    <cellStyle name="Note 13 2 4" xfId="11903"/>
    <cellStyle name="Note 13 3" xfId="6758"/>
    <cellStyle name="Note 13 3 2" xfId="26339"/>
    <cellStyle name="Note 13 3 3" xfId="18380"/>
    <cellStyle name="Note 13 3 4" xfId="11904"/>
    <cellStyle name="Note 13 4" xfId="6759"/>
    <cellStyle name="Note 13 4 2" xfId="25672"/>
    <cellStyle name="Note 13 4 3" xfId="18381"/>
    <cellStyle name="Note 13 4 4" xfId="11905"/>
    <cellStyle name="Note 13 5" xfId="6760"/>
    <cellStyle name="Note 13 5 2" xfId="23962"/>
    <cellStyle name="Note 13 5 3" xfId="18382"/>
    <cellStyle name="Note 13 5 4" xfId="11906"/>
    <cellStyle name="Note 13 6" xfId="6761"/>
    <cellStyle name="Note 13 6 2" xfId="25642"/>
    <cellStyle name="Note 13 6 3" xfId="18383"/>
    <cellStyle name="Note 13 6 4" xfId="11907"/>
    <cellStyle name="Note 13 7" xfId="6762"/>
    <cellStyle name="Note 13 7 2" xfId="26335"/>
    <cellStyle name="Note 13 7 3" xfId="18384"/>
    <cellStyle name="Note 13 7 4" xfId="11908"/>
    <cellStyle name="Note 13 8" xfId="6763"/>
    <cellStyle name="Note 13 8 2" xfId="26337"/>
    <cellStyle name="Note 13 8 3" xfId="18385"/>
    <cellStyle name="Note 13 8 4" xfId="11909"/>
    <cellStyle name="Note 13 9" xfId="6764"/>
    <cellStyle name="Note 13 9 2" xfId="26336"/>
    <cellStyle name="Note 13 9 3" xfId="18386"/>
    <cellStyle name="Note 13 9 4" xfId="11910"/>
    <cellStyle name="Note 14" xfId="1339"/>
    <cellStyle name="Note 14 10" xfId="6765"/>
    <cellStyle name="Note 14 10 2" xfId="22823"/>
    <cellStyle name="Note 14 10 3" xfId="21569"/>
    <cellStyle name="Note 14 10 4" xfId="15116"/>
    <cellStyle name="Note 14 11" xfId="25188"/>
    <cellStyle name="Note 14 12" xfId="18387"/>
    <cellStyle name="Note 14 13" xfId="11911"/>
    <cellStyle name="Note 14 2" xfId="6766"/>
    <cellStyle name="Note 14 2 10" xfId="18388"/>
    <cellStyle name="Note 14 2 11" xfId="11912"/>
    <cellStyle name="Note 14 2 2" xfId="6767"/>
    <cellStyle name="Note 14 2 2 2" xfId="22770"/>
    <cellStyle name="Note 14 2 2 3" xfId="18389"/>
    <cellStyle name="Note 14 2 2 4" xfId="11913"/>
    <cellStyle name="Note 14 2 3" xfId="6768"/>
    <cellStyle name="Note 14 2 3 2" xfId="25574"/>
    <cellStyle name="Note 14 2 3 3" xfId="18390"/>
    <cellStyle name="Note 14 2 3 4" xfId="11914"/>
    <cellStyle name="Note 14 2 4" xfId="6769"/>
    <cellStyle name="Note 14 2 4 2" xfId="22769"/>
    <cellStyle name="Note 14 2 4 3" xfId="18391"/>
    <cellStyle name="Note 14 2 4 4" xfId="11915"/>
    <cellStyle name="Note 14 2 5" xfId="6770"/>
    <cellStyle name="Note 14 2 5 2" xfId="25668"/>
    <cellStyle name="Note 14 2 5 3" xfId="18392"/>
    <cellStyle name="Note 14 2 5 4" xfId="11916"/>
    <cellStyle name="Note 14 2 6" xfId="6771"/>
    <cellStyle name="Note 14 2 6 2" xfId="25661"/>
    <cellStyle name="Note 14 2 6 3" xfId="18393"/>
    <cellStyle name="Note 14 2 6 4" xfId="11917"/>
    <cellStyle name="Note 14 2 7" xfId="6772"/>
    <cellStyle name="Note 14 2 7 2" xfId="22768"/>
    <cellStyle name="Note 14 2 7 3" xfId="18394"/>
    <cellStyle name="Note 14 2 7 4" xfId="11918"/>
    <cellStyle name="Note 14 2 8" xfId="6773"/>
    <cellStyle name="Note 14 2 8 2" xfId="21974"/>
    <cellStyle name="Note 14 2 8 3" xfId="18395"/>
    <cellStyle name="Note 14 2 8 4" xfId="11919"/>
    <cellStyle name="Note 14 2 9" xfId="26329"/>
    <cellStyle name="Note 14 3" xfId="6774"/>
    <cellStyle name="Note 14 3 2" xfId="27227"/>
    <cellStyle name="Note 14 3 3" xfId="18396"/>
    <cellStyle name="Note 14 3 4" xfId="11920"/>
    <cellStyle name="Note 14 4" xfId="6775"/>
    <cellStyle name="Note 14 4 2" xfId="27204"/>
    <cellStyle name="Note 14 4 3" xfId="18397"/>
    <cellStyle name="Note 14 4 4" xfId="11921"/>
    <cellStyle name="Note 14 5" xfId="6776"/>
    <cellStyle name="Note 14 5 2" xfId="27216"/>
    <cellStyle name="Note 14 5 3" xfId="18398"/>
    <cellStyle name="Note 14 5 4" xfId="11922"/>
    <cellStyle name="Note 14 6" xfId="6777"/>
    <cellStyle name="Note 14 6 2" xfId="25187"/>
    <cellStyle name="Note 14 6 3" xfId="18399"/>
    <cellStyle name="Note 14 6 4" xfId="11923"/>
    <cellStyle name="Note 14 7" xfId="6778"/>
    <cellStyle name="Note 14 7 2" xfId="25186"/>
    <cellStyle name="Note 14 7 3" xfId="18400"/>
    <cellStyle name="Note 14 7 4" xfId="11924"/>
    <cellStyle name="Note 14 8" xfId="6779"/>
    <cellStyle name="Note 14 8 2" xfId="27186"/>
    <cellStyle name="Note 14 8 3" xfId="18401"/>
    <cellStyle name="Note 14 8 4" xfId="11925"/>
    <cellStyle name="Note 14 9" xfId="6780"/>
    <cellStyle name="Note 14 9 2" xfId="26334"/>
    <cellStyle name="Note 14 9 3" xfId="18402"/>
    <cellStyle name="Note 14 9 4" xfId="11926"/>
    <cellStyle name="Note 15" xfId="1340"/>
    <cellStyle name="Note 15 10" xfId="6781"/>
    <cellStyle name="Note 15 10 2" xfId="22822"/>
    <cellStyle name="Note 15 10 3" xfId="21570"/>
    <cellStyle name="Note 15 10 4" xfId="15117"/>
    <cellStyle name="Note 15 11" xfId="25655"/>
    <cellStyle name="Note 15 12" xfId="18403"/>
    <cellStyle name="Note 15 13" xfId="11927"/>
    <cellStyle name="Note 15 2" xfId="6782"/>
    <cellStyle name="Note 15 2 10" xfId="18404"/>
    <cellStyle name="Note 15 2 11" xfId="11928"/>
    <cellStyle name="Note 15 2 2" xfId="6783"/>
    <cellStyle name="Note 15 2 2 2" xfId="25652"/>
    <cellStyle name="Note 15 2 2 3" xfId="18405"/>
    <cellStyle name="Note 15 2 2 4" xfId="11929"/>
    <cellStyle name="Note 15 2 3" xfId="6784"/>
    <cellStyle name="Note 15 2 3 2" xfId="25886"/>
    <cellStyle name="Note 15 2 3 3" xfId="18406"/>
    <cellStyle name="Note 15 2 3 4" xfId="11930"/>
    <cellStyle name="Note 15 2 4" xfId="6785"/>
    <cellStyle name="Note 15 2 4 2" xfId="16362"/>
    <cellStyle name="Note 15 2 4 3" xfId="18407"/>
    <cellStyle name="Note 15 2 4 4" xfId="11931"/>
    <cellStyle name="Note 15 2 5" xfId="6786"/>
    <cellStyle name="Note 15 2 5 2" xfId="26333"/>
    <cellStyle name="Note 15 2 5 3" xfId="18408"/>
    <cellStyle name="Note 15 2 5 4" xfId="11932"/>
    <cellStyle name="Note 15 2 6" xfId="6787"/>
    <cellStyle name="Note 15 2 6 2" xfId="26332"/>
    <cellStyle name="Note 15 2 6 3" xfId="18409"/>
    <cellStyle name="Note 15 2 6 4" xfId="11933"/>
    <cellStyle name="Note 15 2 7" xfId="6788"/>
    <cellStyle name="Note 15 2 7 2" xfId="22767"/>
    <cellStyle name="Note 15 2 7 3" xfId="18410"/>
    <cellStyle name="Note 15 2 7 4" xfId="11934"/>
    <cellStyle name="Note 15 2 8" xfId="6789"/>
    <cellStyle name="Note 15 2 8 2" xfId="22766"/>
    <cellStyle name="Note 15 2 8 3" xfId="18411"/>
    <cellStyle name="Note 15 2 8 4" xfId="11935"/>
    <cellStyle name="Note 15 2 9" xfId="25665"/>
    <cellStyle name="Note 15 3" xfId="6790"/>
    <cellStyle name="Note 15 3 2" xfId="22765"/>
    <cellStyle name="Note 15 3 3" xfId="18412"/>
    <cellStyle name="Note 15 3 4" xfId="11936"/>
    <cellStyle name="Note 15 4" xfId="6791"/>
    <cellStyle name="Note 15 4 2" xfId="22764"/>
    <cellStyle name="Note 15 4 3" xfId="18413"/>
    <cellStyle name="Note 15 4 4" xfId="11937"/>
    <cellStyle name="Note 15 5" xfId="6792"/>
    <cellStyle name="Note 15 5 2" xfId="22763"/>
    <cellStyle name="Note 15 5 3" xfId="18414"/>
    <cellStyle name="Note 15 5 4" xfId="11938"/>
    <cellStyle name="Note 15 6" xfId="6793"/>
    <cellStyle name="Note 15 6 2" xfId="22762"/>
    <cellStyle name="Note 15 6 3" xfId="18415"/>
    <cellStyle name="Note 15 6 4" xfId="11939"/>
    <cellStyle name="Note 15 7" xfId="6794"/>
    <cellStyle name="Note 15 7 2" xfId="22761"/>
    <cellStyle name="Note 15 7 3" xfId="18416"/>
    <cellStyle name="Note 15 7 4" xfId="11940"/>
    <cellStyle name="Note 15 8" xfId="6795"/>
    <cellStyle name="Note 15 8 2" xfId="25887"/>
    <cellStyle name="Note 15 8 3" xfId="18417"/>
    <cellStyle name="Note 15 8 4" xfId="11941"/>
    <cellStyle name="Note 15 9" xfId="6796"/>
    <cellStyle name="Note 15 9 2" xfId="25888"/>
    <cellStyle name="Note 15 9 3" xfId="18418"/>
    <cellStyle name="Note 15 9 4" xfId="11942"/>
    <cellStyle name="Note 16" xfId="1341"/>
    <cellStyle name="Note 16 10" xfId="23961"/>
    <cellStyle name="Note 16 11" xfId="18419"/>
    <cellStyle name="Note 16 12" xfId="11943"/>
    <cellStyle name="Note 16 2" xfId="6797"/>
    <cellStyle name="Note 16 2 2" xfId="23960"/>
    <cellStyle name="Note 16 2 3" xfId="18420"/>
    <cellStyle name="Note 16 2 4" xfId="11944"/>
    <cellStyle name="Note 16 3" xfId="6798"/>
    <cellStyle name="Note 16 3 2" xfId="22760"/>
    <cellStyle name="Note 16 3 3" xfId="18421"/>
    <cellStyle name="Note 16 3 4" xfId="11945"/>
    <cellStyle name="Note 16 4" xfId="6799"/>
    <cellStyle name="Note 16 4 2" xfId="26331"/>
    <cellStyle name="Note 16 4 3" xfId="18422"/>
    <cellStyle name="Note 16 4 4" xfId="11946"/>
    <cellStyle name="Note 16 5" xfId="6800"/>
    <cellStyle name="Note 16 5 2" xfId="22759"/>
    <cellStyle name="Note 16 5 3" xfId="18423"/>
    <cellStyle name="Note 16 5 4" xfId="11947"/>
    <cellStyle name="Note 16 6" xfId="6801"/>
    <cellStyle name="Note 16 6 2" xfId="22758"/>
    <cellStyle name="Note 16 6 3" xfId="18424"/>
    <cellStyle name="Note 16 6 4" xfId="11948"/>
    <cellStyle name="Note 16 7" xfId="6802"/>
    <cellStyle name="Note 16 7 2" xfId="22757"/>
    <cellStyle name="Note 16 7 3" xfId="18425"/>
    <cellStyle name="Note 16 7 4" xfId="11949"/>
    <cellStyle name="Note 16 8" xfId="6803"/>
    <cellStyle name="Note 16 8 2" xfId="26330"/>
    <cellStyle name="Note 16 8 3" xfId="18426"/>
    <cellStyle name="Note 16 8 4" xfId="11950"/>
    <cellStyle name="Note 16 9" xfId="6804"/>
    <cellStyle name="Note 16 9 2" xfId="22756"/>
    <cellStyle name="Note 16 9 3" xfId="18427"/>
    <cellStyle name="Note 16 9 4" xfId="11951"/>
    <cellStyle name="Note 17" xfId="1342"/>
    <cellStyle name="Note 17 2" xfId="6805"/>
    <cellStyle name="Note 17 2 2" xfId="22754"/>
    <cellStyle name="Note 17 2 3" xfId="18429"/>
    <cellStyle name="Note 17 2 4" xfId="11953"/>
    <cellStyle name="Note 17 3" xfId="6806"/>
    <cellStyle name="Note 17 3 2" xfId="22753"/>
    <cellStyle name="Note 17 3 3" xfId="18430"/>
    <cellStyle name="Note 17 3 4" xfId="11954"/>
    <cellStyle name="Note 17 4" xfId="6807"/>
    <cellStyle name="Note 17 4 2" xfId="22821"/>
    <cellStyle name="Note 17 4 3" xfId="21571"/>
    <cellStyle name="Note 17 4 4" xfId="15118"/>
    <cellStyle name="Note 17 5" xfId="22755"/>
    <cellStyle name="Note 17 6" xfId="18428"/>
    <cellStyle name="Note 17 7" xfId="11952"/>
    <cellStyle name="Note 18" xfId="1343"/>
    <cellStyle name="Note 18 10" xfId="18431"/>
    <cellStyle name="Note 18 11" xfId="11955"/>
    <cellStyle name="Note 18 2" xfId="6808"/>
    <cellStyle name="Note 18 2 2" xfId="23958"/>
    <cellStyle name="Note 18 2 3" xfId="18432"/>
    <cellStyle name="Note 18 2 4" xfId="11956"/>
    <cellStyle name="Note 18 3" xfId="6809"/>
    <cellStyle name="Note 18 3 2" xfId="23957"/>
    <cellStyle name="Note 18 3 3" xfId="18433"/>
    <cellStyle name="Note 18 3 4" xfId="11957"/>
    <cellStyle name="Note 18 4" xfId="6810"/>
    <cellStyle name="Note 18 4 2" xfId="23956"/>
    <cellStyle name="Note 18 4 3" xfId="18434"/>
    <cellStyle name="Note 18 4 4" xfId="11958"/>
    <cellStyle name="Note 18 5" xfId="6811"/>
    <cellStyle name="Note 18 5 2" xfId="23955"/>
    <cellStyle name="Note 18 5 3" xfId="18435"/>
    <cellStyle name="Note 18 5 4" xfId="11959"/>
    <cellStyle name="Note 18 6" xfId="6812"/>
    <cellStyle name="Note 18 6 2" xfId="23954"/>
    <cellStyle name="Note 18 6 3" xfId="18436"/>
    <cellStyle name="Note 18 6 4" xfId="11960"/>
    <cellStyle name="Note 18 7" xfId="6813"/>
    <cellStyle name="Note 18 7 2" xfId="23953"/>
    <cellStyle name="Note 18 7 3" xfId="18437"/>
    <cellStyle name="Note 18 7 4" xfId="11961"/>
    <cellStyle name="Note 18 8" xfId="6814"/>
    <cellStyle name="Note 18 8 2" xfId="23952"/>
    <cellStyle name="Note 18 8 3" xfId="18438"/>
    <cellStyle name="Note 18 8 4" xfId="11962"/>
    <cellStyle name="Note 18 9" xfId="23959"/>
    <cellStyle name="Note 19" xfId="1344"/>
    <cellStyle name="Note 19 10" xfId="23951"/>
    <cellStyle name="Note 19 11" xfId="18439"/>
    <cellStyle name="Note 19 12" xfId="11963"/>
    <cellStyle name="Note 19 2" xfId="6815"/>
    <cellStyle name="Note 19 2 2" xfId="23950"/>
    <cellStyle name="Note 19 2 3" xfId="18440"/>
    <cellStyle name="Note 19 2 4" xfId="11964"/>
    <cellStyle name="Note 19 3" xfId="6816"/>
    <cellStyle name="Note 19 3 2" xfId="23949"/>
    <cellStyle name="Note 19 3 3" xfId="18441"/>
    <cellStyle name="Note 19 3 4" xfId="11965"/>
    <cellStyle name="Note 19 4" xfId="6817"/>
    <cellStyle name="Note 19 4 2" xfId="23948"/>
    <cellStyle name="Note 19 4 3" xfId="18442"/>
    <cellStyle name="Note 19 4 4" xfId="11966"/>
    <cellStyle name="Note 19 5" xfId="6818"/>
    <cellStyle name="Note 19 5 2" xfId="23947"/>
    <cellStyle name="Note 19 5 3" xfId="18443"/>
    <cellStyle name="Note 19 5 4" xfId="11967"/>
    <cellStyle name="Note 19 6" xfId="6819"/>
    <cellStyle name="Note 19 6 2" xfId="23946"/>
    <cellStyle name="Note 19 6 3" xfId="18444"/>
    <cellStyle name="Note 19 6 4" xfId="11968"/>
    <cellStyle name="Note 19 7" xfId="6820"/>
    <cellStyle name="Note 19 7 2" xfId="23945"/>
    <cellStyle name="Note 19 7 3" xfId="18445"/>
    <cellStyle name="Note 19 7 4" xfId="11969"/>
    <cellStyle name="Note 19 8" xfId="6821"/>
    <cellStyle name="Note 19 8 2" xfId="25689"/>
    <cellStyle name="Note 19 8 3" xfId="18446"/>
    <cellStyle name="Note 19 8 4" xfId="11970"/>
    <cellStyle name="Note 19 9" xfId="6822"/>
    <cellStyle name="Note 19 9 2" xfId="22820"/>
    <cellStyle name="Note 19 9 3" xfId="21572"/>
    <cellStyle name="Note 19 9 4" xfId="15119"/>
    <cellStyle name="Note 2" xfId="1334"/>
    <cellStyle name="Note 2 10" xfId="1346"/>
    <cellStyle name="Note 2 10 2" xfId="26460"/>
    <cellStyle name="Note 2 10 3" xfId="21574"/>
    <cellStyle name="Note 2 10 4" xfId="15121"/>
    <cellStyle name="Note 2 11" xfId="1347"/>
    <cellStyle name="Note 2 11 2" xfId="22818"/>
    <cellStyle name="Note 2 11 3" xfId="21575"/>
    <cellStyle name="Note 2 11 4" xfId="15122"/>
    <cellStyle name="Note 2 12" xfId="1348"/>
    <cellStyle name="Note 2 12 2" xfId="22817"/>
    <cellStyle name="Note 2 12 3" xfId="21576"/>
    <cellStyle name="Note 2 12 4" xfId="15123"/>
    <cellStyle name="Note 2 13" xfId="1349"/>
    <cellStyle name="Note 2 13 2" xfId="22508"/>
    <cellStyle name="Note 2 13 3" xfId="21577"/>
    <cellStyle name="Note 2 13 4" xfId="15124"/>
    <cellStyle name="Note 2 14" xfId="1350"/>
    <cellStyle name="Note 2 14 2" xfId="22816"/>
    <cellStyle name="Note 2 14 3" xfId="21578"/>
    <cellStyle name="Note 2 14 4" xfId="15125"/>
    <cellStyle name="Note 2 15" xfId="1351"/>
    <cellStyle name="Note 2 15 2" xfId="22815"/>
    <cellStyle name="Note 2 15 3" xfId="21579"/>
    <cellStyle name="Note 2 15 4" xfId="15126"/>
    <cellStyle name="Note 2 16" xfId="1352"/>
    <cellStyle name="Note 2 16 2" xfId="22814"/>
    <cellStyle name="Note 2 16 3" xfId="21580"/>
    <cellStyle name="Note 2 16 4" xfId="15127"/>
    <cellStyle name="Note 2 17" xfId="1353"/>
    <cellStyle name="Note 2 17 2" xfId="22813"/>
    <cellStyle name="Note 2 17 3" xfId="21581"/>
    <cellStyle name="Note 2 17 4" xfId="15128"/>
    <cellStyle name="Note 2 18" xfId="1354"/>
    <cellStyle name="Note 2 18 2" xfId="22812"/>
    <cellStyle name="Note 2 18 3" xfId="21582"/>
    <cellStyle name="Note 2 18 4" xfId="15129"/>
    <cellStyle name="Note 2 19" xfId="1355"/>
    <cellStyle name="Note 2 19 2" xfId="22811"/>
    <cellStyle name="Note 2 19 3" xfId="21583"/>
    <cellStyle name="Note 2 19 4" xfId="15130"/>
    <cellStyle name="Note 2 2" xfId="1345"/>
    <cellStyle name="Note 2 2 2" xfId="23943"/>
    <cellStyle name="Note 2 2 3" xfId="18448"/>
    <cellStyle name="Note 2 2 4" xfId="11972"/>
    <cellStyle name="Note 2 20" xfId="1356"/>
    <cellStyle name="Note 2 20 2" xfId="26459"/>
    <cellStyle name="Note 2 20 3" xfId="21584"/>
    <cellStyle name="Note 2 20 4" xfId="15131"/>
    <cellStyle name="Note 2 21" xfId="1357"/>
    <cellStyle name="Note 2 21 2" xfId="26458"/>
    <cellStyle name="Note 2 21 3" xfId="21585"/>
    <cellStyle name="Note 2 21 4" xfId="15132"/>
    <cellStyle name="Note 2 22" xfId="1358"/>
    <cellStyle name="Note 2 22 2" xfId="26457"/>
    <cellStyle name="Note 2 22 3" xfId="21586"/>
    <cellStyle name="Note 2 22 4" xfId="15133"/>
    <cellStyle name="Note 2 23" xfId="1359"/>
    <cellStyle name="Note 2 23 2" xfId="26456"/>
    <cellStyle name="Note 2 23 3" xfId="21587"/>
    <cellStyle name="Note 2 23 4" xfId="15134"/>
    <cellStyle name="Note 2 24" xfId="3191"/>
    <cellStyle name="Note 2 24 2" xfId="26455"/>
    <cellStyle name="Note 2 24 3" xfId="21588"/>
    <cellStyle name="Note 2 24 4" xfId="15135"/>
    <cellStyle name="Note 2 25" xfId="3281"/>
    <cellStyle name="Note 2 25 2" xfId="15655"/>
    <cellStyle name="Note 2 25 3" xfId="26454"/>
    <cellStyle name="Note 2 25 4" xfId="21589"/>
    <cellStyle name="Note 2 25 5" xfId="15136"/>
    <cellStyle name="Note 2 26" xfId="4777"/>
    <cellStyle name="Note 2 26 2" xfId="15654"/>
    <cellStyle name="Note 2 26 3" xfId="22819"/>
    <cellStyle name="Note 2 26 4" xfId="21573"/>
    <cellStyle name="Note 2 26 5" xfId="15120"/>
    <cellStyle name="Note 2 27" xfId="4438"/>
    <cellStyle name="Note 2 27 2" xfId="23944"/>
    <cellStyle name="Note 2 28" xfId="18447"/>
    <cellStyle name="Note 2 29" xfId="11971"/>
    <cellStyle name="Note 2 3" xfId="1360"/>
    <cellStyle name="Note 2 3 2" xfId="23942"/>
    <cellStyle name="Note 2 3 3" xfId="18449"/>
    <cellStyle name="Note 2 3 4" xfId="11973"/>
    <cellStyle name="Note 2 4" xfId="1361"/>
    <cellStyle name="Note 2 4 2" xfId="23941"/>
    <cellStyle name="Note 2 4 3" xfId="18450"/>
    <cellStyle name="Note 2 4 4" xfId="11974"/>
    <cellStyle name="Note 2 5" xfId="1362"/>
    <cellStyle name="Note 2 5 2" xfId="23940"/>
    <cellStyle name="Note 2 5 3" xfId="18451"/>
    <cellStyle name="Note 2 5 4" xfId="11975"/>
    <cellStyle name="Note 2 6" xfId="1363"/>
    <cellStyle name="Note 2 6 2" xfId="23939"/>
    <cellStyle name="Note 2 6 3" xfId="18452"/>
    <cellStyle name="Note 2 6 4" xfId="11976"/>
    <cellStyle name="Note 2 7" xfId="1364"/>
    <cellStyle name="Note 2 7 2" xfId="23938"/>
    <cellStyle name="Note 2 7 3" xfId="18453"/>
    <cellStyle name="Note 2 7 4" xfId="11977"/>
    <cellStyle name="Note 2 8" xfId="1365"/>
    <cellStyle name="Note 2 8 2" xfId="23937"/>
    <cellStyle name="Note 2 8 3" xfId="18454"/>
    <cellStyle name="Note 2 8 4" xfId="11978"/>
    <cellStyle name="Note 2 9" xfId="1366"/>
    <cellStyle name="Note 2 9 2" xfId="23936"/>
    <cellStyle name="Note 2 9 3" xfId="18455"/>
    <cellStyle name="Note 2 9 4" xfId="11979"/>
    <cellStyle name="Note 20" xfId="1367"/>
    <cellStyle name="Note 20 10" xfId="23935"/>
    <cellStyle name="Note 20 11" xfId="18456"/>
    <cellStyle name="Note 20 12" xfId="11980"/>
    <cellStyle name="Note 20 2" xfId="6823"/>
    <cellStyle name="Note 20 2 2" xfId="23934"/>
    <cellStyle name="Note 20 2 3" xfId="18457"/>
    <cellStyle name="Note 20 2 4" xfId="11981"/>
    <cellStyle name="Note 20 3" xfId="6824"/>
    <cellStyle name="Note 20 3 2" xfId="23933"/>
    <cellStyle name="Note 20 3 3" xfId="18458"/>
    <cellStyle name="Note 20 3 4" xfId="11982"/>
    <cellStyle name="Note 20 4" xfId="6825"/>
    <cellStyle name="Note 20 4 2" xfId="23932"/>
    <cellStyle name="Note 20 4 3" xfId="18459"/>
    <cellStyle name="Note 20 4 4" xfId="11983"/>
    <cellStyle name="Note 20 5" xfId="6826"/>
    <cellStyle name="Note 20 5 2" xfId="23931"/>
    <cellStyle name="Note 20 5 3" xfId="18460"/>
    <cellStyle name="Note 20 5 4" xfId="11984"/>
    <cellStyle name="Note 20 6" xfId="6827"/>
    <cellStyle name="Note 20 6 2" xfId="23930"/>
    <cellStyle name="Note 20 6 3" xfId="18461"/>
    <cellStyle name="Note 20 6 4" xfId="11985"/>
    <cellStyle name="Note 20 7" xfId="6828"/>
    <cellStyle name="Note 20 7 2" xfId="23929"/>
    <cellStyle name="Note 20 7 3" xfId="18462"/>
    <cellStyle name="Note 20 7 4" xfId="11986"/>
    <cellStyle name="Note 20 8" xfId="6829"/>
    <cellStyle name="Note 20 8 2" xfId="23928"/>
    <cellStyle name="Note 20 8 3" xfId="18463"/>
    <cellStyle name="Note 20 8 4" xfId="11987"/>
    <cellStyle name="Note 20 9" xfId="6830"/>
    <cellStyle name="Note 20 9 2" xfId="26453"/>
    <cellStyle name="Note 20 9 3" xfId="21590"/>
    <cellStyle name="Note 20 9 4" xfId="15137"/>
    <cellStyle name="Note 21" xfId="1368"/>
    <cellStyle name="Note 21 10" xfId="23927"/>
    <cellStyle name="Note 21 11" xfId="18464"/>
    <cellStyle name="Note 21 12" xfId="11988"/>
    <cellStyle name="Note 21 2" xfId="6831"/>
    <cellStyle name="Note 21 2 2" xfId="23926"/>
    <cellStyle name="Note 21 2 3" xfId="18465"/>
    <cellStyle name="Note 21 2 4" xfId="11989"/>
    <cellStyle name="Note 21 3" xfId="6832"/>
    <cellStyle name="Note 21 3 2" xfId="23925"/>
    <cellStyle name="Note 21 3 3" xfId="18466"/>
    <cellStyle name="Note 21 3 4" xfId="11990"/>
    <cellStyle name="Note 21 4" xfId="6833"/>
    <cellStyle name="Note 21 4 2" xfId="23924"/>
    <cellStyle name="Note 21 4 3" xfId="18467"/>
    <cellStyle name="Note 21 4 4" xfId="11991"/>
    <cellStyle name="Note 21 5" xfId="6834"/>
    <cellStyle name="Note 21 5 2" xfId="23923"/>
    <cellStyle name="Note 21 5 3" xfId="18468"/>
    <cellStyle name="Note 21 5 4" xfId="11992"/>
    <cellStyle name="Note 21 6" xfId="6835"/>
    <cellStyle name="Note 21 6 2" xfId="23922"/>
    <cellStyle name="Note 21 6 3" xfId="18469"/>
    <cellStyle name="Note 21 6 4" xfId="11993"/>
    <cellStyle name="Note 21 7" xfId="6836"/>
    <cellStyle name="Note 21 7 2" xfId="23921"/>
    <cellStyle name="Note 21 7 3" xfId="18470"/>
    <cellStyle name="Note 21 7 4" xfId="11994"/>
    <cellStyle name="Note 21 8" xfId="6837"/>
    <cellStyle name="Note 21 8 2" xfId="23920"/>
    <cellStyle name="Note 21 8 3" xfId="18471"/>
    <cellStyle name="Note 21 8 4" xfId="11995"/>
    <cellStyle name="Note 21 9" xfId="6838"/>
    <cellStyle name="Note 21 9 2" xfId="27238"/>
    <cellStyle name="Note 21 9 3" xfId="21591"/>
    <cellStyle name="Note 21 9 4" xfId="15138"/>
    <cellStyle name="Note 22" xfId="1369"/>
    <cellStyle name="Note 22 10" xfId="18472"/>
    <cellStyle name="Note 22 11" xfId="11996"/>
    <cellStyle name="Note 22 2" xfId="6839"/>
    <cellStyle name="Note 22 2 2" xfId="23918"/>
    <cellStyle name="Note 22 2 3" xfId="18473"/>
    <cellStyle name="Note 22 2 4" xfId="11997"/>
    <cellStyle name="Note 22 3" xfId="6840"/>
    <cellStyle name="Note 22 3 2" xfId="23917"/>
    <cellStyle name="Note 22 3 3" xfId="18474"/>
    <cellStyle name="Note 22 3 4" xfId="11998"/>
    <cellStyle name="Note 22 4" xfId="6841"/>
    <cellStyle name="Note 22 4 2" xfId="23916"/>
    <cellStyle name="Note 22 4 3" xfId="18475"/>
    <cellStyle name="Note 22 4 4" xfId="11999"/>
    <cellStyle name="Note 22 5" xfId="6842"/>
    <cellStyle name="Note 22 5 2" xfId="23915"/>
    <cellStyle name="Note 22 5 3" xfId="18476"/>
    <cellStyle name="Note 22 5 4" xfId="12000"/>
    <cellStyle name="Note 22 6" xfId="6843"/>
    <cellStyle name="Note 22 6 2" xfId="23914"/>
    <cellStyle name="Note 22 6 3" xfId="18477"/>
    <cellStyle name="Note 22 6 4" xfId="12001"/>
    <cellStyle name="Note 22 7" xfId="6844"/>
    <cellStyle name="Note 22 7 2" xfId="23913"/>
    <cellStyle name="Note 22 7 3" xfId="18478"/>
    <cellStyle name="Note 22 7 4" xfId="12002"/>
    <cellStyle name="Note 22 8" xfId="6845"/>
    <cellStyle name="Note 22 8 2" xfId="23912"/>
    <cellStyle name="Note 22 8 3" xfId="18479"/>
    <cellStyle name="Note 22 8 4" xfId="12003"/>
    <cellStyle name="Note 22 9" xfId="23919"/>
    <cellStyle name="Note 23" xfId="1370"/>
    <cellStyle name="Note 23 2" xfId="6846"/>
    <cellStyle name="Note 23 2 2" xfId="25092"/>
    <cellStyle name="Note 23 2 3" xfId="20245"/>
    <cellStyle name="Note 23 2 4" xfId="13792"/>
    <cellStyle name="Note 23 3" xfId="23911"/>
    <cellStyle name="Note 23 4" xfId="18480"/>
    <cellStyle name="Note 23 5" xfId="12004"/>
    <cellStyle name="Note 24" xfId="3190"/>
    <cellStyle name="Note 24 2" xfId="3373"/>
    <cellStyle name="Note 24 2 2" xfId="6847"/>
    <cellStyle name="Note 24 2 2 2" xfId="15657"/>
    <cellStyle name="Note 24 2 2 3" xfId="22810"/>
    <cellStyle name="Note 24 2 2 4" xfId="21593"/>
    <cellStyle name="Note 24 2 2 5" xfId="15140"/>
    <cellStyle name="Note 24 2 3" xfId="25091"/>
    <cellStyle name="Note 24 2 4" xfId="20246"/>
    <cellStyle name="Note 24 2 5" xfId="13793"/>
    <cellStyle name="Note 24 3" xfId="6848"/>
    <cellStyle name="Note 24 3 2" xfId="15656"/>
    <cellStyle name="Note 24 3 3" xfId="26452"/>
    <cellStyle name="Note 24 3 4" xfId="21592"/>
    <cellStyle name="Note 24 3 5" xfId="15139"/>
    <cellStyle name="Note 24 4" xfId="23910"/>
    <cellStyle name="Note 24 5" xfId="18481"/>
    <cellStyle name="Note 24 6" xfId="12005"/>
    <cellStyle name="Note 25" xfId="3309"/>
    <cellStyle name="Note 25 2" xfId="6849"/>
    <cellStyle name="Note 25 2 2" xfId="25090"/>
    <cellStyle name="Note 25 2 3" xfId="20247"/>
    <cellStyle name="Note 25 2 4" xfId="13794"/>
    <cellStyle name="Note 25 3" xfId="6850"/>
    <cellStyle name="Note 25 3 2" xfId="15658"/>
    <cellStyle name="Note 25 3 3" xfId="22809"/>
    <cellStyle name="Note 25 3 4" xfId="21594"/>
    <cellStyle name="Note 25 3 5" xfId="15141"/>
    <cellStyle name="Note 25 4" xfId="23909"/>
    <cellStyle name="Note 25 5" xfId="18482"/>
    <cellStyle name="Note 25 6" xfId="12006"/>
    <cellStyle name="Note 26" xfId="3434"/>
    <cellStyle name="Note 26 2" xfId="4519"/>
    <cellStyle name="Note 26 2 2" xfId="4584"/>
    <cellStyle name="Note 26 2 2 2" xfId="9561"/>
    <cellStyle name="Note 26 2 2 3" xfId="25089"/>
    <cellStyle name="Note 26 2 3" xfId="9547"/>
    <cellStyle name="Note 26 2 3 2" xfId="20248"/>
    <cellStyle name="Note 26 2 4" xfId="13795"/>
    <cellStyle name="Note 26 3" xfId="4591"/>
    <cellStyle name="Note 26 3 2" xfId="9568"/>
    <cellStyle name="Note 26 3 3" xfId="23908"/>
    <cellStyle name="Note 26 4" xfId="4534"/>
    <cellStyle name="Note 26 4 2" xfId="9554"/>
    <cellStyle name="Note 26 4 3" xfId="18483"/>
    <cellStyle name="Note 26 5" xfId="9540"/>
    <cellStyle name="Note 26 6" xfId="4499"/>
    <cellStyle name="Note 26 7" xfId="12007"/>
    <cellStyle name="Note 27" xfId="3486"/>
    <cellStyle name="Note 27 2" xfId="6851"/>
    <cellStyle name="Note 27 2 2" xfId="26113"/>
    <cellStyle name="Note 27 2 3" xfId="20249"/>
    <cellStyle name="Note 27 2 4" xfId="13796"/>
    <cellStyle name="Note 27 3" xfId="9575"/>
    <cellStyle name="Note 27 3 2" xfId="23907"/>
    <cellStyle name="Note 27 4" xfId="4612"/>
    <cellStyle name="Note 27 4 2" xfId="18484"/>
    <cellStyle name="Note 27 5" xfId="12008"/>
    <cellStyle name="Note 28" xfId="3644"/>
    <cellStyle name="Note 28 2" xfId="3814"/>
    <cellStyle name="Note 28 2 2" xfId="4048"/>
    <cellStyle name="Note 28 2 2 2" xfId="25088"/>
    <cellStyle name="Note 28 2 3" xfId="4257"/>
    <cellStyle name="Note 28 2 3 2" xfId="20250"/>
    <cellStyle name="Note 28 2 4" xfId="6852"/>
    <cellStyle name="Note 28 2 5" xfId="13797"/>
    <cellStyle name="Note 28 3" xfId="3923"/>
    <cellStyle name="Note 28 3 2" xfId="4133"/>
    <cellStyle name="Note 28 3 3" xfId="4342"/>
    <cellStyle name="Note 28 3 4" xfId="9576"/>
    <cellStyle name="Note 28 3 5" xfId="23906"/>
    <cellStyle name="Note 28 4" xfId="3979"/>
    <cellStyle name="Note 28 4 2" xfId="18485"/>
    <cellStyle name="Note 28 5" xfId="4188"/>
    <cellStyle name="Note 28 6" xfId="4613"/>
    <cellStyle name="Note 28 7" xfId="12009"/>
    <cellStyle name="Note 29" xfId="3672"/>
    <cellStyle name="Note 29 2" xfId="3828"/>
    <cellStyle name="Note 29 2 2" xfId="4062"/>
    <cellStyle name="Note 29 2 3" xfId="4271"/>
    <cellStyle name="Note 29 2 4" xfId="16338"/>
    <cellStyle name="Note 29 3" xfId="3937"/>
    <cellStyle name="Note 29 3 2" xfId="4147"/>
    <cellStyle name="Note 29 3 3" xfId="4356"/>
    <cellStyle name="Note 29 3 4" xfId="23905"/>
    <cellStyle name="Note 29 4" xfId="3993"/>
    <cellStyle name="Note 29 4 2" xfId="18486"/>
    <cellStyle name="Note 29 5" xfId="4202"/>
    <cellStyle name="Note 29 6" xfId="4614"/>
    <cellStyle name="Note 29 7" xfId="12010"/>
    <cellStyle name="Note 3" xfId="1371"/>
    <cellStyle name="Note 3 10" xfId="23904"/>
    <cellStyle name="Note 3 11" xfId="18487"/>
    <cellStyle name="Note 3 12" xfId="12011"/>
    <cellStyle name="Note 3 2" xfId="6853"/>
    <cellStyle name="Note 3 2 2" xfId="23903"/>
    <cellStyle name="Note 3 2 3" xfId="18488"/>
    <cellStyle name="Note 3 2 4" xfId="12012"/>
    <cellStyle name="Note 3 3" xfId="6854"/>
    <cellStyle name="Note 3 3 2" xfId="23902"/>
    <cellStyle name="Note 3 3 3" xfId="18489"/>
    <cellStyle name="Note 3 3 4" xfId="12013"/>
    <cellStyle name="Note 3 4" xfId="6855"/>
    <cellStyle name="Note 3 4 2" xfId="23901"/>
    <cellStyle name="Note 3 4 3" xfId="18490"/>
    <cellStyle name="Note 3 4 4" xfId="12014"/>
    <cellStyle name="Note 3 5" xfId="6856"/>
    <cellStyle name="Note 3 5 2" xfId="23900"/>
    <cellStyle name="Note 3 5 3" xfId="18491"/>
    <cellStyle name="Note 3 5 4" xfId="12015"/>
    <cellStyle name="Note 3 6" xfId="6857"/>
    <cellStyle name="Note 3 6 2" xfId="23899"/>
    <cellStyle name="Note 3 6 3" xfId="18492"/>
    <cellStyle name="Note 3 6 4" xfId="12016"/>
    <cellStyle name="Note 3 7" xfId="6858"/>
    <cellStyle name="Note 3 7 2" xfId="23898"/>
    <cellStyle name="Note 3 7 3" xfId="18493"/>
    <cellStyle name="Note 3 7 4" xfId="12017"/>
    <cellStyle name="Note 3 8" xfId="6859"/>
    <cellStyle name="Note 3 8 2" xfId="23897"/>
    <cellStyle name="Note 3 8 3" xfId="18494"/>
    <cellStyle name="Note 3 8 4" xfId="12018"/>
    <cellStyle name="Note 3 9" xfId="6860"/>
    <cellStyle name="Note 3 9 2" xfId="23896"/>
    <cellStyle name="Note 3 9 3" xfId="18495"/>
    <cellStyle name="Note 3 9 4" xfId="12019"/>
    <cellStyle name="Note 30" xfId="3693"/>
    <cellStyle name="Note 30 2" xfId="3843"/>
    <cellStyle name="Note 30 2 2" xfId="4077"/>
    <cellStyle name="Note 30 2 2 2" xfId="26112"/>
    <cellStyle name="Note 30 2 3" xfId="4286"/>
    <cellStyle name="Note 30 2 3 2" xfId="20251"/>
    <cellStyle name="Note 30 2 4" xfId="6861"/>
    <cellStyle name="Note 30 2 5" xfId="13798"/>
    <cellStyle name="Note 30 3" xfId="3952"/>
    <cellStyle name="Note 30 3 2" xfId="4162"/>
    <cellStyle name="Note 30 3 3" xfId="4371"/>
    <cellStyle name="Note 30 3 4" xfId="23895"/>
    <cellStyle name="Note 30 4" xfId="4008"/>
    <cellStyle name="Note 30 4 2" xfId="18496"/>
    <cellStyle name="Note 30 5" xfId="4217"/>
    <cellStyle name="Note 30 6" xfId="4615"/>
    <cellStyle name="Note 30 7" xfId="12020"/>
    <cellStyle name="Note 31" xfId="3778"/>
    <cellStyle name="Note 31 2" xfId="4616"/>
    <cellStyle name="Note 31 3" xfId="15859"/>
    <cellStyle name="Note 32" xfId="3720"/>
    <cellStyle name="Note 32 2" xfId="4022"/>
    <cellStyle name="Note 32 3" xfId="4231"/>
    <cellStyle name="Note 32 4" xfId="4617"/>
    <cellStyle name="Note 33" xfId="3857"/>
    <cellStyle name="Note 33 2" xfId="4091"/>
    <cellStyle name="Note 33 3" xfId="4300"/>
    <cellStyle name="Note 33 4" xfId="4618"/>
    <cellStyle name="Note 34" xfId="3879"/>
    <cellStyle name="Note 34 2" xfId="4107"/>
    <cellStyle name="Note 34 3" xfId="4316"/>
    <cellStyle name="Note 34 4" xfId="4619"/>
    <cellStyle name="Note 35" xfId="4798"/>
    <cellStyle name="Note 35 2" xfId="9578"/>
    <cellStyle name="Note 36" xfId="9596"/>
    <cellStyle name="Note 37" xfId="9871"/>
    <cellStyle name="Note 38" xfId="27631"/>
    <cellStyle name="Note 4" xfId="1372"/>
    <cellStyle name="Note 4 10" xfId="6862"/>
    <cellStyle name="Note 4 10 2" xfId="22808"/>
    <cellStyle name="Note 4 10 3" xfId="21595"/>
    <cellStyle name="Note 4 10 4" xfId="15142"/>
    <cellStyle name="Note 4 11" xfId="23894"/>
    <cellStyle name="Note 4 12" xfId="18497"/>
    <cellStyle name="Note 4 13" xfId="12021"/>
    <cellStyle name="Note 4 2" xfId="6863"/>
    <cellStyle name="Note 4 2 2" xfId="23893"/>
    <cellStyle name="Note 4 2 3" xfId="18498"/>
    <cellStyle name="Note 4 2 4" xfId="12022"/>
    <cellStyle name="Note 4 3" xfId="6864"/>
    <cellStyle name="Note 4 3 2" xfId="23892"/>
    <cellStyle name="Note 4 3 3" xfId="18499"/>
    <cellStyle name="Note 4 3 4" xfId="12023"/>
    <cellStyle name="Note 4 4" xfId="6865"/>
    <cellStyle name="Note 4 4 2" xfId="23891"/>
    <cellStyle name="Note 4 4 3" xfId="18500"/>
    <cellStyle name="Note 4 4 4" xfId="12024"/>
    <cellStyle name="Note 4 5" xfId="6866"/>
    <cellStyle name="Note 4 5 2" xfId="23890"/>
    <cellStyle name="Note 4 5 3" xfId="18501"/>
    <cellStyle name="Note 4 5 4" xfId="12025"/>
    <cellStyle name="Note 4 6" xfId="6867"/>
    <cellStyle name="Note 4 6 2" xfId="23889"/>
    <cellStyle name="Note 4 6 3" xfId="18502"/>
    <cellStyle name="Note 4 6 4" xfId="12026"/>
    <cellStyle name="Note 4 7" xfId="6868"/>
    <cellStyle name="Note 4 7 2" xfId="23888"/>
    <cellStyle name="Note 4 7 3" xfId="18503"/>
    <cellStyle name="Note 4 7 4" xfId="12027"/>
    <cellStyle name="Note 4 8" xfId="6869"/>
    <cellStyle name="Note 4 8 2" xfId="23887"/>
    <cellStyle name="Note 4 8 3" xfId="18504"/>
    <cellStyle name="Note 4 8 4" xfId="12028"/>
    <cellStyle name="Note 4 9" xfId="6870"/>
    <cellStyle name="Note 4 9 2" xfId="23886"/>
    <cellStyle name="Note 4 9 3" xfId="18505"/>
    <cellStyle name="Note 4 9 4" xfId="12029"/>
    <cellStyle name="Note 5" xfId="1373"/>
    <cellStyle name="Note 5 10" xfId="6871"/>
    <cellStyle name="Note 5 10 2" xfId="22807"/>
    <cellStyle name="Note 5 10 3" xfId="21596"/>
    <cellStyle name="Note 5 10 4" xfId="15143"/>
    <cellStyle name="Note 5 11" xfId="23885"/>
    <cellStyle name="Note 5 12" xfId="18506"/>
    <cellStyle name="Note 5 13" xfId="12030"/>
    <cellStyle name="Note 5 2" xfId="6872"/>
    <cellStyle name="Note 5 2 2" xfId="23884"/>
    <cellStyle name="Note 5 2 3" xfId="18507"/>
    <cellStyle name="Note 5 2 4" xfId="12031"/>
    <cellStyle name="Note 5 3" xfId="6873"/>
    <cellStyle name="Note 5 3 2" xfId="23883"/>
    <cellStyle name="Note 5 3 3" xfId="18508"/>
    <cellStyle name="Note 5 3 4" xfId="12032"/>
    <cellStyle name="Note 5 4" xfId="6874"/>
    <cellStyle name="Note 5 4 2" xfId="23882"/>
    <cellStyle name="Note 5 4 3" xfId="18509"/>
    <cellStyle name="Note 5 4 4" xfId="12033"/>
    <cellStyle name="Note 5 5" xfId="6875"/>
    <cellStyle name="Note 5 5 2" xfId="23881"/>
    <cellStyle name="Note 5 5 3" xfId="18510"/>
    <cellStyle name="Note 5 5 4" xfId="12034"/>
    <cellStyle name="Note 5 6" xfId="6876"/>
    <cellStyle name="Note 5 6 2" xfId="23880"/>
    <cellStyle name="Note 5 6 3" xfId="18511"/>
    <cellStyle name="Note 5 6 4" xfId="12035"/>
    <cellStyle name="Note 5 7" xfId="6877"/>
    <cellStyle name="Note 5 7 2" xfId="23879"/>
    <cellStyle name="Note 5 7 3" xfId="18512"/>
    <cellStyle name="Note 5 7 4" xfId="12036"/>
    <cellStyle name="Note 5 8" xfId="6878"/>
    <cellStyle name="Note 5 8 2" xfId="23878"/>
    <cellStyle name="Note 5 8 3" xfId="18513"/>
    <cellStyle name="Note 5 8 4" xfId="12037"/>
    <cellStyle name="Note 5 9" xfId="6879"/>
    <cellStyle name="Note 5 9 2" xfId="23877"/>
    <cellStyle name="Note 5 9 3" xfId="18514"/>
    <cellStyle name="Note 5 9 4" xfId="12038"/>
    <cellStyle name="Note 6" xfId="1374"/>
    <cellStyle name="Note 6 10" xfId="6880"/>
    <cellStyle name="Note 6 10 2" xfId="22806"/>
    <cellStyle name="Note 6 10 3" xfId="21597"/>
    <cellStyle name="Note 6 10 4" xfId="15144"/>
    <cellStyle name="Note 6 11" xfId="23876"/>
    <cellStyle name="Note 6 12" xfId="18515"/>
    <cellStyle name="Note 6 13" xfId="12039"/>
    <cellStyle name="Note 6 2" xfId="6881"/>
    <cellStyle name="Note 6 2 2" xfId="23875"/>
    <cellStyle name="Note 6 2 3" xfId="18516"/>
    <cellStyle name="Note 6 2 4" xfId="12040"/>
    <cellStyle name="Note 6 3" xfId="6882"/>
    <cellStyle name="Note 6 3 2" xfId="23874"/>
    <cellStyle name="Note 6 3 3" xfId="18517"/>
    <cellStyle name="Note 6 3 4" xfId="12041"/>
    <cellStyle name="Note 6 4" xfId="6883"/>
    <cellStyle name="Note 6 4 2" xfId="23873"/>
    <cellStyle name="Note 6 4 3" xfId="18518"/>
    <cellStyle name="Note 6 4 4" xfId="12042"/>
    <cellStyle name="Note 6 5" xfId="6884"/>
    <cellStyle name="Note 6 5 2" xfId="23872"/>
    <cellStyle name="Note 6 5 3" xfId="18519"/>
    <cellStyle name="Note 6 5 4" xfId="12043"/>
    <cellStyle name="Note 6 6" xfId="6885"/>
    <cellStyle name="Note 6 6 2" xfId="23871"/>
    <cellStyle name="Note 6 6 3" xfId="18520"/>
    <cellStyle name="Note 6 6 4" xfId="12044"/>
    <cellStyle name="Note 6 7" xfId="6886"/>
    <cellStyle name="Note 6 7 2" xfId="23870"/>
    <cellStyle name="Note 6 7 3" xfId="18521"/>
    <cellStyle name="Note 6 7 4" xfId="12045"/>
    <cellStyle name="Note 6 8" xfId="6887"/>
    <cellStyle name="Note 6 8 2" xfId="23869"/>
    <cellStyle name="Note 6 8 3" xfId="18522"/>
    <cellStyle name="Note 6 8 4" xfId="12046"/>
    <cellStyle name="Note 6 9" xfId="6888"/>
    <cellStyle name="Note 6 9 2" xfId="26719"/>
    <cellStyle name="Note 6 9 3" xfId="18523"/>
    <cellStyle name="Note 6 9 4" xfId="12047"/>
    <cellStyle name="Note 7" xfId="1375"/>
    <cellStyle name="Note 7 10" xfId="6889"/>
    <cellStyle name="Note 7 10 2" xfId="22805"/>
    <cellStyle name="Note 7 10 3" xfId="21598"/>
    <cellStyle name="Note 7 10 4" xfId="15145"/>
    <cellStyle name="Note 7 11" xfId="23868"/>
    <cellStyle name="Note 7 12" xfId="18524"/>
    <cellStyle name="Note 7 13" xfId="12048"/>
    <cellStyle name="Note 7 2" xfId="6890"/>
    <cellStyle name="Note 7 2 2" xfId="23867"/>
    <cellStyle name="Note 7 2 3" xfId="18525"/>
    <cellStyle name="Note 7 2 4" xfId="12049"/>
    <cellStyle name="Note 7 3" xfId="6891"/>
    <cellStyle name="Note 7 3 2" xfId="23866"/>
    <cellStyle name="Note 7 3 3" xfId="18526"/>
    <cellStyle name="Note 7 3 4" xfId="12050"/>
    <cellStyle name="Note 7 4" xfId="6892"/>
    <cellStyle name="Note 7 4 2" xfId="23865"/>
    <cellStyle name="Note 7 4 3" xfId="18527"/>
    <cellStyle name="Note 7 4 4" xfId="12051"/>
    <cellStyle name="Note 7 5" xfId="6893"/>
    <cellStyle name="Note 7 5 2" xfId="23864"/>
    <cellStyle name="Note 7 5 3" xfId="18528"/>
    <cellStyle name="Note 7 5 4" xfId="12052"/>
    <cellStyle name="Note 7 6" xfId="6894"/>
    <cellStyle name="Note 7 6 2" xfId="22752"/>
    <cellStyle name="Note 7 6 3" xfId="18529"/>
    <cellStyle name="Note 7 6 4" xfId="12053"/>
    <cellStyle name="Note 7 7" xfId="6895"/>
    <cellStyle name="Note 7 7 2" xfId="23863"/>
    <cellStyle name="Note 7 7 3" xfId="18530"/>
    <cellStyle name="Note 7 7 4" xfId="12054"/>
    <cellStyle name="Note 7 8" xfId="6896"/>
    <cellStyle name="Note 7 8 2" xfId="23862"/>
    <cellStyle name="Note 7 8 3" xfId="18531"/>
    <cellStyle name="Note 7 8 4" xfId="12055"/>
    <cellStyle name="Note 7 9" xfId="6897"/>
    <cellStyle name="Note 7 9 2" xfId="23861"/>
    <cellStyle name="Note 7 9 3" xfId="18532"/>
    <cellStyle name="Note 7 9 4" xfId="12056"/>
    <cellStyle name="Note 8" xfId="1376"/>
    <cellStyle name="Note 8 10" xfId="23860"/>
    <cellStyle name="Note 8 11" xfId="18533"/>
    <cellStyle name="Note 8 12" xfId="12057"/>
    <cellStyle name="Note 8 2" xfId="6898"/>
    <cellStyle name="Note 8 2 2" xfId="23859"/>
    <cellStyle name="Note 8 2 3" xfId="18534"/>
    <cellStyle name="Note 8 2 4" xfId="12058"/>
    <cellStyle name="Note 8 3" xfId="6899"/>
    <cellStyle name="Note 8 3 2" xfId="23858"/>
    <cellStyle name="Note 8 3 3" xfId="18535"/>
    <cellStyle name="Note 8 3 4" xfId="12059"/>
    <cellStyle name="Note 8 4" xfId="6900"/>
    <cellStyle name="Note 8 4 2" xfId="23857"/>
    <cellStyle name="Note 8 4 3" xfId="18536"/>
    <cellStyle name="Note 8 4 4" xfId="12060"/>
    <cellStyle name="Note 8 5" xfId="6901"/>
    <cellStyle name="Note 8 5 2" xfId="23856"/>
    <cellStyle name="Note 8 5 3" xfId="18537"/>
    <cellStyle name="Note 8 5 4" xfId="12061"/>
    <cellStyle name="Note 8 6" xfId="6902"/>
    <cellStyle name="Note 8 6 2" xfId="23855"/>
    <cellStyle name="Note 8 6 3" xfId="18538"/>
    <cellStyle name="Note 8 6 4" xfId="12062"/>
    <cellStyle name="Note 8 7" xfId="6903"/>
    <cellStyle name="Note 8 7 2" xfId="23854"/>
    <cellStyle name="Note 8 7 3" xfId="18539"/>
    <cellStyle name="Note 8 7 4" xfId="12063"/>
    <cellStyle name="Note 8 8" xfId="6904"/>
    <cellStyle name="Note 8 8 2" xfId="23853"/>
    <cellStyle name="Note 8 8 3" xfId="18540"/>
    <cellStyle name="Note 8 8 4" xfId="12064"/>
    <cellStyle name="Note 8 9" xfId="6905"/>
    <cellStyle name="Note 8 9 2" xfId="23852"/>
    <cellStyle name="Note 8 9 3" xfId="18541"/>
    <cellStyle name="Note 8 9 4" xfId="12065"/>
    <cellStyle name="Note 9" xfId="1377"/>
    <cellStyle name="Note 9 10" xfId="23851"/>
    <cellStyle name="Note 9 11" xfId="18542"/>
    <cellStyle name="Note 9 12" xfId="12066"/>
    <cellStyle name="Note 9 2" xfId="6906"/>
    <cellStyle name="Note 9 2 2" xfId="23850"/>
    <cellStyle name="Note 9 2 3" xfId="18543"/>
    <cellStyle name="Note 9 2 4" xfId="12067"/>
    <cellStyle name="Note 9 3" xfId="6907"/>
    <cellStyle name="Note 9 3 2" xfId="23849"/>
    <cellStyle name="Note 9 3 3" xfId="18544"/>
    <cellStyle name="Note 9 3 4" xfId="12068"/>
    <cellStyle name="Note 9 4" xfId="6908"/>
    <cellStyle name="Note 9 4 2" xfId="23848"/>
    <cellStyle name="Note 9 4 3" xfId="18545"/>
    <cellStyle name="Note 9 4 4" xfId="12069"/>
    <cellStyle name="Note 9 5" xfId="6909"/>
    <cellStyle name="Note 9 5 2" xfId="23847"/>
    <cellStyle name="Note 9 5 3" xfId="18546"/>
    <cellStyle name="Note 9 5 4" xfId="12070"/>
    <cellStyle name="Note 9 6" xfId="6910"/>
    <cellStyle name="Note 9 6 2" xfId="23846"/>
    <cellStyle name="Note 9 6 3" xfId="18547"/>
    <cellStyle name="Note 9 6 4" xfId="12071"/>
    <cellStyle name="Note 9 7" xfId="6911"/>
    <cellStyle name="Note 9 7 2" xfId="23845"/>
    <cellStyle name="Note 9 7 3" xfId="18548"/>
    <cellStyle name="Note 9 7 4" xfId="12072"/>
    <cellStyle name="Note 9 8" xfId="6912"/>
    <cellStyle name="Note 9 8 2" xfId="23844"/>
    <cellStyle name="Note 9 8 3" xfId="18549"/>
    <cellStyle name="Note 9 8 4" xfId="12073"/>
    <cellStyle name="Note 9 9" xfId="6913"/>
    <cellStyle name="Note 9 9 2" xfId="23843"/>
    <cellStyle name="Note 9 9 3" xfId="18550"/>
    <cellStyle name="Note 9 9 4" xfId="12074"/>
    <cellStyle name="Output" xfId="77" builtinId="21" customBuiltin="1"/>
    <cellStyle name="Output 10" xfId="1379"/>
    <cellStyle name="Output 10 10" xfId="23842"/>
    <cellStyle name="Output 10 11" xfId="18551"/>
    <cellStyle name="Output 10 12" xfId="12075"/>
    <cellStyle name="Output 10 2" xfId="6914"/>
    <cellStyle name="Output 10 2 2" xfId="23841"/>
    <cellStyle name="Output 10 2 3" xfId="18552"/>
    <cellStyle name="Output 10 2 4" xfId="12076"/>
    <cellStyle name="Output 10 3" xfId="6915"/>
    <cellStyle name="Output 10 3 2" xfId="23840"/>
    <cellStyle name="Output 10 3 3" xfId="18553"/>
    <cellStyle name="Output 10 3 4" xfId="12077"/>
    <cellStyle name="Output 10 4" xfId="6916"/>
    <cellStyle name="Output 10 4 2" xfId="23839"/>
    <cellStyle name="Output 10 4 3" xfId="18554"/>
    <cellStyle name="Output 10 4 4" xfId="12078"/>
    <cellStyle name="Output 10 5" xfId="6917"/>
    <cellStyle name="Output 10 5 2" xfId="23838"/>
    <cellStyle name="Output 10 5 3" xfId="18555"/>
    <cellStyle name="Output 10 5 4" xfId="12079"/>
    <cellStyle name="Output 10 6" xfId="6918"/>
    <cellStyle name="Output 10 6 2" xfId="23837"/>
    <cellStyle name="Output 10 6 3" xfId="18556"/>
    <cellStyle name="Output 10 6 4" xfId="12080"/>
    <cellStyle name="Output 10 7" xfId="6919"/>
    <cellStyle name="Output 10 7 2" xfId="23836"/>
    <cellStyle name="Output 10 7 3" xfId="18557"/>
    <cellStyle name="Output 10 7 4" xfId="12081"/>
    <cellStyle name="Output 10 8" xfId="6920"/>
    <cellStyle name="Output 10 8 2" xfId="25688"/>
    <cellStyle name="Output 10 8 3" xfId="18558"/>
    <cellStyle name="Output 10 8 4" xfId="12082"/>
    <cellStyle name="Output 10 9" xfId="6921"/>
    <cellStyle name="Output 10 9 2" xfId="22804"/>
    <cellStyle name="Output 10 9 3" xfId="21599"/>
    <cellStyle name="Output 10 9 4" xfId="15146"/>
    <cellStyle name="Output 11" xfId="1380"/>
    <cellStyle name="Output 11 10" xfId="23835"/>
    <cellStyle name="Output 11 11" xfId="18559"/>
    <cellStyle name="Output 11 12" xfId="12083"/>
    <cellStyle name="Output 11 2" xfId="6922"/>
    <cellStyle name="Output 11 2 2" xfId="23834"/>
    <cellStyle name="Output 11 2 3" xfId="18560"/>
    <cellStyle name="Output 11 2 4" xfId="12084"/>
    <cellStyle name="Output 11 3" xfId="6923"/>
    <cellStyle name="Output 11 3 2" xfId="23833"/>
    <cellStyle name="Output 11 3 3" xfId="18561"/>
    <cellStyle name="Output 11 3 4" xfId="12085"/>
    <cellStyle name="Output 11 4" xfId="6924"/>
    <cellStyle name="Output 11 4 2" xfId="23832"/>
    <cellStyle name="Output 11 4 3" xfId="18562"/>
    <cellStyle name="Output 11 4 4" xfId="12086"/>
    <cellStyle name="Output 11 5" xfId="6925"/>
    <cellStyle name="Output 11 5 2" xfId="23831"/>
    <cellStyle name="Output 11 5 3" xfId="18563"/>
    <cellStyle name="Output 11 5 4" xfId="12087"/>
    <cellStyle name="Output 11 6" xfId="6926"/>
    <cellStyle name="Output 11 6 2" xfId="23830"/>
    <cellStyle name="Output 11 6 3" xfId="18564"/>
    <cellStyle name="Output 11 6 4" xfId="12088"/>
    <cellStyle name="Output 11 7" xfId="6927"/>
    <cellStyle name="Output 11 7 2" xfId="23829"/>
    <cellStyle name="Output 11 7 3" xfId="18565"/>
    <cellStyle name="Output 11 7 4" xfId="12089"/>
    <cellStyle name="Output 11 8" xfId="6928"/>
    <cellStyle name="Output 11 8 2" xfId="23828"/>
    <cellStyle name="Output 11 8 3" xfId="18566"/>
    <cellStyle name="Output 11 8 4" xfId="12090"/>
    <cellStyle name="Output 11 9" xfId="6929"/>
    <cellStyle name="Output 11 9 2" xfId="22803"/>
    <cellStyle name="Output 11 9 3" xfId="21600"/>
    <cellStyle name="Output 11 9 4" xfId="15147"/>
    <cellStyle name="Output 12" xfId="1381"/>
    <cellStyle name="Output 12 2" xfId="6930"/>
    <cellStyle name="Output 12 2 2" xfId="22802"/>
    <cellStyle name="Output 12 2 3" xfId="21601"/>
    <cellStyle name="Output 12 2 4" xfId="15148"/>
    <cellStyle name="Output 12 3" xfId="23827"/>
    <cellStyle name="Output 12 4" xfId="18567"/>
    <cellStyle name="Output 12 5" xfId="12091"/>
    <cellStyle name="Output 13" xfId="1382"/>
    <cellStyle name="Output 13 2" xfId="22801"/>
    <cellStyle name="Output 13 3" xfId="21602"/>
    <cellStyle name="Output 13 4" xfId="15149"/>
    <cellStyle name="Output 14" xfId="1383"/>
    <cellStyle name="Output 14 2" xfId="22800"/>
    <cellStyle name="Output 14 3" xfId="21603"/>
    <cellStyle name="Output 14 4" xfId="15150"/>
    <cellStyle name="Output 15" xfId="1384"/>
    <cellStyle name="Output 15 2" xfId="22799"/>
    <cellStyle name="Output 15 3" xfId="21604"/>
    <cellStyle name="Output 15 4" xfId="15151"/>
    <cellStyle name="Output 16" xfId="1385"/>
    <cellStyle name="Output 16 2" xfId="22798"/>
    <cellStyle name="Output 16 3" xfId="21605"/>
    <cellStyle name="Output 16 4" xfId="15152"/>
    <cellStyle name="Output 17" xfId="1386"/>
    <cellStyle name="Output 17 2" xfId="22797"/>
    <cellStyle name="Output 17 3" xfId="21606"/>
    <cellStyle name="Output 17 4" xfId="15153"/>
    <cellStyle name="Output 18" xfId="1387"/>
    <cellStyle name="Output 18 2" xfId="22796"/>
    <cellStyle name="Output 18 3" xfId="21607"/>
    <cellStyle name="Output 18 4" xfId="15154"/>
    <cellStyle name="Output 19" xfId="1388"/>
    <cellStyle name="Output 19 2" xfId="22795"/>
    <cellStyle name="Output 19 3" xfId="21608"/>
    <cellStyle name="Output 19 4" xfId="15155"/>
    <cellStyle name="Output 2" xfId="1378"/>
    <cellStyle name="Output 2 2" xfId="1389"/>
    <cellStyle name="Output 2 2 2" xfId="6931"/>
    <cellStyle name="Output 2 2 2 2" xfId="23824"/>
    <cellStyle name="Output 2 2 2 3" xfId="18570"/>
    <cellStyle name="Output 2 2 2 4" xfId="12094"/>
    <cellStyle name="Output 2 2 3" xfId="23825"/>
    <cellStyle name="Output 2 2 4" xfId="18569"/>
    <cellStyle name="Output 2 2 5" xfId="12093"/>
    <cellStyle name="Output 2 3" xfId="3193"/>
    <cellStyle name="Output 2 3 2" xfId="6932"/>
    <cellStyle name="Output 2 3 2 2" xfId="22793"/>
    <cellStyle name="Output 2 3 2 3" xfId="21610"/>
    <cellStyle name="Output 2 3 2 4" xfId="15157"/>
    <cellStyle name="Output 2 3 3" xfId="23823"/>
    <cellStyle name="Output 2 3 4" xfId="18571"/>
    <cellStyle name="Output 2 3 5" xfId="12095"/>
    <cellStyle name="Output 2 4" xfId="3280"/>
    <cellStyle name="Output 2 4 2" xfId="6933"/>
    <cellStyle name="Output 2 4 2 2" xfId="22792"/>
    <cellStyle name="Output 2 4 2 3" xfId="21611"/>
    <cellStyle name="Output 2 4 2 4" xfId="15158"/>
    <cellStyle name="Output 2 4 3" xfId="23822"/>
    <cellStyle name="Output 2 4 4" xfId="18572"/>
    <cellStyle name="Output 2 4 5" xfId="12096"/>
    <cellStyle name="Output 2 5" xfId="6934"/>
    <cellStyle name="Output 2 5 2" xfId="22794"/>
    <cellStyle name="Output 2 5 3" xfId="21609"/>
    <cellStyle name="Output 2 5 4" xfId="15156"/>
    <cellStyle name="Output 2 6" xfId="23826"/>
    <cellStyle name="Output 2 7" xfId="18568"/>
    <cellStyle name="Output 2 8" xfId="12092"/>
    <cellStyle name="Output 20" xfId="1390"/>
    <cellStyle name="Output 20 2" xfId="22791"/>
    <cellStyle name="Output 20 3" xfId="21612"/>
    <cellStyle name="Output 20 4" xfId="15159"/>
    <cellStyle name="Output 21" xfId="1391"/>
    <cellStyle name="Output 21 2" xfId="22790"/>
    <cellStyle name="Output 21 3" xfId="21613"/>
    <cellStyle name="Output 21 4" xfId="15160"/>
    <cellStyle name="Output 22" xfId="1392"/>
    <cellStyle name="Output 22 2" xfId="22789"/>
    <cellStyle name="Output 22 3" xfId="21614"/>
    <cellStyle name="Output 22 4" xfId="15161"/>
    <cellStyle name="Output 23" xfId="1393"/>
    <cellStyle name="Output 23 2" xfId="22788"/>
    <cellStyle name="Output 23 3" xfId="21615"/>
    <cellStyle name="Output 23 4" xfId="15162"/>
    <cellStyle name="Output 24" xfId="3192"/>
    <cellStyle name="Output 24 2" xfId="3374"/>
    <cellStyle name="Output 24 2 2" xfId="22507"/>
    <cellStyle name="Output 24 2 3" xfId="21617"/>
    <cellStyle name="Output 24 2 4" xfId="15164"/>
    <cellStyle name="Output 24 3" xfId="22787"/>
    <cellStyle name="Output 24 4" xfId="21616"/>
    <cellStyle name="Output 24 5" xfId="15163"/>
    <cellStyle name="Output 25" xfId="3308"/>
    <cellStyle name="Output 25 2" xfId="22786"/>
    <cellStyle name="Output 25 3" xfId="21618"/>
    <cellStyle name="Output 25 4" xfId="15165"/>
    <cellStyle name="Output 26" xfId="3435"/>
    <cellStyle name="Output 26 2" xfId="4545"/>
    <cellStyle name="Output 26 3" xfId="15860"/>
    <cellStyle name="Output 27" xfId="3487"/>
    <cellStyle name="Output 27 2" xfId="4778"/>
    <cellStyle name="Output 28" xfId="3639"/>
    <cellStyle name="Output 29" xfId="3779"/>
    <cellStyle name="Output 29 2" xfId="4404"/>
    <cellStyle name="Output 3" xfId="1394"/>
    <cellStyle name="Output 3 2" xfId="6935"/>
    <cellStyle name="Output 3 2 2" xfId="23820"/>
    <cellStyle name="Output 3 2 3" xfId="18574"/>
    <cellStyle name="Output 3 2 4" xfId="12098"/>
    <cellStyle name="Output 3 3" xfId="6936"/>
    <cellStyle name="Output 3 3 2" xfId="23819"/>
    <cellStyle name="Output 3 3 3" xfId="18575"/>
    <cellStyle name="Output 3 3 4" xfId="12099"/>
    <cellStyle name="Output 3 4" xfId="6937"/>
    <cellStyle name="Output 3 4 2" xfId="23818"/>
    <cellStyle name="Output 3 4 3" xfId="18576"/>
    <cellStyle name="Output 3 4 4" xfId="12100"/>
    <cellStyle name="Output 3 5" xfId="6938"/>
    <cellStyle name="Output 3 5 2" xfId="22785"/>
    <cellStyle name="Output 3 5 3" xfId="21619"/>
    <cellStyle name="Output 3 5 4" xfId="15166"/>
    <cellStyle name="Output 3 6" xfId="23821"/>
    <cellStyle name="Output 3 7" xfId="18573"/>
    <cellStyle name="Output 3 8" xfId="12097"/>
    <cellStyle name="Output 4" xfId="1395"/>
    <cellStyle name="Output 4 2" xfId="6939"/>
    <cellStyle name="Output 4 2 2" xfId="23816"/>
    <cellStyle name="Output 4 2 3" xfId="18578"/>
    <cellStyle name="Output 4 2 4" xfId="12102"/>
    <cellStyle name="Output 4 3" xfId="6940"/>
    <cellStyle name="Output 4 3 2" xfId="23815"/>
    <cellStyle name="Output 4 3 3" xfId="18579"/>
    <cellStyle name="Output 4 3 4" xfId="12103"/>
    <cellStyle name="Output 4 4" xfId="6941"/>
    <cellStyle name="Output 4 4 2" xfId="23814"/>
    <cellStyle name="Output 4 4 3" xfId="18580"/>
    <cellStyle name="Output 4 4 4" xfId="12104"/>
    <cellStyle name="Output 4 5" xfId="6942"/>
    <cellStyle name="Output 4 5 2" xfId="22784"/>
    <cellStyle name="Output 4 5 3" xfId="21620"/>
    <cellStyle name="Output 4 5 4" xfId="15167"/>
    <cellStyle name="Output 4 6" xfId="23817"/>
    <cellStyle name="Output 4 7" xfId="18577"/>
    <cellStyle name="Output 4 8" xfId="12101"/>
    <cellStyle name="Output 5" xfId="1396"/>
    <cellStyle name="Output 5 2" xfId="6943"/>
    <cellStyle name="Output 5 2 2" xfId="23812"/>
    <cellStyle name="Output 5 2 3" xfId="18582"/>
    <cellStyle name="Output 5 2 4" xfId="12106"/>
    <cellStyle name="Output 5 3" xfId="6944"/>
    <cellStyle name="Output 5 3 2" xfId="23811"/>
    <cellStyle name="Output 5 3 3" xfId="18583"/>
    <cellStyle name="Output 5 3 4" xfId="12107"/>
    <cellStyle name="Output 5 4" xfId="6945"/>
    <cellStyle name="Output 5 4 2" xfId="23810"/>
    <cellStyle name="Output 5 4 3" xfId="18584"/>
    <cellStyle name="Output 5 4 4" xfId="12108"/>
    <cellStyle name="Output 5 5" xfId="6946"/>
    <cellStyle name="Output 5 5 2" xfId="22783"/>
    <cellStyle name="Output 5 5 3" xfId="21621"/>
    <cellStyle name="Output 5 5 4" xfId="15168"/>
    <cellStyle name="Output 5 6" xfId="23813"/>
    <cellStyle name="Output 5 7" xfId="18581"/>
    <cellStyle name="Output 5 8" xfId="12105"/>
    <cellStyle name="Output 6" xfId="1397"/>
    <cellStyle name="Output 6 2" xfId="6947"/>
    <cellStyle name="Output 6 2 2" xfId="23808"/>
    <cellStyle name="Output 6 2 3" xfId="18586"/>
    <cellStyle name="Output 6 2 4" xfId="12110"/>
    <cellStyle name="Output 6 3" xfId="6948"/>
    <cellStyle name="Output 6 3 2" xfId="23807"/>
    <cellStyle name="Output 6 3 3" xfId="18587"/>
    <cellStyle name="Output 6 3 4" xfId="12111"/>
    <cellStyle name="Output 6 4" xfId="6949"/>
    <cellStyle name="Output 6 4 2" xfId="23806"/>
    <cellStyle name="Output 6 4 3" xfId="18588"/>
    <cellStyle name="Output 6 4 4" xfId="12112"/>
    <cellStyle name="Output 6 5" xfId="6950"/>
    <cellStyle name="Output 6 5 2" xfId="26451"/>
    <cellStyle name="Output 6 5 3" xfId="21622"/>
    <cellStyle name="Output 6 5 4" xfId="15169"/>
    <cellStyle name="Output 6 6" xfId="23809"/>
    <cellStyle name="Output 6 7" xfId="18585"/>
    <cellStyle name="Output 6 8" xfId="12109"/>
    <cellStyle name="Output 7" xfId="1398"/>
    <cellStyle name="Output 7 2" xfId="6951"/>
    <cellStyle name="Output 7 2 2" xfId="23804"/>
    <cellStyle name="Output 7 2 3" xfId="18590"/>
    <cellStyle name="Output 7 2 4" xfId="12114"/>
    <cellStyle name="Output 7 3" xfId="6952"/>
    <cellStyle name="Output 7 3 2" xfId="23803"/>
    <cellStyle name="Output 7 3 3" xfId="18591"/>
    <cellStyle name="Output 7 3 4" xfId="12115"/>
    <cellStyle name="Output 7 4" xfId="6953"/>
    <cellStyle name="Output 7 4 2" xfId="23802"/>
    <cellStyle name="Output 7 4 3" xfId="18592"/>
    <cellStyle name="Output 7 4 4" xfId="12116"/>
    <cellStyle name="Output 7 5" xfId="6954"/>
    <cellStyle name="Output 7 5 2" xfId="22782"/>
    <cellStyle name="Output 7 5 3" xfId="21623"/>
    <cellStyle name="Output 7 5 4" xfId="15170"/>
    <cellStyle name="Output 7 6" xfId="23805"/>
    <cellStyle name="Output 7 7" xfId="18589"/>
    <cellStyle name="Output 7 8" xfId="12113"/>
    <cellStyle name="Output 8" xfId="1399"/>
    <cellStyle name="Output 8 2" xfId="6955"/>
    <cellStyle name="Output 8 2 2" xfId="23800"/>
    <cellStyle name="Output 8 2 3" xfId="18594"/>
    <cellStyle name="Output 8 2 4" xfId="12118"/>
    <cellStyle name="Output 8 3" xfId="6956"/>
    <cellStyle name="Output 8 3 2" xfId="23799"/>
    <cellStyle name="Output 8 3 3" xfId="18595"/>
    <cellStyle name="Output 8 3 4" xfId="12119"/>
    <cellStyle name="Output 8 4" xfId="6957"/>
    <cellStyle name="Output 8 4 2" xfId="22781"/>
    <cellStyle name="Output 8 4 3" xfId="21624"/>
    <cellStyle name="Output 8 4 4" xfId="15171"/>
    <cellStyle name="Output 8 5" xfId="23801"/>
    <cellStyle name="Output 8 6" xfId="18593"/>
    <cellStyle name="Output 8 7" xfId="12117"/>
    <cellStyle name="Output 9" xfId="1400"/>
    <cellStyle name="Output 9 10" xfId="23798"/>
    <cellStyle name="Output 9 11" xfId="18596"/>
    <cellStyle name="Output 9 12" xfId="12120"/>
    <cellStyle name="Output 9 2" xfId="6958"/>
    <cellStyle name="Output 9 2 2" xfId="23797"/>
    <cellStyle name="Output 9 2 3" xfId="18597"/>
    <cellStyle name="Output 9 2 4" xfId="12121"/>
    <cellStyle name="Output 9 3" xfId="6959"/>
    <cellStyle name="Output 9 3 2" xfId="23796"/>
    <cellStyle name="Output 9 3 3" xfId="18598"/>
    <cellStyle name="Output 9 3 4" xfId="12122"/>
    <cellStyle name="Output 9 4" xfId="6960"/>
    <cellStyle name="Output 9 4 2" xfId="23795"/>
    <cellStyle name="Output 9 4 3" xfId="18599"/>
    <cellStyle name="Output 9 4 4" xfId="12123"/>
    <cellStyle name="Output 9 5" xfId="6961"/>
    <cellStyle name="Output 9 5 2" xfId="23794"/>
    <cellStyle name="Output 9 5 3" xfId="18600"/>
    <cellStyle name="Output 9 5 4" xfId="12124"/>
    <cellStyle name="Output 9 6" xfId="6962"/>
    <cellStyle name="Output 9 6 2" xfId="23793"/>
    <cellStyle name="Output 9 6 3" xfId="18601"/>
    <cellStyle name="Output 9 6 4" xfId="12125"/>
    <cellStyle name="Output 9 7" xfId="6963"/>
    <cellStyle name="Output 9 7 2" xfId="23792"/>
    <cellStyle name="Output 9 7 3" xfId="18602"/>
    <cellStyle name="Output 9 7 4" xfId="12126"/>
    <cellStyle name="Output 9 8" xfId="6964"/>
    <cellStyle name="Output 9 8 2" xfId="23791"/>
    <cellStyle name="Output 9 8 3" xfId="18603"/>
    <cellStyle name="Output 9 8 4" xfId="12127"/>
    <cellStyle name="Output 9 9" xfId="6965"/>
    <cellStyle name="Output 9 9 2" xfId="22780"/>
    <cellStyle name="Output 9 9 3" xfId="21625"/>
    <cellStyle name="Output 9 9 4" xfId="15172"/>
    <cellStyle name="Percent" xfId="78" builtinId="5"/>
    <cellStyle name="Percent 10" xfId="4395"/>
    <cellStyle name="Percent 10 2" xfId="15925"/>
    <cellStyle name="Percent 11" xfId="27619"/>
    <cellStyle name="Percent 2" xfId="79"/>
    <cellStyle name="Percent 2 2" xfId="1401"/>
    <cellStyle name="Percent 2 2 2" xfId="4779"/>
    <cellStyle name="Percent 2 2 2 2" xfId="15660"/>
    <cellStyle name="Percent 2 2 3" xfId="4848"/>
    <cellStyle name="Percent 2 2 4" xfId="4441"/>
    <cellStyle name="Percent 2 3" xfId="3194"/>
    <cellStyle name="Percent 2 3 2" xfId="15661"/>
    <cellStyle name="Percent 2 4" xfId="3307"/>
    <cellStyle name="Percent 2 5" xfId="4538"/>
    <cellStyle name="Percent 2 5 2" xfId="15659"/>
    <cellStyle name="Percent 2 6" xfId="15875"/>
    <cellStyle name="Percent 2 7" xfId="15897"/>
    <cellStyle name="Percent 2 8" xfId="12128"/>
    <cellStyle name="Percent 3" xfId="3436"/>
    <cellStyle name="Percent 3 2" xfId="4592"/>
    <cellStyle name="Percent 3 2 2" xfId="15588"/>
    <cellStyle name="Percent 3 3" xfId="9865"/>
    <cellStyle name="Percent 3 3 2" xfId="15888"/>
    <cellStyle name="Percent 3 3 3" xfId="15885"/>
    <cellStyle name="Percent 3 3 4" xfId="15921"/>
    <cellStyle name="Percent 3 3 4 2" xfId="16359"/>
    <cellStyle name="Percent 3 3 5" xfId="15876"/>
    <cellStyle name="Percent 3 4" xfId="15899"/>
    <cellStyle name="Percent 3 5" xfId="15914"/>
    <cellStyle name="Percent 3 5 2" xfId="16352"/>
    <cellStyle name="Percent 4" xfId="3444"/>
    <cellStyle name="Percent 4 2" xfId="4620"/>
    <cellStyle name="Percent 5" xfId="3488"/>
    <cellStyle name="Percent 5 2" xfId="4621"/>
    <cellStyle name="Percent 5 2 2" xfId="16342"/>
    <cellStyle name="Percent 5 3" xfId="13846"/>
    <cellStyle name="Percent 6" xfId="3780"/>
    <cellStyle name="Percent 6 2" xfId="6966"/>
    <cellStyle name="Percent 6 2 2" xfId="15596"/>
    <cellStyle name="Percent 6 3" xfId="4622"/>
    <cellStyle name="Percent 6 3 2" xfId="15589"/>
    <cellStyle name="Percent 7" xfId="6967"/>
    <cellStyle name="Percent 8" xfId="6968"/>
    <cellStyle name="Percent 8 2" xfId="6969"/>
    <cellStyle name="Percent 8 2 2" xfId="15798"/>
    <cellStyle name="Percent 8 3" xfId="15780"/>
    <cellStyle name="Percent 9" xfId="9611"/>
    <cellStyle name="Percent 9 2" xfId="16348"/>
    <cellStyle name="Percent 9 3" xfId="15893"/>
    <cellStyle name="Percent2" xfId="1402"/>
    <cellStyle name="Percent2 2" xfId="15662"/>
    <cellStyle name="RowHeading" xfId="80"/>
    <cellStyle name="SAPBEXaggData" xfId="81"/>
    <cellStyle name="SAPBEXaggData 10" xfId="1403"/>
    <cellStyle name="SAPBEXaggData 100" xfId="6970"/>
    <cellStyle name="SAPBEXaggData 101" xfId="6971"/>
    <cellStyle name="SAPBEXaggData 102" xfId="6972"/>
    <cellStyle name="SAPBEXaggData 103" xfId="6973"/>
    <cellStyle name="SAPBEXaggData 104" xfId="6974"/>
    <cellStyle name="SAPBEXaggData 105" xfId="6975"/>
    <cellStyle name="SAPBEXaggData 106" xfId="6976"/>
    <cellStyle name="SAPBEXaggData 107" xfId="6977"/>
    <cellStyle name="SAPBEXaggData 108" xfId="6978"/>
    <cellStyle name="SAPBEXaggData 109" xfId="6979"/>
    <cellStyle name="SAPBEXaggData 11" xfId="1404"/>
    <cellStyle name="SAPBEXaggData 110" xfId="6980"/>
    <cellStyle name="SAPBEXaggData 12" xfId="1405"/>
    <cellStyle name="SAPBEXaggData 13" xfId="1406"/>
    <cellStyle name="SAPBEXaggData 14" xfId="1407"/>
    <cellStyle name="SAPBEXaggData 15" xfId="1408"/>
    <cellStyle name="SAPBEXaggData 16" xfId="1409"/>
    <cellStyle name="SAPBEXaggData 17" xfId="1410"/>
    <cellStyle name="SAPBEXaggData 18" xfId="1411"/>
    <cellStyle name="SAPBEXaggData 19" xfId="1412"/>
    <cellStyle name="SAPBEXaggData 2" xfId="1413"/>
    <cellStyle name="SAPBEXaggData 20" xfId="1414"/>
    <cellStyle name="SAPBEXaggData 21" xfId="1415"/>
    <cellStyle name="SAPBEXaggData 22" xfId="1416"/>
    <cellStyle name="SAPBEXaggData 23" xfId="1417"/>
    <cellStyle name="SAPBEXaggData 24" xfId="1418"/>
    <cellStyle name="SAPBEXaggData 25" xfId="1419"/>
    <cellStyle name="SAPBEXaggData 26" xfId="1420"/>
    <cellStyle name="SAPBEXaggData 27" xfId="1421"/>
    <cellStyle name="SAPBEXaggData 28" xfId="1422"/>
    <cellStyle name="SAPBEXaggData 29" xfId="1423"/>
    <cellStyle name="SAPBEXaggData 3" xfId="1424"/>
    <cellStyle name="SAPBEXaggData 30" xfId="1425"/>
    <cellStyle name="SAPBEXaggData 31" xfId="1426"/>
    <cellStyle name="SAPBEXaggData 32" xfId="1427"/>
    <cellStyle name="SAPBEXaggData 33" xfId="1428"/>
    <cellStyle name="SAPBEXaggData 34" xfId="1429"/>
    <cellStyle name="SAPBEXaggData 35" xfId="1430"/>
    <cellStyle name="SAPBEXaggData 36" xfId="1431"/>
    <cellStyle name="SAPBEXaggData 37" xfId="1432"/>
    <cellStyle name="SAPBEXaggData 38" xfId="1433"/>
    <cellStyle name="SAPBEXaggData 39" xfId="1434"/>
    <cellStyle name="SAPBEXaggData 4" xfId="1435"/>
    <cellStyle name="SAPBEXaggData 40" xfId="1436"/>
    <cellStyle name="SAPBEXaggData 41" xfId="1437"/>
    <cellStyle name="SAPBEXaggData 42" xfId="1438"/>
    <cellStyle name="SAPBEXaggData 43" xfId="1439"/>
    <cellStyle name="SAPBEXaggData 44" xfId="1440"/>
    <cellStyle name="SAPBEXaggData 45" xfId="1441"/>
    <cellStyle name="SAPBEXaggData 46" xfId="6981"/>
    <cellStyle name="SAPBEXaggData 47" xfId="6982"/>
    <cellStyle name="SAPBEXaggData 48" xfId="6983"/>
    <cellStyle name="SAPBEXaggData 49" xfId="6984"/>
    <cellStyle name="SAPBEXaggData 5" xfId="1442"/>
    <cellStyle name="SAPBEXaggData 50" xfId="6985"/>
    <cellStyle name="SAPBEXaggData 51" xfId="6986"/>
    <cellStyle name="SAPBEXaggData 52" xfId="6987"/>
    <cellStyle name="SAPBEXaggData 53" xfId="6988"/>
    <cellStyle name="SAPBEXaggData 54" xfId="6989"/>
    <cellStyle name="SAPBEXaggData 55" xfId="6990"/>
    <cellStyle name="SAPBEXaggData 56" xfId="6991"/>
    <cellStyle name="SAPBEXaggData 57" xfId="6992"/>
    <cellStyle name="SAPBEXaggData 58" xfId="6993"/>
    <cellStyle name="SAPBEXaggData 59" xfId="6994"/>
    <cellStyle name="SAPBEXaggData 6" xfId="1443"/>
    <cellStyle name="SAPBEXaggData 60" xfId="6995"/>
    <cellStyle name="SAPBEXaggData 61" xfId="6996"/>
    <cellStyle name="SAPBEXaggData 62" xfId="6997"/>
    <cellStyle name="SAPBEXaggData 63" xfId="6998"/>
    <cellStyle name="SAPBEXaggData 64" xfId="6999"/>
    <cellStyle name="SAPBEXaggData 65" xfId="7000"/>
    <cellStyle name="SAPBEXaggData 66" xfId="7001"/>
    <cellStyle name="SAPBEXaggData 67" xfId="7002"/>
    <cellStyle name="SAPBEXaggData 68" xfId="7003"/>
    <cellStyle name="SAPBEXaggData 69" xfId="7004"/>
    <cellStyle name="SAPBEXaggData 7" xfId="1444"/>
    <cellStyle name="SAPBEXaggData 70" xfId="7005"/>
    <cellStyle name="SAPBEXaggData 71" xfId="7006"/>
    <cellStyle name="SAPBEXaggData 72" xfId="7007"/>
    <cellStyle name="SAPBEXaggData 73" xfId="7008"/>
    <cellStyle name="SAPBEXaggData 74" xfId="7009"/>
    <cellStyle name="SAPBEXaggData 75" xfId="7010"/>
    <cellStyle name="SAPBEXaggData 76" xfId="7011"/>
    <cellStyle name="SAPBEXaggData 77" xfId="7012"/>
    <cellStyle name="SAPBEXaggData 78" xfId="7013"/>
    <cellStyle name="SAPBEXaggData 79" xfId="7014"/>
    <cellStyle name="SAPBEXaggData 8" xfId="1445"/>
    <cellStyle name="SAPBEXaggData 80" xfId="7015"/>
    <cellStyle name="SAPBEXaggData 81" xfId="7016"/>
    <cellStyle name="SAPBEXaggData 82" xfId="7017"/>
    <cellStyle name="SAPBEXaggData 83" xfId="7018"/>
    <cellStyle name="SAPBEXaggData 84" xfId="7019"/>
    <cellStyle name="SAPBEXaggData 85" xfId="7020"/>
    <cellStyle name="SAPBEXaggData 86" xfId="7021"/>
    <cellStyle name="SAPBEXaggData 87" xfId="7022"/>
    <cellStyle name="SAPBEXaggData 88" xfId="7023"/>
    <cellStyle name="SAPBEXaggData 89" xfId="7024"/>
    <cellStyle name="SAPBEXaggData 9" xfId="1446"/>
    <cellStyle name="SAPBEXaggData 90" xfId="7025"/>
    <cellStyle name="SAPBEXaggData 91" xfId="7026"/>
    <cellStyle name="SAPBEXaggData 92" xfId="7027"/>
    <cellStyle name="SAPBEXaggData 93" xfId="7028"/>
    <cellStyle name="SAPBEXaggData 94" xfId="7029"/>
    <cellStyle name="SAPBEXaggData 95" xfId="7030"/>
    <cellStyle name="SAPBEXaggData 96" xfId="7031"/>
    <cellStyle name="SAPBEXaggData 97" xfId="7032"/>
    <cellStyle name="SAPBEXaggData 98" xfId="7033"/>
    <cellStyle name="SAPBEXaggData 99" xfId="7034"/>
    <cellStyle name="SAPBEXaggData_(A-7) IS-Inputs" xfId="7035"/>
    <cellStyle name="SAPBEXaggDataEmph" xfId="82"/>
    <cellStyle name="SAPBEXaggDataEmph 10" xfId="1447"/>
    <cellStyle name="SAPBEXaggDataEmph 11" xfId="1448"/>
    <cellStyle name="SAPBEXaggDataEmph 12" xfId="1449"/>
    <cellStyle name="SAPBEXaggDataEmph 13" xfId="1450"/>
    <cellStyle name="SAPBEXaggDataEmph 14" xfId="1451"/>
    <cellStyle name="SAPBEXaggDataEmph 15" xfId="1452"/>
    <cellStyle name="SAPBEXaggDataEmph 16" xfId="1453"/>
    <cellStyle name="SAPBEXaggDataEmph 17" xfId="1454"/>
    <cellStyle name="SAPBEXaggDataEmph 18" xfId="1455"/>
    <cellStyle name="SAPBEXaggDataEmph 19" xfId="1456"/>
    <cellStyle name="SAPBEXaggDataEmph 2" xfId="1457"/>
    <cellStyle name="SAPBEXaggDataEmph 20" xfId="1458"/>
    <cellStyle name="SAPBEXaggDataEmph 21" xfId="1459"/>
    <cellStyle name="SAPBEXaggDataEmph 22" xfId="1460"/>
    <cellStyle name="SAPBEXaggDataEmph 23" xfId="1461"/>
    <cellStyle name="SAPBEXaggDataEmph 24" xfId="1462"/>
    <cellStyle name="SAPBEXaggDataEmph 25" xfId="1463"/>
    <cellStyle name="SAPBEXaggDataEmph 26" xfId="1464"/>
    <cellStyle name="SAPBEXaggDataEmph 27" xfId="1465"/>
    <cellStyle name="SAPBEXaggDataEmph 28" xfId="1466"/>
    <cellStyle name="SAPBEXaggDataEmph 29" xfId="1467"/>
    <cellStyle name="SAPBEXaggDataEmph 3" xfId="1468"/>
    <cellStyle name="SAPBEXaggDataEmph 30" xfId="1469"/>
    <cellStyle name="SAPBEXaggDataEmph 31" xfId="1470"/>
    <cellStyle name="SAPBEXaggDataEmph 32" xfId="1471"/>
    <cellStyle name="SAPBEXaggDataEmph 33" xfId="1472"/>
    <cellStyle name="SAPBEXaggDataEmph 34" xfId="1473"/>
    <cellStyle name="SAPBEXaggDataEmph 35" xfId="1474"/>
    <cellStyle name="SAPBEXaggDataEmph 36" xfId="1475"/>
    <cellStyle name="SAPBEXaggDataEmph 37" xfId="1476"/>
    <cellStyle name="SAPBEXaggDataEmph 38" xfId="1477"/>
    <cellStyle name="SAPBEXaggDataEmph 39" xfId="1478"/>
    <cellStyle name="SAPBEXaggDataEmph 4" xfId="1479"/>
    <cellStyle name="SAPBEXaggDataEmph 40" xfId="1480"/>
    <cellStyle name="SAPBEXaggDataEmph 41" xfId="1481"/>
    <cellStyle name="SAPBEXaggDataEmph 42" xfId="1482"/>
    <cellStyle name="SAPBEXaggDataEmph 43" xfId="1483"/>
    <cellStyle name="SAPBEXaggDataEmph 44" xfId="1484"/>
    <cellStyle name="SAPBEXaggDataEmph 45" xfId="1485"/>
    <cellStyle name="SAPBEXaggDataEmph 46" xfId="7036"/>
    <cellStyle name="SAPBEXaggDataEmph 5" xfId="1486"/>
    <cellStyle name="SAPBEXaggDataEmph 6" xfId="1487"/>
    <cellStyle name="SAPBEXaggDataEmph 7" xfId="1488"/>
    <cellStyle name="SAPBEXaggDataEmph 8" xfId="1489"/>
    <cellStyle name="SAPBEXaggDataEmph 9" xfId="1490"/>
    <cellStyle name="SAPBEXaggItem" xfId="83"/>
    <cellStyle name="SAPBEXaggItem 10" xfId="1491"/>
    <cellStyle name="SAPBEXaggItem 100" xfId="7037"/>
    <cellStyle name="SAPBEXaggItem 101" xfId="7038"/>
    <cellStyle name="SAPBEXaggItem 102" xfId="7039"/>
    <cellStyle name="SAPBEXaggItem 103" xfId="7040"/>
    <cellStyle name="SAPBEXaggItem 104" xfId="7041"/>
    <cellStyle name="SAPBEXaggItem 105" xfId="7042"/>
    <cellStyle name="SAPBEXaggItem 106" xfId="7043"/>
    <cellStyle name="SAPBEXaggItem 107" xfId="7044"/>
    <cellStyle name="SAPBEXaggItem 108" xfId="7045"/>
    <cellStyle name="SAPBEXaggItem 109" xfId="7046"/>
    <cellStyle name="SAPBEXaggItem 11" xfId="1492"/>
    <cellStyle name="SAPBEXaggItem 110" xfId="7047"/>
    <cellStyle name="SAPBEXaggItem 12" xfId="1493"/>
    <cellStyle name="SAPBEXaggItem 13" xfId="1494"/>
    <cellStyle name="SAPBEXaggItem 14" xfId="1495"/>
    <cellStyle name="SAPBEXaggItem 15" xfId="1496"/>
    <cellStyle name="SAPBEXaggItem 16" xfId="1497"/>
    <cellStyle name="SAPBEXaggItem 17" xfId="1498"/>
    <cellStyle name="SAPBEXaggItem 18" xfId="1499"/>
    <cellStyle name="SAPBEXaggItem 19" xfId="1500"/>
    <cellStyle name="SAPBEXaggItem 2" xfId="1501"/>
    <cellStyle name="SAPBEXaggItem 20" xfId="1502"/>
    <cellStyle name="SAPBEXaggItem 21" xfId="1503"/>
    <cellStyle name="SAPBEXaggItem 22" xfId="1504"/>
    <cellStyle name="SAPBEXaggItem 23" xfId="1505"/>
    <cellStyle name="SAPBEXaggItem 24" xfId="1506"/>
    <cellStyle name="SAPBEXaggItem 25" xfId="1507"/>
    <cellStyle name="SAPBEXaggItem 26" xfId="1508"/>
    <cellStyle name="SAPBEXaggItem 27" xfId="1509"/>
    <cellStyle name="SAPBEXaggItem 28" xfId="1510"/>
    <cellStyle name="SAPBEXaggItem 29" xfId="1511"/>
    <cellStyle name="SAPBEXaggItem 3" xfId="1512"/>
    <cellStyle name="SAPBEXaggItem 30" xfId="1513"/>
    <cellStyle name="SAPBEXaggItem 31" xfId="1514"/>
    <cellStyle name="SAPBEXaggItem 32" xfId="1515"/>
    <cellStyle name="SAPBEXaggItem 33" xfId="1516"/>
    <cellStyle name="SAPBEXaggItem 34" xfId="1517"/>
    <cellStyle name="SAPBEXaggItem 35" xfId="1518"/>
    <cellStyle name="SAPBEXaggItem 36" xfId="1519"/>
    <cellStyle name="SAPBEXaggItem 37" xfId="1520"/>
    <cellStyle name="SAPBEXaggItem 38" xfId="1521"/>
    <cellStyle name="SAPBEXaggItem 39" xfId="1522"/>
    <cellStyle name="SAPBEXaggItem 4" xfId="1523"/>
    <cellStyle name="SAPBEXaggItem 40" xfId="1524"/>
    <cellStyle name="SAPBEXaggItem 41" xfId="1525"/>
    <cellStyle name="SAPBEXaggItem 42" xfId="1526"/>
    <cellStyle name="SAPBEXaggItem 43" xfId="1527"/>
    <cellStyle name="SAPBEXaggItem 44" xfId="1528"/>
    <cellStyle name="SAPBEXaggItem 45" xfId="1529"/>
    <cellStyle name="SAPBEXaggItem 46" xfId="7048"/>
    <cellStyle name="SAPBEXaggItem 47" xfId="7049"/>
    <cellStyle name="SAPBEXaggItem 48" xfId="7050"/>
    <cellStyle name="SAPBEXaggItem 49" xfId="7051"/>
    <cellStyle name="SAPBEXaggItem 5" xfId="1530"/>
    <cellStyle name="SAPBEXaggItem 50" xfId="7052"/>
    <cellStyle name="SAPBEXaggItem 51" xfId="7053"/>
    <cellStyle name="SAPBEXaggItem 52" xfId="7054"/>
    <cellStyle name="SAPBEXaggItem 53" xfId="7055"/>
    <cellStyle name="SAPBEXaggItem 54" xfId="7056"/>
    <cellStyle name="SAPBEXaggItem 55" xfId="7057"/>
    <cellStyle name="SAPBEXaggItem 56" xfId="7058"/>
    <cellStyle name="SAPBEXaggItem 57" xfId="7059"/>
    <cellStyle name="SAPBEXaggItem 58" xfId="7060"/>
    <cellStyle name="SAPBEXaggItem 59" xfId="7061"/>
    <cellStyle name="SAPBEXaggItem 6" xfId="1531"/>
    <cellStyle name="SAPBEXaggItem 60" xfId="7062"/>
    <cellStyle name="SAPBEXaggItem 61" xfId="7063"/>
    <cellStyle name="SAPBEXaggItem 62" xfId="7064"/>
    <cellStyle name="SAPBEXaggItem 63" xfId="7065"/>
    <cellStyle name="SAPBEXaggItem 64" xfId="7066"/>
    <cellStyle name="SAPBEXaggItem 65" xfId="7067"/>
    <cellStyle name="SAPBEXaggItem 66" xfId="7068"/>
    <cellStyle name="SAPBEXaggItem 67" xfId="7069"/>
    <cellStyle name="SAPBEXaggItem 68" xfId="7070"/>
    <cellStyle name="SAPBEXaggItem 69" xfId="7071"/>
    <cellStyle name="SAPBEXaggItem 7" xfId="1532"/>
    <cellStyle name="SAPBEXaggItem 70" xfId="7072"/>
    <cellStyle name="SAPBEXaggItem 71" xfId="7073"/>
    <cellStyle name="SAPBEXaggItem 72" xfId="7074"/>
    <cellStyle name="SAPBEXaggItem 73" xfId="7075"/>
    <cellStyle name="SAPBEXaggItem 74" xfId="7076"/>
    <cellStyle name="SAPBEXaggItem 75" xfId="7077"/>
    <cellStyle name="SAPBEXaggItem 76" xfId="7078"/>
    <cellStyle name="SAPBEXaggItem 77" xfId="7079"/>
    <cellStyle name="SAPBEXaggItem 78" xfId="7080"/>
    <cellStyle name="SAPBEXaggItem 79" xfId="7081"/>
    <cellStyle name="SAPBEXaggItem 8" xfId="1533"/>
    <cellStyle name="SAPBEXaggItem 80" xfId="7082"/>
    <cellStyle name="SAPBEXaggItem 81" xfId="7083"/>
    <cellStyle name="SAPBEXaggItem 82" xfId="7084"/>
    <cellStyle name="SAPBEXaggItem 83" xfId="7085"/>
    <cellStyle name="SAPBEXaggItem 84" xfId="7086"/>
    <cellStyle name="SAPBEXaggItem 85" xfId="7087"/>
    <cellStyle name="SAPBEXaggItem 86" xfId="7088"/>
    <cellStyle name="SAPBEXaggItem 87" xfId="7089"/>
    <cellStyle name="SAPBEXaggItem 88" xfId="7090"/>
    <cellStyle name="SAPBEXaggItem 89" xfId="7091"/>
    <cellStyle name="SAPBEXaggItem 9" xfId="1534"/>
    <cellStyle name="SAPBEXaggItem 90" xfId="7092"/>
    <cellStyle name="SAPBEXaggItem 91" xfId="7093"/>
    <cellStyle name="SAPBEXaggItem 92" xfId="7094"/>
    <cellStyle name="SAPBEXaggItem 93" xfId="7095"/>
    <cellStyle name="SAPBEXaggItem 94" xfId="7096"/>
    <cellStyle name="SAPBEXaggItem 95" xfId="7097"/>
    <cellStyle name="SAPBEXaggItem 96" xfId="7098"/>
    <cellStyle name="SAPBEXaggItem 97" xfId="7099"/>
    <cellStyle name="SAPBEXaggItem 98" xfId="7100"/>
    <cellStyle name="SAPBEXaggItem 99" xfId="7101"/>
    <cellStyle name="SAPBEXaggItem_(A-7) IS-Inputs" xfId="7102"/>
    <cellStyle name="SAPBEXaggItemX" xfId="84"/>
    <cellStyle name="SAPBEXaggItemX 10" xfId="1535"/>
    <cellStyle name="SAPBEXaggItemX 10 2" xfId="27256"/>
    <cellStyle name="SAPBEXaggItemX 10 3" xfId="21627"/>
    <cellStyle name="SAPBEXaggItemX 10 4" xfId="15173"/>
    <cellStyle name="SAPBEXaggItemX 11" xfId="1536"/>
    <cellStyle name="SAPBEXaggItemX 11 2" xfId="27257"/>
    <cellStyle name="SAPBEXaggItemX 11 3" xfId="21628"/>
    <cellStyle name="SAPBEXaggItemX 11 4" xfId="15174"/>
    <cellStyle name="SAPBEXaggItemX 12" xfId="1537"/>
    <cellStyle name="SAPBEXaggItemX 12 2" xfId="27258"/>
    <cellStyle name="SAPBEXaggItemX 12 3" xfId="21629"/>
    <cellStyle name="SAPBEXaggItemX 12 4" xfId="15175"/>
    <cellStyle name="SAPBEXaggItemX 13" xfId="1538"/>
    <cellStyle name="SAPBEXaggItemX 13 2" xfId="27259"/>
    <cellStyle name="SAPBEXaggItemX 13 3" xfId="21630"/>
    <cellStyle name="SAPBEXaggItemX 13 4" xfId="15176"/>
    <cellStyle name="SAPBEXaggItemX 14" xfId="1539"/>
    <cellStyle name="SAPBEXaggItemX 14 2" xfId="27260"/>
    <cellStyle name="SAPBEXaggItemX 14 3" xfId="21631"/>
    <cellStyle name="SAPBEXaggItemX 14 4" xfId="15177"/>
    <cellStyle name="SAPBEXaggItemX 15" xfId="1540"/>
    <cellStyle name="SAPBEXaggItemX 15 2" xfId="27261"/>
    <cellStyle name="SAPBEXaggItemX 15 3" xfId="21632"/>
    <cellStyle name="SAPBEXaggItemX 15 4" xfId="15178"/>
    <cellStyle name="SAPBEXaggItemX 16" xfId="1541"/>
    <cellStyle name="SAPBEXaggItemX 16 2" xfId="27262"/>
    <cellStyle name="SAPBEXaggItemX 16 3" xfId="21633"/>
    <cellStyle name="SAPBEXaggItemX 16 4" xfId="15179"/>
    <cellStyle name="SAPBEXaggItemX 17" xfId="1542"/>
    <cellStyle name="SAPBEXaggItemX 17 2" xfId="27263"/>
    <cellStyle name="SAPBEXaggItemX 17 3" xfId="21634"/>
    <cellStyle name="SAPBEXaggItemX 17 4" xfId="15180"/>
    <cellStyle name="SAPBEXaggItemX 18" xfId="1543"/>
    <cellStyle name="SAPBEXaggItemX 18 2" xfId="27264"/>
    <cellStyle name="SAPBEXaggItemX 18 3" xfId="21635"/>
    <cellStyle name="SAPBEXaggItemX 18 4" xfId="15181"/>
    <cellStyle name="SAPBEXaggItemX 19" xfId="1544"/>
    <cellStyle name="SAPBEXaggItemX 19 2" xfId="27265"/>
    <cellStyle name="SAPBEXaggItemX 19 3" xfId="21636"/>
    <cellStyle name="SAPBEXaggItemX 19 4" xfId="15182"/>
    <cellStyle name="SAPBEXaggItemX 2" xfId="1545"/>
    <cellStyle name="SAPBEXaggItemX 2 2" xfId="7103"/>
    <cellStyle name="SAPBEXaggItemX 2 2 2" xfId="23788"/>
    <cellStyle name="SAPBEXaggItemX 2 2 3" xfId="18606"/>
    <cellStyle name="SAPBEXaggItemX 2 2 4" xfId="12131"/>
    <cellStyle name="SAPBEXaggItemX 2 3" xfId="23789"/>
    <cellStyle name="SAPBEXaggItemX 2 4" xfId="18605"/>
    <cellStyle name="SAPBEXaggItemX 2 5" xfId="12130"/>
    <cellStyle name="SAPBEXaggItemX 20" xfId="1546"/>
    <cellStyle name="SAPBEXaggItemX 20 2" xfId="27266"/>
    <cellStyle name="SAPBEXaggItemX 20 3" xfId="21637"/>
    <cellStyle name="SAPBEXaggItemX 20 4" xfId="15183"/>
    <cellStyle name="SAPBEXaggItemX 21" xfId="1547"/>
    <cellStyle name="SAPBEXaggItemX 21 2" xfId="27267"/>
    <cellStyle name="SAPBEXaggItemX 21 3" xfId="21638"/>
    <cellStyle name="SAPBEXaggItemX 21 4" xfId="15184"/>
    <cellStyle name="SAPBEXaggItemX 22" xfId="1548"/>
    <cellStyle name="SAPBEXaggItemX 22 2" xfId="27268"/>
    <cellStyle name="SAPBEXaggItemX 22 3" xfId="21639"/>
    <cellStyle name="SAPBEXaggItemX 22 4" xfId="15185"/>
    <cellStyle name="SAPBEXaggItemX 23" xfId="1549"/>
    <cellStyle name="SAPBEXaggItemX 23 2" xfId="27269"/>
    <cellStyle name="SAPBEXaggItemX 23 3" xfId="21640"/>
    <cellStyle name="SAPBEXaggItemX 23 4" xfId="15186"/>
    <cellStyle name="SAPBEXaggItemX 24" xfId="1550"/>
    <cellStyle name="SAPBEXaggItemX 24 2" xfId="27270"/>
    <cellStyle name="SAPBEXaggItemX 24 3" xfId="21641"/>
    <cellStyle name="SAPBEXaggItemX 24 4" xfId="15187"/>
    <cellStyle name="SAPBEXaggItemX 25" xfId="1551"/>
    <cellStyle name="SAPBEXaggItemX 25 2" xfId="27271"/>
    <cellStyle name="SAPBEXaggItemX 25 3" xfId="21642"/>
    <cellStyle name="SAPBEXaggItemX 25 4" xfId="15188"/>
    <cellStyle name="SAPBEXaggItemX 26" xfId="1552"/>
    <cellStyle name="SAPBEXaggItemX 26 2" xfId="27272"/>
    <cellStyle name="SAPBEXaggItemX 26 3" xfId="21643"/>
    <cellStyle name="SAPBEXaggItemX 26 4" xfId="15189"/>
    <cellStyle name="SAPBEXaggItemX 27" xfId="1553"/>
    <cellStyle name="SAPBEXaggItemX 27 2" xfId="27273"/>
    <cellStyle name="SAPBEXaggItemX 27 3" xfId="21644"/>
    <cellStyle name="SAPBEXaggItemX 27 4" xfId="15190"/>
    <cellStyle name="SAPBEXaggItemX 28" xfId="1554"/>
    <cellStyle name="SAPBEXaggItemX 28 2" xfId="27274"/>
    <cellStyle name="SAPBEXaggItemX 28 3" xfId="21645"/>
    <cellStyle name="SAPBEXaggItemX 28 4" xfId="15191"/>
    <cellStyle name="SAPBEXaggItemX 29" xfId="1555"/>
    <cellStyle name="SAPBEXaggItemX 29 2" xfId="27275"/>
    <cellStyle name="SAPBEXaggItemX 29 3" xfId="21646"/>
    <cellStyle name="SAPBEXaggItemX 29 4" xfId="15192"/>
    <cellStyle name="SAPBEXaggItemX 3" xfId="1556"/>
    <cellStyle name="SAPBEXaggItemX 3 2" xfId="27276"/>
    <cellStyle name="SAPBEXaggItemX 3 3" xfId="21647"/>
    <cellStyle name="SAPBEXaggItemX 3 4" xfId="15193"/>
    <cellStyle name="SAPBEXaggItemX 30" xfId="1557"/>
    <cellStyle name="SAPBEXaggItemX 30 2" xfId="27277"/>
    <cellStyle name="SAPBEXaggItemX 30 3" xfId="21648"/>
    <cellStyle name="SAPBEXaggItemX 30 4" xfId="15194"/>
    <cellStyle name="SAPBEXaggItemX 31" xfId="1558"/>
    <cellStyle name="SAPBEXaggItemX 31 2" xfId="27278"/>
    <cellStyle name="SAPBEXaggItemX 31 3" xfId="21649"/>
    <cellStyle name="SAPBEXaggItemX 31 4" xfId="15195"/>
    <cellStyle name="SAPBEXaggItemX 32" xfId="1559"/>
    <cellStyle name="SAPBEXaggItemX 32 2" xfId="27279"/>
    <cellStyle name="SAPBEXaggItemX 32 3" xfId="21650"/>
    <cellStyle name="SAPBEXaggItemX 32 4" xfId="15196"/>
    <cellStyle name="SAPBEXaggItemX 33" xfId="1560"/>
    <cellStyle name="SAPBEXaggItemX 33 2" xfId="27280"/>
    <cellStyle name="SAPBEXaggItemX 33 3" xfId="21651"/>
    <cellStyle name="SAPBEXaggItemX 33 4" xfId="15197"/>
    <cellStyle name="SAPBEXaggItemX 34" xfId="1561"/>
    <cellStyle name="SAPBEXaggItemX 34 2" xfId="27281"/>
    <cellStyle name="SAPBEXaggItemX 34 3" xfId="21652"/>
    <cellStyle name="SAPBEXaggItemX 34 4" xfId="15198"/>
    <cellStyle name="SAPBEXaggItemX 35" xfId="1562"/>
    <cellStyle name="SAPBEXaggItemX 35 2" xfId="27282"/>
    <cellStyle name="SAPBEXaggItemX 35 3" xfId="21653"/>
    <cellStyle name="SAPBEXaggItemX 35 4" xfId="15199"/>
    <cellStyle name="SAPBEXaggItemX 36" xfId="1563"/>
    <cellStyle name="SAPBEXaggItemX 36 2" xfId="27283"/>
    <cellStyle name="SAPBEXaggItemX 36 3" xfId="21654"/>
    <cellStyle name="SAPBEXaggItemX 36 4" xfId="15200"/>
    <cellStyle name="SAPBEXaggItemX 37" xfId="1564"/>
    <cellStyle name="SAPBEXaggItemX 37 2" xfId="27284"/>
    <cellStyle name="SAPBEXaggItemX 37 3" xfId="21655"/>
    <cellStyle name="SAPBEXaggItemX 37 4" xfId="15201"/>
    <cellStyle name="SAPBEXaggItemX 38" xfId="1565"/>
    <cellStyle name="SAPBEXaggItemX 38 2" xfId="27285"/>
    <cellStyle name="SAPBEXaggItemX 38 3" xfId="21656"/>
    <cellStyle name="SAPBEXaggItemX 38 4" xfId="15202"/>
    <cellStyle name="SAPBEXaggItemX 39" xfId="1566"/>
    <cellStyle name="SAPBEXaggItemX 39 2" xfId="27286"/>
    <cellStyle name="SAPBEXaggItemX 39 3" xfId="21657"/>
    <cellStyle name="SAPBEXaggItemX 39 4" xfId="15203"/>
    <cellStyle name="SAPBEXaggItemX 4" xfId="1567"/>
    <cellStyle name="SAPBEXaggItemX 4 2" xfId="27287"/>
    <cellStyle name="SAPBEXaggItemX 4 3" xfId="21658"/>
    <cellStyle name="SAPBEXaggItemX 4 4" xfId="15204"/>
    <cellStyle name="SAPBEXaggItemX 40" xfId="1568"/>
    <cellStyle name="SAPBEXaggItemX 40 2" xfId="27288"/>
    <cellStyle name="SAPBEXaggItemX 40 3" xfId="21659"/>
    <cellStyle name="SAPBEXaggItemX 40 4" xfId="15205"/>
    <cellStyle name="SAPBEXaggItemX 41" xfId="1569"/>
    <cellStyle name="SAPBEXaggItemX 41 2" xfId="27289"/>
    <cellStyle name="SAPBEXaggItemX 41 3" xfId="21660"/>
    <cellStyle name="SAPBEXaggItemX 41 4" xfId="15206"/>
    <cellStyle name="SAPBEXaggItemX 42" xfId="1570"/>
    <cellStyle name="SAPBEXaggItemX 42 2" xfId="27290"/>
    <cellStyle name="SAPBEXaggItemX 42 3" xfId="21661"/>
    <cellStyle name="SAPBEXaggItemX 42 4" xfId="15207"/>
    <cellStyle name="SAPBEXaggItemX 43" xfId="1571"/>
    <cellStyle name="SAPBEXaggItemX 43 2" xfId="27291"/>
    <cellStyle name="SAPBEXaggItemX 43 3" xfId="21662"/>
    <cellStyle name="SAPBEXaggItemX 43 4" xfId="15208"/>
    <cellStyle name="SAPBEXaggItemX 44" xfId="1572"/>
    <cellStyle name="SAPBEXaggItemX 44 2" xfId="27292"/>
    <cellStyle name="SAPBEXaggItemX 44 3" xfId="21663"/>
    <cellStyle name="SAPBEXaggItemX 44 4" xfId="15209"/>
    <cellStyle name="SAPBEXaggItemX 45" xfId="1573"/>
    <cellStyle name="SAPBEXaggItemX 45 2" xfId="27293"/>
    <cellStyle name="SAPBEXaggItemX 45 3" xfId="21664"/>
    <cellStyle name="SAPBEXaggItemX 45 4" xfId="15210"/>
    <cellStyle name="SAPBEXaggItemX 46" xfId="4780"/>
    <cellStyle name="SAPBEXaggItemX 46 2" xfId="27255"/>
    <cellStyle name="SAPBEXaggItemX 46 3" xfId="21626"/>
    <cellStyle name="SAPBEXaggItemX 47" xfId="4849"/>
    <cellStyle name="SAPBEXaggItemX 47 2" xfId="23790"/>
    <cellStyle name="SAPBEXaggItemX 48" xfId="4474"/>
    <cellStyle name="SAPBEXaggItemX 48 2" xfId="18604"/>
    <cellStyle name="SAPBEXaggItemX 49" xfId="12129"/>
    <cellStyle name="SAPBEXaggItemX 5" xfId="1574"/>
    <cellStyle name="SAPBEXaggItemX 5 2" xfId="27294"/>
    <cellStyle name="SAPBEXaggItemX 5 3" xfId="21665"/>
    <cellStyle name="SAPBEXaggItemX 5 4" xfId="15211"/>
    <cellStyle name="SAPBEXaggItemX 6" xfId="1575"/>
    <cellStyle name="SAPBEXaggItemX 6 2" xfId="27295"/>
    <cellStyle name="SAPBEXaggItemX 6 3" xfId="21666"/>
    <cellStyle name="SAPBEXaggItemX 6 4" xfId="15212"/>
    <cellStyle name="SAPBEXaggItemX 7" xfId="1576"/>
    <cellStyle name="SAPBEXaggItemX 7 2" xfId="27296"/>
    <cellStyle name="SAPBEXaggItemX 7 3" xfId="21667"/>
    <cellStyle name="SAPBEXaggItemX 7 4" xfId="15213"/>
    <cellStyle name="SAPBEXaggItemX 8" xfId="1577"/>
    <cellStyle name="SAPBEXaggItemX 8 2" xfId="27297"/>
    <cellStyle name="SAPBEXaggItemX 8 3" xfId="21668"/>
    <cellStyle name="SAPBEXaggItemX 8 4" xfId="15214"/>
    <cellStyle name="SAPBEXaggItemX 9" xfId="1578"/>
    <cellStyle name="SAPBEXaggItemX 9 2" xfId="27298"/>
    <cellStyle name="SAPBEXaggItemX 9 3" xfId="21669"/>
    <cellStyle name="SAPBEXaggItemX 9 4" xfId="15215"/>
    <cellStyle name="SAPBEXchaText" xfId="85"/>
    <cellStyle name="SAPBEXchaText 10" xfId="1579"/>
    <cellStyle name="SAPBEXchaText 100" xfId="7104"/>
    <cellStyle name="SAPBEXchaText 101" xfId="7105"/>
    <cellStyle name="SAPBEXchaText 102" xfId="7106"/>
    <cellStyle name="SAPBEXchaText 103" xfId="7107"/>
    <cellStyle name="SAPBEXchaText 104" xfId="7108"/>
    <cellStyle name="SAPBEXchaText 105" xfId="7109"/>
    <cellStyle name="SAPBEXchaText 106" xfId="7110"/>
    <cellStyle name="SAPBEXchaText 107" xfId="7111"/>
    <cellStyle name="SAPBEXchaText 108" xfId="7112"/>
    <cellStyle name="SAPBEXchaText 109" xfId="7113"/>
    <cellStyle name="SAPBEXchaText 11" xfId="1580"/>
    <cellStyle name="SAPBEXchaText 110" xfId="7114"/>
    <cellStyle name="SAPBEXchaText 12" xfId="1581"/>
    <cellStyle name="SAPBEXchaText 13" xfId="1582"/>
    <cellStyle name="SAPBEXchaText 14" xfId="1583"/>
    <cellStyle name="SAPBEXchaText 15" xfId="1584"/>
    <cellStyle name="SAPBEXchaText 16" xfId="1585"/>
    <cellStyle name="SAPBEXchaText 17" xfId="1586"/>
    <cellStyle name="SAPBEXchaText 18" xfId="1587"/>
    <cellStyle name="SAPBEXchaText 19" xfId="1588"/>
    <cellStyle name="SAPBEXchaText 2" xfId="1589"/>
    <cellStyle name="SAPBEXchaText 20" xfId="1590"/>
    <cellStyle name="SAPBEXchaText 21" xfId="1591"/>
    <cellStyle name="SAPBEXchaText 22" xfId="1592"/>
    <cellStyle name="SAPBEXchaText 23" xfId="1593"/>
    <cellStyle name="SAPBEXchaText 24" xfId="1594"/>
    <cellStyle name="SAPBEXchaText 25" xfId="1595"/>
    <cellStyle name="SAPBEXchaText 26" xfId="1596"/>
    <cellStyle name="SAPBEXchaText 27" xfId="1597"/>
    <cellStyle name="SAPBEXchaText 28" xfId="1598"/>
    <cellStyle name="SAPBEXchaText 29" xfId="1599"/>
    <cellStyle name="SAPBEXchaText 3" xfId="1600"/>
    <cellStyle name="SAPBEXchaText 30" xfId="1601"/>
    <cellStyle name="SAPBEXchaText 31" xfId="1602"/>
    <cellStyle name="SAPBEXchaText 32" xfId="1603"/>
    <cellStyle name="SAPBEXchaText 33" xfId="1604"/>
    <cellStyle name="SAPBEXchaText 34" xfId="1605"/>
    <cellStyle name="SAPBEXchaText 35" xfId="1606"/>
    <cellStyle name="SAPBEXchaText 36" xfId="1607"/>
    <cellStyle name="SAPBEXchaText 37" xfId="1608"/>
    <cellStyle name="SAPBEXchaText 38" xfId="1609"/>
    <cellStyle name="SAPBEXchaText 39" xfId="1610"/>
    <cellStyle name="SAPBEXchaText 4" xfId="1611"/>
    <cellStyle name="SAPBEXchaText 40" xfId="1612"/>
    <cellStyle name="SAPBEXchaText 41" xfId="1613"/>
    <cellStyle name="SAPBEXchaText 42" xfId="1614"/>
    <cellStyle name="SAPBEXchaText 43" xfId="1615"/>
    <cellStyle name="SAPBEXchaText 44" xfId="1616"/>
    <cellStyle name="SAPBEXchaText 45" xfId="1617"/>
    <cellStyle name="SAPBEXchaText 46" xfId="7115"/>
    <cellStyle name="SAPBEXchaText 47" xfId="7116"/>
    <cellStyle name="SAPBEXchaText 48" xfId="7117"/>
    <cellStyle name="SAPBEXchaText 49" xfId="7118"/>
    <cellStyle name="SAPBEXchaText 5" xfId="1618"/>
    <cellStyle name="SAPBEXchaText 50" xfId="7119"/>
    <cellStyle name="SAPBEXchaText 51" xfId="7120"/>
    <cellStyle name="SAPBEXchaText 52" xfId="7121"/>
    <cellStyle name="SAPBEXchaText 53" xfId="7122"/>
    <cellStyle name="SAPBEXchaText 54" xfId="7123"/>
    <cellStyle name="SAPBEXchaText 55" xfId="7124"/>
    <cellStyle name="SAPBEXchaText 56" xfId="7125"/>
    <cellStyle name="SAPBEXchaText 57" xfId="7126"/>
    <cellStyle name="SAPBEXchaText 58" xfId="7127"/>
    <cellStyle name="SAPBEXchaText 59" xfId="7128"/>
    <cellStyle name="SAPBEXchaText 6" xfId="1619"/>
    <cellStyle name="SAPBEXchaText 60" xfId="7129"/>
    <cellStyle name="SAPBEXchaText 61" xfId="7130"/>
    <cellStyle name="SAPBEXchaText 62" xfId="7131"/>
    <cellStyle name="SAPBEXchaText 63" xfId="7132"/>
    <cellStyle name="SAPBEXchaText 64" xfId="7133"/>
    <cellStyle name="SAPBEXchaText 65" xfId="7134"/>
    <cellStyle name="SAPBEXchaText 66" xfId="7135"/>
    <cellStyle name="SAPBEXchaText 67" xfId="7136"/>
    <cellStyle name="SAPBEXchaText 68" xfId="7137"/>
    <cellStyle name="SAPBEXchaText 69" xfId="7138"/>
    <cellStyle name="SAPBEXchaText 7" xfId="1620"/>
    <cellStyle name="SAPBEXchaText 70" xfId="7139"/>
    <cellStyle name="SAPBEXchaText 71" xfId="7140"/>
    <cellStyle name="SAPBEXchaText 72" xfId="7141"/>
    <cellStyle name="SAPBEXchaText 73" xfId="7142"/>
    <cellStyle name="SAPBEXchaText 74" xfId="7143"/>
    <cellStyle name="SAPBEXchaText 75" xfId="7144"/>
    <cellStyle name="SAPBEXchaText 76" xfId="7145"/>
    <cellStyle name="SAPBEXchaText 77" xfId="7146"/>
    <cellStyle name="SAPBEXchaText 78" xfId="7147"/>
    <cellStyle name="SAPBEXchaText 79" xfId="7148"/>
    <cellStyle name="SAPBEXchaText 8" xfId="1621"/>
    <cellStyle name="SAPBEXchaText 80" xfId="7149"/>
    <cellStyle name="SAPBEXchaText 81" xfId="7150"/>
    <cellStyle name="SAPBEXchaText 82" xfId="7151"/>
    <cellStyle name="SAPBEXchaText 83" xfId="7152"/>
    <cellStyle name="SAPBEXchaText 84" xfId="7153"/>
    <cellStyle name="SAPBEXchaText 85" xfId="7154"/>
    <cellStyle name="SAPBEXchaText 86" xfId="7155"/>
    <cellStyle name="SAPBEXchaText 87" xfId="7156"/>
    <cellStyle name="SAPBEXchaText 88" xfId="7157"/>
    <cellStyle name="SAPBEXchaText 89" xfId="7158"/>
    <cellStyle name="SAPBEXchaText 9" xfId="1622"/>
    <cellStyle name="SAPBEXchaText 90" xfId="7159"/>
    <cellStyle name="SAPBEXchaText 91" xfId="7160"/>
    <cellStyle name="SAPBEXchaText 92" xfId="7161"/>
    <cellStyle name="SAPBEXchaText 93" xfId="7162"/>
    <cellStyle name="SAPBEXchaText 94" xfId="7163"/>
    <cellStyle name="SAPBEXchaText 95" xfId="7164"/>
    <cellStyle name="SAPBEXchaText 96" xfId="7165"/>
    <cellStyle name="SAPBEXchaText 97" xfId="7166"/>
    <cellStyle name="SAPBEXchaText 98" xfId="7167"/>
    <cellStyle name="SAPBEXchaText 99" xfId="7168"/>
    <cellStyle name="SAPBEXchaText_(A-7) IS-Inputs" xfId="7169"/>
    <cellStyle name="SAPBEXexcBad7" xfId="86"/>
    <cellStyle name="SAPBEXexcBad7 10" xfId="1623"/>
    <cellStyle name="SAPBEXexcBad7 100" xfId="7170"/>
    <cellStyle name="SAPBEXexcBad7 101" xfId="7171"/>
    <cellStyle name="SAPBEXexcBad7 102" xfId="7172"/>
    <cellStyle name="SAPBEXexcBad7 103" xfId="7173"/>
    <cellStyle name="SAPBEXexcBad7 104" xfId="7174"/>
    <cellStyle name="SAPBEXexcBad7 105" xfId="7175"/>
    <cellStyle name="SAPBEXexcBad7 106" xfId="7176"/>
    <cellStyle name="SAPBEXexcBad7 107" xfId="7177"/>
    <cellStyle name="SAPBEXexcBad7 108" xfId="7178"/>
    <cellStyle name="SAPBEXexcBad7 109" xfId="7179"/>
    <cellStyle name="SAPBEXexcBad7 11" xfId="1624"/>
    <cellStyle name="SAPBEXexcBad7 110" xfId="7180"/>
    <cellStyle name="SAPBEXexcBad7 12" xfId="1625"/>
    <cellStyle name="SAPBEXexcBad7 13" xfId="1626"/>
    <cellStyle name="SAPBEXexcBad7 14" xfId="1627"/>
    <cellStyle name="SAPBEXexcBad7 15" xfId="1628"/>
    <cellStyle name="SAPBEXexcBad7 16" xfId="1629"/>
    <cellStyle name="SAPBEXexcBad7 17" xfId="1630"/>
    <cellStyle name="SAPBEXexcBad7 18" xfId="1631"/>
    <cellStyle name="SAPBEXexcBad7 19" xfId="1632"/>
    <cellStyle name="SAPBEXexcBad7 2" xfId="1633"/>
    <cellStyle name="SAPBEXexcBad7 20" xfId="1634"/>
    <cellStyle name="SAPBEXexcBad7 21" xfId="1635"/>
    <cellStyle name="SAPBEXexcBad7 22" xfId="1636"/>
    <cellStyle name="SAPBEXexcBad7 23" xfId="1637"/>
    <cellStyle name="SAPBEXexcBad7 24" xfId="1638"/>
    <cellStyle name="SAPBEXexcBad7 25" xfId="1639"/>
    <cellStyle name="SAPBEXexcBad7 26" xfId="1640"/>
    <cellStyle name="SAPBEXexcBad7 27" xfId="1641"/>
    <cellStyle name="SAPBEXexcBad7 28" xfId="1642"/>
    <cellStyle name="SAPBEXexcBad7 29" xfId="1643"/>
    <cellStyle name="SAPBEXexcBad7 3" xfId="1644"/>
    <cellStyle name="SAPBEXexcBad7 30" xfId="1645"/>
    <cellStyle name="SAPBEXexcBad7 31" xfId="1646"/>
    <cellStyle name="SAPBEXexcBad7 32" xfId="1647"/>
    <cellStyle name="SAPBEXexcBad7 33" xfId="1648"/>
    <cellStyle name="SAPBEXexcBad7 34" xfId="1649"/>
    <cellStyle name="SAPBEXexcBad7 35" xfId="1650"/>
    <cellStyle name="SAPBEXexcBad7 36" xfId="1651"/>
    <cellStyle name="SAPBEXexcBad7 37" xfId="1652"/>
    <cellStyle name="SAPBEXexcBad7 38" xfId="1653"/>
    <cellStyle name="SAPBEXexcBad7 39" xfId="1654"/>
    <cellStyle name="SAPBEXexcBad7 4" xfId="1655"/>
    <cellStyle name="SAPBEXexcBad7 40" xfId="1656"/>
    <cellStyle name="SAPBEXexcBad7 41" xfId="1657"/>
    <cellStyle name="SAPBEXexcBad7 42" xfId="1658"/>
    <cellStyle name="SAPBEXexcBad7 43" xfId="1659"/>
    <cellStyle name="SAPBEXexcBad7 44" xfId="1660"/>
    <cellStyle name="SAPBEXexcBad7 45" xfId="1661"/>
    <cellStyle name="SAPBEXexcBad7 46" xfId="7181"/>
    <cellStyle name="SAPBEXexcBad7 47" xfId="7182"/>
    <cellStyle name="SAPBEXexcBad7 48" xfId="7183"/>
    <cellStyle name="SAPBEXexcBad7 49" xfId="7184"/>
    <cellStyle name="SAPBEXexcBad7 5" xfId="1662"/>
    <cellStyle name="SAPBEXexcBad7 50" xfId="7185"/>
    <cellStyle name="SAPBEXexcBad7 51" xfId="7186"/>
    <cellStyle name="SAPBEXexcBad7 52" xfId="7187"/>
    <cellStyle name="SAPBEXexcBad7 53" xfId="7188"/>
    <cellStyle name="SAPBEXexcBad7 54" xfId="7189"/>
    <cellStyle name="SAPBEXexcBad7 55" xfId="7190"/>
    <cellStyle name="SAPBEXexcBad7 56" xfId="7191"/>
    <cellStyle name="SAPBEXexcBad7 57" xfId="7192"/>
    <cellStyle name="SAPBEXexcBad7 58" xfId="7193"/>
    <cellStyle name="SAPBEXexcBad7 59" xfId="7194"/>
    <cellStyle name="SAPBEXexcBad7 6" xfId="1663"/>
    <cellStyle name="SAPBEXexcBad7 60" xfId="7195"/>
    <cellStyle name="SAPBEXexcBad7 61" xfId="7196"/>
    <cellStyle name="SAPBEXexcBad7 62" xfId="7197"/>
    <cellStyle name="SAPBEXexcBad7 63" xfId="7198"/>
    <cellStyle name="SAPBEXexcBad7 64" xfId="7199"/>
    <cellStyle name="SAPBEXexcBad7 65" xfId="7200"/>
    <cellStyle name="SAPBEXexcBad7 66" xfId="7201"/>
    <cellStyle name="SAPBEXexcBad7 67" xfId="7202"/>
    <cellStyle name="SAPBEXexcBad7 68" xfId="7203"/>
    <cellStyle name="SAPBEXexcBad7 69" xfId="7204"/>
    <cellStyle name="SAPBEXexcBad7 7" xfId="1664"/>
    <cellStyle name="SAPBEXexcBad7 70" xfId="7205"/>
    <cellStyle name="SAPBEXexcBad7 71" xfId="7206"/>
    <cellStyle name="SAPBEXexcBad7 72" xfId="7207"/>
    <cellStyle name="SAPBEXexcBad7 73" xfId="7208"/>
    <cellStyle name="SAPBEXexcBad7 74" xfId="7209"/>
    <cellStyle name="SAPBEXexcBad7 75" xfId="7210"/>
    <cellStyle name="SAPBEXexcBad7 76" xfId="7211"/>
    <cellStyle name="SAPBEXexcBad7 77" xfId="7212"/>
    <cellStyle name="SAPBEXexcBad7 78" xfId="7213"/>
    <cellStyle name="SAPBEXexcBad7 79" xfId="7214"/>
    <cellStyle name="SAPBEXexcBad7 8" xfId="1665"/>
    <cellStyle name="SAPBEXexcBad7 80" xfId="7215"/>
    <cellStyle name="SAPBEXexcBad7 81" xfId="7216"/>
    <cellStyle name="SAPBEXexcBad7 82" xfId="7217"/>
    <cellStyle name="SAPBEXexcBad7 83" xfId="7218"/>
    <cellStyle name="SAPBEXexcBad7 84" xfId="7219"/>
    <cellStyle name="SAPBEXexcBad7 85" xfId="7220"/>
    <cellStyle name="SAPBEXexcBad7 86" xfId="7221"/>
    <cellStyle name="SAPBEXexcBad7 87" xfId="7222"/>
    <cellStyle name="SAPBEXexcBad7 88" xfId="7223"/>
    <cellStyle name="SAPBEXexcBad7 89" xfId="7224"/>
    <cellStyle name="SAPBEXexcBad7 9" xfId="1666"/>
    <cellStyle name="SAPBEXexcBad7 90" xfId="7225"/>
    <cellStyle name="SAPBEXexcBad7 91" xfId="7226"/>
    <cellStyle name="SAPBEXexcBad7 92" xfId="7227"/>
    <cellStyle name="SAPBEXexcBad7 93" xfId="7228"/>
    <cellStyle name="SAPBEXexcBad7 94" xfId="7229"/>
    <cellStyle name="SAPBEXexcBad7 95" xfId="7230"/>
    <cellStyle name="SAPBEXexcBad7 96" xfId="7231"/>
    <cellStyle name="SAPBEXexcBad7 97" xfId="7232"/>
    <cellStyle name="SAPBEXexcBad7 98" xfId="7233"/>
    <cellStyle name="SAPBEXexcBad7 99" xfId="7234"/>
    <cellStyle name="SAPBEXexcBad7_(A-7) IS-Inputs" xfId="7235"/>
    <cellStyle name="SAPBEXexcBad8" xfId="87"/>
    <cellStyle name="SAPBEXexcBad8 10" xfId="1667"/>
    <cellStyle name="SAPBEXexcBad8 100" xfId="7236"/>
    <cellStyle name="SAPBEXexcBad8 101" xfId="7237"/>
    <cellStyle name="SAPBEXexcBad8 102" xfId="7238"/>
    <cellStyle name="SAPBEXexcBad8 103" xfId="7239"/>
    <cellStyle name="SAPBEXexcBad8 104" xfId="7240"/>
    <cellStyle name="SAPBEXexcBad8 105" xfId="7241"/>
    <cellStyle name="SAPBEXexcBad8 106" xfId="7242"/>
    <cellStyle name="SAPBEXexcBad8 107" xfId="7243"/>
    <cellStyle name="SAPBEXexcBad8 108" xfId="7244"/>
    <cellStyle name="SAPBEXexcBad8 109" xfId="7245"/>
    <cellStyle name="SAPBEXexcBad8 11" xfId="1668"/>
    <cellStyle name="SAPBEXexcBad8 110" xfId="7246"/>
    <cellStyle name="SAPBEXexcBad8 12" xfId="1669"/>
    <cellStyle name="SAPBEXexcBad8 13" xfId="1670"/>
    <cellStyle name="SAPBEXexcBad8 14" xfId="1671"/>
    <cellStyle name="SAPBEXexcBad8 15" xfId="1672"/>
    <cellStyle name="SAPBEXexcBad8 16" xfId="1673"/>
    <cellStyle name="SAPBEXexcBad8 17" xfId="1674"/>
    <cellStyle name="SAPBEXexcBad8 18" xfId="1675"/>
    <cellStyle name="SAPBEXexcBad8 19" xfId="1676"/>
    <cellStyle name="SAPBEXexcBad8 2" xfId="1677"/>
    <cellStyle name="SAPBEXexcBad8 20" xfId="1678"/>
    <cellStyle name="SAPBEXexcBad8 21" xfId="1679"/>
    <cellStyle name="SAPBEXexcBad8 22" xfId="1680"/>
    <cellStyle name="SAPBEXexcBad8 23" xfId="1681"/>
    <cellStyle name="SAPBEXexcBad8 24" xfId="1682"/>
    <cellStyle name="SAPBEXexcBad8 25" xfId="1683"/>
    <cellStyle name="SAPBEXexcBad8 26" xfId="1684"/>
    <cellStyle name="SAPBEXexcBad8 27" xfId="1685"/>
    <cellStyle name="SAPBEXexcBad8 28" xfId="1686"/>
    <cellStyle name="SAPBEXexcBad8 29" xfId="1687"/>
    <cellStyle name="SAPBEXexcBad8 3" xfId="1688"/>
    <cellStyle name="SAPBEXexcBad8 30" xfId="1689"/>
    <cellStyle name="SAPBEXexcBad8 31" xfId="1690"/>
    <cellStyle name="SAPBEXexcBad8 32" xfId="1691"/>
    <cellStyle name="SAPBEXexcBad8 33" xfId="1692"/>
    <cellStyle name="SAPBEXexcBad8 34" xfId="1693"/>
    <cellStyle name="SAPBEXexcBad8 35" xfId="1694"/>
    <cellStyle name="SAPBEXexcBad8 36" xfId="1695"/>
    <cellStyle name="SAPBEXexcBad8 37" xfId="1696"/>
    <cellStyle name="SAPBEXexcBad8 38" xfId="1697"/>
    <cellStyle name="SAPBEXexcBad8 39" xfId="1698"/>
    <cellStyle name="SAPBEXexcBad8 4" xfId="1699"/>
    <cellStyle name="SAPBEXexcBad8 40" xfId="1700"/>
    <cellStyle name="SAPBEXexcBad8 41" xfId="1701"/>
    <cellStyle name="SAPBEXexcBad8 42" xfId="1702"/>
    <cellStyle name="SAPBEXexcBad8 43" xfId="1703"/>
    <cellStyle name="SAPBEXexcBad8 44" xfId="1704"/>
    <cellStyle name="SAPBEXexcBad8 45" xfId="1705"/>
    <cellStyle name="SAPBEXexcBad8 46" xfId="7247"/>
    <cellStyle name="SAPBEXexcBad8 47" xfId="7248"/>
    <cellStyle name="SAPBEXexcBad8 48" xfId="7249"/>
    <cellStyle name="SAPBEXexcBad8 49" xfId="7250"/>
    <cellStyle name="SAPBEXexcBad8 5" xfId="1706"/>
    <cellStyle name="SAPBEXexcBad8 50" xfId="7251"/>
    <cellStyle name="SAPBEXexcBad8 51" xfId="7252"/>
    <cellStyle name="SAPBEXexcBad8 52" xfId="7253"/>
    <cellStyle name="SAPBEXexcBad8 53" xfId="7254"/>
    <cellStyle name="SAPBEXexcBad8 54" xfId="7255"/>
    <cellStyle name="SAPBEXexcBad8 55" xfId="7256"/>
    <cellStyle name="SAPBEXexcBad8 56" xfId="7257"/>
    <cellStyle name="SAPBEXexcBad8 57" xfId="7258"/>
    <cellStyle name="SAPBEXexcBad8 58" xfId="7259"/>
    <cellStyle name="SAPBEXexcBad8 59" xfId="7260"/>
    <cellStyle name="SAPBEXexcBad8 6" xfId="1707"/>
    <cellStyle name="SAPBEXexcBad8 60" xfId="7261"/>
    <cellStyle name="SAPBEXexcBad8 61" xfId="7262"/>
    <cellStyle name="SAPBEXexcBad8 62" xfId="7263"/>
    <cellStyle name="SAPBEXexcBad8 63" xfId="7264"/>
    <cellStyle name="SAPBEXexcBad8 64" xfId="7265"/>
    <cellStyle name="SAPBEXexcBad8 65" xfId="7266"/>
    <cellStyle name="SAPBEXexcBad8 66" xfId="7267"/>
    <cellStyle name="SAPBEXexcBad8 67" xfId="7268"/>
    <cellStyle name="SAPBEXexcBad8 68" xfId="7269"/>
    <cellStyle name="SAPBEXexcBad8 69" xfId="7270"/>
    <cellStyle name="SAPBEXexcBad8 7" xfId="1708"/>
    <cellStyle name="SAPBEXexcBad8 70" xfId="7271"/>
    <cellStyle name="SAPBEXexcBad8 71" xfId="7272"/>
    <cellStyle name="SAPBEXexcBad8 72" xfId="7273"/>
    <cellStyle name="SAPBEXexcBad8 73" xfId="7274"/>
    <cellStyle name="SAPBEXexcBad8 74" xfId="7275"/>
    <cellStyle name="SAPBEXexcBad8 75" xfId="7276"/>
    <cellStyle name="SAPBEXexcBad8 76" xfId="7277"/>
    <cellStyle name="SAPBEXexcBad8 77" xfId="7278"/>
    <cellStyle name="SAPBEXexcBad8 78" xfId="7279"/>
    <cellStyle name="SAPBEXexcBad8 79" xfId="7280"/>
    <cellStyle name="SAPBEXexcBad8 8" xfId="1709"/>
    <cellStyle name="SAPBEXexcBad8 80" xfId="7281"/>
    <cellStyle name="SAPBEXexcBad8 81" xfId="7282"/>
    <cellStyle name="SAPBEXexcBad8 82" xfId="7283"/>
    <cellStyle name="SAPBEXexcBad8 83" xfId="7284"/>
    <cellStyle name="SAPBEXexcBad8 84" xfId="7285"/>
    <cellStyle name="SAPBEXexcBad8 85" xfId="7286"/>
    <cellStyle name="SAPBEXexcBad8 86" xfId="7287"/>
    <cellStyle name="SAPBEXexcBad8 87" xfId="7288"/>
    <cellStyle name="SAPBEXexcBad8 88" xfId="7289"/>
    <cellStyle name="SAPBEXexcBad8 89" xfId="7290"/>
    <cellStyle name="SAPBEXexcBad8 9" xfId="1710"/>
    <cellStyle name="SAPBEXexcBad8 90" xfId="7291"/>
    <cellStyle name="SAPBEXexcBad8 91" xfId="7292"/>
    <cellStyle name="SAPBEXexcBad8 92" xfId="7293"/>
    <cellStyle name="SAPBEXexcBad8 93" xfId="7294"/>
    <cellStyle name="SAPBEXexcBad8 94" xfId="7295"/>
    <cellStyle name="SAPBEXexcBad8 95" xfId="7296"/>
    <cellStyle name="SAPBEXexcBad8 96" xfId="7297"/>
    <cellStyle name="SAPBEXexcBad8 97" xfId="7298"/>
    <cellStyle name="SAPBEXexcBad8 98" xfId="7299"/>
    <cellStyle name="SAPBEXexcBad8 99" xfId="7300"/>
    <cellStyle name="SAPBEXexcBad8_(A-7) IS-Inputs" xfId="7301"/>
    <cellStyle name="SAPBEXexcBad9" xfId="88"/>
    <cellStyle name="SAPBEXexcBad9 10" xfId="1711"/>
    <cellStyle name="SAPBEXexcBad9 100" xfId="7302"/>
    <cellStyle name="SAPBEXexcBad9 101" xfId="7303"/>
    <cellStyle name="SAPBEXexcBad9 102" xfId="7304"/>
    <cellStyle name="SAPBEXexcBad9 103" xfId="7305"/>
    <cellStyle name="SAPBEXexcBad9 104" xfId="7306"/>
    <cellStyle name="SAPBEXexcBad9 105" xfId="7307"/>
    <cellStyle name="SAPBEXexcBad9 106" xfId="7308"/>
    <cellStyle name="SAPBEXexcBad9 107" xfId="7309"/>
    <cellStyle name="SAPBEXexcBad9 108" xfId="7310"/>
    <cellStyle name="SAPBEXexcBad9 109" xfId="7311"/>
    <cellStyle name="SAPBEXexcBad9 11" xfId="1712"/>
    <cellStyle name="SAPBEXexcBad9 110" xfId="7312"/>
    <cellStyle name="SAPBEXexcBad9 12" xfId="1713"/>
    <cellStyle name="SAPBEXexcBad9 13" xfId="1714"/>
    <cellStyle name="SAPBEXexcBad9 14" xfId="1715"/>
    <cellStyle name="SAPBEXexcBad9 15" xfId="1716"/>
    <cellStyle name="SAPBEXexcBad9 16" xfId="1717"/>
    <cellStyle name="SAPBEXexcBad9 17" xfId="1718"/>
    <cellStyle name="SAPBEXexcBad9 18" xfId="1719"/>
    <cellStyle name="SAPBEXexcBad9 19" xfId="1720"/>
    <cellStyle name="SAPBEXexcBad9 2" xfId="1721"/>
    <cellStyle name="SAPBEXexcBad9 20" xfId="1722"/>
    <cellStyle name="SAPBEXexcBad9 21" xfId="1723"/>
    <cellStyle name="SAPBEXexcBad9 22" xfId="1724"/>
    <cellStyle name="SAPBEXexcBad9 23" xfId="1725"/>
    <cellStyle name="SAPBEXexcBad9 24" xfId="1726"/>
    <cellStyle name="SAPBEXexcBad9 25" xfId="1727"/>
    <cellStyle name="SAPBEXexcBad9 26" xfId="1728"/>
    <cellStyle name="SAPBEXexcBad9 27" xfId="1729"/>
    <cellStyle name="SAPBEXexcBad9 28" xfId="1730"/>
    <cellStyle name="SAPBEXexcBad9 29" xfId="1731"/>
    <cellStyle name="SAPBEXexcBad9 3" xfId="1732"/>
    <cellStyle name="SAPBEXexcBad9 30" xfId="1733"/>
    <cellStyle name="SAPBEXexcBad9 31" xfId="1734"/>
    <cellStyle name="SAPBEXexcBad9 32" xfId="1735"/>
    <cellStyle name="SAPBEXexcBad9 33" xfId="1736"/>
    <cellStyle name="SAPBEXexcBad9 34" xfId="1737"/>
    <cellStyle name="SAPBEXexcBad9 35" xfId="1738"/>
    <cellStyle name="SAPBEXexcBad9 36" xfId="1739"/>
    <cellStyle name="SAPBEXexcBad9 37" xfId="1740"/>
    <cellStyle name="SAPBEXexcBad9 38" xfId="1741"/>
    <cellStyle name="SAPBEXexcBad9 39" xfId="1742"/>
    <cellStyle name="SAPBEXexcBad9 4" xfId="1743"/>
    <cellStyle name="SAPBEXexcBad9 40" xfId="1744"/>
    <cellStyle name="SAPBEXexcBad9 41" xfId="1745"/>
    <cellStyle name="SAPBEXexcBad9 42" xfId="1746"/>
    <cellStyle name="SAPBEXexcBad9 43" xfId="1747"/>
    <cellStyle name="SAPBEXexcBad9 44" xfId="1748"/>
    <cellStyle name="SAPBEXexcBad9 45" xfId="1749"/>
    <cellStyle name="SAPBEXexcBad9 46" xfId="7313"/>
    <cellStyle name="SAPBEXexcBad9 47" xfId="7314"/>
    <cellStyle name="SAPBEXexcBad9 48" xfId="7315"/>
    <cellStyle name="SAPBEXexcBad9 49" xfId="7316"/>
    <cellStyle name="SAPBEXexcBad9 5" xfId="1750"/>
    <cellStyle name="SAPBEXexcBad9 50" xfId="7317"/>
    <cellStyle name="SAPBEXexcBad9 51" xfId="7318"/>
    <cellStyle name="SAPBEXexcBad9 52" xfId="7319"/>
    <cellStyle name="SAPBEXexcBad9 53" xfId="7320"/>
    <cellStyle name="SAPBEXexcBad9 54" xfId="7321"/>
    <cellStyle name="SAPBEXexcBad9 55" xfId="7322"/>
    <cellStyle name="SAPBEXexcBad9 56" xfId="7323"/>
    <cellStyle name="SAPBEXexcBad9 57" xfId="7324"/>
    <cellStyle name="SAPBEXexcBad9 58" xfId="7325"/>
    <cellStyle name="SAPBEXexcBad9 59" xfId="7326"/>
    <cellStyle name="SAPBEXexcBad9 6" xfId="1751"/>
    <cellStyle name="SAPBEXexcBad9 60" xfId="7327"/>
    <cellStyle name="SAPBEXexcBad9 61" xfId="7328"/>
    <cellStyle name="SAPBEXexcBad9 62" xfId="7329"/>
    <cellStyle name="SAPBEXexcBad9 63" xfId="7330"/>
    <cellStyle name="SAPBEXexcBad9 64" xfId="7331"/>
    <cellStyle name="SAPBEXexcBad9 65" xfId="7332"/>
    <cellStyle name="SAPBEXexcBad9 66" xfId="7333"/>
    <cellStyle name="SAPBEXexcBad9 67" xfId="7334"/>
    <cellStyle name="SAPBEXexcBad9 68" xfId="7335"/>
    <cellStyle name="SAPBEXexcBad9 69" xfId="7336"/>
    <cellStyle name="SAPBEXexcBad9 7" xfId="1752"/>
    <cellStyle name="SAPBEXexcBad9 70" xfId="7337"/>
    <cellStyle name="SAPBEXexcBad9 71" xfId="7338"/>
    <cellStyle name="SAPBEXexcBad9 72" xfId="7339"/>
    <cellStyle name="SAPBEXexcBad9 73" xfId="7340"/>
    <cellStyle name="SAPBEXexcBad9 74" xfId="7341"/>
    <cellStyle name="SAPBEXexcBad9 75" xfId="7342"/>
    <cellStyle name="SAPBEXexcBad9 76" xfId="7343"/>
    <cellStyle name="SAPBEXexcBad9 77" xfId="7344"/>
    <cellStyle name="SAPBEXexcBad9 78" xfId="7345"/>
    <cellStyle name="SAPBEXexcBad9 79" xfId="7346"/>
    <cellStyle name="SAPBEXexcBad9 8" xfId="1753"/>
    <cellStyle name="SAPBEXexcBad9 80" xfId="7347"/>
    <cellStyle name="SAPBEXexcBad9 81" xfId="7348"/>
    <cellStyle name="SAPBEXexcBad9 82" xfId="7349"/>
    <cellStyle name="SAPBEXexcBad9 83" xfId="7350"/>
    <cellStyle name="SAPBEXexcBad9 84" xfId="7351"/>
    <cellStyle name="SAPBEXexcBad9 85" xfId="7352"/>
    <cellStyle name="SAPBEXexcBad9 86" xfId="7353"/>
    <cellStyle name="SAPBEXexcBad9 87" xfId="7354"/>
    <cellStyle name="SAPBEXexcBad9 88" xfId="7355"/>
    <cellStyle name="SAPBEXexcBad9 89" xfId="7356"/>
    <cellStyle name="SAPBEXexcBad9 9" xfId="1754"/>
    <cellStyle name="SAPBEXexcBad9 90" xfId="7357"/>
    <cellStyle name="SAPBEXexcBad9 91" xfId="7358"/>
    <cellStyle name="SAPBEXexcBad9 92" xfId="7359"/>
    <cellStyle name="SAPBEXexcBad9 93" xfId="7360"/>
    <cellStyle name="SAPBEXexcBad9 94" xfId="7361"/>
    <cellStyle name="SAPBEXexcBad9 95" xfId="7362"/>
    <cellStyle name="SAPBEXexcBad9 96" xfId="7363"/>
    <cellStyle name="SAPBEXexcBad9 97" xfId="7364"/>
    <cellStyle name="SAPBEXexcBad9 98" xfId="7365"/>
    <cellStyle name="SAPBEXexcBad9 99" xfId="7366"/>
    <cellStyle name="SAPBEXexcBad9_(A-7) IS-Inputs" xfId="7367"/>
    <cellStyle name="SAPBEXexcCritical4" xfId="89"/>
    <cellStyle name="SAPBEXexcCritical4 10" xfId="1755"/>
    <cellStyle name="SAPBEXexcCritical4 100" xfId="7368"/>
    <cellStyle name="SAPBEXexcCritical4 101" xfId="7369"/>
    <cellStyle name="SAPBEXexcCritical4 102" xfId="7370"/>
    <cellStyle name="SAPBEXexcCritical4 103" xfId="7371"/>
    <cellStyle name="SAPBEXexcCritical4 104" xfId="7372"/>
    <cellStyle name="SAPBEXexcCritical4 105" xfId="7373"/>
    <cellStyle name="SAPBEXexcCritical4 106" xfId="7374"/>
    <cellStyle name="SAPBEXexcCritical4 107" xfId="7375"/>
    <cellStyle name="SAPBEXexcCritical4 108" xfId="7376"/>
    <cellStyle name="SAPBEXexcCritical4 109" xfId="7377"/>
    <cellStyle name="SAPBEXexcCritical4 11" xfId="1756"/>
    <cellStyle name="SAPBEXexcCritical4 110" xfId="7378"/>
    <cellStyle name="SAPBEXexcCritical4 12" xfId="1757"/>
    <cellStyle name="SAPBEXexcCritical4 13" xfId="1758"/>
    <cellStyle name="SAPBEXexcCritical4 14" xfId="1759"/>
    <cellStyle name="SAPBEXexcCritical4 15" xfId="1760"/>
    <cellStyle name="SAPBEXexcCritical4 16" xfId="1761"/>
    <cellStyle name="SAPBEXexcCritical4 17" xfId="1762"/>
    <cellStyle name="SAPBEXexcCritical4 18" xfId="1763"/>
    <cellStyle name="SAPBEXexcCritical4 19" xfId="1764"/>
    <cellStyle name="SAPBEXexcCritical4 2" xfId="1765"/>
    <cellStyle name="SAPBEXexcCritical4 20" xfId="1766"/>
    <cellStyle name="SAPBEXexcCritical4 21" xfId="1767"/>
    <cellStyle name="SAPBEXexcCritical4 22" xfId="1768"/>
    <cellStyle name="SAPBEXexcCritical4 23" xfId="1769"/>
    <cellStyle name="SAPBEXexcCritical4 24" xfId="1770"/>
    <cellStyle name="SAPBEXexcCritical4 25" xfId="1771"/>
    <cellStyle name="SAPBEXexcCritical4 26" xfId="1772"/>
    <cellStyle name="SAPBEXexcCritical4 27" xfId="1773"/>
    <cellStyle name="SAPBEXexcCritical4 28" xfId="1774"/>
    <cellStyle name="SAPBEXexcCritical4 29" xfId="1775"/>
    <cellStyle name="SAPBEXexcCritical4 3" xfId="1776"/>
    <cellStyle name="SAPBEXexcCritical4 30" xfId="1777"/>
    <cellStyle name="SAPBEXexcCritical4 31" xfId="1778"/>
    <cellStyle name="SAPBEXexcCritical4 32" xfId="1779"/>
    <cellStyle name="SAPBEXexcCritical4 33" xfId="1780"/>
    <cellStyle name="SAPBEXexcCritical4 34" xfId="1781"/>
    <cellStyle name="SAPBEXexcCritical4 35" xfId="1782"/>
    <cellStyle name="SAPBEXexcCritical4 36" xfId="1783"/>
    <cellStyle name="SAPBEXexcCritical4 37" xfId="1784"/>
    <cellStyle name="SAPBEXexcCritical4 38" xfId="1785"/>
    <cellStyle name="SAPBEXexcCritical4 39" xfId="1786"/>
    <cellStyle name="SAPBEXexcCritical4 4" xfId="1787"/>
    <cellStyle name="SAPBEXexcCritical4 40" xfId="1788"/>
    <cellStyle name="SAPBEXexcCritical4 41" xfId="1789"/>
    <cellStyle name="SAPBEXexcCritical4 42" xfId="1790"/>
    <cellStyle name="SAPBEXexcCritical4 43" xfId="1791"/>
    <cellStyle name="SAPBEXexcCritical4 44" xfId="1792"/>
    <cellStyle name="SAPBEXexcCritical4 45" xfId="1793"/>
    <cellStyle name="SAPBEXexcCritical4 46" xfId="7379"/>
    <cellStyle name="SAPBEXexcCritical4 47" xfId="7380"/>
    <cellStyle name="SAPBEXexcCritical4 48" xfId="7381"/>
    <cellStyle name="SAPBEXexcCritical4 49" xfId="7382"/>
    <cellStyle name="SAPBEXexcCritical4 5" xfId="1794"/>
    <cellStyle name="SAPBEXexcCritical4 50" xfId="7383"/>
    <cellStyle name="SAPBEXexcCritical4 51" xfId="7384"/>
    <cellStyle name="SAPBEXexcCritical4 52" xfId="7385"/>
    <cellStyle name="SAPBEXexcCritical4 53" xfId="7386"/>
    <cellStyle name="SAPBEXexcCritical4 54" xfId="7387"/>
    <cellStyle name="SAPBEXexcCritical4 55" xfId="7388"/>
    <cellStyle name="SAPBEXexcCritical4 56" xfId="7389"/>
    <cellStyle name="SAPBEXexcCritical4 57" xfId="7390"/>
    <cellStyle name="SAPBEXexcCritical4 58" xfId="7391"/>
    <cellStyle name="SAPBEXexcCritical4 59" xfId="7392"/>
    <cellStyle name="SAPBEXexcCritical4 6" xfId="1795"/>
    <cellStyle name="SAPBEXexcCritical4 60" xfId="7393"/>
    <cellStyle name="SAPBEXexcCritical4 61" xfId="7394"/>
    <cellStyle name="SAPBEXexcCritical4 62" xfId="7395"/>
    <cellStyle name="SAPBEXexcCritical4 63" xfId="7396"/>
    <cellStyle name="SAPBEXexcCritical4 64" xfId="7397"/>
    <cellStyle name="SAPBEXexcCritical4 65" xfId="7398"/>
    <cellStyle name="SAPBEXexcCritical4 66" xfId="7399"/>
    <cellStyle name="SAPBEXexcCritical4 67" xfId="7400"/>
    <cellStyle name="SAPBEXexcCritical4 68" xfId="7401"/>
    <cellStyle name="SAPBEXexcCritical4 69" xfId="7402"/>
    <cellStyle name="SAPBEXexcCritical4 7" xfId="1796"/>
    <cellStyle name="SAPBEXexcCritical4 70" xfId="7403"/>
    <cellStyle name="SAPBEXexcCritical4 71" xfId="7404"/>
    <cellStyle name="SAPBEXexcCritical4 72" xfId="7405"/>
    <cellStyle name="SAPBEXexcCritical4 73" xfId="7406"/>
    <cellStyle name="SAPBEXexcCritical4 74" xfId="7407"/>
    <cellStyle name="SAPBEXexcCritical4 75" xfId="7408"/>
    <cellStyle name="SAPBEXexcCritical4 76" xfId="7409"/>
    <cellStyle name="SAPBEXexcCritical4 77" xfId="7410"/>
    <cellStyle name="SAPBEXexcCritical4 78" xfId="7411"/>
    <cellStyle name="SAPBEXexcCritical4 79" xfId="7412"/>
    <cellStyle name="SAPBEXexcCritical4 8" xfId="1797"/>
    <cellStyle name="SAPBEXexcCritical4 80" xfId="7413"/>
    <cellStyle name="SAPBEXexcCritical4 81" xfId="7414"/>
    <cellStyle name="SAPBEXexcCritical4 82" xfId="7415"/>
    <cellStyle name="SAPBEXexcCritical4 83" xfId="7416"/>
    <cellStyle name="SAPBEXexcCritical4 84" xfId="7417"/>
    <cellStyle name="SAPBEXexcCritical4 85" xfId="7418"/>
    <cellStyle name="SAPBEXexcCritical4 86" xfId="7419"/>
    <cellStyle name="SAPBEXexcCritical4 87" xfId="7420"/>
    <cellStyle name="SAPBEXexcCritical4 88" xfId="7421"/>
    <cellStyle name="SAPBEXexcCritical4 89" xfId="7422"/>
    <cellStyle name="SAPBEXexcCritical4 9" xfId="1798"/>
    <cellStyle name="SAPBEXexcCritical4 90" xfId="7423"/>
    <cellStyle name="SAPBEXexcCritical4 91" xfId="7424"/>
    <cellStyle name="SAPBEXexcCritical4 92" xfId="7425"/>
    <cellStyle name="SAPBEXexcCritical4 93" xfId="7426"/>
    <cellStyle name="SAPBEXexcCritical4 94" xfId="7427"/>
    <cellStyle name="SAPBEXexcCritical4 95" xfId="7428"/>
    <cellStyle name="SAPBEXexcCritical4 96" xfId="7429"/>
    <cellStyle name="SAPBEXexcCritical4 97" xfId="7430"/>
    <cellStyle name="SAPBEXexcCritical4 98" xfId="7431"/>
    <cellStyle name="SAPBEXexcCritical4 99" xfId="7432"/>
    <cellStyle name="SAPBEXexcCritical4_(A-7) IS-Inputs" xfId="7433"/>
    <cellStyle name="SAPBEXexcCritical5" xfId="90"/>
    <cellStyle name="SAPBEXexcCritical5 10" xfId="1799"/>
    <cellStyle name="SAPBEXexcCritical5 100" xfId="7434"/>
    <cellStyle name="SAPBEXexcCritical5 101" xfId="7435"/>
    <cellStyle name="SAPBEXexcCritical5 102" xfId="7436"/>
    <cellStyle name="SAPBEXexcCritical5 103" xfId="7437"/>
    <cellStyle name="SAPBEXexcCritical5 104" xfId="7438"/>
    <cellStyle name="SAPBEXexcCritical5 105" xfId="7439"/>
    <cellStyle name="SAPBEXexcCritical5 106" xfId="7440"/>
    <cellStyle name="SAPBEXexcCritical5 107" xfId="7441"/>
    <cellStyle name="SAPBEXexcCritical5 108" xfId="7442"/>
    <cellStyle name="SAPBEXexcCritical5 109" xfId="7443"/>
    <cellStyle name="SAPBEXexcCritical5 11" xfId="1800"/>
    <cellStyle name="SAPBEXexcCritical5 110" xfId="7444"/>
    <cellStyle name="SAPBEXexcCritical5 12" xfId="1801"/>
    <cellStyle name="SAPBEXexcCritical5 13" xfId="1802"/>
    <cellStyle name="SAPBEXexcCritical5 14" xfId="1803"/>
    <cellStyle name="SAPBEXexcCritical5 15" xfId="1804"/>
    <cellStyle name="SAPBEXexcCritical5 16" xfId="1805"/>
    <cellStyle name="SAPBEXexcCritical5 17" xfId="1806"/>
    <cellStyle name="SAPBEXexcCritical5 18" xfId="1807"/>
    <cellStyle name="SAPBEXexcCritical5 19" xfId="1808"/>
    <cellStyle name="SAPBEXexcCritical5 2" xfId="1809"/>
    <cellStyle name="SAPBEXexcCritical5 20" xfId="1810"/>
    <cellStyle name="SAPBEXexcCritical5 21" xfId="1811"/>
    <cellStyle name="SAPBEXexcCritical5 22" xfId="1812"/>
    <cellStyle name="SAPBEXexcCritical5 23" xfId="1813"/>
    <cellStyle name="SAPBEXexcCritical5 24" xfId="1814"/>
    <cellStyle name="SAPBEXexcCritical5 25" xfId="1815"/>
    <cellStyle name="SAPBEXexcCritical5 26" xfId="1816"/>
    <cellStyle name="SAPBEXexcCritical5 27" xfId="1817"/>
    <cellStyle name="SAPBEXexcCritical5 28" xfId="1818"/>
    <cellStyle name="SAPBEXexcCritical5 29" xfId="1819"/>
    <cellStyle name="SAPBEXexcCritical5 3" xfId="1820"/>
    <cellStyle name="SAPBEXexcCritical5 30" xfId="1821"/>
    <cellStyle name="SAPBEXexcCritical5 31" xfId="1822"/>
    <cellStyle name="SAPBEXexcCritical5 32" xfId="1823"/>
    <cellStyle name="SAPBEXexcCritical5 33" xfId="1824"/>
    <cellStyle name="SAPBEXexcCritical5 34" xfId="1825"/>
    <cellStyle name="SAPBEXexcCritical5 35" xfId="1826"/>
    <cellStyle name="SAPBEXexcCritical5 36" xfId="1827"/>
    <cellStyle name="SAPBEXexcCritical5 37" xfId="1828"/>
    <cellStyle name="SAPBEXexcCritical5 38" xfId="1829"/>
    <cellStyle name="SAPBEXexcCritical5 39" xfId="1830"/>
    <cellStyle name="SAPBEXexcCritical5 4" xfId="1831"/>
    <cellStyle name="SAPBEXexcCritical5 40" xfId="1832"/>
    <cellStyle name="SAPBEXexcCritical5 41" xfId="1833"/>
    <cellStyle name="SAPBEXexcCritical5 42" xfId="1834"/>
    <cellStyle name="SAPBEXexcCritical5 43" xfId="1835"/>
    <cellStyle name="SAPBEXexcCritical5 44" xfId="1836"/>
    <cellStyle name="SAPBEXexcCritical5 45" xfId="1837"/>
    <cellStyle name="SAPBEXexcCritical5 46" xfId="7445"/>
    <cellStyle name="SAPBEXexcCritical5 47" xfId="7446"/>
    <cellStyle name="SAPBEXexcCritical5 48" xfId="7447"/>
    <cellStyle name="SAPBEXexcCritical5 49" xfId="7448"/>
    <cellStyle name="SAPBEXexcCritical5 5" xfId="1838"/>
    <cellStyle name="SAPBEXexcCritical5 50" xfId="7449"/>
    <cellStyle name="SAPBEXexcCritical5 51" xfId="7450"/>
    <cellStyle name="SAPBEXexcCritical5 52" xfId="7451"/>
    <cellStyle name="SAPBEXexcCritical5 53" xfId="7452"/>
    <cellStyle name="SAPBEXexcCritical5 54" xfId="7453"/>
    <cellStyle name="SAPBEXexcCritical5 55" xfId="7454"/>
    <cellStyle name="SAPBEXexcCritical5 56" xfId="7455"/>
    <cellStyle name="SAPBEXexcCritical5 57" xfId="7456"/>
    <cellStyle name="SAPBEXexcCritical5 58" xfId="7457"/>
    <cellStyle name="SAPBEXexcCritical5 59" xfId="7458"/>
    <cellStyle name="SAPBEXexcCritical5 6" xfId="1839"/>
    <cellStyle name="SAPBEXexcCritical5 60" xfId="7459"/>
    <cellStyle name="SAPBEXexcCritical5 61" xfId="7460"/>
    <cellStyle name="SAPBEXexcCritical5 62" xfId="7461"/>
    <cellStyle name="SAPBEXexcCritical5 63" xfId="7462"/>
    <cellStyle name="SAPBEXexcCritical5 64" xfId="7463"/>
    <cellStyle name="SAPBEXexcCritical5 65" xfId="7464"/>
    <cellStyle name="SAPBEXexcCritical5 66" xfId="7465"/>
    <cellStyle name="SAPBEXexcCritical5 67" xfId="7466"/>
    <cellStyle name="SAPBEXexcCritical5 68" xfId="7467"/>
    <cellStyle name="SAPBEXexcCritical5 69" xfId="7468"/>
    <cellStyle name="SAPBEXexcCritical5 7" xfId="1840"/>
    <cellStyle name="SAPBEXexcCritical5 70" xfId="7469"/>
    <cellStyle name="SAPBEXexcCritical5 71" xfId="7470"/>
    <cellStyle name="SAPBEXexcCritical5 72" xfId="7471"/>
    <cellStyle name="SAPBEXexcCritical5 73" xfId="7472"/>
    <cellStyle name="SAPBEXexcCritical5 74" xfId="7473"/>
    <cellStyle name="SAPBEXexcCritical5 75" xfId="7474"/>
    <cellStyle name="SAPBEXexcCritical5 76" xfId="7475"/>
    <cellStyle name="SAPBEXexcCritical5 77" xfId="7476"/>
    <cellStyle name="SAPBEXexcCritical5 78" xfId="7477"/>
    <cellStyle name="SAPBEXexcCritical5 79" xfId="7478"/>
    <cellStyle name="SAPBEXexcCritical5 8" xfId="1841"/>
    <cellStyle name="SAPBEXexcCritical5 80" xfId="7479"/>
    <cellStyle name="SAPBEXexcCritical5 81" xfId="7480"/>
    <cellStyle name="SAPBEXexcCritical5 82" xfId="7481"/>
    <cellStyle name="SAPBEXexcCritical5 83" xfId="7482"/>
    <cellStyle name="SAPBEXexcCritical5 84" xfId="7483"/>
    <cellStyle name="SAPBEXexcCritical5 85" xfId="7484"/>
    <cellStyle name="SAPBEXexcCritical5 86" xfId="7485"/>
    <cellStyle name="SAPBEXexcCritical5 87" xfId="7486"/>
    <cellStyle name="SAPBEXexcCritical5 88" xfId="7487"/>
    <cellStyle name="SAPBEXexcCritical5 89" xfId="7488"/>
    <cellStyle name="SAPBEXexcCritical5 9" xfId="1842"/>
    <cellStyle name="SAPBEXexcCritical5 90" xfId="7489"/>
    <cellStyle name="SAPBEXexcCritical5 91" xfId="7490"/>
    <cellStyle name="SAPBEXexcCritical5 92" xfId="7491"/>
    <cellStyle name="SAPBEXexcCritical5 93" xfId="7492"/>
    <cellStyle name="SAPBEXexcCritical5 94" xfId="7493"/>
    <cellStyle name="SAPBEXexcCritical5 95" xfId="7494"/>
    <cellStyle name="SAPBEXexcCritical5 96" xfId="7495"/>
    <cellStyle name="SAPBEXexcCritical5 97" xfId="7496"/>
    <cellStyle name="SAPBEXexcCritical5 98" xfId="7497"/>
    <cellStyle name="SAPBEXexcCritical5 99" xfId="7498"/>
    <cellStyle name="SAPBEXexcCritical5_(A-7) IS-Inputs" xfId="7499"/>
    <cellStyle name="SAPBEXexcCritical6" xfId="91"/>
    <cellStyle name="SAPBEXexcCritical6 10" xfId="1843"/>
    <cellStyle name="SAPBEXexcCritical6 100" xfId="7500"/>
    <cellStyle name="SAPBEXexcCritical6 101" xfId="7501"/>
    <cellStyle name="SAPBEXexcCritical6 102" xfId="7502"/>
    <cellStyle name="SAPBEXexcCritical6 103" xfId="7503"/>
    <cellStyle name="SAPBEXexcCritical6 104" xfId="7504"/>
    <cellStyle name="SAPBEXexcCritical6 105" xfId="7505"/>
    <cellStyle name="SAPBEXexcCritical6 106" xfId="7506"/>
    <cellStyle name="SAPBEXexcCritical6 107" xfId="7507"/>
    <cellStyle name="SAPBEXexcCritical6 108" xfId="7508"/>
    <cellStyle name="SAPBEXexcCritical6 109" xfId="7509"/>
    <cellStyle name="SAPBEXexcCritical6 11" xfId="1844"/>
    <cellStyle name="SAPBEXexcCritical6 110" xfId="7510"/>
    <cellStyle name="SAPBEXexcCritical6 12" xfId="1845"/>
    <cellStyle name="SAPBEXexcCritical6 13" xfId="1846"/>
    <cellStyle name="SAPBEXexcCritical6 14" xfId="1847"/>
    <cellStyle name="SAPBEXexcCritical6 15" xfId="1848"/>
    <cellStyle name="SAPBEXexcCritical6 16" xfId="1849"/>
    <cellStyle name="SAPBEXexcCritical6 17" xfId="1850"/>
    <cellStyle name="SAPBEXexcCritical6 18" xfId="1851"/>
    <cellStyle name="SAPBEXexcCritical6 19" xfId="1852"/>
    <cellStyle name="SAPBEXexcCritical6 2" xfId="1853"/>
    <cellStyle name="SAPBEXexcCritical6 20" xfId="1854"/>
    <cellStyle name="SAPBEXexcCritical6 21" xfId="1855"/>
    <cellStyle name="SAPBEXexcCritical6 22" xfId="1856"/>
    <cellStyle name="SAPBEXexcCritical6 23" xfId="1857"/>
    <cellStyle name="SAPBEXexcCritical6 24" xfId="1858"/>
    <cellStyle name="SAPBEXexcCritical6 25" xfId="1859"/>
    <cellStyle name="SAPBEXexcCritical6 26" xfId="1860"/>
    <cellStyle name="SAPBEXexcCritical6 27" xfId="1861"/>
    <cellStyle name="SAPBEXexcCritical6 28" xfId="1862"/>
    <cellStyle name="SAPBEXexcCritical6 29" xfId="1863"/>
    <cellStyle name="SAPBEXexcCritical6 3" xfId="1864"/>
    <cellStyle name="SAPBEXexcCritical6 30" xfId="1865"/>
    <cellStyle name="SAPBEXexcCritical6 31" xfId="1866"/>
    <cellStyle name="SAPBEXexcCritical6 32" xfId="1867"/>
    <cellStyle name="SAPBEXexcCritical6 33" xfId="1868"/>
    <cellStyle name="SAPBEXexcCritical6 34" xfId="1869"/>
    <cellStyle name="SAPBEXexcCritical6 35" xfId="1870"/>
    <cellStyle name="SAPBEXexcCritical6 36" xfId="1871"/>
    <cellStyle name="SAPBEXexcCritical6 37" xfId="1872"/>
    <cellStyle name="SAPBEXexcCritical6 38" xfId="1873"/>
    <cellStyle name="SAPBEXexcCritical6 39" xfId="1874"/>
    <cellStyle name="SAPBEXexcCritical6 4" xfId="1875"/>
    <cellStyle name="SAPBEXexcCritical6 40" xfId="1876"/>
    <cellStyle name="SAPBEXexcCritical6 41" xfId="1877"/>
    <cellStyle name="SAPBEXexcCritical6 42" xfId="1878"/>
    <cellStyle name="SAPBEXexcCritical6 43" xfId="1879"/>
    <cellStyle name="SAPBEXexcCritical6 44" xfId="1880"/>
    <cellStyle name="SAPBEXexcCritical6 45" xfId="1881"/>
    <cellStyle name="SAPBEXexcCritical6 46" xfId="7511"/>
    <cellStyle name="SAPBEXexcCritical6 47" xfId="7512"/>
    <cellStyle name="SAPBEXexcCritical6 48" xfId="7513"/>
    <cellStyle name="SAPBEXexcCritical6 49" xfId="7514"/>
    <cellStyle name="SAPBEXexcCritical6 5" xfId="1882"/>
    <cellStyle name="SAPBEXexcCritical6 50" xfId="7515"/>
    <cellStyle name="SAPBEXexcCritical6 51" xfId="7516"/>
    <cellStyle name="SAPBEXexcCritical6 52" xfId="7517"/>
    <cellStyle name="SAPBEXexcCritical6 53" xfId="7518"/>
    <cellStyle name="SAPBEXexcCritical6 54" xfId="7519"/>
    <cellStyle name="SAPBEXexcCritical6 55" xfId="7520"/>
    <cellStyle name="SAPBEXexcCritical6 56" xfId="7521"/>
    <cellStyle name="SAPBEXexcCritical6 57" xfId="7522"/>
    <cellStyle name="SAPBEXexcCritical6 58" xfId="7523"/>
    <cellStyle name="SAPBEXexcCritical6 59" xfId="7524"/>
    <cellStyle name="SAPBEXexcCritical6 6" xfId="1883"/>
    <cellStyle name="SAPBEXexcCritical6 60" xfId="7525"/>
    <cellStyle name="SAPBEXexcCritical6 61" xfId="7526"/>
    <cellStyle name="SAPBEXexcCritical6 62" xfId="7527"/>
    <cellStyle name="SAPBEXexcCritical6 63" xfId="7528"/>
    <cellStyle name="SAPBEXexcCritical6 64" xfId="7529"/>
    <cellStyle name="SAPBEXexcCritical6 65" xfId="7530"/>
    <cellStyle name="SAPBEXexcCritical6 66" xfId="7531"/>
    <cellStyle name="SAPBEXexcCritical6 67" xfId="7532"/>
    <cellStyle name="SAPBEXexcCritical6 68" xfId="7533"/>
    <cellStyle name="SAPBEXexcCritical6 69" xfId="7534"/>
    <cellStyle name="SAPBEXexcCritical6 7" xfId="1884"/>
    <cellStyle name="SAPBEXexcCritical6 70" xfId="7535"/>
    <cellStyle name="SAPBEXexcCritical6 71" xfId="7536"/>
    <cellStyle name="SAPBEXexcCritical6 72" xfId="7537"/>
    <cellStyle name="SAPBEXexcCritical6 73" xfId="7538"/>
    <cellStyle name="SAPBEXexcCritical6 74" xfId="7539"/>
    <cellStyle name="SAPBEXexcCritical6 75" xfId="7540"/>
    <cellStyle name="SAPBEXexcCritical6 76" xfId="7541"/>
    <cellStyle name="SAPBEXexcCritical6 77" xfId="7542"/>
    <cellStyle name="SAPBEXexcCritical6 78" xfId="7543"/>
    <cellStyle name="SAPBEXexcCritical6 79" xfId="7544"/>
    <cellStyle name="SAPBEXexcCritical6 8" xfId="1885"/>
    <cellStyle name="SAPBEXexcCritical6 80" xfId="7545"/>
    <cellStyle name="SAPBEXexcCritical6 81" xfId="7546"/>
    <cellStyle name="SAPBEXexcCritical6 82" xfId="7547"/>
    <cellStyle name="SAPBEXexcCritical6 83" xfId="7548"/>
    <cellStyle name="SAPBEXexcCritical6 84" xfId="7549"/>
    <cellStyle name="SAPBEXexcCritical6 85" xfId="7550"/>
    <cellStyle name="SAPBEXexcCritical6 86" xfId="7551"/>
    <cellStyle name="SAPBEXexcCritical6 87" xfId="7552"/>
    <cellStyle name="SAPBEXexcCritical6 88" xfId="7553"/>
    <cellStyle name="SAPBEXexcCritical6 89" xfId="7554"/>
    <cellStyle name="SAPBEXexcCritical6 9" xfId="1886"/>
    <cellStyle name="SAPBEXexcCritical6 90" xfId="7555"/>
    <cellStyle name="SAPBEXexcCritical6 91" xfId="7556"/>
    <cellStyle name="SAPBEXexcCritical6 92" xfId="7557"/>
    <cellStyle name="SAPBEXexcCritical6 93" xfId="7558"/>
    <cellStyle name="SAPBEXexcCritical6 94" xfId="7559"/>
    <cellStyle name="SAPBEXexcCritical6 95" xfId="7560"/>
    <cellStyle name="SAPBEXexcCritical6 96" xfId="7561"/>
    <cellStyle name="SAPBEXexcCritical6 97" xfId="7562"/>
    <cellStyle name="SAPBEXexcCritical6 98" xfId="7563"/>
    <cellStyle name="SAPBEXexcCritical6 99" xfId="7564"/>
    <cellStyle name="SAPBEXexcCritical6_(A-7) IS-Inputs" xfId="7565"/>
    <cellStyle name="SAPBEXexcGood1" xfId="92"/>
    <cellStyle name="SAPBEXexcGood1 10" xfId="1887"/>
    <cellStyle name="SAPBEXexcGood1 100" xfId="7566"/>
    <cellStyle name="SAPBEXexcGood1 101" xfId="7567"/>
    <cellStyle name="SAPBEXexcGood1 102" xfId="7568"/>
    <cellStyle name="SAPBEXexcGood1 103" xfId="7569"/>
    <cellStyle name="SAPBEXexcGood1 104" xfId="7570"/>
    <cellStyle name="SAPBEXexcGood1 105" xfId="7571"/>
    <cellStyle name="SAPBEXexcGood1 106" xfId="7572"/>
    <cellStyle name="SAPBEXexcGood1 107" xfId="7573"/>
    <cellStyle name="SAPBEXexcGood1 108" xfId="7574"/>
    <cellStyle name="SAPBEXexcGood1 109" xfId="7575"/>
    <cellStyle name="SAPBEXexcGood1 11" xfId="1888"/>
    <cellStyle name="SAPBEXexcGood1 110" xfId="7576"/>
    <cellStyle name="SAPBEXexcGood1 12" xfId="1889"/>
    <cellStyle name="SAPBEXexcGood1 13" xfId="1890"/>
    <cellStyle name="SAPBEXexcGood1 14" xfId="1891"/>
    <cellStyle name="SAPBEXexcGood1 15" xfId="1892"/>
    <cellStyle name="SAPBEXexcGood1 16" xfId="1893"/>
    <cellStyle name="SAPBEXexcGood1 17" xfId="1894"/>
    <cellStyle name="SAPBEXexcGood1 18" xfId="1895"/>
    <cellStyle name="SAPBEXexcGood1 19" xfId="1896"/>
    <cellStyle name="SAPBEXexcGood1 2" xfId="1897"/>
    <cellStyle name="SAPBEXexcGood1 20" xfId="1898"/>
    <cellStyle name="SAPBEXexcGood1 21" xfId="1899"/>
    <cellStyle name="SAPBEXexcGood1 22" xfId="1900"/>
    <cellStyle name="SAPBEXexcGood1 23" xfId="1901"/>
    <cellStyle name="SAPBEXexcGood1 24" xfId="1902"/>
    <cellStyle name="SAPBEXexcGood1 25" xfId="1903"/>
    <cellStyle name="SAPBEXexcGood1 26" xfId="1904"/>
    <cellStyle name="SAPBEXexcGood1 27" xfId="1905"/>
    <cellStyle name="SAPBEXexcGood1 28" xfId="1906"/>
    <cellStyle name="SAPBEXexcGood1 29" xfId="1907"/>
    <cellStyle name="SAPBEXexcGood1 3" xfId="1908"/>
    <cellStyle name="SAPBEXexcGood1 30" xfId="1909"/>
    <cellStyle name="SAPBEXexcGood1 31" xfId="1910"/>
    <cellStyle name="SAPBEXexcGood1 32" xfId="1911"/>
    <cellStyle name="SAPBEXexcGood1 33" xfId="1912"/>
    <cellStyle name="SAPBEXexcGood1 34" xfId="1913"/>
    <cellStyle name="SAPBEXexcGood1 35" xfId="1914"/>
    <cellStyle name="SAPBEXexcGood1 36" xfId="1915"/>
    <cellStyle name="SAPBEXexcGood1 37" xfId="1916"/>
    <cellStyle name="SAPBEXexcGood1 38" xfId="1917"/>
    <cellStyle name="SAPBEXexcGood1 39" xfId="1918"/>
    <cellStyle name="SAPBEXexcGood1 4" xfId="1919"/>
    <cellStyle name="SAPBEXexcGood1 40" xfId="1920"/>
    <cellStyle name="SAPBEXexcGood1 41" xfId="1921"/>
    <cellStyle name="SAPBEXexcGood1 42" xfId="1922"/>
    <cellStyle name="SAPBEXexcGood1 43" xfId="1923"/>
    <cellStyle name="SAPBEXexcGood1 44" xfId="1924"/>
    <cellStyle name="SAPBEXexcGood1 45" xfId="1925"/>
    <cellStyle name="SAPBEXexcGood1 46" xfId="7577"/>
    <cellStyle name="SAPBEXexcGood1 47" xfId="7578"/>
    <cellStyle name="SAPBEXexcGood1 48" xfId="7579"/>
    <cellStyle name="SAPBEXexcGood1 49" xfId="7580"/>
    <cellStyle name="SAPBEXexcGood1 5" xfId="1926"/>
    <cellStyle name="SAPBEXexcGood1 50" xfId="7581"/>
    <cellStyle name="SAPBEXexcGood1 51" xfId="7582"/>
    <cellStyle name="SAPBEXexcGood1 52" xfId="7583"/>
    <cellStyle name="SAPBEXexcGood1 53" xfId="7584"/>
    <cellStyle name="SAPBEXexcGood1 54" xfId="7585"/>
    <cellStyle name="SAPBEXexcGood1 55" xfId="7586"/>
    <cellStyle name="SAPBEXexcGood1 56" xfId="7587"/>
    <cellStyle name="SAPBEXexcGood1 57" xfId="7588"/>
    <cellStyle name="SAPBEXexcGood1 58" xfId="7589"/>
    <cellStyle name="SAPBEXexcGood1 59" xfId="7590"/>
    <cellStyle name="SAPBEXexcGood1 6" xfId="1927"/>
    <cellStyle name="SAPBEXexcGood1 60" xfId="7591"/>
    <cellStyle name="SAPBEXexcGood1 61" xfId="7592"/>
    <cellStyle name="SAPBEXexcGood1 62" xfId="7593"/>
    <cellStyle name="SAPBEXexcGood1 63" xfId="7594"/>
    <cellStyle name="SAPBEXexcGood1 64" xfId="7595"/>
    <cellStyle name="SAPBEXexcGood1 65" xfId="7596"/>
    <cellStyle name="SAPBEXexcGood1 66" xfId="7597"/>
    <cellStyle name="SAPBEXexcGood1 67" xfId="7598"/>
    <cellStyle name="SAPBEXexcGood1 68" xfId="7599"/>
    <cellStyle name="SAPBEXexcGood1 69" xfId="7600"/>
    <cellStyle name="SAPBEXexcGood1 7" xfId="1928"/>
    <cellStyle name="SAPBEXexcGood1 70" xfId="7601"/>
    <cellStyle name="SAPBEXexcGood1 71" xfId="7602"/>
    <cellStyle name="SAPBEXexcGood1 72" xfId="7603"/>
    <cellStyle name="SAPBEXexcGood1 73" xfId="7604"/>
    <cellStyle name="SAPBEXexcGood1 74" xfId="7605"/>
    <cellStyle name="SAPBEXexcGood1 75" xfId="7606"/>
    <cellStyle name="SAPBEXexcGood1 76" xfId="7607"/>
    <cellStyle name="SAPBEXexcGood1 77" xfId="7608"/>
    <cellStyle name="SAPBEXexcGood1 78" xfId="7609"/>
    <cellStyle name="SAPBEXexcGood1 79" xfId="7610"/>
    <cellStyle name="SAPBEXexcGood1 8" xfId="1929"/>
    <cellStyle name="SAPBEXexcGood1 80" xfId="7611"/>
    <cellStyle name="SAPBEXexcGood1 81" xfId="7612"/>
    <cellStyle name="SAPBEXexcGood1 82" xfId="7613"/>
    <cellStyle name="SAPBEXexcGood1 83" xfId="7614"/>
    <cellStyle name="SAPBEXexcGood1 84" xfId="7615"/>
    <cellStyle name="SAPBEXexcGood1 85" xfId="7616"/>
    <cellStyle name="SAPBEXexcGood1 86" xfId="7617"/>
    <cellStyle name="SAPBEXexcGood1 87" xfId="7618"/>
    <cellStyle name="SAPBEXexcGood1 88" xfId="7619"/>
    <cellStyle name="SAPBEXexcGood1 89" xfId="7620"/>
    <cellStyle name="SAPBEXexcGood1 9" xfId="1930"/>
    <cellStyle name="SAPBEXexcGood1 90" xfId="7621"/>
    <cellStyle name="SAPBEXexcGood1 91" xfId="7622"/>
    <cellStyle name="SAPBEXexcGood1 92" xfId="7623"/>
    <cellStyle name="SAPBEXexcGood1 93" xfId="7624"/>
    <cellStyle name="SAPBEXexcGood1 94" xfId="7625"/>
    <cellStyle name="SAPBEXexcGood1 95" xfId="7626"/>
    <cellStyle name="SAPBEXexcGood1 96" xfId="7627"/>
    <cellStyle name="SAPBEXexcGood1 97" xfId="7628"/>
    <cellStyle name="SAPBEXexcGood1 98" xfId="7629"/>
    <cellStyle name="SAPBEXexcGood1 99" xfId="7630"/>
    <cellStyle name="SAPBEXexcGood1_(A-7) IS-Inputs" xfId="7631"/>
    <cellStyle name="SAPBEXexcGood2" xfId="93"/>
    <cellStyle name="SAPBEXexcGood2 10" xfId="1931"/>
    <cellStyle name="SAPBEXexcGood2 100" xfId="7632"/>
    <cellStyle name="SAPBEXexcGood2 101" xfId="7633"/>
    <cellStyle name="SAPBEXexcGood2 102" xfId="7634"/>
    <cellStyle name="SAPBEXexcGood2 103" xfId="7635"/>
    <cellStyle name="SAPBEXexcGood2 104" xfId="7636"/>
    <cellStyle name="SAPBEXexcGood2 105" xfId="7637"/>
    <cellStyle name="SAPBEXexcGood2 106" xfId="7638"/>
    <cellStyle name="SAPBEXexcGood2 107" xfId="7639"/>
    <cellStyle name="SAPBEXexcGood2 108" xfId="7640"/>
    <cellStyle name="SAPBEXexcGood2 109" xfId="7641"/>
    <cellStyle name="SAPBEXexcGood2 11" xfId="1932"/>
    <cellStyle name="SAPBEXexcGood2 110" xfId="7642"/>
    <cellStyle name="SAPBEXexcGood2 12" xfId="1933"/>
    <cellStyle name="SAPBEXexcGood2 13" xfId="1934"/>
    <cellStyle name="SAPBEXexcGood2 14" xfId="1935"/>
    <cellStyle name="SAPBEXexcGood2 15" xfId="1936"/>
    <cellStyle name="SAPBEXexcGood2 16" xfId="1937"/>
    <cellStyle name="SAPBEXexcGood2 17" xfId="1938"/>
    <cellStyle name="SAPBEXexcGood2 18" xfId="1939"/>
    <cellStyle name="SAPBEXexcGood2 19" xfId="1940"/>
    <cellStyle name="SAPBEXexcGood2 2" xfId="1941"/>
    <cellStyle name="SAPBEXexcGood2 20" xfId="1942"/>
    <cellStyle name="SAPBEXexcGood2 21" xfId="1943"/>
    <cellStyle name="SAPBEXexcGood2 22" xfId="1944"/>
    <cellStyle name="SAPBEXexcGood2 23" xfId="1945"/>
    <cellStyle name="SAPBEXexcGood2 24" xfId="1946"/>
    <cellStyle name="SAPBEXexcGood2 25" xfId="1947"/>
    <cellStyle name="SAPBEXexcGood2 26" xfId="1948"/>
    <cellStyle name="SAPBEXexcGood2 27" xfId="1949"/>
    <cellStyle name="SAPBEXexcGood2 28" xfId="1950"/>
    <cellStyle name="SAPBEXexcGood2 29" xfId="1951"/>
    <cellStyle name="SAPBEXexcGood2 3" xfId="1952"/>
    <cellStyle name="SAPBEXexcGood2 30" xfId="1953"/>
    <cellStyle name="SAPBEXexcGood2 31" xfId="1954"/>
    <cellStyle name="SAPBEXexcGood2 32" xfId="1955"/>
    <cellStyle name="SAPBEXexcGood2 33" xfId="1956"/>
    <cellStyle name="SAPBEXexcGood2 34" xfId="1957"/>
    <cellStyle name="SAPBEXexcGood2 35" xfId="1958"/>
    <cellStyle name="SAPBEXexcGood2 36" xfId="1959"/>
    <cellStyle name="SAPBEXexcGood2 37" xfId="1960"/>
    <cellStyle name="SAPBEXexcGood2 38" xfId="1961"/>
    <cellStyle name="SAPBEXexcGood2 39" xfId="1962"/>
    <cellStyle name="SAPBEXexcGood2 4" xfId="1963"/>
    <cellStyle name="SAPBEXexcGood2 40" xfId="1964"/>
    <cellStyle name="SAPBEXexcGood2 41" xfId="1965"/>
    <cellStyle name="SAPBEXexcGood2 42" xfId="1966"/>
    <cellStyle name="SAPBEXexcGood2 43" xfId="1967"/>
    <cellStyle name="SAPBEXexcGood2 44" xfId="1968"/>
    <cellStyle name="SAPBEXexcGood2 45" xfId="1969"/>
    <cellStyle name="SAPBEXexcGood2 46" xfId="7643"/>
    <cellStyle name="SAPBEXexcGood2 47" xfId="7644"/>
    <cellStyle name="SAPBEXexcGood2 48" xfId="7645"/>
    <cellStyle name="SAPBEXexcGood2 49" xfId="7646"/>
    <cellStyle name="SAPBEXexcGood2 5" xfId="1970"/>
    <cellStyle name="SAPBEXexcGood2 50" xfId="7647"/>
    <cellStyle name="SAPBEXexcGood2 51" xfId="7648"/>
    <cellStyle name="SAPBEXexcGood2 52" xfId="7649"/>
    <cellStyle name="SAPBEXexcGood2 53" xfId="7650"/>
    <cellStyle name="SAPBEXexcGood2 54" xfId="7651"/>
    <cellStyle name="SAPBEXexcGood2 55" xfId="7652"/>
    <cellStyle name="SAPBEXexcGood2 56" xfId="7653"/>
    <cellStyle name="SAPBEXexcGood2 57" xfId="7654"/>
    <cellStyle name="SAPBEXexcGood2 58" xfId="7655"/>
    <cellStyle name="SAPBEXexcGood2 59" xfId="7656"/>
    <cellStyle name="SAPBEXexcGood2 6" xfId="1971"/>
    <cellStyle name="SAPBEXexcGood2 60" xfId="7657"/>
    <cellStyle name="SAPBEXexcGood2 61" xfId="7658"/>
    <cellStyle name="SAPBEXexcGood2 62" xfId="7659"/>
    <cellStyle name="SAPBEXexcGood2 63" xfId="7660"/>
    <cellStyle name="SAPBEXexcGood2 64" xfId="7661"/>
    <cellStyle name="SAPBEXexcGood2 65" xfId="7662"/>
    <cellStyle name="SAPBEXexcGood2 66" xfId="7663"/>
    <cellStyle name="SAPBEXexcGood2 67" xfId="7664"/>
    <cellStyle name="SAPBEXexcGood2 68" xfId="7665"/>
    <cellStyle name="SAPBEXexcGood2 69" xfId="7666"/>
    <cellStyle name="SAPBEXexcGood2 7" xfId="1972"/>
    <cellStyle name="SAPBEXexcGood2 70" xfId="7667"/>
    <cellStyle name="SAPBEXexcGood2 71" xfId="7668"/>
    <cellStyle name="SAPBEXexcGood2 72" xfId="7669"/>
    <cellStyle name="SAPBEXexcGood2 73" xfId="7670"/>
    <cellStyle name="SAPBEXexcGood2 74" xfId="7671"/>
    <cellStyle name="SAPBEXexcGood2 75" xfId="7672"/>
    <cellStyle name="SAPBEXexcGood2 76" xfId="7673"/>
    <cellStyle name="SAPBEXexcGood2 77" xfId="7674"/>
    <cellStyle name="SAPBEXexcGood2 78" xfId="7675"/>
    <cellStyle name="SAPBEXexcGood2 79" xfId="7676"/>
    <cellStyle name="SAPBEXexcGood2 8" xfId="1973"/>
    <cellStyle name="SAPBEXexcGood2 80" xfId="7677"/>
    <cellStyle name="SAPBEXexcGood2 81" xfId="7678"/>
    <cellStyle name="SAPBEXexcGood2 82" xfId="7679"/>
    <cellStyle name="SAPBEXexcGood2 83" xfId="7680"/>
    <cellStyle name="SAPBEXexcGood2 84" xfId="7681"/>
    <cellStyle name="SAPBEXexcGood2 85" xfId="7682"/>
    <cellStyle name="SAPBEXexcGood2 86" xfId="7683"/>
    <cellStyle name="SAPBEXexcGood2 87" xfId="7684"/>
    <cellStyle name="SAPBEXexcGood2 88" xfId="7685"/>
    <cellStyle name="SAPBEXexcGood2 89" xfId="7686"/>
    <cellStyle name="SAPBEXexcGood2 9" xfId="1974"/>
    <cellStyle name="SAPBEXexcGood2 90" xfId="7687"/>
    <cellStyle name="SAPBEXexcGood2 91" xfId="7688"/>
    <cellStyle name="SAPBEXexcGood2 92" xfId="7689"/>
    <cellStyle name="SAPBEXexcGood2 93" xfId="7690"/>
    <cellStyle name="SAPBEXexcGood2 94" xfId="7691"/>
    <cellStyle name="SAPBEXexcGood2 95" xfId="7692"/>
    <cellStyle name="SAPBEXexcGood2 96" xfId="7693"/>
    <cellStyle name="SAPBEXexcGood2 97" xfId="7694"/>
    <cellStyle name="SAPBEXexcGood2 98" xfId="7695"/>
    <cellStyle name="SAPBEXexcGood2 99" xfId="7696"/>
    <cellStyle name="SAPBEXexcGood2_(A-7) IS-Inputs" xfId="7697"/>
    <cellStyle name="SAPBEXexcGood3" xfId="94"/>
    <cellStyle name="SAPBEXexcGood3 10" xfId="1975"/>
    <cellStyle name="SAPBEXexcGood3 100" xfId="7698"/>
    <cellStyle name="SAPBEXexcGood3 101" xfId="7699"/>
    <cellStyle name="SAPBEXexcGood3 102" xfId="7700"/>
    <cellStyle name="SAPBEXexcGood3 103" xfId="7701"/>
    <cellStyle name="SAPBEXexcGood3 104" xfId="7702"/>
    <cellStyle name="SAPBEXexcGood3 105" xfId="7703"/>
    <cellStyle name="SAPBEXexcGood3 106" xfId="7704"/>
    <cellStyle name="SAPBEXexcGood3 107" xfId="7705"/>
    <cellStyle name="SAPBEXexcGood3 108" xfId="7706"/>
    <cellStyle name="SAPBEXexcGood3 109" xfId="7707"/>
    <cellStyle name="SAPBEXexcGood3 11" xfId="1976"/>
    <cellStyle name="SAPBEXexcGood3 110" xfId="7708"/>
    <cellStyle name="SAPBEXexcGood3 12" xfId="1977"/>
    <cellStyle name="SAPBEXexcGood3 13" xfId="1978"/>
    <cellStyle name="SAPBEXexcGood3 14" xfId="1979"/>
    <cellStyle name="SAPBEXexcGood3 15" xfId="1980"/>
    <cellStyle name="SAPBEXexcGood3 16" xfId="1981"/>
    <cellStyle name="SAPBEXexcGood3 17" xfId="1982"/>
    <cellStyle name="SAPBEXexcGood3 18" xfId="1983"/>
    <cellStyle name="SAPBEXexcGood3 19" xfId="1984"/>
    <cellStyle name="SAPBEXexcGood3 2" xfId="1985"/>
    <cellStyle name="SAPBEXexcGood3 20" xfId="1986"/>
    <cellStyle name="SAPBEXexcGood3 21" xfId="1987"/>
    <cellStyle name="SAPBEXexcGood3 22" xfId="1988"/>
    <cellStyle name="SAPBEXexcGood3 23" xfId="1989"/>
    <cellStyle name="SAPBEXexcGood3 24" xfId="1990"/>
    <cellStyle name="SAPBEXexcGood3 25" xfId="1991"/>
    <cellStyle name="SAPBEXexcGood3 26" xfId="1992"/>
    <cellStyle name="SAPBEXexcGood3 27" xfId="1993"/>
    <cellStyle name="SAPBEXexcGood3 28" xfId="1994"/>
    <cellStyle name="SAPBEXexcGood3 29" xfId="1995"/>
    <cellStyle name="SAPBEXexcGood3 3" xfId="1996"/>
    <cellStyle name="SAPBEXexcGood3 30" xfId="1997"/>
    <cellStyle name="SAPBEXexcGood3 31" xfId="1998"/>
    <cellStyle name="SAPBEXexcGood3 32" xfId="1999"/>
    <cellStyle name="SAPBEXexcGood3 33" xfId="2000"/>
    <cellStyle name="SAPBEXexcGood3 34" xfId="2001"/>
    <cellStyle name="SAPBEXexcGood3 35" xfId="2002"/>
    <cellStyle name="SAPBEXexcGood3 36" xfId="2003"/>
    <cellStyle name="SAPBEXexcGood3 37" xfId="2004"/>
    <cellStyle name="SAPBEXexcGood3 38" xfId="2005"/>
    <cellStyle name="SAPBEXexcGood3 39" xfId="2006"/>
    <cellStyle name="SAPBEXexcGood3 4" xfId="2007"/>
    <cellStyle name="SAPBEXexcGood3 40" xfId="2008"/>
    <cellStyle name="SAPBEXexcGood3 41" xfId="2009"/>
    <cellStyle name="SAPBEXexcGood3 42" xfId="2010"/>
    <cellStyle name="SAPBEXexcGood3 43" xfId="2011"/>
    <cellStyle name="SAPBEXexcGood3 44" xfId="2012"/>
    <cellStyle name="SAPBEXexcGood3 45" xfId="2013"/>
    <cellStyle name="SAPBEXexcGood3 46" xfId="7709"/>
    <cellStyle name="SAPBEXexcGood3 47" xfId="7710"/>
    <cellStyle name="SAPBEXexcGood3 48" xfId="7711"/>
    <cellStyle name="SAPBEXexcGood3 49" xfId="7712"/>
    <cellStyle name="SAPBEXexcGood3 5" xfId="2014"/>
    <cellStyle name="SAPBEXexcGood3 50" xfId="7713"/>
    <cellStyle name="SAPBEXexcGood3 51" xfId="7714"/>
    <cellStyle name="SAPBEXexcGood3 52" xfId="7715"/>
    <cellStyle name="SAPBEXexcGood3 53" xfId="7716"/>
    <cellStyle name="SAPBEXexcGood3 54" xfId="7717"/>
    <cellStyle name="SAPBEXexcGood3 55" xfId="7718"/>
    <cellStyle name="SAPBEXexcGood3 56" xfId="7719"/>
    <cellStyle name="SAPBEXexcGood3 57" xfId="7720"/>
    <cellStyle name="SAPBEXexcGood3 58" xfId="7721"/>
    <cellStyle name="SAPBEXexcGood3 59" xfId="7722"/>
    <cellStyle name="SAPBEXexcGood3 6" xfId="2015"/>
    <cellStyle name="SAPBEXexcGood3 60" xfId="7723"/>
    <cellStyle name="SAPBEXexcGood3 61" xfId="7724"/>
    <cellStyle name="SAPBEXexcGood3 62" xfId="7725"/>
    <cellStyle name="SAPBEXexcGood3 63" xfId="7726"/>
    <cellStyle name="SAPBEXexcGood3 64" xfId="7727"/>
    <cellStyle name="SAPBEXexcGood3 65" xfId="7728"/>
    <cellStyle name="SAPBEXexcGood3 66" xfId="7729"/>
    <cellStyle name="SAPBEXexcGood3 67" xfId="7730"/>
    <cellStyle name="SAPBEXexcGood3 68" xfId="7731"/>
    <cellStyle name="SAPBEXexcGood3 69" xfId="7732"/>
    <cellStyle name="SAPBEXexcGood3 7" xfId="2016"/>
    <cellStyle name="SAPBEXexcGood3 70" xfId="7733"/>
    <cellStyle name="SAPBEXexcGood3 71" xfId="7734"/>
    <cellStyle name="SAPBEXexcGood3 72" xfId="7735"/>
    <cellStyle name="SAPBEXexcGood3 73" xfId="7736"/>
    <cellStyle name="SAPBEXexcGood3 74" xfId="7737"/>
    <cellStyle name="SAPBEXexcGood3 75" xfId="7738"/>
    <cellStyle name="SAPBEXexcGood3 76" xfId="7739"/>
    <cellStyle name="SAPBEXexcGood3 77" xfId="7740"/>
    <cellStyle name="SAPBEXexcGood3 78" xfId="7741"/>
    <cellStyle name="SAPBEXexcGood3 79" xfId="7742"/>
    <cellStyle name="SAPBEXexcGood3 8" xfId="2017"/>
    <cellStyle name="SAPBEXexcGood3 80" xfId="7743"/>
    <cellStyle name="SAPBEXexcGood3 81" xfId="7744"/>
    <cellStyle name="SAPBEXexcGood3 82" xfId="7745"/>
    <cellStyle name="SAPBEXexcGood3 83" xfId="7746"/>
    <cellStyle name="SAPBEXexcGood3 84" xfId="7747"/>
    <cellStyle name="SAPBEXexcGood3 85" xfId="7748"/>
    <cellStyle name="SAPBEXexcGood3 86" xfId="7749"/>
    <cellStyle name="SAPBEXexcGood3 87" xfId="7750"/>
    <cellStyle name="SAPBEXexcGood3 88" xfId="7751"/>
    <cellStyle name="SAPBEXexcGood3 89" xfId="7752"/>
    <cellStyle name="SAPBEXexcGood3 9" xfId="2018"/>
    <cellStyle name="SAPBEXexcGood3 90" xfId="7753"/>
    <cellStyle name="SAPBEXexcGood3 91" xfId="7754"/>
    <cellStyle name="SAPBEXexcGood3 92" xfId="7755"/>
    <cellStyle name="SAPBEXexcGood3 93" xfId="7756"/>
    <cellStyle name="SAPBEXexcGood3 94" xfId="7757"/>
    <cellStyle name="SAPBEXexcGood3 95" xfId="7758"/>
    <cellStyle name="SAPBEXexcGood3 96" xfId="7759"/>
    <cellStyle name="SAPBEXexcGood3 97" xfId="7760"/>
    <cellStyle name="SAPBEXexcGood3 98" xfId="7761"/>
    <cellStyle name="SAPBEXexcGood3 99" xfId="7762"/>
    <cellStyle name="SAPBEXexcGood3_(A-7) IS-Inputs" xfId="7763"/>
    <cellStyle name="SAPBEXfilterDrill" xfId="95"/>
    <cellStyle name="SAPBEXfilterDrill 10" xfId="2019"/>
    <cellStyle name="SAPBEXfilterDrill 100" xfId="7764"/>
    <cellStyle name="SAPBEXfilterDrill 101" xfId="7765"/>
    <cellStyle name="SAPBEXfilterDrill 102" xfId="7766"/>
    <cellStyle name="SAPBEXfilterDrill 103" xfId="7767"/>
    <cellStyle name="SAPBEXfilterDrill 104" xfId="7768"/>
    <cellStyle name="SAPBEXfilterDrill 105" xfId="7769"/>
    <cellStyle name="SAPBEXfilterDrill 106" xfId="7770"/>
    <cellStyle name="SAPBEXfilterDrill 107" xfId="7771"/>
    <cellStyle name="SAPBEXfilterDrill 108" xfId="7772"/>
    <cellStyle name="SAPBEXfilterDrill 109" xfId="7773"/>
    <cellStyle name="SAPBEXfilterDrill 11" xfId="2020"/>
    <cellStyle name="SAPBEXfilterDrill 110" xfId="7774"/>
    <cellStyle name="SAPBEXfilterDrill 12" xfId="2021"/>
    <cellStyle name="SAPBEXfilterDrill 13" xfId="2022"/>
    <cellStyle name="SAPBEXfilterDrill 14" xfId="2023"/>
    <cellStyle name="SAPBEXfilterDrill 15" xfId="2024"/>
    <cellStyle name="SAPBEXfilterDrill 16" xfId="2025"/>
    <cellStyle name="SAPBEXfilterDrill 17" xfId="2026"/>
    <cellStyle name="SAPBEXfilterDrill 18" xfId="2027"/>
    <cellStyle name="SAPBEXfilterDrill 19" xfId="2028"/>
    <cellStyle name="SAPBEXfilterDrill 2" xfId="2029"/>
    <cellStyle name="SAPBEXfilterDrill 20" xfId="2030"/>
    <cellStyle name="SAPBEXfilterDrill 21" xfId="2031"/>
    <cellStyle name="SAPBEXfilterDrill 22" xfId="2032"/>
    <cellStyle name="SAPBEXfilterDrill 23" xfId="2033"/>
    <cellStyle name="SAPBEXfilterDrill 24" xfId="2034"/>
    <cellStyle name="SAPBEXfilterDrill 25" xfId="2035"/>
    <cellStyle name="SAPBEXfilterDrill 26" xfId="2036"/>
    <cellStyle name="SAPBEXfilterDrill 27" xfId="2037"/>
    <cellStyle name="SAPBEXfilterDrill 28" xfId="2038"/>
    <cellStyle name="SAPBEXfilterDrill 29" xfId="2039"/>
    <cellStyle name="SAPBEXfilterDrill 3" xfId="2040"/>
    <cellStyle name="SAPBEXfilterDrill 30" xfId="2041"/>
    <cellStyle name="SAPBEXfilterDrill 31" xfId="2042"/>
    <cellStyle name="SAPBEXfilterDrill 32" xfId="2043"/>
    <cellStyle name="SAPBEXfilterDrill 33" xfId="2044"/>
    <cellStyle name="SAPBEXfilterDrill 34" xfId="2045"/>
    <cellStyle name="SAPBEXfilterDrill 35" xfId="2046"/>
    <cellStyle name="SAPBEXfilterDrill 36" xfId="2047"/>
    <cellStyle name="SAPBEXfilterDrill 37" xfId="2048"/>
    <cellStyle name="SAPBEXfilterDrill 38" xfId="2049"/>
    <cellStyle name="SAPBEXfilterDrill 39" xfId="2050"/>
    <cellStyle name="SAPBEXfilterDrill 4" xfId="2051"/>
    <cellStyle name="SAPBEXfilterDrill 40" xfId="2052"/>
    <cellStyle name="SAPBEXfilterDrill 41" xfId="2053"/>
    <cellStyle name="SAPBEXfilterDrill 42" xfId="2054"/>
    <cellStyle name="SAPBEXfilterDrill 43" xfId="2055"/>
    <cellStyle name="SAPBEXfilterDrill 44" xfId="2056"/>
    <cellStyle name="SAPBEXfilterDrill 45" xfId="2057"/>
    <cellStyle name="SAPBEXfilterDrill 46" xfId="7775"/>
    <cellStyle name="SAPBEXfilterDrill 47" xfId="7776"/>
    <cellStyle name="SAPBEXfilterDrill 48" xfId="7777"/>
    <cellStyle name="SAPBEXfilterDrill 49" xfId="7778"/>
    <cellStyle name="SAPBEXfilterDrill 5" xfId="2058"/>
    <cellStyle name="SAPBEXfilterDrill 50" xfId="7779"/>
    <cellStyle name="SAPBEXfilterDrill 51" xfId="7780"/>
    <cellStyle name="SAPBEXfilterDrill 52" xfId="7781"/>
    <cellStyle name="SAPBEXfilterDrill 53" xfId="7782"/>
    <cellStyle name="SAPBEXfilterDrill 54" xfId="7783"/>
    <cellStyle name="SAPBEXfilterDrill 55" xfId="7784"/>
    <cellStyle name="SAPBEXfilterDrill 56" xfId="7785"/>
    <cellStyle name="SAPBEXfilterDrill 57" xfId="7786"/>
    <cellStyle name="SAPBEXfilterDrill 58" xfId="7787"/>
    <cellStyle name="SAPBEXfilterDrill 59" xfId="7788"/>
    <cellStyle name="SAPBEXfilterDrill 6" xfId="2059"/>
    <cellStyle name="SAPBEXfilterDrill 60" xfId="7789"/>
    <cellStyle name="SAPBEXfilterDrill 61" xfId="7790"/>
    <cellStyle name="SAPBEXfilterDrill 62" xfId="7791"/>
    <cellStyle name="SAPBEXfilterDrill 63" xfId="7792"/>
    <cellStyle name="SAPBEXfilterDrill 64" xfId="7793"/>
    <cellStyle name="SAPBEXfilterDrill 65" xfId="7794"/>
    <cellStyle name="SAPBEXfilterDrill 66" xfId="7795"/>
    <cellStyle name="SAPBEXfilterDrill 67" xfId="7796"/>
    <cellStyle name="SAPBEXfilterDrill 68" xfId="7797"/>
    <cellStyle name="SAPBEXfilterDrill 69" xfId="7798"/>
    <cellStyle name="SAPBEXfilterDrill 7" xfId="2060"/>
    <cellStyle name="SAPBEXfilterDrill 70" xfId="7799"/>
    <cellStyle name="SAPBEXfilterDrill 71" xfId="7800"/>
    <cellStyle name="SAPBEXfilterDrill 72" xfId="7801"/>
    <cellStyle name="SAPBEXfilterDrill 73" xfId="7802"/>
    <cellStyle name="SAPBEXfilterDrill 74" xfId="7803"/>
    <cellStyle name="SAPBEXfilterDrill 75" xfId="7804"/>
    <cellStyle name="SAPBEXfilterDrill 76" xfId="7805"/>
    <cellStyle name="SAPBEXfilterDrill 77" xfId="7806"/>
    <cellStyle name="SAPBEXfilterDrill 78" xfId="7807"/>
    <cellStyle name="SAPBEXfilterDrill 79" xfId="7808"/>
    <cellStyle name="SAPBEXfilterDrill 8" xfId="2061"/>
    <cellStyle name="SAPBEXfilterDrill 80" xfId="7809"/>
    <cellStyle name="SAPBEXfilterDrill 81" xfId="7810"/>
    <cellStyle name="SAPBEXfilterDrill 82" xfId="7811"/>
    <cellStyle name="SAPBEXfilterDrill 83" xfId="7812"/>
    <cellStyle name="SAPBEXfilterDrill 84" xfId="7813"/>
    <cellStyle name="SAPBEXfilterDrill 85" xfId="7814"/>
    <cellStyle name="SAPBEXfilterDrill 86" xfId="7815"/>
    <cellStyle name="SAPBEXfilterDrill 87" xfId="7816"/>
    <cellStyle name="SAPBEXfilterDrill 88" xfId="7817"/>
    <cellStyle name="SAPBEXfilterDrill 89" xfId="7818"/>
    <cellStyle name="SAPBEXfilterDrill 9" xfId="2062"/>
    <cellStyle name="SAPBEXfilterDrill 90" xfId="7819"/>
    <cellStyle name="SAPBEXfilterDrill 91" xfId="7820"/>
    <cellStyle name="SAPBEXfilterDrill 92" xfId="7821"/>
    <cellStyle name="SAPBEXfilterDrill 93" xfId="7822"/>
    <cellStyle name="SAPBEXfilterDrill 94" xfId="7823"/>
    <cellStyle name="SAPBEXfilterDrill 95" xfId="7824"/>
    <cellStyle name="SAPBEXfilterDrill 96" xfId="7825"/>
    <cellStyle name="SAPBEXfilterDrill 97" xfId="7826"/>
    <cellStyle name="SAPBEXfilterDrill 98" xfId="7827"/>
    <cellStyle name="SAPBEXfilterDrill 99" xfId="7828"/>
    <cellStyle name="SAPBEXfilterDrill_(A-7) IS-Inputs" xfId="7829"/>
    <cellStyle name="SAPBEXfilterItem" xfId="96"/>
    <cellStyle name="SAPBEXfilterItem 10" xfId="2063"/>
    <cellStyle name="SAPBEXfilterItem 10 2" xfId="15663"/>
    <cellStyle name="SAPBEXfilterItem 11" xfId="2064"/>
    <cellStyle name="SAPBEXfilterItem 11 2" xfId="15664"/>
    <cellStyle name="SAPBEXfilterItem 12" xfId="2065"/>
    <cellStyle name="SAPBEXfilterItem 12 2" xfId="15665"/>
    <cellStyle name="SAPBEXfilterItem 13" xfId="2066"/>
    <cellStyle name="SAPBEXfilterItem 13 2" xfId="15666"/>
    <cellStyle name="SAPBEXfilterItem 14" xfId="2067"/>
    <cellStyle name="SAPBEXfilterItem 14 2" xfId="15667"/>
    <cellStyle name="SAPBEXfilterItem 15" xfId="2068"/>
    <cellStyle name="SAPBEXfilterItem 15 2" xfId="15668"/>
    <cellStyle name="SAPBEXfilterItem 16" xfId="2069"/>
    <cellStyle name="SAPBEXfilterItem 16 2" xfId="15669"/>
    <cellStyle name="SAPBEXfilterItem 17" xfId="2070"/>
    <cellStyle name="SAPBEXfilterItem 17 2" xfId="15670"/>
    <cellStyle name="SAPBEXfilterItem 18" xfId="2071"/>
    <cellStyle name="SAPBEXfilterItem 18 2" xfId="15671"/>
    <cellStyle name="SAPBEXfilterItem 19" xfId="2072"/>
    <cellStyle name="SAPBEXfilterItem 19 2" xfId="15672"/>
    <cellStyle name="SAPBEXfilterItem 2" xfId="2073"/>
    <cellStyle name="SAPBEXfilterItem 2 2" xfId="7830"/>
    <cellStyle name="SAPBEXfilterItem 2 2 2" xfId="7831"/>
    <cellStyle name="SAPBEXfilterItem 2 2 2 2" xfId="15580"/>
    <cellStyle name="SAPBEXfilterItem 2 2 3" xfId="15554"/>
    <cellStyle name="SAPBEXfilterItem 2 3" xfId="7832"/>
    <cellStyle name="SAPBEXfilterItem 2 3 2" xfId="15579"/>
    <cellStyle name="SAPBEXfilterItem 2 4" xfId="15553"/>
    <cellStyle name="SAPBEXfilterItem 20" xfId="2074"/>
    <cellStyle name="SAPBEXfilterItem 20 2" xfId="15673"/>
    <cellStyle name="SAPBEXfilterItem 21" xfId="2075"/>
    <cellStyle name="SAPBEXfilterItem 21 2" xfId="15674"/>
    <cellStyle name="SAPBEXfilterItem 22" xfId="2076"/>
    <cellStyle name="SAPBEXfilterItem 22 2" xfId="15675"/>
    <cellStyle name="SAPBEXfilterItem 23" xfId="2077"/>
    <cellStyle name="SAPBEXfilterItem 23 2" xfId="15676"/>
    <cellStyle name="SAPBEXfilterItem 24" xfId="2078"/>
    <cellStyle name="SAPBEXfilterItem 24 2" xfId="15677"/>
    <cellStyle name="SAPBEXfilterItem 25" xfId="2079"/>
    <cellStyle name="SAPBEXfilterItem 25 2" xfId="15678"/>
    <cellStyle name="SAPBEXfilterItem 26" xfId="2080"/>
    <cellStyle name="SAPBEXfilterItem 26 2" xfId="15679"/>
    <cellStyle name="SAPBEXfilterItem 27" xfId="2081"/>
    <cellStyle name="SAPBEXfilterItem 27 2" xfId="15680"/>
    <cellStyle name="SAPBEXfilterItem 28" xfId="2082"/>
    <cellStyle name="SAPBEXfilterItem 28 2" xfId="15681"/>
    <cellStyle name="SAPBEXfilterItem 29" xfId="2083"/>
    <cellStyle name="SAPBEXfilterItem 29 2" xfId="15682"/>
    <cellStyle name="SAPBEXfilterItem 3" xfId="2084"/>
    <cellStyle name="SAPBEXfilterItem 3 2" xfId="15578"/>
    <cellStyle name="SAPBEXfilterItem 30" xfId="2085"/>
    <cellStyle name="SAPBEXfilterItem 30 2" xfId="15683"/>
    <cellStyle name="SAPBEXfilterItem 31" xfId="2086"/>
    <cellStyle name="SAPBEXfilterItem 31 2" xfId="15684"/>
    <cellStyle name="SAPBEXfilterItem 32" xfId="2087"/>
    <cellStyle name="SAPBEXfilterItem 32 2" xfId="15685"/>
    <cellStyle name="SAPBEXfilterItem 33" xfId="2088"/>
    <cellStyle name="SAPBEXfilterItem 33 2" xfId="15686"/>
    <cellStyle name="SAPBEXfilterItem 34" xfId="2089"/>
    <cellStyle name="SAPBEXfilterItem 34 2" xfId="15687"/>
    <cellStyle name="SAPBEXfilterItem 35" xfId="2090"/>
    <cellStyle name="SAPBEXfilterItem 35 2" xfId="15688"/>
    <cellStyle name="SAPBEXfilterItem 36" xfId="2091"/>
    <cellStyle name="SAPBEXfilterItem 36 2" xfId="15689"/>
    <cellStyle name="SAPBEXfilterItem 37" xfId="2092"/>
    <cellStyle name="SAPBEXfilterItem 37 2" xfId="15690"/>
    <cellStyle name="SAPBEXfilterItem 38" xfId="2093"/>
    <cellStyle name="SAPBEXfilterItem 38 2" xfId="15691"/>
    <cellStyle name="SAPBEXfilterItem 39" xfId="2094"/>
    <cellStyle name="SAPBEXfilterItem 39 2" xfId="15692"/>
    <cellStyle name="SAPBEXfilterItem 4" xfId="2095"/>
    <cellStyle name="SAPBEXfilterItem 4 2" xfId="15693"/>
    <cellStyle name="SAPBEXfilterItem 40" xfId="2096"/>
    <cellStyle name="SAPBEXfilterItem 40 2" xfId="15694"/>
    <cellStyle name="SAPBEXfilterItem 41" xfId="2097"/>
    <cellStyle name="SAPBEXfilterItem 41 2" xfId="15695"/>
    <cellStyle name="SAPBEXfilterItem 42" xfId="2098"/>
    <cellStyle name="SAPBEXfilterItem 42 2" xfId="15696"/>
    <cellStyle name="SAPBEXfilterItem 43" xfId="2099"/>
    <cellStyle name="SAPBEXfilterItem 43 2" xfId="15697"/>
    <cellStyle name="SAPBEXfilterItem 44" xfId="2100"/>
    <cellStyle name="SAPBEXfilterItem 44 2" xfId="15698"/>
    <cellStyle name="SAPBEXfilterItem 45" xfId="2101"/>
    <cellStyle name="SAPBEXfilterItem 45 2" xfId="15699"/>
    <cellStyle name="SAPBEXfilterItem 46" xfId="7833"/>
    <cellStyle name="SAPBEXfilterItem 47" xfId="15552"/>
    <cellStyle name="SAPBEXfilterItem 5" xfId="2102"/>
    <cellStyle name="SAPBEXfilterItem 5 2" xfId="15700"/>
    <cellStyle name="SAPBEXfilterItem 6" xfId="2103"/>
    <cellStyle name="SAPBEXfilterItem 6 2" xfId="15701"/>
    <cellStyle name="SAPBEXfilterItem 7" xfId="2104"/>
    <cellStyle name="SAPBEXfilterItem 7 2" xfId="15702"/>
    <cellStyle name="SAPBEXfilterItem 8" xfId="2105"/>
    <cellStyle name="SAPBEXfilterItem 8 2" xfId="15703"/>
    <cellStyle name="SAPBEXfilterItem 9" xfId="2106"/>
    <cellStyle name="SAPBEXfilterItem 9 2" xfId="15704"/>
    <cellStyle name="SAPBEXfilterText" xfId="97"/>
    <cellStyle name="SAPBEXfilterText 10" xfId="2107"/>
    <cellStyle name="SAPBEXfilterText 10 2" xfId="15705"/>
    <cellStyle name="SAPBEXfilterText 11" xfId="2108"/>
    <cellStyle name="SAPBEXfilterText 11 2" xfId="15706"/>
    <cellStyle name="SAPBEXfilterText 12" xfId="2109"/>
    <cellStyle name="SAPBEXfilterText 12 2" xfId="15707"/>
    <cellStyle name="SAPBEXfilterText 13" xfId="2110"/>
    <cellStyle name="SAPBEXfilterText 13 2" xfId="15708"/>
    <cellStyle name="SAPBEXfilterText 14" xfId="2111"/>
    <cellStyle name="SAPBEXfilterText 14 2" xfId="15709"/>
    <cellStyle name="SAPBEXfilterText 15" xfId="2112"/>
    <cellStyle name="SAPBEXfilterText 15 2" xfId="15710"/>
    <cellStyle name="SAPBEXfilterText 16" xfId="2113"/>
    <cellStyle name="SAPBEXfilterText 16 2" xfId="15711"/>
    <cellStyle name="SAPBEXfilterText 17" xfId="2114"/>
    <cellStyle name="SAPBEXfilterText 17 2" xfId="15712"/>
    <cellStyle name="SAPBEXfilterText 18" xfId="2115"/>
    <cellStyle name="SAPBEXfilterText 18 2" xfId="15713"/>
    <cellStyle name="SAPBEXfilterText 19" xfId="2116"/>
    <cellStyle name="SAPBEXfilterText 19 2" xfId="15714"/>
    <cellStyle name="SAPBEXfilterText 2" xfId="2117"/>
    <cellStyle name="SAPBEXfilterText 2 2" xfId="7834"/>
    <cellStyle name="SAPBEXfilterText 2 2 2" xfId="7835"/>
    <cellStyle name="SAPBEXfilterText 2 2 2 2" xfId="15583"/>
    <cellStyle name="SAPBEXfilterText 2 2 3" xfId="15557"/>
    <cellStyle name="SAPBEXfilterText 2 3" xfId="7836"/>
    <cellStyle name="SAPBEXfilterText 2 3 2" xfId="15582"/>
    <cellStyle name="SAPBEXfilterText 2 4" xfId="15556"/>
    <cellStyle name="SAPBEXfilterText 20" xfId="2118"/>
    <cellStyle name="SAPBEXfilterText 20 2" xfId="15715"/>
    <cellStyle name="SAPBEXfilterText 21" xfId="2119"/>
    <cellStyle name="SAPBEXfilterText 21 2" xfId="15716"/>
    <cellStyle name="SAPBEXfilterText 22" xfId="2120"/>
    <cellStyle name="SAPBEXfilterText 22 2" xfId="15717"/>
    <cellStyle name="SAPBEXfilterText 23" xfId="2121"/>
    <cellStyle name="SAPBEXfilterText 23 2" xfId="15718"/>
    <cellStyle name="SAPBEXfilterText 24" xfId="2122"/>
    <cellStyle name="SAPBEXfilterText 24 2" xfId="15719"/>
    <cellStyle name="SAPBEXfilterText 25" xfId="2123"/>
    <cellStyle name="SAPBEXfilterText 25 2" xfId="15720"/>
    <cellStyle name="SAPBEXfilterText 26" xfId="2124"/>
    <cellStyle name="SAPBEXfilterText 26 2" xfId="15721"/>
    <cellStyle name="SAPBEXfilterText 27" xfId="2125"/>
    <cellStyle name="SAPBEXfilterText 27 2" xfId="15722"/>
    <cellStyle name="SAPBEXfilterText 28" xfId="2126"/>
    <cellStyle name="SAPBEXfilterText 28 2" xfId="15723"/>
    <cellStyle name="SAPBEXfilterText 29" xfId="2127"/>
    <cellStyle name="SAPBEXfilterText 29 2" xfId="15724"/>
    <cellStyle name="SAPBEXfilterText 3" xfId="2128"/>
    <cellStyle name="SAPBEXfilterText 3 2" xfId="15581"/>
    <cellStyle name="SAPBEXfilterText 30" xfId="2129"/>
    <cellStyle name="SAPBEXfilterText 30 2" xfId="15725"/>
    <cellStyle name="SAPBEXfilterText 31" xfId="2130"/>
    <cellStyle name="SAPBEXfilterText 31 2" xfId="15726"/>
    <cellStyle name="SAPBEXfilterText 32" xfId="2131"/>
    <cellStyle name="SAPBEXfilterText 32 2" xfId="15727"/>
    <cellStyle name="SAPBEXfilterText 33" xfId="2132"/>
    <cellStyle name="SAPBEXfilterText 33 2" xfId="15728"/>
    <cellStyle name="SAPBEXfilterText 34" xfId="2133"/>
    <cellStyle name="SAPBEXfilterText 34 2" xfId="15729"/>
    <cellStyle name="SAPBEXfilterText 35" xfId="2134"/>
    <cellStyle name="SAPBEXfilterText 35 2" xfId="15730"/>
    <cellStyle name="SAPBEXfilterText 36" xfId="2135"/>
    <cellStyle name="SAPBEXfilterText 36 2" xfId="15731"/>
    <cellStyle name="SAPBEXfilterText 37" xfId="2136"/>
    <cellStyle name="SAPBEXfilterText 37 2" xfId="15732"/>
    <cellStyle name="SAPBEXfilterText 38" xfId="2137"/>
    <cellStyle name="SAPBEXfilterText 38 2" xfId="15733"/>
    <cellStyle name="SAPBEXfilterText 39" xfId="2138"/>
    <cellStyle name="SAPBEXfilterText 39 2" xfId="15734"/>
    <cellStyle name="SAPBEXfilterText 4" xfId="2139"/>
    <cellStyle name="SAPBEXfilterText 4 2" xfId="15735"/>
    <cellStyle name="SAPBEXfilterText 40" xfId="2140"/>
    <cellStyle name="SAPBEXfilterText 40 2" xfId="15736"/>
    <cellStyle name="SAPBEXfilterText 41" xfId="2141"/>
    <cellStyle name="SAPBEXfilterText 41 2" xfId="15737"/>
    <cellStyle name="SAPBEXfilterText 42" xfId="2142"/>
    <cellStyle name="SAPBEXfilterText 42 2" xfId="15738"/>
    <cellStyle name="SAPBEXfilterText 43" xfId="2143"/>
    <cellStyle name="SAPBEXfilterText 43 2" xfId="15739"/>
    <cellStyle name="SAPBEXfilterText 44" xfId="2144"/>
    <cellStyle name="SAPBEXfilterText 44 2" xfId="15740"/>
    <cellStyle name="SAPBEXfilterText 45" xfId="2145"/>
    <cellStyle name="SAPBEXfilterText 45 2" xfId="15741"/>
    <cellStyle name="SAPBEXfilterText 46" xfId="7837"/>
    <cellStyle name="SAPBEXfilterText 47" xfId="15555"/>
    <cellStyle name="SAPBEXfilterText 5" xfId="2146"/>
    <cellStyle name="SAPBEXfilterText 5 2" xfId="15742"/>
    <cellStyle name="SAPBEXfilterText 6" xfId="2147"/>
    <cellStyle name="SAPBEXfilterText 6 2" xfId="15743"/>
    <cellStyle name="SAPBEXfilterText 7" xfId="2148"/>
    <cellStyle name="SAPBEXfilterText 7 2" xfId="15744"/>
    <cellStyle name="SAPBEXfilterText 8" xfId="2149"/>
    <cellStyle name="SAPBEXfilterText 8 2" xfId="15745"/>
    <cellStyle name="SAPBEXfilterText 9" xfId="2150"/>
    <cellStyle name="SAPBEXfilterText 9 2" xfId="15746"/>
    <cellStyle name="SAPBEXformats" xfId="98"/>
    <cellStyle name="SAPBEXformats 10" xfId="2151"/>
    <cellStyle name="SAPBEXformats 100" xfId="7838"/>
    <cellStyle name="SAPBEXformats 101" xfId="7839"/>
    <cellStyle name="SAPBEXformats 102" xfId="7840"/>
    <cellStyle name="SAPBEXformats 103" xfId="7841"/>
    <cellStyle name="SAPBEXformats 104" xfId="7842"/>
    <cellStyle name="SAPBEXformats 105" xfId="7843"/>
    <cellStyle name="SAPBEXformats 106" xfId="7844"/>
    <cellStyle name="SAPBEXformats 107" xfId="7845"/>
    <cellStyle name="SAPBEXformats 108" xfId="7846"/>
    <cellStyle name="SAPBEXformats 109" xfId="7847"/>
    <cellStyle name="SAPBEXformats 11" xfId="2152"/>
    <cellStyle name="SAPBEXformats 110" xfId="7848"/>
    <cellStyle name="SAPBEXformats 12" xfId="2153"/>
    <cellStyle name="SAPBEXformats 13" xfId="2154"/>
    <cellStyle name="SAPBEXformats 14" xfId="2155"/>
    <cellStyle name="SAPBEXformats 15" xfId="2156"/>
    <cellStyle name="SAPBEXformats 16" xfId="2157"/>
    <cellStyle name="SAPBEXformats 17" xfId="2158"/>
    <cellStyle name="SAPBEXformats 18" xfId="2159"/>
    <cellStyle name="SAPBEXformats 19" xfId="2160"/>
    <cellStyle name="SAPBEXformats 2" xfId="2161"/>
    <cellStyle name="SAPBEXformats 20" xfId="2162"/>
    <cellStyle name="SAPBEXformats 21" xfId="2163"/>
    <cellStyle name="SAPBEXformats 22" xfId="2164"/>
    <cellStyle name="SAPBEXformats 23" xfId="2165"/>
    <cellStyle name="SAPBEXformats 24" xfId="2166"/>
    <cellStyle name="SAPBEXformats 25" xfId="2167"/>
    <cellStyle name="SAPBEXformats 26" xfId="2168"/>
    <cellStyle name="SAPBEXformats 27" xfId="2169"/>
    <cellStyle name="SAPBEXformats 28" xfId="2170"/>
    <cellStyle name="SAPBEXformats 29" xfId="2171"/>
    <cellStyle name="SAPBEXformats 3" xfId="2172"/>
    <cellStyle name="SAPBEXformats 30" xfId="2173"/>
    <cellStyle name="SAPBEXformats 31" xfId="2174"/>
    <cellStyle name="SAPBEXformats 32" xfId="2175"/>
    <cellStyle name="SAPBEXformats 33" xfId="2176"/>
    <cellStyle name="SAPBEXformats 34" xfId="2177"/>
    <cellStyle name="SAPBEXformats 35" xfId="2178"/>
    <cellStyle name="SAPBEXformats 36" xfId="2179"/>
    <cellStyle name="SAPBEXformats 37" xfId="2180"/>
    <cellStyle name="SAPBEXformats 38" xfId="2181"/>
    <cellStyle name="SAPBEXformats 39" xfId="2182"/>
    <cellStyle name="SAPBEXformats 4" xfId="2183"/>
    <cellStyle name="SAPBEXformats 40" xfId="2184"/>
    <cellStyle name="SAPBEXformats 41" xfId="2185"/>
    <cellStyle name="SAPBEXformats 42" xfId="2186"/>
    <cellStyle name="SAPBEXformats 43" xfId="2187"/>
    <cellStyle name="SAPBEXformats 44" xfId="2188"/>
    <cellStyle name="SAPBEXformats 45" xfId="2189"/>
    <cellStyle name="SAPBEXformats 46" xfId="7849"/>
    <cellStyle name="SAPBEXformats 47" xfId="7850"/>
    <cellStyle name="SAPBEXformats 48" xfId="7851"/>
    <cellStyle name="SAPBEXformats 49" xfId="7852"/>
    <cellStyle name="SAPBEXformats 5" xfId="2190"/>
    <cellStyle name="SAPBEXformats 50" xfId="7853"/>
    <cellStyle name="SAPBEXformats 51" xfId="7854"/>
    <cellStyle name="SAPBEXformats 52" xfId="7855"/>
    <cellStyle name="SAPBEXformats 53" xfId="7856"/>
    <cellStyle name="SAPBEXformats 54" xfId="7857"/>
    <cellStyle name="SAPBEXformats 55" xfId="7858"/>
    <cellStyle name="SAPBEXformats 56" xfId="7859"/>
    <cellStyle name="SAPBEXformats 57" xfId="7860"/>
    <cellStyle name="SAPBEXformats 58" xfId="7861"/>
    <cellStyle name="SAPBEXformats 59" xfId="7862"/>
    <cellStyle name="SAPBEXformats 6" xfId="2191"/>
    <cellStyle name="SAPBEXformats 60" xfId="7863"/>
    <cellStyle name="SAPBEXformats 61" xfId="7864"/>
    <cellStyle name="SAPBEXformats 62" xfId="7865"/>
    <cellStyle name="SAPBEXformats 63" xfId="7866"/>
    <cellStyle name="SAPBEXformats 64" xfId="7867"/>
    <cellStyle name="SAPBEXformats 65" xfId="7868"/>
    <cellStyle name="SAPBEXformats 66" xfId="7869"/>
    <cellStyle name="SAPBEXformats 67" xfId="7870"/>
    <cellStyle name="SAPBEXformats 68" xfId="7871"/>
    <cellStyle name="SAPBEXformats 69" xfId="7872"/>
    <cellStyle name="SAPBEXformats 7" xfId="2192"/>
    <cellStyle name="SAPBEXformats 70" xfId="7873"/>
    <cellStyle name="SAPBEXformats 71" xfId="7874"/>
    <cellStyle name="SAPBEXformats 72" xfId="7875"/>
    <cellStyle name="SAPBEXformats 73" xfId="7876"/>
    <cellStyle name="SAPBEXformats 74" xfId="7877"/>
    <cellStyle name="SAPBEXformats 75" xfId="7878"/>
    <cellStyle name="SAPBEXformats 76" xfId="7879"/>
    <cellStyle name="SAPBEXformats 77" xfId="7880"/>
    <cellStyle name="SAPBEXformats 78" xfId="7881"/>
    <cellStyle name="SAPBEXformats 79" xfId="7882"/>
    <cellStyle name="SAPBEXformats 8" xfId="2193"/>
    <cellStyle name="SAPBEXformats 80" xfId="7883"/>
    <cellStyle name="SAPBEXformats 81" xfId="7884"/>
    <cellStyle name="SAPBEXformats 82" xfId="7885"/>
    <cellStyle name="SAPBEXformats 83" xfId="7886"/>
    <cellStyle name="SAPBEXformats 84" xfId="7887"/>
    <cellStyle name="SAPBEXformats 85" xfId="7888"/>
    <cellStyle name="SAPBEXformats 86" xfId="7889"/>
    <cellStyle name="SAPBEXformats 87" xfId="7890"/>
    <cellStyle name="SAPBEXformats 88" xfId="7891"/>
    <cellStyle name="SAPBEXformats 89" xfId="7892"/>
    <cellStyle name="SAPBEXformats 9" xfId="2194"/>
    <cellStyle name="SAPBEXformats 90" xfId="7893"/>
    <cellStyle name="SAPBEXformats 91" xfId="7894"/>
    <cellStyle name="SAPBEXformats 92" xfId="7895"/>
    <cellStyle name="SAPBEXformats 93" xfId="7896"/>
    <cellStyle name="SAPBEXformats 94" xfId="7897"/>
    <cellStyle name="SAPBEXformats 95" xfId="7898"/>
    <cellStyle name="SAPBEXformats 96" xfId="7899"/>
    <cellStyle name="SAPBEXformats 97" xfId="7900"/>
    <cellStyle name="SAPBEXformats 98" xfId="7901"/>
    <cellStyle name="SAPBEXformats 99" xfId="7902"/>
    <cellStyle name="SAPBEXformats_(A-7) IS-Inputs" xfId="7903"/>
    <cellStyle name="SAPBEXheaderItem" xfId="99"/>
    <cellStyle name="SAPBEXheaderItem 10" xfId="2196"/>
    <cellStyle name="SAPBEXheaderItem 100" xfId="7904"/>
    <cellStyle name="SAPBEXheaderItem 101" xfId="7905"/>
    <cellStyle name="SAPBEXheaderItem 102" xfId="7906"/>
    <cellStyle name="SAPBEXheaderItem 103" xfId="7907"/>
    <cellStyle name="SAPBEXheaderItem 104" xfId="7908"/>
    <cellStyle name="SAPBEXheaderItem 105" xfId="7909"/>
    <cellStyle name="SAPBEXheaderItem 106" xfId="7910"/>
    <cellStyle name="SAPBEXheaderItem 107" xfId="7911"/>
    <cellStyle name="SAPBEXheaderItem 108" xfId="7912"/>
    <cellStyle name="SAPBEXheaderItem 109" xfId="7913"/>
    <cellStyle name="SAPBEXheaderItem 11" xfId="2197"/>
    <cellStyle name="SAPBEXheaderItem 110" xfId="7914"/>
    <cellStyle name="SAPBEXheaderItem 12" xfId="2198"/>
    <cellStyle name="SAPBEXheaderItem 13" xfId="2199"/>
    <cellStyle name="SAPBEXheaderItem 14" xfId="2200"/>
    <cellStyle name="SAPBEXheaderItem 15" xfId="2201"/>
    <cellStyle name="SAPBEXheaderItem 16" xfId="2202"/>
    <cellStyle name="SAPBEXheaderItem 17" xfId="2203"/>
    <cellStyle name="SAPBEXheaderItem 18" xfId="2204"/>
    <cellStyle name="SAPBEXheaderItem 19" xfId="2205"/>
    <cellStyle name="SAPBEXheaderItem 2" xfId="2195"/>
    <cellStyle name="SAPBEXheaderItem 2 2" xfId="2206"/>
    <cellStyle name="SAPBEXheaderItem 2 2 2" xfId="3279"/>
    <cellStyle name="SAPBEXheaderItem 2 2 2 2" xfId="3278"/>
    <cellStyle name="SAPBEXheaderItem 2 2 2 3" xfId="860"/>
    <cellStyle name="SAPBEXheaderItem 2 2 2 4" xfId="3265"/>
    <cellStyle name="SAPBEXheaderItem 2 2 2 5" xfId="3205"/>
    <cellStyle name="SAPBEXheaderItem 2 2 2 6" xfId="3258"/>
    <cellStyle name="SAPBEXheaderItem 2 2 2 7" xfId="3212"/>
    <cellStyle name="SAPBEXheaderItem 2 2 3" xfId="884"/>
    <cellStyle name="SAPBEXheaderItem 2 2 4" xfId="3266"/>
    <cellStyle name="SAPBEXheaderItem 2 2 5" xfId="3204"/>
    <cellStyle name="SAPBEXheaderItem 2 2 6" xfId="3259"/>
    <cellStyle name="SAPBEXheaderItem 2 2 7" xfId="3211"/>
    <cellStyle name="SAPBEXheaderItem 2 3" xfId="3249"/>
    <cellStyle name="SAPBEXheaderItem 2 4" xfId="3223"/>
    <cellStyle name="SAPBEXheaderItem 2 5" xfId="3242"/>
    <cellStyle name="SAPBEXheaderItem 2 6" xfId="3230"/>
    <cellStyle name="SAPBEXheaderItem 2 7" xfId="3389"/>
    <cellStyle name="SAPBEXheaderItem 2 8" xfId="3390"/>
    <cellStyle name="SAPBEXheaderItem 2 9" xfId="7915"/>
    <cellStyle name="SAPBEXheaderItem 20" xfId="2207"/>
    <cellStyle name="SAPBEXheaderItem 21" xfId="2208"/>
    <cellStyle name="SAPBEXheaderItem 22" xfId="2209"/>
    <cellStyle name="SAPBEXheaderItem 23" xfId="2210"/>
    <cellStyle name="SAPBEXheaderItem 24" xfId="2211"/>
    <cellStyle name="SAPBEXheaderItem 25" xfId="2212"/>
    <cellStyle name="SAPBEXheaderItem 26" xfId="2213"/>
    <cellStyle name="SAPBEXheaderItem 27" xfId="2214"/>
    <cellStyle name="SAPBEXheaderItem 28" xfId="2215"/>
    <cellStyle name="SAPBEXheaderItem 29" xfId="2216"/>
    <cellStyle name="SAPBEXheaderItem 3" xfId="2217"/>
    <cellStyle name="SAPBEXheaderItem 30" xfId="2218"/>
    <cellStyle name="SAPBEXheaderItem 31" xfId="2219"/>
    <cellStyle name="SAPBEXheaderItem 32" xfId="2220"/>
    <cellStyle name="SAPBEXheaderItem 33" xfId="2221"/>
    <cellStyle name="SAPBEXheaderItem 34" xfId="2222"/>
    <cellStyle name="SAPBEXheaderItem 35" xfId="2223"/>
    <cellStyle name="SAPBEXheaderItem 36" xfId="2224"/>
    <cellStyle name="SAPBEXheaderItem 37" xfId="2225"/>
    <cellStyle name="SAPBEXheaderItem 38" xfId="2226"/>
    <cellStyle name="SAPBEXheaderItem 39" xfId="2227"/>
    <cellStyle name="SAPBEXheaderItem 4" xfId="2228"/>
    <cellStyle name="SAPBEXheaderItem 40" xfId="2229"/>
    <cellStyle name="SAPBEXheaderItem 41" xfId="2230"/>
    <cellStyle name="SAPBEXheaderItem 42" xfId="2231"/>
    <cellStyle name="SAPBEXheaderItem 43" xfId="2232"/>
    <cellStyle name="SAPBEXheaderItem 44" xfId="2233"/>
    <cellStyle name="SAPBEXheaderItem 45" xfId="2234"/>
    <cellStyle name="SAPBEXheaderItem 46" xfId="2235"/>
    <cellStyle name="SAPBEXheaderItem 46 2" xfId="7916"/>
    <cellStyle name="SAPBEXheaderItem 46 3" xfId="12132"/>
    <cellStyle name="SAPBEXheaderItem 47" xfId="3248"/>
    <cellStyle name="SAPBEXheaderItem 47 2" xfId="7917"/>
    <cellStyle name="SAPBEXheaderItem 47 3" xfId="12133"/>
    <cellStyle name="SAPBEXheaderItem 48" xfId="3224"/>
    <cellStyle name="SAPBEXheaderItem 48 2" xfId="7918"/>
    <cellStyle name="SAPBEXheaderItem 48 3" xfId="12134"/>
    <cellStyle name="SAPBEXheaderItem 49" xfId="3241"/>
    <cellStyle name="SAPBEXheaderItem 49 2" xfId="7919"/>
    <cellStyle name="SAPBEXheaderItem 49 3" xfId="12135"/>
    <cellStyle name="SAPBEXheaderItem 5" xfId="2236"/>
    <cellStyle name="SAPBEXheaderItem 50" xfId="3231"/>
    <cellStyle name="SAPBEXheaderItem 50 2" xfId="7920"/>
    <cellStyle name="SAPBEXheaderItem 50 3" xfId="12136"/>
    <cellStyle name="SAPBEXheaderItem 51" xfId="3235"/>
    <cellStyle name="SAPBEXheaderItem 51 2" xfId="7921"/>
    <cellStyle name="SAPBEXheaderItem 51 3" xfId="12137"/>
    <cellStyle name="SAPBEXheaderItem 52" xfId="3234"/>
    <cellStyle name="SAPBEXheaderItem 52 2" xfId="7922"/>
    <cellStyle name="SAPBEXheaderItem 52 3" xfId="12138"/>
    <cellStyle name="SAPBEXheaderItem 53" xfId="7923"/>
    <cellStyle name="SAPBEXheaderItem 54" xfId="7924"/>
    <cellStyle name="SAPBEXheaderItem 55" xfId="7925"/>
    <cellStyle name="SAPBEXheaderItem 56" xfId="7926"/>
    <cellStyle name="SAPBEXheaderItem 57" xfId="7927"/>
    <cellStyle name="SAPBEXheaderItem 58" xfId="7928"/>
    <cellStyle name="SAPBEXheaderItem 59" xfId="7929"/>
    <cellStyle name="SAPBEXheaderItem 6" xfId="2237"/>
    <cellStyle name="SAPBEXheaderItem 60" xfId="7930"/>
    <cellStyle name="SAPBEXheaderItem 61" xfId="7931"/>
    <cellStyle name="SAPBEXheaderItem 62" xfId="7932"/>
    <cellStyle name="SAPBEXheaderItem 63" xfId="7933"/>
    <cellStyle name="SAPBEXheaderItem 64" xfId="7934"/>
    <cellStyle name="SAPBEXheaderItem 65" xfId="7935"/>
    <cellStyle name="SAPBEXheaderItem 66" xfId="7936"/>
    <cellStyle name="SAPBEXheaderItem 67" xfId="7937"/>
    <cellStyle name="SAPBEXheaderItem 68" xfId="7938"/>
    <cellStyle name="SAPBEXheaderItem 69" xfId="7939"/>
    <cellStyle name="SAPBEXheaderItem 7" xfId="2238"/>
    <cellStyle name="SAPBEXheaderItem 70" xfId="7940"/>
    <cellStyle name="SAPBEXheaderItem 71" xfId="7941"/>
    <cellStyle name="SAPBEXheaderItem 72" xfId="7942"/>
    <cellStyle name="SAPBEXheaderItem 73" xfId="7943"/>
    <cellStyle name="SAPBEXheaderItem 74" xfId="7944"/>
    <cellStyle name="SAPBEXheaderItem 75" xfId="7945"/>
    <cellStyle name="SAPBEXheaderItem 76" xfId="7946"/>
    <cellStyle name="SAPBEXheaderItem 77" xfId="7947"/>
    <cellStyle name="SAPBEXheaderItem 78" xfId="7948"/>
    <cellStyle name="SAPBEXheaderItem 79" xfId="7949"/>
    <cellStyle name="SAPBEXheaderItem 8" xfId="2239"/>
    <cellStyle name="SAPBEXheaderItem 80" xfId="7950"/>
    <cellStyle name="SAPBEXheaderItem 81" xfId="7951"/>
    <cellStyle name="SAPBEXheaderItem 82" xfId="7952"/>
    <cellStyle name="SAPBEXheaderItem 83" xfId="7953"/>
    <cellStyle name="SAPBEXheaderItem 84" xfId="7954"/>
    <cellStyle name="SAPBEXheaderItem 85" xfId="7955"/>
    <cellStyle name="SAPBEXheaderItem 86" xfId="7956"/>
    <cellStyle name="SAPBEXheaderItem 87" xfId="7957"/>
    <cellStyle name="SAPBEXheaderItem 88" xfId="7958"/>
    <cellStyle name="SAPBEXheaderItem 89" xfId="7959"/>
    <cellStyle name="SAPBEXheaderItem 9" xfId="2240"/>
    <cellStyle name="SAPBEXheaderItem 90" xfId="7960"/>
    <cellStyle name="SAPBEXheaderItem 91" xfId="7961"/>
    <cellStyle name="SAPBEXheaderItem 92" xfId="7962"/>
    <cellStyle name="SAPBEXheaderItem 93" xfId="7963"/>
    <cellStyle name="SAPBEXheaderItem 94" xfId="7964"/>
    <cellStyle name="SAPBEXheaderItem 95" xfId="7965"/>
    <cellStyle name="SAPBEXheaderItem 96" xfId="7966"/>
    <cellStyle name="SAPBEXheaderItem 97" xfId="7967"/>
    <cellStyle name="SAPBEXheaderItem 98" xfId="7968"/>
    <cellStyle name="SAPBEXheaderItem 99" xfId="7969"/>
    <cellStyle name="SAPBEXheaderItem_(A-7) IS-Inputs" xfId="7970"/>
    <cellStyle name="SAPBEXheaderText" xfId="100"/>
    <cellStyle name="SAPBEXheaderText 10" xfId="2242"/>
    <cellStyle name="SAPBEXheaderText 100" xfId="7971"/>
    <cellStyle name="SAPBEXheaderText 101" xfId="7972"/>
    <cellStyle name="SAPBEXheaderText 102" xfId="7973"/>
    <cellStyle name="SAPBEXheaderText 103" xfId="7974"/>
    <cellStyle name="SAPBEXheaderText 104" xfId="7975"/>
    <cellStyle name="SAPBEXheaderText 105" xfId="7976"/>
    <cellStyle name="SAPBEXheaderText 106" xfId="7977"/>
    <cellStyle name="SAPBEXheaderText 107" xfId="7978"/>
    <cellStyle name="SAPBEXheaderText 108" xfId="7979"/>
    <cellStyle name="SAPBEXheaderText 109" xfId="7980"/>
    <cellStyle name="SAPBEXheaderText 11" xfId="2243"/>
    <cellStyle name="SAPBEXheaderText 110" xfId="7981"/>
    <cellStyle name="SAPBEXheaderText 12" xfId="2244"/>
    <cellStyle name="SAPBEXheaderText 13" xfId="2245"/>
    <cellStyle name="SAPBEXheaderText 14" xfId="2246"/>
    <cellStyle name="SAPBEXheaderText 15" xfId="2247"/>
    <cellStyle name="SAPBEXheaderText 16" xfId="2248"/>
    <cellStyle name="SAPBEXheaderText 17" xfId="2249"/>
    <cellStyle name="SAPBEXheaderText 18" xfId="2250"/>
    <cellStyle name="SAPBEXheaderText 19" xfId="2251"/>
    <cellStyle name="SAPBEXheaderText 2" xfId="2241"/>
    <cellStyle name="SAPBEXheaderText 2 2" xfId="2252"/>
    <cellStyle name="SAPBEXheaderText 2 2 2" xfId="3277"/>
    <cellStyle name="SAPBEXheaderText 2 2 2 2" xfId="3276"/>
    <cellStyle name="SAPBEXheaderText 2 2 2 3" xfId="768"/>
    <cellStyle name="SAPBEXheaderText 2 2 2 4" xfId="3263"/>
    <cellStyle name="SAPBEXheaderText 2 2 2 5" xfId="3207"/>
    <cellStyle name="SAPBEXheaderText 2 2 2 6" xfId="3256"/>
    <cellStyle name="SAPBEXheaderText 2 2 2 7" xfId="3214"/>
    <cellStyle name="SAPBEXheaderText 2 2 3" xfId="792"/>
    <cellStyle name="SAPBEXheaderText 2 2 4" xfId="3264"/>
    <cellStyle name="SAPBEXheaderText 2 2 5" xfId="3206"/>
    <cellStyle name="SAPBEXheaderText 2 2 6" xfId="3257"/>
    <cellStyle name="SAPBEXheaderText 2 2 7" xfId="3213"/>
    <cellStyle name="SAPBEXheaderText 2 3" xfId="3254"/>
    <cellStyle name="SAPBEXheaderText 2 4" xfId="3218"/>
    <cellStyle name="SAPBEXheaderText 2 5" xfId="3247"/>
    <cellStyle name="SAPBEXheaderText 2 6" xfId="3225"/>
    <cellStyle name="SAPBEXheaderText 2 7" xfId="3240"/>
    <cellStyle name="SAPBEXheaderText 2 8" xfId="3232"/>
    <cellStyle name="SAPBEXheaderText 2 9" xfId="7982"/>
    <cellStyle name="SAPBEXheaderText 20" xfId="2253"/>
    <cellStyle name="SAPBEXheaderText 21" xfId="2254"/>
    <cellStyle name="SAPBEXheaderText 22" xfId="2255"/>
    <cellStyle name="SAPBEXheaderText 23" xfId="2256"/>
    <cellStyle name="SAPBEXheaderText 24" xfId="2257"/>
    <cellStyle name="SAPBEXheaderText 25" xfId="2258"/>
    <cellStyle name="SAPBEXheaderText 26" xfId="2259"/>
    <cellStyle name="SAPBEXheaderText 27" xfId="2260"/>
    <cellStyle name="SAPBEXheaderText 28" xfId="2261"/>
    <cellStyle name="SAPBEXheaderText 29" xfId="2262"/>
    <cellStyle name="SAPBEXheaderText 3" xfId="2263"/>
    <cellStyle name="SAPBEXheaderText 30" xfId="2264"/>
    <cellStyle name="SAPBEXheaderText 31" xfId="2265"/>
    <cellStyle name="SAPBEXheaderText 32" xfId="2266"/>
    <cellStyle name="SAPBEXheaderText 33" xfId="2267"/>
    <cellStyle name="SAPBEXheaderText 34" xfId="2268"/>
    <cellStyle name="SAPBEXheaderText 35" xfId="2269"/>
    <cellStyle name="SAPBEXheaderText 36" xfId="2270"/>
    <cellStyle name="SAPBEXheaderText 37" xfId="2271"/>
    <cellStyle name="SAPBEXheaderText 38" xfId="2272"/>
    <cellStyle name="SAPBEXheaderText 39" xfId="2273"/>
    <cellStyle name="SAPBEXheaderText 4" xfId="2274"/>
    <cellStyle name="SAPBEXheaderText 40" xfId="2275"/>
    <cellStyle name="SAPBEXheaderText 41" xfId="2276"/>
    <cellStyle name="SAPBEXheaderText 42" xfId="2277"/>
    <cellStyle name="SAPBEXheaderText 43" xfId="2278"/>
    <cellStyle name="SAPBEXheaderText 44" xfId="2279"/>
    <cellStyle name="SAPBEXheaderText 45" xfId="2280"/>
    <cellStyle name="SAPBEXheaderText 46" xfId="2281"/>
    <cellStyle name="SAPBEXheaderText 46 2" xfId="7983"/>
    <cellStyle name="SAPBEXheaderText 46 3" xfId="12139"/>
    <cellStyle name="SAPBEXheaderText 47" xfId="3253"/>
    <cellStyle name="SAPBEXheaderText 47 2" xfId="7984"/>
    <cellStyle name="SAPBEXheaderText 47 3" xfId="12140"/>
    <cellStyle name="SAPBEXheaderText 48" xfId="3219"/>
    <cellStyle name="SAPBEXheaderText 48 2" xfId="7985"/>
    <cellStyle name="SAPBEXheaderText 48 3" xfId="12141"/>
    <cellStyle name="SAPBEXheaderText 49" xfId="3246"/>
    <cellStyle name="SAPBEXheaderText 49 2" xfId="7986"/>
    <cellStyle name="SAPBEXheaderText 49 3" xfId="12142"/>
    <cellStyle name="SAPBEXheaderText 5" xfId="2282"/>
    <cellStyle name="SAPBEXheaderText 50" xfId="3226"/>
    <cellStyle name="SAPBEXheaderText 50 2" xfId="7987"/>
    <cellStyle name="SAPBEXheaderText 50 3" xfId="12143"/>
    <cellStyle name="SAPBEXheaderText 51" xfId="3239"/>
    <cellStyle name="SAPBEXheaderText 51 2" xfId="7988"/>
    <cellStyle name="SAPBEXheaderText 51 3" xfId="12144"/>
    <cellStyle name="SAPBEXheaderText 52" xfId="3233"/>
    <cellStyle name="SAPBEXheaderText 52 2" xfId="7989"/>
    <cellStyle name="SAPBEXheaderText 52 3" xfId="12145"/>
    <cellStyle name="SAPBEXheaderText 53" xfId="7990"/>
    <cellStyle name="SAPBEXheaderText 54" xfId="7991"/>
    <cellStyle name="SAPBEXheaderText 55" xfId="7992"/>
    <cellStyle name="SAPBEXheaderText 56" xfId="7993"/>
    <cellStyle name="SAPBEXheaderText 57" xfId="7994"/>
    <cellStyle name="SAPBEXheaderText 58" xfId="7995"/>
    <cellStyle name="SAPBEXheaderText 59" xfId="7996"/>
    <cellStyle name="SAPBEXheaderText 6" xfId="2283"/>
    <cellStyle name="SAPBEXheaderText 60" xfId="7997"/>
    <cellStyle name="SAPBEXheaderText 61" xfId="7998"/>
    <cellStyle name="SAPBEXheaderText 62" xfId="7999"/>
    <cellStyle name="SAPBEXheaderText 63" xfId="8000"/>
    <cellStyle name="SAPBEXheaderText 64" xfId="8001"/>
    <cellStyle name="SAPBEXheaderText 65" xfId="8002"/>
    <cellStyle name="SAPBEXheaderText 66" xfId="8003"/>
    <cellStyle name="SAPBEXheaderText 67" xfId="8004"/>
    <cellStyle name="SAPBEXheaderText 68" xfId="8005"/>
    <cellStyle name="SAPBEXheaderText 69" xfId="8006"/>
    <cellStyle name="SAPBEXheaderText 7" xfId="2284"/>
    <cellStyle name="SAPBEXheaderText 70" xfId="8007"/>
    <cellStyle name="SAPBEXheaderText 71" xfId="8008"/>
    <cellStyle name="SAPBEXheaderText 72" xfId="8009"/>
    <cellStyle name="SAPBEXheaderText 73" xfId="8010"/>
    <cellStyle name="SAPBEXheaderText 74" xfId="8011"/>
    <cellStyle name="SAPBEXheaderText 75" xfId="8012"/>
    <cellStyle name="SAPBEXheaderText 76" xfId="8013"/>
    <cellStyle name="SAPBEXheaderText 77" xfId="8014"/>
    <cellStyle name="SAPBEXheaderText 78" xfId="8015"/>
    <cellStyle name="SAPBEXheaderText 79" xfId="8016"/>
    <cellStyle name="SAPBEXheaderText 8" xfId="2285"/>
    <cellStyle name="SAPBEXheaderText 80" xfId="8017"/>
    <cellStyle name="SAPBEXheaderText 81" xfId="8018"/>
    <cellStyle name="SAPBEXheaderText 82" xfId="8019"/>
    <cellStyle name="SAPBEXheaderText 83" xfId="8020"/>
    <cellStyle name="SAPBEXheaderText 84" xfId="8021"/>
    <cellStyle name="SAPBEXheaderText 85" xfId="8022"/>
    <cellStyle name="SAPBEXheaderText 86" xfId="8023"/>
    <cellStyle name="SAPBEXheaderText 87" xfId="8024"/>
    <cellStyle name="SAPBEXheaderText 88" xfId="8025"/>
    <cellStyle name="SAPBEXheaderText 89" xfId="8026"/>
    <cellStyle name="SAPBEXheaderText 9" xfId="2286"/>
    <cellStyle name="SAPBEXheaderText 90" xfId="8027"/>
    <cellStyle name="SAPBEXheaderText 91" xfId="8028"/>
    <cellStyle name="SAPBEXheaderText 92" xfId="8029"/>
    <cellStyle name="SAPBEXheaderText 93" xfId="8030"/>
    <cellStyle name="SAPBEXheaderText 94" xfId="8031"/>
    <cellStyle name="SAPBEXheaderText 95" xfId="8032"/>
    <cellStyle name="SAPBEXheaderText 96" xfId="8033"/>
    <cellStyle name="SAPBEXheaderText 97" xfId="8034"/>
    <cellStyle name="SAPBEXheaderText 98" xfId="8035"/>
    <cellStyle name="SAPBEXheaderText 99" xfId="8036"/>
    <cellStyle name="SAPBEXheaderText_(A-7) IS-Inputs" xfId="8037"/>
    <cellStyle name="SAPBEXHLevel0" xfId="101"/>
    <cellStyle name="SAPBEXHLevel0 10" xfId="2287"/>
    <cellStyle name="SAPBEXHLevel0 10 2" xfId="23781"/>
    <cellStyle name="SAPBEXHLevel0 10 3" xfId="18608"/>
    <cellStyle name="SAPBEXHLevel0 10 4" xfId="12147"/>
    <cellStyle name="SAPBEXHLevel0 100" xfId="8038"/>
    <cellStyle name="SAPBEXHLevel0 100 2" xfId="25565"/>
    <cellStyle name="SAPBEXHLevel0 100 3" xfId="18609"/>
    <cellStyle name="SAPBEXHLevel0 100 4" xfId="12148"/>
    <cellStyle name="SAPBEXHLevel0 101" xfId="8039"/>
    <cellStyle name="SAPBEXHLevel0 101 2" xfId="25552"/>
    <cellStyle name="SAPBEXHLevel0 101 3" xfId="18610"/>
    <cellStyle name="SAPBEXHLevel0 101 4" xfId="12149"/>
    <cellStyle name="SAPBEXHLevel0 102" xfId="8040"/>
    <cellStyle name="SAPBEXHLevel0 102 2" xfId="25562"/>
    <cellStyle name="SAPBEXHLevel0 102 3" xfId="18611"/>
    <cellStyle name="SAPBEXHLevel0 102 4" xfId="12150"/>
    <cellStyle name="SAPBEXHLevel0 103" xfId="8041"/>
    <cellStyle name="SAPBEXHLevel0 103 2" xfId="25549"/>
    <cellStyle name="SAPBEXHLevel0 103 3" xfId="18612"/>
    <cellStyle name="SAPBEXHLevel0 103 4" xfId="12151"/>
    <cellStyle name="SAPBEXHLevel0 104" xfId="8042"/>
    <cellStyle name="SAPBEXHLevel0 104 2" xfId="25564"/>
    <cellStyle name="SAPBEXHLevel0 104 3" xfId="18613"/>
    <cellStyle name="SAPBEXHLevel0 104 4" xfId="12152"/>
    <cellStyle name="SAPBEXHLevel0 105" xfId="8043"/>
    <cellStyle name="SAPBEXHLevel0 105 2" xfId="25551"/>
    <cellStyle name="SAPBEXHLevel0 105 3" xfId="18614"/>
    <cellStyle name="SAPBEXHLevel0 105 4" xfId="12153"/>
    <cellStyle name="SAPBEXHLevel0 106" xfId="8044"/>
    <cellStyle name="SAPBEXHLevel0 106 2" xfId="25561"/>
    <cellStyle name="SAPBEXHLevel0 106 3" xfId="18615"/>
    <cellStyle name="SAPBEXHLevel0 106 4" xfId="12154"/>
    <cellStyle name="SAPBEXHLevel0 107" xfId="8045"/>
    <cellStyle name="SAPBEXHLevel0 107 2" xfId="25548"/>
    <cellStyle name="SAPBEXHLevel0 107 3" xfId="18616"/>
    <cellStyle name="SAPBEXHLevel0 107 4" xfId="12155"/>
    <cellStyle name="SAPBEXHLevel0 108" xfId="8046"/>
    <cellStyle name="SAPBEXHLevel0 108 2" xfId="25563"/>
    <cellStyle name="SAPBEXHLevel0 108 3" xfId="18617"/>
    <cellStyle name="SAPBEXHLevel0 108 4" xfId="12156"/>
    <cellStyle name="SAPBEXHLevel0 109" xfId="8047"/>
    <cellStyle name="SAPBEXHLevel0 109 2" xfId="25550"/>
    <cellStyle name="SAPBEXHLevel0 109 3" xfId="18618"/>
    <cellStyle name="SAPBEXHLevel0 109 4" xfId="12157"/>
    <cellStyle name="SAPBEXHLevel0 11" xfId="2288"/>
    <cellStyle name="SAPBEXHLevel0 11 2" xfId="25560"/>
    <cellStyle name="SAPBEXHLevel0 11 3" xfId="18619"/>
    <cellStyle name="SAPBEXHLevel0 11 4" xfId="12158"/>
    <cellStyle name="SAPBEXHLevel0 110" xfId="8048"/>
    <cellStyle name="SAPBEXHLevel0 110 2" xfId="15747"/>
    <cellStyle name="SAPBEXHLevel0 110 3" xfId="27299"/>
    <cellStyle name="SAPBEXHLevel0 110 4" xfId="21670"/>
    <cellStyle name="SAPBEXHLevel0 110 5" xfId="15216"/>
    <cellStyle name="SAPBEXHLevel0 111" xfId="4475"/>
    <cellStyle name="SAPBEXHLevel0 111 2" xfId="25554"/>
    <cellStyle name="SAPBEXHLevel0 112" xfId="18607"/>
    <cellStyle name="SAPBEXHLevel0 113" xfId="12146"/>
    <cellStyle name="SAPBEXHLevel0 12" xfId="2289"/>
    <cellStyle name="SAPBEXHLevel0 12 2" xfId="25547"/>
    <cellStyle name="SAPBEXHLevel0 12 3" xfId="18620"/>
    <cellStyle name="SAPBEXHLevel0 12 4" xfId="12159"/>
    <cellStyle name="SAPBEXHLevel0 13" xfId="2290"/>
    <cellStyle name="SAPBEXHLevel0 13 2" xfId="25546"/>
    <cellStyle name="SAPBEXHLevel0 13 3" xfId="18621"/>
    <cellStyle name="SAPBEXHLevel0 13 4" xfId="12160"/>
    <cellStyle name="SAPBEXHLevel0 14" xfId="2291"/>
    <cellStyle name="SAPBEXHLevel0 14 2" xfId="25545"/>
    <cellStyle name="SAPBEXHLevel0 14 3" xfId="18622"/>
    <cellStyle name="SAPBEXHLevel0 14 4" xfId="12161"/>
    <cellStyle name="SAPBEXHLevel0 15" xfId="2292"/>
    <cellStyle name="SAPBEXHLevel0 15 2" xfId="25544"/>
    <cellStyle name="SAPBEXHLevel0 15 3" xfId="18623"/>
    <cellStyle name="SAPBEXHLevel0 15 4" xfId="12162"/>
    <cellStyle name="SAPBEXHLevel0 16" xfId="2293"/>
    <cellStyle name="SAPBEXHLevel0 16 2" xfId="25559"/>
    <cellStyle name="SAPBEXHLevel0 16 3" xfId="18624"/>
    <cellStyle name="SAPBEXHLevel0 16 4" xfId="12163"/>
    <cellStyle name="SAPBEXHLevel0 17" xfId="2294"/>
    <cellStyle name="SAPBEXHLevel0 17 2" xfId="25543"/>
    <cellStyle name="SAPBEXHLevel0 17 3" xfId="18625"/>
    <cellStyle name="SAPBEXHLevel0 17 4" xfId="12164"/>
    <cellStyle name="SAPBEXHLevel0 18" xfId="2295"/>
    <cellStyle name="SAPBEXHLevel0 18 2" xfId="23780"/>
    <cellStyle name="SAPBEXHLevel0 18 3" xfId="18626"/>
    <cellStyle name="SAPBEXHLevel0 18 4" xfId="12165"/>
    <cellStyle name="SAPBEXHLevel0 19" xfId="2296"/>
    <cellStyle name="SAPBEXHLevel0 19 2" xfId="25558"/>
    <cellStyle name="SAPBEXHLevel0 19 3" xfId="18627"/>
    <cellStyle name="SAPBEXHLevel0 19 4" xfId="12166"/>
    <cellStyle name="SAPBEXHLevel0 2" xfId="2297"/>
    <cellStyle name="SAPBEXHLevel0 2 2" xfId="25542"/>
    <cellStyle name="SAPBEXHLevel0 2 3" xfId="18628"/>
    <cellStyle name="SAPBEXHLevel0 2 4" xfId="12167"/>
    <cellStyle name="SAPBEXHLevel0 20" xfId="2298"/>
    <cellStyle name="SAPBEXHLevel0 20 2" xfId="25557"/>
    <cellStyle name="SAPBEXHLevel0 20 3" xfId="18629"/>
    <cellStyle name="SAPBEXHLevel0 20 4" xfId="12168"/>
    <cellStyle name="SAPBEXHLevel0 21" xfId="2299"/>
    <cellStyle name="SAPBEXHLevel0 21 2" xfId="25541"/>
    <cellStyle name="SAPBEXHLevel0 21 3" xfId="18630"/>
    <cellStyle name="SAPBEXHLevel0 21 4" xfId="12169"/>
    <cellStyle name="SAPBEXHLevel0 22" xfId="2300"/>
    <cellStyle name="SAPBEXHLevel0 22 2" xfId="25556"/>
    <cellStyle name="SAPBEXHLevel0 22 3" xfId="18631"/>
    <cellStyle name="SAPBEXHLevel0 22 4" xfId="12170"/>
    <cellStyle name="SAPBEXHLevel0 23" xfId="2301"/>
    <cellStyle name="SAPBEXHLevel0 23 2" xfId="25540"/>
    <cellStyle name="SAPBEXHLevel0 23 3" xfId="18632"/>
    <cellStyle name="SAPBEXHLevel0 23 4" xfId="12171"/>
    <cellStyle name="SAPBEXHLevel0 24" xfId="2302"/>
    <cellStyle name="SAPBEXHLevel0 24 2" xfId="25539"/>
    <cellStyle name="SAPBEXHLevel0 24 3" xfId="18633"/>
    <cellStyle name="SAPBEXHLevel0 24 4" xfId="12172"/>
    <cellStyle name="SAPBEXHLevel0 25" xfId="2303"/>
    <cellStyle name="SAPBEXHLevel0 25 2" xfId="25538"/>
    <cellStyle name="SAPBEXHLevel0 25 3" xfId="18634"/>
    <cellStyle name="SAPBEXHLevel0 25 4" xfId="12173"/>
    <cellStyle name="SAPBEXHLevel0 26" xfId="2304"/>
    <cellStyle name="SAPBEXHLevel0 26 2" xfId="25915"/>
    <cellStyle name="SAPBEXHLevel0 26 3" xfId="18635"/>
    <cellStyle name="SAPBEXHLevel0 26 4" xfId="12174"/>
    <cellStyle name="SAPBEXHLevel0 27" xfId="2305"/>
    <cellStyle name="SAPBEXHLevel0 27 2" xfId="25555"/>
    <cellStyle name="SAPBEXHLevel0 27 3" xfId="18636"/>
    <cellStyle name="SAPBEXHLevel0 27 4" xfId="12175"/>
    <cellStyle name="SAPBEXHLevel0 28" xfId="2306"/>
    <cellStyle name="SAPBEXHLevel0 28 2" xfId="22505"/>
    <cellStyle name="SAPBEXHLevel0 28 3" xfId="18637"/>
    <cellStyle name="SAPBEXHLevel0 28 4" xfId="12176"/>
    <cellStyle name="SAPBEXHLevel0 29" xfId="2307"/>
    <cellStyle name="SAPBEXHLevel0 29 2" xfId="26955"/>
    <cellStyle name="SAPBEXHLevel0 29 3" xfId="18638"/>
    <cellStyle name="SAPBEXHLevel0 29 4" xfId="12177"/>
    <cellStyle name="SAPBEXHLevel0 3" xfId="2308"/>
    <cellStyle name="SAPBEXHLevel0 3 2" xfId="25912"/>
    <cellStyle name="SAPBEXHLevel0 3 3" xfId="18639"/>
    <cellStyle name="SAPBEXHLevel0 3 4" xfId="12178"/>
    <cellStyle name="SAPBEXHLevel0 30" xfId="2309"/>
    <cellStyle name="SAPBEXHLevel0 30 2" xfId="23779"/>
    <cellStyle name="SAPBEXHLevel0 30 3" xfId="18640"/>
    <cellStyle name="SAPBEXHLevel0 30 4" xfId="12179"/>
    <cellStyle name="SAPBEXHLevel0 31" xfId="2310"/>
    <cellStyle name="SAPBEXHLevel0 31 2" xfId="22750"/>
    <cellStyle name="SAPBEXHLevel0 31 3" xfId="18641"/>
    <cellStyle name="SAPBEXHLevel0 31 4" xfId="12180"/>
    <cellStyle name="SAPBEXHLevel0 32" xfId="2311"/>
    <cellStyle name="SAPBEXHLevel0 32 2" xfId="22749"/>
    <cellStyle name="SAPBEXHLevel0 32 3" xfId="18642"/>
    <cellStyle name="SAPBEXHLevel0 32 4" xfId="12181"/>
    <cellStyle name="SAPBEXHLevel0 33" xfId="2312"/>
    <cellStyle name="SAPBEXHLevel0 33 2" xfId="22748"/>
    <cellStyle name="SAPBEXHLevel0 33 3" xfId="18643"/>
    <cellStyle name="SAPBEXHLevel0 33 4" xfId="12182"/>
    <cellStyle name="SAPBEXHLevel0 34" xfId="2313"/>
    <cellStyle name="SAPBEXHLevel0 34 2" xfId="22747"/>
    <cellStyle name="SAPBEXHLevel0 34 3" xfId="18644"/>
    <cellStyle name="SAPBEXHLevel0 34 4" xfId="12183"/>
    <cellStyle name="SAPBEXHLevel0 35" xfId="2314"/>
    <cellStyle name="SAPBEXHLevel0 35 2" xfId="26328"/>
    <cellStyle name="SAPBEXHLevel0 35 3" xfId="18645"/>
    <cellStyle name="SAPBEXHLevel0 35 4" xfId="12184"/>
    <cellStyle name="SAPBEXHLevel0 36" xfId="2315"/>
    <cellStyle name="SAPBEXHLevel0 36 2" xfId="22506"/>
    <cellStyle name="SAPBEXHLevel0 36 3" xfId="18646"/>
    <cellStyle name="SAPBEXHLevel0 36 4" xfId="12185"/>
    <cellStyle name="SAPBEXHLevel0 37" xfId="2316"/>
    <cellStyle name="SAPBEXHLevel0 37 2" xfId="23778"/>
    <cellStyle name="SAPBEXHLevel0 37 3" xfId="18647"/>
    <cellStyle name="SAPBEXHLevel0 37 4" xfId="12186"/>
    <cellStyle name="SAPBEXHLevel0 38" xfId="2317"/>
    <cellStyle name="SAPBEXHLevel0 38 2" xfId="23777"/>
    <cellStyle name="SAPBEXHLevel0 38 3" xfId="18648"/>
    <cellStyle name="SAPBEXHLevel0 38 4" xfId="12187"/>
    <cellStyle name="SAPBEXHLevel0 39" xfId="2318"/>
    <cellStyle name="SAPBEXHLevel0 39 2" xfId="25885"/>
    <cellStyle name="SAPBEXHLevel0 39 3" xfId="18649"/>
    <cellStyle name="SAPBEXHLevel0 39 4" xfId="12188"/>
    <cellStyle name="SAPBEXHLevel0 4" xfId="2319"/>
    <cellStyle name="SAPBEXHLevel0 4 2" xfId="23776"/>
    <cellStyle name="SAPBEXHLevel0 4 3" xfId="18650"/>
    <cellStyle name="SAPBEXHLevel0 4 4" xfId="12189"/>
    <cellStyle name="SAPBEXHLevel0 40" xfId="2320"/>
    <cellStyle name="SAPBEXHLevel0 40 2" xfId="25884"/>
    <cellStyle name="SAPBEXHLevel0 40 3" xfId="18651"/>
    <cellStyle name="SAPBEXHLevel0 40 4" xfId="12190"/>
    <cellStyle name="SAPBEXHLevel0 41" xfId="2321"/>
    <cellStyle name="SAPBEXHLevel0 41 2" xfId="23775"/>
    <cellStyle name="SAPBEXHLevel0 41 3" xfId="18652"/>
    <cellStyle name="SAPBEXHLevel0 41 4" xfId="12191"/>
    <cellStyle name="SAPBEXHLevel0 42" xfId="2322"/>
    <cellStyle name="SAPBEXHLevel0 42 2" xfId="25883"/>
    <cellStyle name="SAPBEXHLevel0 42 3" xfId="18653"/>
    <cellStyle name="SAPBEXHLevel0 42 4" xfId="12192"/>
    <cellStyle name="SAPBEXHLevel0 43" xfId="2323"/>
    <cellStyle name="SAPBEXHLevel0 43 2" xfId="23774"/>
    <cellStyle name="SAPBEXHLevel0 43 3" xfId="18654"/>
    <cellStyle name="SAPBEXHLevel0 43 4" xfId="12193"/>
    <cellStyle name="SAPBEXHLevel0 44" xfId="2324"/>
    <cellStyle name="SAPBEXHLevel0 44 2" xfId="25882"/>
    <cellStyle name="SAPBEXHLevel0 44 3" xfId="18655"/>
    <cellStyle name="SAPBEXHLevel0 44 4" xfId="12194"/>
    <cellStyle name="SAPBEXHLevel0 45" xfId="2325"/>
    <cellStyle name="SAPBEXHLevel0 45 2" xfId="23773"/>
    <cellStyle name="SAPBEXHLevel0 45 3" xfId="18656"/>
    <cellStyle name="SAPBEXHLevel0 45 4" xfId="12195"/>
    <cellStyle name="SAPBEXHLevel0 46" xfId="4781"/>
    <cellStyle name="SAPBEXHLevel0 46 2" xfId="25881"/>
    <cellStyle name="SAPBEXHLevel0 46 3" xfId="18657"/>
    <cellStyle name="SAPBEXHLevel0 46 4" xfId="12196"/>
    <cellStyle name="SAPBEXHLevel0 47" xfId="4850"/>
    <cellStyle name="SAPBEXHLevel0 47 2" xfId="23772"/>
    <cellStyle name="SAPBEXHLevel0 47 3" xfId="18658"/>
    <cellStyle name="SAPBEXHLevel0 47 4" xfId="12197"/>
    <cellStyle name="SAPBEXHLevel0 48" xfId="8049"/>
    <cellStyle name="SAPBEXHLevel0 48 2" xfId="22502"/>
    <cellStyle name="SAPBEXHLevel0 48 3" xfId="18659"/>
    <cellStyle name="SAPBEXHLevel0 48 4" xfId="12198"/>
    <cellStyle name="SAPBEXHLevel0 49" xfId="8050"/>
    <cellStyle name="SAPBEXHLevel0 49 2" xfId="22497"/>
    <cellStyle name="SAPBEXHLevel0 49 3" xfId="18660"/>
    <cellStyle name="SAPBEXHLevel0 49 4" xfId="12199"/>
    <cellStyle name="SAPBEXHLevel0 5" xfId="2326"/>
    <cellStyle name="SAPBEXHLevel0 5 2" xfId="25914"/>
    <cellStyle name="SAPBEXHLevel0 5 3" xfId="18661"/>
    <cellStyle name="SAPBEXHLevel0 5 4" xfId="12200"/>
    <cellStyle name="SAPBEXHLevel0 50" xfId="8051"/>
    <cellStyle name="SAPBEXHLevel0 50 2" xfId="22501"/>
    <cellStyle name="SAPBEXHLevel0 50 3" xfId="18662"/>
    <cellStyle name="SAPBEXHLevel0 50 4" xfId="12201"/>
    <cellStyle name="SAPBEXHLevel0 51" xfId="8052"/>
    <cellStyle name="SAPBEXHLevel0 51 2" xfId="22496"/>
    <cellStyle name="SAPBEXHLevel0 51 3" xfId="18663"/>
    <cellStyle name="SAPBEXHLevel0 51 4" xfId="12202"/>
    <cellStyle name="SAPBEXHLevel0 52" xfId="8053"/>
    <cellStyle name="SAPBEXHLevel0 52 2" xfId="25880"/>
    <cellStyle name="SAPBEXHLevel0 52 3" xfId="18664"/>
    <cellStyle name="SAPBEXHLevel0 52 4" xfId="12203"/>
    <cellStyle name="SAPBEXHLevel0 53" xfId="8054"/>
    <cellStyle name="SAPBEXHLevel0 53 2" xfId="23771"/>
    <cellStyle name="SAPBEXHLevel0 53 3" xfId="18665"/>
    <cellStyle name="SAPBEXHLevel0 53 4" xfId="12204"/>
    <cellStyle name="SAPBEXHLevel0 54" xfId="8055"/>
    <cellStyle name="SAPBEXHLevel0 54 2" xfId="23770"/>
    <cellStyle name="SAPBEXHLevel0 54 3" xfId="18666"/>
    <cellStyle name="SAPBEXHLevel0 54 4" xfId="12205"/>
    <cellStyle name="SAPBEXHLevel0 55" xfId="8056"/>
    <cellStyle name="SAPBEXHLevel0 55 2" xfId="22745"/>
    <cellStyle name="SAPBEXHLevel0 55 3" xfId="18667"/>
    <cellStyle name="SAPBEXHLevel0 55 4" xfId="12206"/>
    <cellStyle name="SAPBEXHLevel0 56" xfId="8057"/>
    <cellStyle name="SAPBEXHLevel0 56 2" xfId="25567"/>
    <cellStyle name="SAPBEXHLevel0 56 3" xfId="18668"/>
    <cellStyle name="SAPBEXHLevel0 56 4" xfId="12207"/>
    <cellStyle name="SAPBEXHLevel0 57" xfId="8058"/>
    <cellStyle name="SAPBEXHLevel0 57 2" xfId="22746"/>
    <cellStyle name="SAPBEXHLevel0 57 3" xfId="18669"/>
    <cellStyle name="SAPBEXHLevel0 57 4" xfId="12208"/>
    <cellStyle name="SAPBEXHLevel0 58" xfId="8059"/>
    <cellStyle name="SAPBEXHLevel0 58 2" xfId="22499"/>
    <cellStyle name="SAPBEXHLevel0 58 3" xfId="18670"/>
    <cellStyle name="SAPBEXHLevel0 58 4" xfId="12209"/>
    <cellStyle name="SAPBEXHLevel0 59" xfId="8060"/>
    <cellStyle name="SAPBEXHLevel0 59 2" xfId="23769"/>
    <cellStyle name="SAPBEXHLevel0 59 3" xfId="18671"/>
    <cellStyle name="SAPBEXHLevel0 59 4" xfId="12210"/>
    <cellStyle name="SAPBEXHLevel0 6" xfId="2327"/>
    <cellStyle name="SAPBEXHLevel0 6 2" xfId="23768"/>
    <cellStyle name="SAPBEXHLevel0 6 3" xfId="18672"/>
    <cellStyle name="SAPBEXHLevel0 6 4" xfId="12211"/>
    <cellStyle name="SAPBEXHLevel0 60" xfId="8061"/>
    <cellStyle name="SAPBEXHLevel0 60 2" xfId="23767"/>
    <cellStyle name="SAPBEXHLevel0 60 3" xfId="18673"/>
    <cellStyle name="SAPBEXHLevel0 60 4" xfId="12212"/>
    <cellStyle name="SAPBEXHLevel0 61" xfId="8062"/>
    <cellStyle name="SAPBEXHLevel0 61 2" xfId="25879"/>
    <cellStyle name="SAPBEXHLevel0 61 3" xfId="18674"/>
    <cellStyle name="SAPBEXHLevel0 61 4" xfId="12213"/>
    <cellStyle name="SAPBEXHLevel0 62" xfId="8063"/>
    <cellStyle name="SAPBEXHLevel0 62 2" xfId="26717"/>
    <cellStyle name="SAPBEXHLevel0 62 3" xfId="18675"/>
    <cellStyle name="SAPBEXHLevel0 62 4" xfId="12214"/>
    <cellStyle name="SAPBEXHLevel0 63" xfId="8064"/>
    <cellStyle name="SAPBEXHLevel0 63 2" xfId="25878"/>
    <cellStyle name="SAPBEXHLevel0 63 3" xfId="18676"/>
    <cellStyle name="SAPBEXHLevel0 63 4" xfId="12215"/>
    <cellStyle name="SAPBEXHLevel0 64" xfId="8065"/>
    <cellStyle name="SAPBEXHLevel0 64 2" xfId="23766"/>
    <cellStyle name="SAPBEXHLevel0 64 3" xfId="18677"/>
    <cellStyle name="SAPBEXHLevel0 64 4" xfId="12216"/>
    <cellStyle name="SAPBEXHLevel0 65" xfId="8066"/>
    <cellStyle name="SAPBEXHLevel0 65 2" xfId="25877"/>
    <cellStyle name="SAPBEXHLevel0 65 3" xfId="18678"/>
    <cellStyle name="SAPBEXHLevel0 65 4" xfId="12217"/>
    <cellStyle name="SAPBEXHLevel0 66" xfId="8067"/>
    <cellStyle name="SAPBEXHLevel0 66 2" xfId="23765"/>
    <cellStyle name="SAPBEXHLevel0 66 3" xfId="18679"/>
    <cellStyle name="SAPBEXHLevel0 66 4" xfId="12218"/>
    <cellStyle name="SAPBEXHLevel0 67" xfId="8068"/>
    <cellStyle name="SAPBEXHLevel0 67 2" xfId="25876"/>
    <cellStyle name="SAPBEXHLevel0 67 3" xfId="18680"/>
    <cellStyle name="SAPBEXHLevel0 67 4" xfId="12219"/>
    <cellStyle name="SAPBEXHLevel0 68" xfId="8069"/>
    <cellStyle name="SAPBEXHLevel0 68 2" xfId="23764"/>
    <cellStyle name="SAPBEXHLevel0 68 3" xfId="18681"/>
    <cellStyle name="SAPBEXHLevel0 68 4" xfId="12220"/>
    <cellStyle name="SAPBEXHLevel0 69" xfId="8070"/>
    <cellStyle name="SAPBEXHLevel0 69 2" xfId="25893"/>
    <cellStyle name="SAPBEXHLevel0 69 3" xfId="18682"/>
    <cellStyle name="SAPBEXHLevel0 69 4" xfId="12221"/>
    <cellStyle name="SAPBEXHLevel0 7" xfId="2328"/>
    <cellStyle name="SAPBEXHLevel0 7 2" xfId="23763"/>
    <cellStyle name="SAPBEXHLevel0 7 3" xfId="18683"/>
    <cellStyle name="SAPBEXHLevel0 7 4" xfId="12222"/>
    <cellStyle name="SAPBEXHLevel0 70" xfId="8071"/>
    <cellStyle name="SAPBEXHLevel0 70 2" xfId="22483"/>
    <cellStyle name="SAPBEXHLevel0 70 3" xfId="18684"/>
    <cellStyle name="SAPBEXHLevel0 70 4" xfId="12223"/>
    <cellStyle name="SAPBEXHLevel0 71" xfId="8072"/>
    <cellStyle name="SAPBEXHLevel0 71 2" xfId="23762"/>
    <cellStyle name="SAPBEXHLevel0 71 3" xfId="18685"/>
    <cellStyle name="SAPBEXHLevel0 71 4" xfId="12224"/>
    <cellStyle name="SAPBEXHLevel0 72" xfId="8073"/>
    <cellStyle name="SAPBEXHLevel0 72 2" xfId="25874"/>
    <cellStyle name="SAPBEXHLevel0 72 3" xfId="18686"/>
    <cellStyle name="SAPBEXHLevel0 72 4" xfId="12225"/>
    <cellStyle name="SAPBEXHLevel0 73" xfId="8074"/>
    <cellStyle name="SAPBEXHLevel0 73 2" xfId="23761"/>
    <cellStyle name="SAPBEXHLevel0 73 3" xfId="18687"/>
    <cellStyle name="SAPBEXHLevel0 73 4" xfId="12226"/>
    <cellStyle name="SAPBEXHLevel0 74" xfId="8075"/>
    <cellStyle name="SAPBEXHLevel0 74 2" xfId="25873"/>
    <cellStyle name="SAPBEXHLevel0 74 3" xfId="18688"/>
    <cellStyle name="SAPBEXHLevel0 74 4" xfId="12227"/>
    <cellStyle name="SAPBEXHLevel0 75" xfId="8076"/>
    <cellStyle name="SAPBEXHLevel0 75 2" xfId="23760"/>
    <cellStyle name="SAPBEXHLevel0 75 3" xfId="18689"/>
    <cellStyle name="SAPBEXHLevel0 75 4" xfId="12228"/>
    <cellStyle name="SAPBEXHLevel0 76" xfId="8077"/>
    <cellStyle name="SAPBEXHLevel0 76 2" xfId="22744"/>
    <cellStyle name="SAPBEXHLevel0 76 3" xfId="18690"/>
    <cellStyle name="SAPBEXHLevel0 76 4" xfId="12229"/>
    <cellStyle name="SAPBEXHLevel0 77" xfId="8078"/>
    <cellStyle name="SAPBEXHLevel0 77 2" xfId="22743"/>
    <cellStyle name="SAPBEXHLevel0 77 3" xfId="18691"/>
    <cellStyle name="SAPBEXHLevel0 77 4" xfId="12230"/>
    <cellStyle name="SAPBEXHLevel0 78" xfId="8079"/>
    <cellStyle name="SAPBEXHLevel0 78 2" xfId="22742"/>
    <cellStyle name="SAPBEXHLevel0 78 3" xfId="18692"/>
    <cellStyle name="SAPBEXHLevel0 78 4" xfId="12231"/>
    <cellStyle name="SAPBEXHLevel0 79" xfId="8080"/>
    <cellStyle name="SAPBEXHLevel0 79 2" xfId="22741"/>
    <cellStyle name="SAPBEXHLevel0 79 3" xfId="18693"/>
    <cellStyle name="SAPBEXHLevel0 79 4" xfId="12232"/>
    <cellStyle name="SAPBEXHLevel0 8" xfId="2329"/>
    <cellStyle name="SAPBEXHLevel0 8 2" xfId="22740"/>
    <cellStyle name="SAPBEXHLevel0 8 3" xfId="18694"/>
    <cellStyle name="SAPBEXHLevel0 8 4" xfId="12233"/>
    <cellStyle name="SAPBEXHLevel0 80" xfId="8081"/>
    <cellStyle name="SAPBEXHLevel0 80 2" xfId="22739"/>
    <cellStyle name="SAPBEXHLevel0 80 3" xfId="18695"/>
    <cellStyle name="SAPBEXHLevel0 80 4" xfId="12234"/>
    <cellStyle name="SAPBEXHLevel0 81" xfId="8082"/>
    <cellStyle name="SAPBEXHLevel0 81 2" xfId="25553"/>
    <cellStyle name="SAPBEXHLevel0 81 3" xfId="18696"/>
    <cellStyle name="SAPBEXHLevel0 81 4" xfId="12235"/>
    <cellStyle name="SAPBEXHLevel0 82" xfId="8083"/>
    <cellStyle name="SAPBEXHLevel0 82 2" xfId="22738"/>
    <cellStyle name="SAPBEXHLevel0 82 3" xfId="18697"/>
    <cellStyle name="SAPBEXHLevel0 82 4" xfId="12236"/>
    <cellStyle name="SAPBEXHLevel0 83" xfId="8084"/>
    <cellStyle name="SAPBEXHLevel0 83 2" xfId="22726"/>
    <cellStyle name="SAPBEXHLevel0 83 3" xfId="18698"/>
    <cellStyle name="SAPBEXHLevel0 83 4" xfId="12237"/>
    <cellStyle name="SAPBEXHLevel0 84" xfId="8085"/>
    <cellStyle name="SAPBEXHLevel0 84 2" xfId="22737"/>
    <cellStyle name="SAPBEXHLevel0 84 3" xfId="18699"/>
    <cellStyle name="SAPBEXHLevel0 84 4" xfId="12238"/>
    <cellStyle name="SAPBEXHLevel0 85" xfId="8086"/>
    <cellStyle name="SAPBEXHLevel0 85 2" xfId="22736"/>
    <cellStyle name="SAPBEXHLevel0 85 3" xfId="18700"/>
    <cellStyle name="SAPBEXHLevel0 85 4" xfId="12239"/>
    <cellStyle name="SAPBEXHLevel0 86" xfId="8087"/>
    <cellStyle name="SAPBEXHLevel0 86 2" xfId="22735"/>
    <cellStyle name="SAPBEXHLevel0 86 3" xfId="18701"/>
    <cellStyle name="SAPBEXHLevel0 86 4" xfId="12240"/>
    <cellStyle name="SAPBEXHLevel0 87" xfId="8088"/>
    <cellStyle name="SAPBEXHLevel0 87 2" xfId="22504"/>
    <cellStyle name="SAPBEXHLevel0 87 3" xfId="18702"/>
    <cellStyle name="SAPBEXHLevel0 87 4" xfId="12241"/>
    <cellStyle name="SAPBEXHLevel0 88" xfId="8089"/>
    <cellStyle name="SAPBEXHLevel0 88 2" xfId="22500"/>
    <cellStyle name="SAPBEXHLevel0 88 3" xfId="18703"/>
    <cellStyle name="SAPBEXHLevel0 88 4" xfId="12242"/>
    <cellStyle name="SAPBEXHLevel0 89" xfId="8090"/>
    <cellStyle name="SAPBEXHLevel0 89 2" xfId="22734"/>
    <cellStyle name="SAPBEXHLevel0 89 3" xfId="18704"/>
    <cellStyle name="SAPBEXHLevel0 89 4" xfId="12243"/>
    <cellStyle name="SAPBEXHLevel0 9" xfId="2330"/>
    <cellStyle name="SAPBEXHLevel0 9 2" xfId="22733"/>
    <cellStyle name="SAPBEXHLevel0 9 3" xfId="18705"/>
    <cellStyle name="SAPBEXHLevel0 9 4" xfId="12244"/>
    <cellStyle name="SAPBEXHLevel0 90" xfId="8091"/>
    <cellStyle name="SAPBEXHLevel0 90 2" xfId="22732"/>
    <cellStyle name="SAPBEXHLevel0 90 3" xfId="18706"/>
    <cellStyle name="SAPBEXHLevel0 90 4" xfId="12245"/>
    <cellStyle name="SAPBEXHLevel0 91" xfId="8092"/>
    <cellStyle name="SAPBEXHLevel0 91 2" xfId="22731"/>
    <cellStyle name="SAPBEXHLevel0 91 3" xfId="18707"/>
    <cellStyle name="SAPBEXHLevel0 91 4" xfId="12246"/>
    <cellStyle name="SAPBEXHLevel0 92" xfId="8093"/>
    <cellStyle name="SAPBEXHLevel0 92 2" xfId="26327"/>
    <cellStyle name="SAPBEXHLevel0 92 3" xfId="18708"/>
    <cellStyle name="SAPBEXHLevel0 92 4" xfId="12247"/>
    <cellStyle name="SAPBEXHLevel0 93" xfId="8094"/>
    <cellStyle name="SAPBEXHLevel0 93 2" xfId="22730"/>
    <cellStyle name="SAPBEXHLevel0 93 3" xfId="18709"/>
    <cellStyle name="SAPBEXHLevel0 93 4" xfId="12248"/>
    <cellStyle name="SAPBEXHLevel0 94" xfId="8095"/>
    <cellStyle name="SAPBEXHLevel0 94 2" xfId="22751"/>
    <cellStyle name="SAPBEXHLevel0 94 3" xfId="18710"/>
    <cellStyle name="SAPBEXHLevel0 94 4" xfId="12249"/>
    <cellStyle name="SAPBEXHLevel0 95" xfId="8096"/>
    <cellStyle name="SAPBEXHLevel0 95 2" xfId="22729"/>
    <cellStyle name="SAPBEXHLevel0 95 3" xfId="18711"/>
    <cellStyle name="SAPBEXHLevel0 95 4" xfId="12250"/>
    <cellStyle name="SAPBEXHLevel0 96" xfId="8097"/>
    <cellStyle name="SAPBEXHLevel0 96 2" xfId="22728"/>
    <cellStyle name="SAPBEXHLevel0 96 3" xfId="18712"/>
    <cellStyle name="SAPBEXHLevel0 96 4" xfId="12251"/>
    <cellStyle name="SAPBEXHLevel0 97" xfId="8098"/>
    <cellStyle name="SAPBEXHLevel0 97 2" xfId="22727"/>
    <cellStyle name="SAPBEXHLevel0 97 3" xfId="18713"/>
    <cellStyle name="SAPBEXHLevel0 97 4" xfId="12252"/>
    <cellStyle name="SAPBEXHLevel0 98" xfId="8099"/>
    <cellStyle name="SAPBEXHLevel0 98 2" xfId="22779"/>
    <cellStyle name="SAPBEXHLevel0 98 3" xfId="18714"/>
    <cellStyle name="SAPBEXHLevel0 98 4" xfId="12253"/>
    <cellStyle name="SAPBEXHLevel0 99" xfId="8100"/>
    <cellStyle name="SAPBEXHLevel0 99 2" xfId="23759"/>
    <cellStyle name="SAPBEXHLevel0 99 3" xfId="18715"/>
    <cellStyle name="SAPBEXHLevel0 99 4" xfId="12254"/>
    <cellStyle name="SAPBEXHLevel0_(A-7) IS-Inputs" xfId="8101"/>
    <cellStyle name="SAPBEXHLevel0X" xfId="102"/>
    <cellStyle name="SAPBEXHLevel0X 10" xfId="2331"/>
    <cellStyle name="SAPBEXHLevel0X 10 10" xfId="25872"/>
    <cellStyle name="SAPBEXHLevel0X 10 11" xfId="18717"/>
    <cellStyle name="SAPBEXHLevel0X 10 12" xfId="12256"/>
    <cellStyle name="SAPBEXHLevel0X 10 2" xfId="8102"/>
    <cellStyle name="SAPBEXHLevel0X 10 2 2" xfId="23757"/>
    <cellStyle name="SAPBEXHLevel0X 10 2 3" xfId="18718"/>
    <cellStyle name="SAPBEXHLevel0X 10 2 4" xfId="12257"/>
    <cellStyle name="SAPBEXHLevel0X 10 3" xfId="8103"/>
    <cellStyle name="SAPBEXHLevel0X 10 3 2" xfId="25871"/>
    <cellStyle name="SAPBEXHLevel0X 10 3 3" xfId="18719"/>
    <cellStyle name="SAPBEXHLevel0X 10 3 4" xfId="12258"/>
    <cellStyle name="SAPBEXHLevel0X 10 4" xfId="8104"/>
    <cellStyle name="SAPBEXHLevel0X 10 4 2" xfId="23756"/>
    <cellStyle name="SAPBEXHLevel0X 10 4 3" xfId="18720"/>
    <cellStyle name="SAPBEXHLevel0X 10 4 4" xfId="12259"/>
    <cellStyle name="SAPBEXHLevel0X 10 5" xfId="8105"/>
    <cellStyle name="SAPBEXHLevel0X 10 5 2" xfId="26953"/>
    <cellStyle name="SAPBEXHLevel0X 10 5 3" xfId="18721"/>
    <cellStyle name="SAPBEXHLevel0X 10 5 4" xfId="12260"/>
    <cellStyle name="SAPBEXHLevel0X 10 6" xfId="8106"/>
    <cellStyle name="SAPBEXHLevel0X 10 6 2" xfId="23755"/>
    <cellStyle name="SAPBEXHLevel0X 10 6 3" xfId="18722"/>
    <cellStyle name="SAPBEXHLevel0X 10 6 4" xfId="12261"/>
    <cellStyle name="SAPBEXHLevel0X 10 7" xfId="8107"/>
    <cellStyle name="SAPBEXHLevel0X 10 7 2" xfId="26716"/>
    <cellStyle name="SAPBEXHLevel0X 10 7 3" xfId="18723"/>
    <cellStyle name="SAPBEXHLevel0X 10 7 4" xfId="12262"/>
    <cellStyle name="SAPBEXHLevel0X 10 8" xfId="8108"/>
    <cellStyle name="SAPBEXHLevel0X 10 8 2" xfId="26715"/>
    <cellStyle name="SAPBEXHLevel0X 10 8 3" xfId="18724"/>
    <cellStyle name="SAPBEXHLevel0X 10 8 4" xfId="12263"/>
    <cellStyle name="SAPBEXHLevel0X 10 9" xfId="8109"/>
    <cellStyle name="SAPBEXHLevel0X 10 9 2" xfId="26952"/>
    <cellStyle name="SAPBEXHLevel0X 10 9 3" xfId="18725"/>
    <cellStyle name="SAPBEXHLevel0X 10 9 4" xfId="12264"/>
    <cellStyle name="SAPBEXHLevel0X 11" xfId="2332"/>
    <cellStyle name="SAPBEXHLevel0X 11 2" xfId="8110"/>
    <cellStyle name="SAPBEXHLevel0X 11 2 2" xfId="27301"/>
    <cellStyle name="SAPBEXHLevel0X 11 2 3" xfId="21672"/>
    <cellStyle name="SAPBEXHLevel0X 11 2 4" xfId="15217"/>
    <cellStyle name="SAPBEXHLevel0X 11 3" xfId="27230"/>
    <cellStyle name="SAPBEXHLevel0X 11 4" xfId="18726"/>
    <cellStyle name="SAPBEXHLevel0X 11 5" xfId="12265"/>
    <cellStyle name="SAPBEXHLevel0X 12" xfId="2333"/>
    <cellStyle name="SAPBEXHLevel0X 12 10" xfId="18727"/>
    <cellStyle name="SAPBEXHLevel0X 12 11" xfId="12266"/>
    <cellStyle name="SAPBEXHLevel0X 12 2" xfId="8111"/>
    <cellStyle name="SAPBEXHLevel0X 12 2 2" xfId="22725"/>
    <cellStyle name="SAPBEXHLevel0X 12 2 3" xfId="18728"/>
    <cellStyle name="SAPBEXHLevel0X 12 2 4" xfId="12267"/>
    <cellStyle name="SAPBEXHLevel0X 12 3" xfId="8112"/>
    <cellStyle name="SAPBEXHLevel0X 12 3 2" xfId="25185"/>
    <cellStyle name="SAPBEXHLevel0X 12 3 3" xfId="18729"/>
    <cellStyle name="SAPBEXHLevel0X 12 3 4" xfId="12268"/>
    <cellStyle name="SAPBEXHLevel0X 12 4" xfId="8113"/>
    <cellStyle name="SAPBEXHLevel0X 12 4 2" xfId="22723"/>
    <cellStyle name="SAPBEXHLevel0X 12 4 3" xfId="18730"/>
    <cellStyle name="SAPBEXHLevel0X 12 4 4" xfId="12269"/>
    <cellStyle name="SAPBEXHLevel0X 12 5" xfId="8114"/>
    <cellStyle name="SAPBEXHLevel0X 12 5 2" xfId="22722"/>
    <cellStyle name="SAPBEXHLevel0X 12 5 3" xfId="18731"/>
    <cellStyle name="SAPBEXHLevel0X 12 5 4" xfId="12270"/>
    <cellStyle name="SAPBEXHLevel0X 12 6" xfId="8115"/>
    <cellStyle name="SAPBEXHLevel0X 12 6 2" xfId="22721"/>
    <cellStyle name="SAPBEXHLevel0X 12 6 3" xfId="18732"/>
    <cellStyle name="SAPBEXHLevel0X 12 6 4" xfId="12271"/>
    <cellStyle name="SAPBEXHLevel0X 12 7" xfId="8116"/>
    <cellStyle name="SAPBEXHLevel0X 12 7 2" xfId="22720"/>
    <cellStyle name="SAPBEXHLevel0X 12 7 3" xfId="18733"/>
    <cellStyle name="SAPBEXHLevel0X 12 7 4" xfId="12272"/>
    <cellStyle name="SAPBEXHLevel0X 12 8" xfId="8117"/>
    <cellStyle name="SAPBEXHLevel0X 12 8 2" xfId="22719"/>
    <cellStyle name="SAPBEXHLevel0X 12 8 3" xfId="18734"/>
    <cellStyle name="SAPBEXHLevel0X 12 8 4" xfId="12273"/>
    <cellStyle name="SAPBEXHLevel0X 12 9" xfId="27209"/>
    <cellStyle name="SAPBEXHLevel0X 13" xfId="2334"/>
    <cellStyle name="SAPBEXHLevel0X 13 10" xfId="18735"/>
    <cellStyle name="SAPBEXHLevel0X 13 11" xfId="12274"/>
    <cellStyle name="SAPBEXHLevel0X 13 2" xfId="8118"/>
    <cellStyle name="SAPBEXHLevel0X 13 2 2" xfId="22717"/>
    <cellStyle name="SAPBEXHLevel0X 13 2 3" xfId="18736"/>
    <cellStyle name="SAPBEXHLevel0X 13 2 4" xfId="12275"/>
    <cellStyle name="SAPBEXHLevel0X 13 3" xfId="8119"/>
    <cellStyle name="SAPBEXHLevel0X 13 3 2" xfId="22716"/>
    <cellStyle name="SAPBEXHLevel0X 13 3 3" xfId="18737"/>
    <cellStyle name="SAPBEXHLevel0X 13 3 4" xfId="12276"/>
    <cellStyle name="SAPBEXHLevel0X 13 4" xfId="8120"/>
    <cellStyle name="SAPBEXHLevel0X 13 4 2" xfId="22715"/>
    <cellStyle name="SAPBEXHLevel0X 13 4 3" xfId="18738"/>
    <cellStyle name="SAPBEXHLevel0X 13 4 4" xfId="12277"/>
    <cellStyle name="SAPBEXHLevel0X 13 5" xfId="8121"/>
    <cellStyle name="SAPBEXHLevel0X 13 5 2" xfId="26326"/>
    <cellStyle name="SAPBEXHLevel0X 13 5 3" xfId="18739"/>
    <cellStyle name="SAPBEXHLevel0X 13 5 4" xfId="12278"/>
    <cellStyle name="SAPBEXHLevel0X 13 6" xfId="8122"/>
    <cellStyle name="SAPBEXHLevel0X 13 6 2" xfId="25184"/>
    <cellStyle name="SAPBEXHLevel0X 13 6 3" xfId="18740"/>
    <cellStyle name="SAPBEXHLevel0X 13 6 4" xfId="12279"/>
    <cellStyle name="SAPBEXHLevel0X 13 7" xfId="8123"/>
    <cellStyle name="SAPBEXHLevel0X 13 7 2" xfId="25183"/>
    <cellStyle name="SAPBEXHLevel0X 13 7 3" xfId="18741"/>
    <cellStyle name="SAPBEXHLevel0X 13 7 4" xfId="12280"/>
    <cellStyle name="SAPBEXHLevel0X 13 8" xfId="8124"/>
    <cellStyle name="SAPBEXHLevel0X 13 8 2" xfId="22049"/>
    <cellStyle name="SAPBEXHLevel0X 13 8 3" xfId="18742"/>
    <cellStyle name="SAPBEXHLevel0X 13 8 4" xfId="12281"/>
    <cellStyle name="SAPBEXHLevel0X 13 9" xfId="22718"/>
    <cellStyle name="SAPBEXHLevel0X 14" xfId="2335"/>
    <cellStyle name="SAPBEXHLevel0X 14 2" xfId="8125"/>
    <cellStyle name="SAPBEXHLevel0X 14 2 2" xfId="26111"/>
    <cellStyle name="SAPBEXHLevel0X 14 2 3" xfId="20252"/>
    <cellStyle name="SAPBEXHLevel0X 14 2 4" xfId="13799"/>
    <cellStyle name="SAPBEXHLevel0X 14 3" xfId="22714"/>
    <cellStyle name="SAPBEXHLevel0X 14 4" xfId="18743"/>
    <cellStyle name="SAPBEXHLevel0X 14 5" xfId="12282"/>
    <cellStyle name="SAPBEXHLevel0X 15" xfId="2336"/>
    <cellStyle name="SAPBEXHLevel0X 15 2" xfId="8126"/>
    <cellStyle name="SAPBEXHLevel0X 15 2 2" xfId="25087"/>
    <cellStyle name="SAPBEXHLevel0X 15 2 3" xfId="20253"/>
    <cellStyle name="SAPBEXHLevel0X 15 2 4" xfId="13800"/>
    <cellStyle name="SAPBEXHLevel0X 15 3" xfId="26710"/>
    <cellStyle name="SAPBEXHLevel0X 15 4" xfId="18744"/>
    <cellStyle name="SAPBEXHLevel0X 15 5" xfId="12283"/>
    <cellStyle name="SAPBEXHLevel0X 16" xfId="2337"/>
    <cellStyle name="SAPBEXHLevel0X 16 2" xfId="8127"/>
    <cellStyle name="SAPBEXHLevel0X 16 2 2" xfId="25086"/>
    <cellStyle name="SAPBEXHLevel0X 16 2 3" xfId="20254"/>
    <cellStyle name="SAPBEXHLevel0X 16 2 4" xfId="13801"/>
    <cellStyle name="SAPBEXHLevel0X 16 3" xfId="25666"/>
    <cellStyle name="SAPBEXHLevel0X 16 4" xfId="18745"/>
    <cellStyle name="SAPBEXHLevel0X 16 5" xfId="12284"/>
    <cellStyle name="SAPBEXHLevel0X 17" xfId="2338"/>
    <cellStyle name="SAPBEXHLevel0X 17 2" xfId="8128"/>
    <cellStyle name="SAPBEXHLevel0X 17 2 2" xfId="23246"/>
    <cellStyle name="SAPBEXHLevel0X 17 2 3" xfId="20255"/>
    <cellStyle name="SAPBEXHLevel0X 17 2 4" xfId="13802"/>
    <cellStyle name="SAPBEXHLevel0X 17 3" xfId="25658"/>
    <cellStyle name="SAPBEXHLevel0X 17 4" xfId="18746"/>
    <cellStyle name="SAPBEXHLevel0X 17 5" xfId="12285"/>
    <cellStyle name="SAPBEXHLevel0X 18" xfId="2339"/>
    <cellStyle name="SAPBEXHLevel0X 18 2" xfId="8129"/>
    <cellStyle name="SAPBEXHLevel0X 18 2 2" xfId="23245"/>
    <cellStyle name="SAPBEXHLevel0X 18 2 3" xfId="20256"/>
    <cellStyle name="SAPBEXHLevel0X 18 2 4" xfId="13803"/>
    <cellStyle name="SAPBEXHLevel0X 18 3" xfId="25657"/>
    <cellStyle name="SAPBEXHLevel0X 18 4" xfId="18747"/>
    <cellStyle name="SAPBEXHLevel0X 18 5" xfId="12286"/>
    <cellStyle name="SAPBEXHLevel0X 19" xfId="2340"/>
    <cellStyle name="SAPBEXHLevel0X 19 2" xfId="8130"/>
    <cellStyle name="SAPBEXHLevel0X 19 2 2" xfId="25085"/>
    <cellStyle name="SAPBEXHLevel0X 19 2 3" xfId="20257"/>
    <cellStyle name="SAPBEXHLevel0X 19 2 4" xfId="13804"/>
    <cellStyle name="SAPBEXHLevel0X 19 3" xfId="25646"/>
    <cellStyle name="SAPBEXHLevel0X 19 4" xfId="18748"/>
    <cellStyle name="SAPBEXHLevel0X 19 5" xfId="12287"/>
    <cellStyle name="SAPBEXHLevel0X 2" xfId="2341"/>
    <cellStyle name="SAPBEXHLevel0X 2 10" xfId="25653"/>
    <cellStyle name="SAPBEXHLevel0X 2 11" xfId="18749"/>
    <cellStyle name="SAPBEXHLevel0X 2 12" xfId="12288"/>
    <cellStyle name="SAPBEXHLevel0X 2 2" xfId="8131"/>
    <cellStyle name="SAPBEXHLevel0X 2 2 2" xfId="26711"/>
    <cellStyle name="SAPBEXHLevel0X 2 2 3" xfId="18750"/>
    <cellStyle name="SAPBEXHLevel0X 2 2 4" xfId="12289"/>
    <cellStyle name="SAPBEXHLevel0X 2 3" xfId="8132"/>
    <cellStyle name="SAPBEXHLevel0X 2 3 2" xfId="26714"/>
    <cellStyle name="SAPBEXHLevel0X 2 3 3" xfId="18751"/>
    <cellStyle name="SAPBEXHLevel0X 2 3 4" xfId="12290"/>
    <cellStyle name="SAPBEXHLevel0X 2 4" xfId="8133"/>
    <cellStyle name="SAPBEXHLevel0X 2 4 2" xfId="26325"/>
    <cellStyle name="SAPBEXHLevel0X 2 4 3" xfId="18752"/>
    <cellStyle name="SAPBEXHLevel0X 2 4 4" xfId="12291"/>
    <cellStyle name="SAPBEXHLevel0X 2 5" xfId="8134"/>
    <cellStyle name="SAPBEXHLevel0X 2 5 2" xfId="26713"/>
    <cellStyle name="SAPBEXHLevel0X 2 5 3" xfId="18753"/>
    <cellStyle name="SAPBEXHLevel0X 2 5 4" xfId="12292"/>
    <cellStyle name="SAPBEXHLevel0X 2 6" xfId="8135"/>
    <cellStyle name="SAPBEXHLevel0X 2 6 2" xfId="26712"/>
    <cellStyle name="SAPBEXHLevel0X 2 6 3" xfId="18754"/>
    <cellStyle name="SAPBEXHLevel0X 2 6 4" xfId="12293"/>
    <cellStyle name="SAPBEXHLevel0X 2 7" xfId="8136"/>
    <cellStyle name="SAPBEXHLevel0X 2 7 2" xfId="23754"/>
    <cellStyle name="SAPBEXHLevel0X 2 7 3" xfId="18755"/>
    <cellStyle name="SAPBEXHLevel0X 2 7 4" xfId="12294"/>
    <cellStyle name="SAPBEXHLevel0X 2 8" xfId="8137"/>
    <cellStyle name="SAPBEXHLevel0X 2 8 2" xfId="16363"/>
    <cellStyle name="SAPBEXHLevel0X 2 8 3" xfId="18756"/>
    <cellStyle name="SAPBEXHLevel0X 2 8 4" xfId="12295"/>
    <cellStyle name="SAPBEXHLevel0X 2 9" xfId="8138"/>
    <cellStyle name="SAPBEXHLevel0X 2 9 2" xfId="26709"/>
    <cellStyle name="SAPBEXHLevel0X 2 9 3" xfId="18757"/>
    <cellStyle name="SAPBEXHLevel0X 2 9 4" xfId="12296"/>
    <cellStyle name="SAPBEXHLevel0X 20" xfId="2342"/>
    <cellStyle name="SAPBEXHLevel0X 20 2" xfId="8139"/>
    <cellStyle name="SAPBEXHLevel0X 20 2 2" xfId="25084"/>
    <cellStyle name="SAPBEXHLevel0X 20 2 3" xfId="20258"/>
    <cellStyle name="SAPBEXHLevel0X 20 2 4" xfId="13805"/>
    <cellStyle name="SAPBEXHLevel0X 20 3" xfId="23753"/>
    <cellStyle name="SAPBEXHLevel0X 20 4" xfId="18758"/>
    <cellStyle name="SAPBEXHLevel0X 20 5" xfId="12297"/>
    <cellStyle name="SAPBEXHLevel0X 21" xfId="2343"/>
    <cellStyle name="SAPBEXHLevel0X 21 2" xfId="27302"/>
    <cellStyle name="SAPBEXHLevel0X 21 3" xfId="21673"/>
    <cellStyle name="SAPBEXHLevel0X 21 4" xfId="15218"/>
    <cellStyle name="SAPBEXHLevel0X 22" xfId="2344"/>
    <cellStyle name="SAPBEXHLevel0X 22 2" xfId="27303"/>
    <cellStyle name="SAPBEXHLevel0X 22 3" xfId="21674"/>
    <cellStyle name="SAPBEXHLevel0X 22 4" xfId="15219"/>
    <cellStyle name="SAPBEXHLevel0X 23" xfId="2345"/>
    <cellStyle name="SAPBEXHLevel0X 23 2" xfId="27304"/>
    <cellStyle name="SAPBEXHLevel0X 23 3" xfId="21675"/>
    <cellStyle name="SAPBEXHLevel0X 23 4" xfId="15220"/>
    <cellStyle name="SAPBEXHLevel0X 24" xfId="2346"/>
    <cellStyle name="SAPBEXHLevel0X 24 2" xfId="27305"/>
    <cellStyle name="SAPBEXHLevel0X 24 3" xfId="21676"/>
    <cellStyle name="SAPBEXHLevel0X 24 4" xfId="15221"/>
    <cellStyle name="SAPBEXHLevel0X 25" xfId="2347"/>
    <cellStyle name="SAPBEXHLevel0X 25 2" xfId="27306"/>
    <cellStyle name="SAPBEXHLevel0X 25 3" xfId="21677"/>
    <cellStyle name="SAPBEXHLevel0X 25 4" xfId="15222"/>
    <cellStyle name="SAPBEXHLevel0X 26" xfId="2348"/>
    <cellStyle name="SAPBEXHLevel0X 26 2" xfId="27307"/>
    <cellStyle name="SAPBEXHLevel0X 26 3" xfId="21678"/>
    <cellStyle name="SAPBEXHLevel0X 26 4" xfId="15223"/>
    <cellStyle name="SAPBEXHLevel0X 27" xfId="2349"/>
    <cellStyle name="SAPBEXHLevel0X 27 2" xfId="27308"/>
    <cellStyle name="SAPBEXHLevel0X 27 3" xfId="21679"/>
    <cellStyle name="SAPBEXHLevel0X 27 4" xfId="15224"/>
    <cellStyle name="SAPBEXHLevel0X 28" xfId="2350"/>
    <cellStyle name="SAPBEXHLevel0X 28 2" xfId="27309"/>
    <cellStyle name="SAPBEXHLevel0X 28 3" xfId="21680"/>
    <cellStyle name="SAPBEXHLevel0X 28 4" xfId="15225"/>
    <cellStyle name="SAPBEXHLevel0X 29" xfId="2351"/>
    <cellStyle name="SAPBEXHLevel0X 29 2" xfId="27310"/>
    <cellStyle name="SAPBEXHLevel0X 29 3" xfId="21681"/>
    <cellStyle name="SAPBEXHLevel0X 29 4" xfId="15226"/>
    <cellStyle name="SAPBEXHLevel0X 3" xfId="2352"/>
    <cellStyle name="SAPBEXHLevel0X 3 10" xfId="23752"/>
    <cellStyle name="SAPBEXHLevel0X 3 11" xfId="18759"/>
    <cellStyle name="SAPBEXHLevel0X 3 12" xfId="12298"/>
    <cellStyle name="SAPBEXHLevel0X 3 2" xfId="8140"/>
    <cellStyle name="SAPBEXHLevel0X 3 2 2" xfId="23751"/>
    <cellStyle name="SAPBEXHLevel0X 3 2 3" xfId="18760"/>
    <cellStyle name="SAPBEXHLevel0X 3 2 4" xfId="12299"/>
    <cellStyle name="SAPBEXHLevel0X 3 3" xfId="8141"/>
    <cellStyle name="SAPBEXHLevel0X 3 3 2" xfId="23750"/>
    <cellStyle name="SAPBEXHLevel0X 3 3 3" xfId="18761"/>
    <cellStyle name="SAPBEXHLevel0X 3 3 4" xfId="12300"/>
    <cellStyle name="SAPBEXHLevel0X 3 4" xfId="8142"/>
    <cellStyle name="SAPBEXHLevel0X 3 4 2" xfId="23749"/>
    <cellStyle name="SAPBEXHLevel0X 3 4 3" xfId="18762"/>
    <cellStyle name="SAPBEXHLevel0X 3 4 4" xfId="12301"/>
    <cellStyle name="SAPBEXHLevel0X 3 5" xfId="8143"/>
    <cellStyle name="SAPBEXHLevel0X 3 5 2" xfId="23748"/>
    <cellStyle name="SAPBEXHLevel0X 3 5 3" xfId="18763"/>
    <cellStyle name="SAPBEXHLevel0X 3 5 4" xfId="12302"/>
    <cellStyle name="SAPBEXHLevel0X 3 6" xfId="8144"/>
    <cellStyle name="SAPBEXHLevel0X 3 6 2" xfId="23747"/>
    <cellStyle name="SAPBEXHLevel0X 3 6 3" xfId="18764"/>
    <cellStyle name="SAPBEXHLevel0X 3 6 4" xfId="12303"/>
    <cellStyle name="SAPBEXHLevel0X 3 7" xfId="8145"/>
    <cellStyle name="SAPBEXHLevel0X 3 7 2" xfId="23746"/>
    <cellStyle name="SAPBEXHLevel0X 3 7 3" xfId="18765"/>
    <cellStyle name="SAPBEXHLevel0X 3 7 4" xfId="12304"/>
    <cellStyle name="SAPBEXHLevel0X 3 8" xfId="8146"/>
    <cellStyle name="SAPBEXHLevel0X 3 8 2" xfId="22432"/>
    <cellStyle name="SAPBEXHLevel0X 3 8 3" xfId="18766"/>
    <cellStyle name="SAPBEXHLevel0X 3 8 4" xfId="12305"/>
    <cellStyle name="SAPBEXHLevel0X 3 9" xfId="8147"/>
    <cellStyle name="SAPBEXHLevel0X 3 9 2" xfId="26708"/>
    <cellStyle name="SAPBEXHLevel0X 3 9 3" xfId="18767"/>
    <cellStyle name="SAPBEXHLevel0X 3 9 4" xfId="12306"/>
    <cellStyle name="SAPBEXHLevel0X 30" xfId="2353"/>
    <cellStyle name="SAPBEXHLevel0X 30 2" xfId="27311"/>
    <cellStyle name="SAPBEXHLevel0X 30 3" xfId="21682"/>
    <cellStyle name="SAPBEXHLevel0X 30 4" xfId="15227"/>
    <cellStyle name="SAPBEXHLevel0X 31" xfId="2354"/>
    <cellStyle name="SAPBEXHLevel0X 31 2" xfId="27312"/>
    <cellStyle name="SAPBEXHLevel0X 31 3" xfId="21683"/>
    <cellStyle name="SAPBEXHLevel0X 31 4" xfId="15228"/>
    <cellStyle name="SAPBEXHLevel0X 32" xfId="2355"/>
    <cellStyle name="SAPBEXHLevel0X 32 2" xfId="27313"/>
    <cellStyle name="SAPBEXHLevel0X 32 3" xfId="21684"/>
    <cellStyle name="SAPBEXHLevel0X 32 4" xfId="15229"/>
    <cellStyle name="SAPBEXHLevel0X 33" xfId="2356"/>
    <cellStyle name="SAPBEXHLevel0X 33 2" xfId="27314"/>
    <cellStyle name="SAPBEXHLevel0X 33 3" xfId="21685"/>
    <cellStyle name="SAPBEXHLevel0X 33 4" xfId="15230"/>
    <cellStyle name="SAPBEXHLevel0X 34" xfId="2357"/>
    <cellStyle name="SAPBEXHLevel0X 34 2" xfId="27315"/>
    <cellStyle name="SAPBEXHLevel0X 34 3" xfId="21686"/>
    <cellStyle name="SAPBEXHLevel0X 34 4" xfId="15231"/>
    <cellStyle name="SAPBEXHLevel0X 35" xfId="2358"/>
    <cellStyle name="SAPBEXHLevel0X 35 2" xfId="27316"/>
    <cellStyle name="SAPBEXHLevel0X 35 3" xfId="21687"/>
    <cellStyle name="SAPBEXHLevel0X 35 4" xfId="15232"/>
    <cellStyle name="SAPBEXHLevel0X 36" xfId="2359"/>
    <cellStyle name="SAPBEXHLevel0X 36 2" xfId="27317"/>
    <cellStyle name="SAPBEXHLevel0X 36 3" xfId="21688"/>
    <cellStyle name="SAPBEXHLevel0X 36 4" xfId="15233"/>
    <cellStyle name="SAPBEXHLevel0X 37" xfId="2360"/>
    <cellStyle name="SAPBEXHLevel0X 37 2" xfId="27318"/>
    <cellStyle name="SAPBEXHLevel0X 37 3" xfId="21689"/>
    <cellStyle name="SAPBEXHLevel0X 37 4" xfId="15234"/>
    <cellStyle name="SAPBEXHLevel0X 38" xfId="2361"/>
    <cellStyle name="SAPBEXHLevel0X 38 2" xfId="27319"/>
    <cellStyle name="SAPBEXHLevel0X 38 3" xfId="21690"/>
    <cellStyle name="SAPBEXHLevel0X 38 4" xfId="15235"/>
    <cellStyle name="SAPBEXHLevel0X 39" xfId="2362"/>
    <cellStyle name="SAPBEXHLevel0X 39 2" xfId="27320"/>
    <cellStyle name="SAPBEXHLevel0X 39 3" xfId="21691"/>
    <cellStyle name="SAPBEXHLevel0X 39 4" xfId="15236"/>
    <cellStyle name="SAPBEXHLevel0X 4" xfId="2363"/>
    <cellStyle name="SAPBEXHLevel0X 4 10" xfId="23745"/>
    <cellStyle name="SAPBEXHLevel0X 4 11" xfId="18768"/>
    <cellStyle name="SAPBEXHLevel0X 4 12" xfId="12307"/>
    <cellStyle name="SAPBEXHLevel0X 4 2" xfId="8148"/>
    <cellStyle name="SAPBEXHLevel0X 4 2 2" xfId="23744"/>
    <cellStyle name="SAPBEXHLevel0X 4 2 3" xfId="18769"/>
    <cellStyle name="SAPBEXHLevel0X 4 2 4" xfId="12308"/>
    <cellStyle name="SAPBEXHLevel0X 4 3" xfId="8149"/>
    <cellStyle name="SAPBEXHLevel0X 4 3 2" xfId="23743"/>
    <cellStyle name="SAPBEXHLevel0X 4 3 3" xfId="18770"/>
    <cellStyle name="SAPBEXHLevel0X 4 3 4" xfId="12309"/>
    <cellStyle name="SAPBEXHLevel0X 4 4" xfId="8150"/>
    <cellStyle name="SAPBEXHLevel0X 4 4 2" xfId="26324"/>
    <cellStyle name="SAPBEXHLevel0X 4 4 3" xfId="18771"/>
    <cellStyle name="SAPBEXHLevel0X 4 4 4" xfId="12310"/>
    <cellStyle name="SAPBEXHLevel0X 4 5" xfId="8151"/>
    <cellStyle name="SAPBEXHLevel0X 4 5 2" xfId="26707"/>
    <cellStyle name="SAPBEXHLevel0X 4 5 3" xfId="18772"/>
    <cellStyle name="SAPBEXHLevel0X 4 5 4" xfId="12311"/>
    <cellStyle name="SAPBEXHLevel0X 4 6" xfId="8152"/>
    <cellStyle name="SAPBEXHLevel0X 4 6 2" xfId="23742"/>
    <cellStyle name="SAPBEXHLevel0X 4 6 3" xfId="18773"/>
    <cellStyle name="SAPBEXHLevel0X 4 6 4" xfId="12312"/>
    <cellStyle name="SAPBEXHLevel0X 4 7" xfId="8153"/>
    <cellStyle name="SAPBEXHLevel0X 4 7 2" xfId="23741"/>
    <cellStyle name="SAPBEXHLevel0X 4 7 3" xfId="18774"/>
    <cellStyle name="SAPBEXHLevel0X 4 7 4" xfId="12313"/>
    <cellStyle name="SAPBEXHLevel0X 4 8" xfId="8154"/>
    <cellStyle name="SAPBEXHLevel0X 4 8 2" xfId="23740"/>
    <cellStyle name="SAPBEXHLevel0X 4 8 3" xfId="18775"/>
    <cellStyle name="SAPBEXHLevel0X 4 8 4" xfId="12314"/>
    <cellStyle name="SAPBEXHLevel0X 4 9" xfId="8155"/>
    <cellStyle name="SAPBEXHLevel0X 4 9 2" xfId="23739"/>
    <cellStyle name="SAPBEXHLevel0X 4 9 3" xfId="18776"/>
    <cellStyle name="SAPBEXHLevel0X 4 9 4" xfId="12315"/>
    <cellStyle name="SAPBEXHLevel0X 40" xfId="2364"/>
    <cellStyle name="SAPBEXHLevel0X 40 2" xfId="27321"/>
    <cellStyle name="SAPBEXHLevel0X 40 3" xfId="21692"/>
    <cellStyle name="SAPBEXHLevel0X 40 4" xfId="15237"/>
    <cellStyle name="SAPBEXHLevel0X 41" xfId="2365"/>
    <cellStyle name="SAPBEXHLevel0X 41 2" xfId="27322"/>
    <cellStyle name="SAPBEXHLevel0X 41 3" xfId="21693"/>
    <cellStyle name="SAPBEXHLevel0X 41 4" xfId="15238"/>
    <cellStyle name="SAPBEXHLevel0X 42" xfId="2366"/>
    <cellStyle name="SAPBEXHLevel0X 42 2" xfId="27323"/>
    <cellStyle name="SAPBEXHLevel0X 42 3" xfId="21694"/>
    <cellStyle name="SAPBEXHLevel0X 42 4" xfId="15239"/>
    <cellStyle name="SAPBEXHLevel0X 43" xfId="2367"/>
    <cellStyle name="SAPBEXHLevel0X 43 2" xfId="27324"/>
    <cellStyle name="SAPBEXHLevel0X 43 3" xfId="21695"/>
    <cellStyle name="SAPBEXHLevel0X 43 4" xfId="15240"/>
    <cellStyle name="SAPBEXHLevel0X 44" xfId="2368"/>
    <cellStyle name="SAPBEXHLevel0X 44 2" xfId="27325"/>
    <cellStyle name="SAPBEXHLevel0X 44 3" xfId="21696"/>
    <cellStyle name="SAPBEXHLevel0X 44 4" xfId="15241"/>
    <cellStyle name="SAPBEXHLevel0X 45" xfId="2369"/>
    <cellStyle name="SAPBEXHLevel0X 45 2" xfId="27326"/>
    <cellStyle name="SAPBEXHLevel0X 45 3" xfId="21697"/>
    <cellStyle name="SAPBEXHLevel0X 45 4" xfId="15242"/>
    <cellStyle name="SAPBEXHLevel0X 46" xfId="4782"/>
    <cellStyle name="SAPBEXHLevel0X 46 2" xfId="15748"/>
    <cellStyle name="SAPBEXHLevel0X 46 3" xfId="27300"/>
    <cellStyle name="SAPBEXHLevel0X 46 4" xfId="21671"/>
    <cellStyle name="SAPBEXHLevel0X 47" xfId="4851"/>
    <cellStyle name="SAPBEXHLevel0X 47 2" xfId="23758"/>
    <cellStyle name="SAPBEXHLevel0X 48" xfId="4476"/>
    <cellStyle name="SAPBEXHLevel0X 48 2" xfId="18716"/>
    <cellStyle name="SAPBEXHLevel0X 49" xfId="12255"/>
    <cellStyle name="SAPBEXHLevel0X 5" xfId="2370"/>
    <cellStyle name="SAPBEXHLevel0X 5 10" xfId="26706"/>
    <cellStyle name="SAPBEXHLevel0X 5 11" xfId="18777"/>
    <cellStyle name="SAPBEXHLevel0X 5 12" xfId="12316"/>
    <cellStyle name="SAPBEXHLevel0X 5 2" xfId="8156"/>
    <cellStyle name="SAPBEXHLevel0X 5 2 2" xfId="23738"/>
    <cellStyle name="SAPBEXHLevel0X 5 2 3" xfId="18778"/>
    <cellStyle name="SAPBEXHLevel0X 5 2 4" xfId="12317"/>
    <cellStyle name="SAPBEXHLevel0X 5 3" xfId="8157"/>
    <cellStyle name="SAPBEXHLevel0X 5 3 2" xfId="23737"/>
    <cellStyle name="SAPBEXHLevel0X 5 3 3" xfId="18779"/>
    <cellStyle name="SAPBEXHLevel0X 5 3 4" xfId="12318"/>
    <cellStyle name="SAPBEXHLevel0X 5 4" xfId="8158"/>
    <cellStyle name="SAPBEXHLevel0X 5 4 2" xfId="23736"/>
    <cellStyle name="SAPBEXHLevel0X 5 4 3" xfId="18780"/>
    <cellStyle name="SAPBEXHLevel0X 5 4 4" xfId="12319"/>
    <cellStyle name="SAPBEXHLevel0X 5 5" xfId="8159"/>
    <cellStyle name="SAPBEXHLevel0X 5 5 2" xfId="23735"/>
    <cellStyle name="SAPBEXHLevel0X 5 5 3" xfId="18781"/>
    <cellStyle name="SAPBEXHLevel0X 5 5 4" xfId="12320"/>
    <cellStyle name="SAPBEXHLevel0X 5 6" xfId="8160"/>
    <cellStyle name="SAPBEXHLevel0X 5 6 2" xfId="26705"/>
    <cellStyle name="SAPBEXHLevel0X 5 6 3" xfId="18782"/>
    <cellStyle name="SAPBEXHLevel0X 5 6 4" xfId="12321"/>
    <cellStyle name="SAPBEXHLevel0X 5 7" xfId="8161"/>
    <cellStyle name="SAPBEXHLevel0X 5 7 2" xfId="23734"/>
    <cellStyle name="SAPBEXHLevel0X 5 7 3" xfId="18783"/>
    <cellStyle name="SAPBEXHLevel0X 5 7 4" xfId="12322"/>
    <cellStyle name="SAPBEXHLevel0X 5 8" xfId="8162"/>
    <cellStyle name="SAPBEXHLevel0X 5 8 2" xfId="23733"/>
    <cellStyle name="SAPBEXHLevel0X 5 8 3" xfId="18784"/>
    <cellStyle name="SAPBEXHLevel0X 5 8 4" xfId="12323"/>
    <cellStyle name="SAPBEXHLevel0X 5 9" xfId="8163"/>
    <cellStyle name="SAPBEXHLevel0X 5 9 2" xfId="23732"/>
    <cellStyle name="SAPBEXHLevel0X 5 9 3" xfId="18785"/>
    <cellStyle name="SAPBEXHLevel0X 5 9 4" xfId="12324"/>
    <cellStyle name="SAPBEXHLevel0X 6" xfId="2371"/>
    <cellStyle name="SAPBEXHLevel0X 6 10" xfId="23731"/>
    <cellStyle name="SAPBEXHLevel0X 6 11" xfId="18786"/>
    <cellStyle name="SAPBEXHLevel0X 6 12" xfId="12325"/>
    <cellStyle name="SAPBEXHLevel0X 6 2" xfId="8164"/>
    <cellStyle name="SAPBEXHLevel0X 6 2 2" xfId="26704"/>
    <cellStyle name="SAPBEXHLevel0X 6 2 3" xfId="18787"/>
    <cellStyle name="SAPBEXHLevel0X 6 2 4" xfId="12326"/>
    <cellStyle name="SAPBEXHLevel0X 6 3" xfId="8165"/>
    <cellStyle name="SAPBEXHLevel0X 6 3 2" xfId="26323"/>
    <cellStyle name="SAPBEXHLevel0X 6 3 3" xfId="18788"/>
    <cellStyle name="SAPBEXHLevel0X 6 3 4" xfId="12327"/>
    <cellStyle name="SAPBEXHLevel0X 6 4" xfId="8166"/>
    <cellStyle name="SAPBEXHLevel0X 6 4 2" xfId="23730"/>
    <cellStyle name="SAPBEXHLevel0X 6 4 3" xfId="18789"/>
    <cellStyle name="SAPBEXHLevel0X 6 4 4" xfId="12328"/>
    <cellStyle name="SAPBEXHLevel0X 6 5" xfId="8167"/>
    <cellStyle name="SAPBEXHLevel0X 6 5 2" xfId="23729"/>
    <cellStyle name="SAPBEXHLevel0X 6 5 3" xfId="18790"/>
    <cellStyle name="SAPBEXHLevel0X 6 5 4" xfId="12329"/>
    <cellStyle name="SAPBEXHLevel0X 6 6" xfId="8168"/>
    <cellStyle name="SAPBEXHLevel0X 6 6 2" xfId="23728"/>
    <cellStyle name="SAPBEXHLevel0X 6 6 3" xfId="18791"/>
    <cellStyle name="SAPBEXHLevel0X 6 6 4" xfId="12330"/>
    <cellStyle name="SAPBEXHLevel0X 6 7" xfId="8169"/>
    <cellStyle name="SAPBEXHLevel0X 6 7 2" xfId="23727"/>
    <cellStyle name="SAPBEXHLevel0X 6 7 3" xfId="18792"/>
    <cellStyle name="SAPBEXHLevel0X 6 7 4" xfId="12331"/>
    <cellStyle name="SAPBEXHLevel0X 6 8" xfId="8170"/>
    <cellStyle name="SAPBEXHLevel0X 6 8 2" xfId="26703"/>
    <cellStyle name="SAPBEXHLevel0X 6 8 3" xfId="18793"/>
    <cellStyle name="SAPBEXHLevel0X 6 8 4" xfId="12332"/>
    <cellStyle name="SAPBEXHLevel0X 6 9" xfId="8171"/>
    <cellStyle name="SAPBEXHLevel0X 6 9 2" xfId="23726"/>
    <cellStyle name="SAPBEXHLevel0X 6 9 3" xfId="18794"/>
    <cellStyle name="SAPBEXHLevel0X 6 9 4" xfId="12333"/>
    <cellStyle name="SAPBEXHLevel0X 7" xfId="2372"/>
    <cellStyle name="SAPBEXHLevel0X 7 10" xfId="23725"/>
    <cellStyle name="SAPBEXHLevel0X 7 11" xfId="18795"/>
    <cellStyle name="SAPBEXHLevel0X 7 12" xfId="12334"/>
    <cellStyle name="SAPBEXHLevel0X 7 2" xfId="8172"/>
    <cellStyle name="SAPBEXHLevel0X 7 2 2" xfId="23724"/>
    <cellStyle name="SAPBEXHLevel0X 7 2 3" xfId="18796"/>
    <cellStyle name="SAPBEXHLevel0X 7 2 4" xfId="12335"/>
    <cellStyle name="SAPBEXHLevel0X 7 3" xfId="8173"/>
    <cellStyle name="SAPBEXHLevel0X 7 3 2" xfId="23723"/>
    <cellStyle name="SAPBEXHLevel0X 7 3 3" xfId="18797"/>
    <cellStyle name="SAPBEXHLevel0X 7 3 4" xfId="12336"/>
    <cellStyle name="SAPBEXHLevel0X 7 4" xfId="8174"/>
    <cellStyle name="SAPBEXHLevel0X 7 4 2" xfId="26702"/>
    <cellStyle name="SAPBEXHLevel0X 7 4 3" xfId="18798"/>
    <cellStyle name="SAPBEXHLevel0X 7 4 4" xfId="12337"/>
    <cellStyle name="SAPBEXHLevel0X 7 5" xfId="8175"/>
    <cellStyle name="SAPBEXHLevel0X 7 5 2" xfId="26701"/>
    <cellStyle name="SAPBEXHLevel0X 7 5 3" xfId="18799"/>
    <cellStyle name="SAPBEXHLevel0X 7 5 4" xfId="12338"/>
    <cellStyle name="SAPBEXHLevel0X 7 6" xfId="8176"/>
    <cellStyle name="SAPBEXHLevel0X 7 6 2" xfId="26700"/>
    <cellStyle name="SAPBEXHLevel0X 7 6 3" xfId="18800"/>
    <cellStyle name="SAPBEXHLevel0X 7 6 4" xfId="12339"/>
    <cellStyle name="SAPBEXHLevel0X 7 7" xfId="8177"/>
    <cellStyle name="SAPBEXHLevel0X 7 7 2" xfId="26699"/>
    <cellStyle name="SAPBEXHLevel0X 7 7 3" xfId="18801"/>
    <cellStyle name="SAPBEXHLevel0X 7 7 4" xfId="12340"/>
    <cellStyle name="SAPBEXHLevel0X 7 8" xfId="8178"/>
    <cellStyle name="SAPBEXHLevel0X 7 8 2" xfId="26698"/>
    <cellStyle name="SAPBEXHLevel0X 7 8 3" xfId="18802"/>
    <cellStyle name="SAPBEXHLevel0X 7 8 4" xfId="12341"/>
    <cellStyle name="SAPBEXHLevel0X 7 9" xfId="8179"/>
    <cellStyle name="SAPBEXHLevel0X 7 9 2" xfId="26697"/>
    <cellStyle name="SAPBEXHLevel0X 7 9 3" xfId="18803"/>
    <cellStyle name="SAPBEXHLevel0X 7 9 4" xfId="12342"/>
    <cellStyle name="SAPBEXHLevel0X 8" xfId="2373"/>
    <cellStyle name="SAPBEXHLevel0X 8 10" xfId="26696"/>
    <cellStyle name="SAPBEXHLevel0X 8 11" xfId="18804"/>
    <cellStyle name="SAPBEXHLevel0X 8 12" xfId="12343"/>
    <cellStyle name="SAPBEXHLevel0X 8 2" xfId="8180"/>
    <cellStyle name="SAPBEXHLevel0X 8 2 2" xfId="26322"/>
    <cellStyle name="SAPBEXHLevel0X 8 2 3" xfId="18805"/>
    <cellStyle name="SAPBEXHLevel0X 8 2 4" xfId="12344"/>
    <cellStyle name="SAPBEXHLevel0X 8 3" xfId="8181"/>
    <cellStyle name="SAPBEXHLevel0X 8 3 2" xfId="26693"/>
    <cellStyle name="SAPBEXHLevel0X 8 3 3" xfId="18806"/>
    <cellStyle name="SAPBEXHLevel0X 8 3 4" xfId="12345"/>
    <cellStyle name="SAPBEXHLevel0X 8 4" xfId="8182"/>
    <cellStyle name="SAPBEXHLevel0X 8 4 2" xfId="26695"/>
    <cellStyle name="SAPBEXHLevel0X 8 4 3" xfId="18807"/>
    <cellStyle name="SAPBEXHLevel0X 8 4 4" xfId="12346"/>
    <cellStyle name="SAPBEXHLevel0X 8 5" xfId="8183"/>
    <cellStyle name="SAPBEXHLevel0X 8 5 2" xfId="23722"/>
    <cellStyle name="SAPBEXHLevel0X 8 5 3" xfId="18808"/>
    <cellStyle name="SAPBEXHLevel0X 8 5 4" xfId="12347"/>
    <cellStyle name="SAPBEXHLevel0X 8 6" xfId="8184"/>
    <cellStyle name="SAPBEXHLevel0X 8 6 2" xfId="26694"/>
    <cellStyle name="SAPBEXHLevel0X 8 6 3" xfId="18809"/>
    <cellStyle name="SAPBEXHLevel0X 8 6 4" xfId="12348"/>
    <cellStyle name="SAPBEXHLevel0X 8 7" xfId="8185"/>
    <cellStyle name="SAPBEXHLevel0X 8 7 2" xfId="23721"/>
    <cellStyle name="SAPBEXHLevel0X 8 7 3" xfId="18810"/>
    <cellStyle name="SAPBEXHLevel0X 8 7 4" xfId="12349"/>
    <cellStyle name="SAPBEXHLevel0X 8 8" xfId="8186"/>
    <cellStyle name="SAPBEXHLevel0X 8 8 2" xfId="23720"/>
    <cellStyle name="SAPBEXHLevel0X 8 8 3" xfId="18811"/>
    <cellStyle name="SAPBEXHLevel0X 8 8 4" xfId="12350"/>
    <cellStyle name="SAPBEXHLevel0X 8 9" xfId="8187"/>
    <cellStyle name="SAPBEXHLevel0X 8 9 2" xfId="23719"/>
    <cellStyle name="SAPBEXHLevel0X 8 9 3" xfId="18812"/>
    <cellStyle name="SAPBEXHLevel0X 8 9 4" xfId="12351"/>
    <cellStyle name="SAPBEXHLevel0X 9" xfId="2374"/>
    <cellStyle name="SAPBEXHLevel0X 9 10" xfId="23718"/>
    <cellStyle name="SAPBEXHLevel0X 9 11" xfId="18813"/>
    <cellStyle name="SAPBEXHLevel0X 9 12" xfId="12352"/>
    <cellStyle name="SAPBEXHLevel0X 9 2" xfId="8188"/>
    <cellStyle name="SAPBEXHLevel0X 9 2 2" xfId="26692"/>
    <cellStyle name="SAPBEXHLevel0X 9 2 3" xfId="18814"/>
    <cellStyle name="SAPBEXHLevel0X 9 2 4" xfId="12353"/>
    <cellStyle name="SAPBEXHLevel0X 9 3" xfId="8189"/>
    <cellStyle name="SAPBEXHLevel0X 9 3 2" xfId="26691"/>
    <cellStyle name="SAPBEXHLevel0X 9 3 3" xfId="18815"/>
    <cellStyle name="SAPBEXHLevel0X 9 3 4" xfId="12354"/>
    <cellStyle name="SAPBEXHLevel0X 9 4" xfId="8190"/>
    <cellStyle name="SAPBEXHLevel0X 9 4 2" xfId="26690"/>
    <cellStyle name="SAPBEXHLevel0X 9 4 3" xfId="18816"/>
    <cellStyle name="SAPBEXHLevel0X 9 4 4" xfId="12355"/>
    <cellStyle name="SAPBEXHLevel0X 9 5" xfId="8191"/>
    <cellStyle name="SAPBEXHLevel0X 9 5 2" xfId="26689"/>
    <cellStyle name="SAPBEXHLevel0X 9 5 3" xfId="18817"/>
    <cellStyle name="SAPBEXHLevel0X 9 5 4" xfId="12356"/>
    <cellStyle name="SAPBEXHLevel0X 9 6" xfId="8192"/>
    <cellStyle name="SAPBEXHLevel0X 9 6 2" xfId="26688"/>
    <cellStyle name="SAPBEXHLevel0X 9 6 3" xfId="18818"/>
    <cellStyle name="SAPBEXHLevel0X 9 6 4" xfId="12357"/>
    <cellStyle name="SAPBEXHLevel0X 9 7" xfId="8193"/>
    <cellStyle name="SAPBEXHLevel0X 9 7 2" xfId="26687"/>
    <cellStyle name="SAPBEXHLevel0X 9 7 3" xfId="18819"/>
    <cellStyle name="SAPBEXHLevel0X 9 7 4" xfId="12358"/>
    <cellStyle name="SAPBEXHLevel0X 9 8" xfId="8194"/>
    <cellStyle name="SAPBEXHLevel0X 9 8 2" xfId="26686"/>
    <cellStyle name="SAPBEXHLevel0X 9 8 3" xfId="18820"/>
    <cellStyle name="SAPBEXHLevel0X 9 8 4" xfId="12359"/>
    <cellStyle name="SAPBEXHLevel0X 9 9" xfId="8195"/>
    <cellStyle name="SAPBEXHLevel0X 9 9 2" xfId="26685"/>
    <cellStyle name="SAPBEXHLevel0X 9 9 3" xfId="18821"/>
    <cellStyle name="SAPBEXHLevel0X 9 9 4" xfId="12360"/>
    <cellStyle name="SAPBEXHLevel0X_(A-7) IS-Inputs" xfId="8196"/>
    <cellStyle name="SAPBEXHLevel1" xfId="103"/>
    <cellStyle name="SAPBEXHLevel1 10" xfId="2375"/>
    <cellStyle name="SAPBEXHLevel1 10 2" xfId="26684"/>
    <cellStyle name="SAPBEXHLevel1 10 3" xfId="18823"/>
    <cellStyle name="SAPBEXHLevel1 10 4" xfId="12362"/>
    <cellStyle name="SAPBEXHLevel1 100" xfId="8197"/>
    <cellStyle name="SAPBEXHLevel1 100 2" xfId="23716"/>
    <cellStyle name="SAPBEXHLevel1 100 3" xfId="18824"/>
    <cellStyle name="SAPBEXHLevel1 100 4" xfId="12363"/>
    <cellStyle name="SAPBEXHLevel1 101" xfId="8198"/>
    <cellStyle name="SAPBEXHLevel1 101 2" xfId="23715"/>
    <cellStyle name="SAPBEXHLevel1 101 3" xfId="18825"/>
    <cellStyle name="SAPBEXHLevel1 101 4" xfId="12364"/>
    <cellStyle name="SAPBEXHLevel1 102" xfId="8199"/>
    <cellStyle name="SAPBEXHLevel1 102 2" xfId="23714"/>
    <cellStyle name="SAPBEXHLevel1 102 3" xfId="18826"/>
    <cellStyle name="SAPBEXHLevel1 102 4" xfId="12365"/>
    <cellStyle name="SAPBEXHLevel1 103" xfId="8200"/>
    <cellStyle name="SAPBEXHLevel1 103 2" xfId="23713"/>
    <cellStyle name="SAPBEXHLevel1 103 3" xfId="18827"/>
    <cellStyle name="SAPBEXHLevel1 103 4" xfId="12366"/>
    <cellStyle name="SAPBEXHLevel1 104" xfId="8201"/>
    <cellStyle name="SAPBEXHLevel1 104 2" xfId="23712"/>
    <cellStyle name="SAPBEXHLevel1 104 3" xfId="18828"/>
    <cellStyle name="SAPBEXHLevel1 104 4" xfId="12367"/>
    <cellStyle name="SAPBEXHLevel1 105" xfId="8202"/>
    <cellStyle name="SAPBEXHLevel1 105 2" xfId="23711"/>
    <cellStyle name="SAPBEXHLevel1 105 3" xfId="18829"/>
    <cellStyle name="SAPBEXHLevel1 105 4" xfId="12368"/>
    <cellStyle name="SAPBEXHLevel1 106" xfId="8203"/>
    <cellStyle name="SAPBEXHLevel1 106 2" xfId="23710"/>
    <cellStyle name="SAPBEXHLevel1 106 3" xfId="18830"/>
    <cellStyle name="SAPBEXHLevel1 106 4" xfId="12369"/>
    <cellStyle name="SAPBEXHLevel1 107" xfId="8204"/>
    <cellStyle name="SAPBEXHLevel1 107 2" xfId="23709"/>
    <cellStyle name="SAPBEXHLevel1 107 3" xfId="18831"/>
    <cellStyle name="SAPBEXHLevel1 107 4" xfId="12370"/>
    <cellStyle name="SAPBEXHLevel1 108" xfId="8205"/>
    <cellStyle name="SAPBEXHLevel1 108 2" xfId="26683"/>
    <cellStyle name="SAPBEXHLevel1 108 3" xfId="18832"/>
    <cellStyle name="SAPBEXHLevel1 108 4" xfId="12371"/>
    <cellStyle name="SAPBEXHLevel1 109" xfId="8206"/>
    <cellStyle name="SAPBEXHLevel1 109 2" xfId="23708"/>
    <cellStyle name="SAPBEXHLevel1 109 3" xfId="18833"/>
    <cellStyle name="SAPBEXHLevel1 109 4" xfId="12372"/>
    <cellStyle name="SAPBEXHLevel1 11" xfId="2376"/>
    <cellStyle name="SAPBEXHLevel1 11 2" xfId="23707"/>
    <cellStyle name="SAPBEXHLevel1 11 3" xfId="18834"/>
    <cellStyle name="SAPBEXHLevel1 11 4" xfId="12373"/>
    <cellStyle name="SAPBEXHLevel1 110" xfId="8207"/>
    <cellStyle name="SAPBEXHLevel1 110 2" xfId="15749"/>
    <cellStyle name="SAPBEXHLevel1 110 3" xfId="27327"/>
    <cellStyle name="SAPBEXHLevel1 110 4" xfId="21698"/>
    <cellStyle name="SAPBEXHLevel1 110 5" xfId="15243"/>
    <cellStyle name="SAPBEXHLevel1 111" xfId="4477"/>
    <cellStyle name="SAPBEXHLevel1 111 2" xfId="23717"/>
    <cellStyle name="SAPBEXHLevel1 112" xfId="18822"/>
    <cellStyle name="SAPBEXHLevel1 113" xfId="12361"/>
    <cellStyle name="SAPBEXHLevel1 12" xfId="2377"/>
    <cellStyle name="SAPBEXHLevel1 12 2" xfId="23706"/>
    <cellStyle name="SAPBEXHLevel1 12 3" xfId="18835"/>
    <cellStyle name="SAPBEXHLevel1 12 4" xfId="12374"/>
    <cellStyle name="SAPBEXHLevel1 13" xfId="2378"/>
    <cellStyle name="SAPBEXHLevel1 13 2" xfId="23705"/>
    <cellStyle name="SAPBEXHLevel1 13 3" xfId="18836"/>
    <cellStyle name="SAPBEXHLevel1 13 4" xfId="12375"/>
    <cellStyle name="SAPBEXHLevel1 14" xfId="2379"/>
    <cellStyle name="SAPBEXHLevel1 14 2" xfId="23704"/>
    <cellStyle name="SAPBEXHLevel1 14 3" xfId="18837"/>
    <cellStyle name="SAPBEXHLevel1 14 4" xfId="12376"/>
    <cellStyle name="SAPBEXHLevel1 15" xfId="2380"/>
    <cellStyle name="SAPBEXHLevel1 15 2" xfId="26321"/>
    <cellStyle name="SAPBEXHLevel1 15 3" xfId="18838"/>
    <cellStyle name="SAPBEXHLevel1 15 4" xfId="12377"/>
    <cellStyle name="SAPBEXHLevel1 16" xfId="2381"/>
    <cellStyle name="SAPBEXHLevel1 16 2" xfId="23703"/>
    <cellStyle name="SAPBEXHLevel1 16 3" xfId="18839"/>
    <cellStyle name="SAPBEXHLevel1 16 4" xfId="12378"/>
    <cellStyle name="SAPBEXHLevel1 17" xfId="2382"/>
    <cellStyle name="SAPBEXHLevel1 17 2" xfId="26320"/>
    <cellStyle name="SAPBEXHLevel1 17 3" xfId="18840"/>
    <cellStyle name="SAPBEXHLevel1 17 4" xfId="12379"/>
    <cellStyle name="SAPBEXHLevel1 18" xfId="2383"/>
    <cellStyle name="SAPBEXHLevel1 18 2" xfId="22713"/>
    <cellStyle name="SAPBEXHLevel1 18 3" xfId="18841"/>
    <cellStyle name="SAPBEXHLevel1 18 4" xfId="12380"/>
    <cellStyle name="SAPBEXHLevel1 19" xfId="2384"/>
    <cellStyle name="SAPBEXHLevel1 19 2" xfId="22712"/>
    <cellStyle name="SAPBEXHLevel1 19 3" xfId="18842"/>
    <cellStyle name="SAPBEXHLevel1 19 4" xfId="12381"/>
    <cellStyle name="SAPBEXHLevel1 2" xfId="2385"/>
    <cellStyle name="SAPBEXHLevel1 2 2" xfId="22711"/>
    <cellStyle name="SAPBEXHLevel1 2 3" xfId="18843"/>
    <cellStyle name="SAPBEXHLevel1 2 4" xfId="12382"/>
    <cellStyle name="SAPBEXHLevel1 20" xfId="2386"/>
    <cellStyle name="SAPBEXHLevel1 20 2" xfId="22710"/>
    <cellStyle name="SAPBEXHLevel1 20 3" xfId="18844"/>
    <cellStyle name="SAPBEXHLevel1 20 4" xfId="12383"/>
    <cellStyle name="SAPBEXHLevel1 21" xfId="2387"/>
    <cellStyle name="SAPBEXHLevel1 21 2" xfId="22709"/>
    <cellStyle name="SAPBEXHLevel1 21 3" xfId="18845"/>
    <cellStyle name="SAPBEXHLevel1 21 4" xfId="12384"/>
    <cellStyle name="SAPBEXHLevel1 22" xfId="2388"/>
    <cellStyle name="SAPBEXHLevel1 22 2" xfId="26319"/>
    <cellStyle name="SAPBEXHLevel1 22 3" xfId="18846"/>
    <cellStyle name="SAPBEXHLevel1 22 4" xfId="12385"/>
    <cellStyle name="SAPBEXHLevel1 23" xfId="2389"/>
    <cellStyle name="SAPBEXHLevel1 23 2" xfId="23702"/>
    <cellStyle name="SAPBEXHLevel1 23 3" xfId="18847"/>
    <cellStyle name="SAPBEXHLevel1 23 4" xfId="12386"/>
    <cellStyle name="SAPBEXHLevel1 24" xfId="2390"/>
    <cellStyle name="SAPBEXHLevel1 24 2" xfId="23701"/>
    <cellStyle name="SAPBEXHLevel1 24 3" xfId="18848"/>
    <cellStyle name="SAPBEXHLevel1 24 4" xfId="12387"/>
    <cellStyle name="SAPBEXHLevel1 25" xfId="2391"/>
    <cellStyle name="SAPBEXHLevel1 25 2" xfId="23700"/>
    <cellStyle name="SAPBEXHLevel1 25 3" xfId="18849"/>
    <cellStyle name="SAPBEXHLevel1 25 4" xfId="12388"/>
    <cellStyle name="SAPBEXHLevel1 26" xfId="2392"/>
    <cellStyle name="SAPBEXHLevel1 26 2" xfId="23699"/>
    <cellStyle name="SAPBEXHLevel1 26 3" xfId="18850"/>
    <cellStyle name="SAPBEXHLevel1 26 4" xfId="12389"/>
    <cellStyle name="SAPBEXHLevel1 27" xfId="2393"/>
    <cellStyle name="SAPBEXHLevel1 27 2" xfId="23698"/>
    <cellStyle name="SAPBEXHLevel1 27 3" xfId="18851"/>
    <cellStyle name="SAPBEXHLevel1 27 4" xfId="12390"/>
    <cellStyle name="SAPBEXHLevel1 28" xfId="2394"/>
    <cellStyle name="SAPBEXHLevel1 28 2" xfId="22708"/>
    <cellStyle name="SAPBEXHLevel1 28 3" xfId="18852"/>
    <cellStyle name="SAPBEXHLevel1 28 4" xfId="12391"/>
    <cellStyle name="SAPBEXHLevel1 29" xfId="2395"/>
    <cellStyle name="SAPBEXHLevel1 29 2" xfId="23697"/>
    <cellStyle name="SAPBEXHLevel1 29 3" xfId="18853"/>
    <cellStyle name="SAPBEXHLevel1 29 4" xfId="12392"/>
    <cellStyle name="SAPBEXHLevel1 3" xfId="2396"/>
    <cellStyle name="SAPBEXHLevel1 3 2" xfId="26318"/>
    <cellStyle name="SAPBEXHLevel1 3 3" xfId="18854"/>
    <cellStyle name="SAPBEXHLevel1 3 4" xfId="12393"/>
    <cellStyle name="SAPBEXHLevel1 30" xfId="2397"/>
    <cellStyle name="SAPBEXHLevel1 30 2" xfId="23696"/>
    <cellStyle name="SAPBEXHLevel1 30 3" xfId="18855"/>
    <cellStyle name="SAPBEXHLevel1 30 4" xfId="12394"/>
    <cellStyle name="SAPBEXHLevel1 31" xfId="2398"/>
    <cellStyle name="SAPBEXHLevel1 31 2" xfId="23695"/>
    <cellStyle name="SAPBEXHLevel1 31 3" xfId="18856"/>
    <cellStyle name="SAPBEXHLevel1 31 4" xfId="12395"/>
    <cellStyle name="SAPBEXHLevel1 32" xfId="2399"/>
    <cellStyle name="SAPBEXHLevel1 32 2" xfId="23694"/>
    <cellStyle name="SAPBEXHLevel1 32 3" xfId="18857"/>
    <cellStyle name="SAPBEXHLevel1 32 4" xfId="12396"/>
    <cellStyle name="SAPBEXHLevel1 33" xfId="2400"/>
    <cellStyle name="SAPBEXHLevel1 33 2" xfId="23693"/>
    <cellStyle name="SAPBEXHLevel1 33 3" xfId="18858"/>
    <cellStyle name="SAPBEXHLevel1 33 4" xfId="12397"/>
    <cellStyle name="SAPBEXHLevel1 34" xfId="2401"/>
    <cellStyle name="SAPBEXHLevel1 34 2" xfId="23692"/>
    <cellStyle name="SAPBEXHLevel1 34 3" xfId="18859"/>
    <cellStyle name="SAPBEXHLevel1 34 4" xfId="12398"/>
    <cellStyle name="SAPBEXHLevel1 35" xfId="2402"/>
    <cellStyle name="SAPBEXHLevel1 35 2" xfId="23691"/>
    <cellStyle name="SAPBEXHLevel1 35 3" xfId="18860"/>
    <cellStyle name="SAPBEXHLevel1 35 4" xfId="12399"/>
    <cellStyle name="SAPBEXHLevel1 36" xfId="2403"/>
    <cellStyle name="SAPBEXHLevel1 36 2" xfId="23690"/>
    <cellStyle name="SAPBEXHLevel1 36 3" xfId="18861"/>
    <cellStyle name="SAPBEXHLevel1 36 4" xfId="12400"/>
    <cellStyle name="SAPBEXHLevel1 37" xfId="2404"/>
    <cellStyle name="SAPBEXHLevel1 37 2" xfId="23689"/>
    <cellStyle name="SAPBEXHLevel1 37 3" xfId="18862"/>
    <cellStyle name="SAPBEXHLevel1 37 4" xfId="12401"/>
    <cellStyle name="SAPBEXHLevel1 38" xfId="2405"/>
    <cellStyle name="SAPBEXHLevel1 38 2" xfId="23688"/>
    <cellStyle name="SAPBEXHLevel1 38 3" xfId="18863"/>
    <cellStyle name="SAPBEXHLevel1 38 4" xfId="12402"/>
    <cellStyle name="SAPBEXHLevel1 39" xfId="2406"/>
    <cellStyle name="SAPBEXHLevel1 39 2" xfId="23687"/>
    <cellStyle name="SAPBEXHLevel1 39 3" xfId="18864"/>
    <cellStyle name="SAPBEXHLevel1 39 4" xfId="12403"/>
    <cellStyle name="SAPBEXHLevel1 4" xfId="2407"/>
    <cellStyle name="SAPBEXHLevel1 4 2" xfId="22707"/>
    <cellStyle name="SAPBEXHLevel1 4 3" xfId="18865"/>
    <cellStyle name="SAPBEXHLevel1 4 4" xfId="12404"/>
    <cellStyle name="SAPBEXHLevel1 40" xfId="2408"/>
    <cellStyle name="SAPBEXHLevel1 40 2" xfId="23686"/>
    <cellStyle name="SAPBEXHLevel1 40 3" xfId="18866"/>
    <cellStyle name="SAPBEXHLevel1 40 4" xfId="12405"/>
    <cellStyle name="SAPBEXHLevel1 41" xfId="2409"/>
    <cellStyle name="SAPBEXHLevel1 41 2" xfId="22706"/>
    <cellStyle name="SAPBEXHLevel1 41 3" xfId="18867"/>
    <cellStyle name="SAPBEXHLevel1 41 4" xfId="12406"/>
    <cellStyle name="SAPBEXHLevel1 42" xfId="2410"/>
    <cellStyle name="SAPBEXHLevel1 42 2" xfId="22705"/>
    <cellStyle name="SAPBEXHLevel1 42 3" xfId="18868"/>
    <cellStyle name="SAPBEXHLevel1 42 4" xfId="12407"/>
    <cellStyle name="SAPBEXHLevel1 43" xfId="2411"/>
    <cellStyle name="SAPBEXHLevel1 43 2" xfId="22704"/>
    <cellStyle name="SAPBEXHLevel1 43 3" xfId="18869"/>
    <cellStyle name="SAPBEXHLevel1 43 4" xfId="12408"/>
    <cellStyle name="SAPBEXHLevel1 44" xfId="2412"/>
    <cellStyle name="SAPBEXHLevel1 44 2" xfId="22703"/>
    <cellStyle name="SAPBEXHLevel1 44 3" xfId="18870"/>
    <cellStyle name="SAPBEXHLevel1 44 4" xfId="12409"/>
    <cellStyle name="SAPBEXHLevel1 45" xfId="2413"/>
    <cellStyle name="SAPBEXHLevel1 45 2" xfId="22702"/>
    <cellStyle name="SAPBEXHLevel1 45 3" xfId="18871"/>
    <cellStyle name="SAPBEXHLevel1 45 4" xfId="12410"/>
    <cellStyle name="SAPBEXHLevel1 46" xfId="4783"/>
    <cellStyle name="SAPBEXHLevel1 46 2" xfId="22701"/>
    <cellStyle name="SAPBEXHLevel1 46 3" xfId="18872"/>
    <cellStyle name="SAPBEXHLevel1 46 4" xfId="12411"/>
    <cellStyle name="SAPBEXHLevel1 47" xfId="4852"/>
    <cellStyle name="SAPBEXHLevel1 47 2" xfId="22700"/>
    <cellStyle name="SAPBEXHLevel1 47 3" xfId="18873"/>
    <cellStyle name="SAPBEXHLevel1 47 4" xfId="12412"/>
    <cellStyle name="SAPBEXHLevel1 48" xfId="8208"/>
    <cellStyle name="SAPBEXHLevel1 48 2" xfId="22699"/>
    <cellStyle name="SAPBEXHLevel1 48 3" xfId="18874"/>
    <cellStyle name="SAPBEXHLevel1 48 4" xfId="12413"/>
    <cellStyle name="SAPBEXHLevel1 49" xfId="8209"/>
    <cellStyle name="SAPBEXHLevel1 49 2" xfId="23685"/>
    <cellStyle name="SAPBEXHLevel1 49 3" xfId="18875"/>
    <cellStyle name="SAPBEXHLevel1 49 4" xfId="12414"/>
    <cellStyle name="SAPBEXHLevel1 5" xfId="2414"/>
    <cellStyle name="SAPBEXHLevel1 5 2" xfId="22698"/>
    <cellStyle name="SAPBEXHLevel1 5 3" xfId="18876"/>
    <cellStyle name="SAPBEXHLevel1 5 4" xfId="12415"/>
    <cellStyle name="SAPBEXHLevel1 50" xfId="8210"/>
    <cellStyle name="SAPBEXHLevel1 50 2" xfId="23684"/>
    <cellStyle name="SAPBEXHLevel1 50 3" xfId="18877"/>
    <cellStyle name="SAPBEXHLevel1 50 4" xfId="12416"/>
    <cellStyle name="SAPBEXHLevel1 51" xfId="8211"/>
    <cellStyle name="SAPBEXHLevel1 51 2" xfId="23683"/>
    <cellStyle name="SAPBEXHLevel1 51 3" xfId="18878"/>
    <cellStyle name="SAPBEXHLevel1 51 4" xfId="12417"/>
    <cellStyle name="SAPBEXHLevel1 52" xfId="8212"/>
    <cellStyle name="SAPBEXHLevel1 52 2" xfId="23682"/>
    <cellStyle name="SAPBEXHLevel1 52 3" xfId="18879"/>
    <cellStyle name="SAPBEXHLevel1 52 4" xfId="12418"/>
    <cellStyle name="SAPBEXHLevel1 53" xfId="8213"/>
    <cellStyle name="SAPBEXHLevel1 53 2" xfId="23681"/>
    <cellStyle name="SAPBEXHLevel1 53 3" xfId="18880"/>
    <cellStyle name="SAPBEXHLevel1 53 4" xfId="12419"/>
    <cellStyle name="SAPBEXHLevel1 54" xfId="8214"/>
    <cellStyle name="SAPBEXHLevel1 54 2" xfId="23680"/>
    <cellStyle name="SAPBEXHLevel1 54 3" xfId="18881"/>
    <cellStyle name="SAPBEXHLevel1 54 4" xfId="12420"/>
    <cellStyle name="SAPBEXHLevel1 55" xfId="8215"/>
    <cellStyle name="SAPBEXHLevel1 55 2" xfId="23679"/>
    <cellStyle name="SAPBEXHLevel1 55 3" xfId="18882"/>
    <cellStyle name="SAPBEXHLevel1 55 4" xfId="12421"/>
    <cellStyle name="SAPBEXHLevel1 56" xfId="8216"/>
    <cellStyle name="SAPBEXHLevel1 56 2" xfId="23678"/>
    <cellStyle name="SAPBEXHLevel1 56 3" xfId="18883"/>
    <cellStyle name="SAPBEXHLevel1 56 4" xfId="12422"/>
    <cellStyle name="SAPBEXHLevel1 57" xfId="8217"/>
    <cellStyle name="SAPBEXHLevel1 57 2" xfId="23677"/>
    <cellStyle name="SAPBEXHLevel1 57 3" xfId="18884"/>
    <cellStyle name="SAPBEXHLevel1 57 4" xfId="12423"/>
    <cellStyle name="SAPBEXHLevel1 58" xfId="8218"/>
    <cellStyle name="SAPBEXHLevel1 58 2" xfId="26317"/>
    <cellStyle name="SAPBEXHLevel1 58 3" xfId="18885"/>
    <cellStyle name="SAPBEXHLevel1 58 4" xfId="12424"/>
    <cellStyle name="SAPBEXHLevel1 59" xfId="8219"/>
    <cellStyle name="SAPBEXHLevel1 59 2" xfId="23676"/>
    <cellStyle name="SAPBEXHLevel1 59 3" xfId="18886"/>
    <cellStyle name="SAPBEXHLevel1 59 4" xfId="12425"/>
    <cellStyle name="SAPBEXHLevel1 6" xfId="2415"/>
    <cellStyle name="SAPBEXHLevel1 6 2" xfId="23675"/>
    <cellStyle name="SAPBEXHLevel1 6 3" xfId="18887"/>
    <cellStyle name="SAPBEXHLevel1 6 4" xfId="12426"/>
    <cellStyle name="SAPBEXHLevel1 60" xfId="8220"/>
    <cellStyle name="SAPBEXHLevel1 60 2" xfId="26682"/>
    <cellStyle name="SAPBEXHLevel1 60 3" xfId="18888"/>
    <cellStyle name="SAPBEXHLevel1 60 4" xfId="12427"/>
    <cellStyle name="SAPBEXHLevel1 61" xfId="8221"/>
    <cellStyle name="SAPBEXHLevel1 61 2" xfId="23674"/>
    <cellStyle name="SAPBEXHLevel1 61 3" xfId="18889"/>
    <cellStyle name="SAPBEXHLevel1 61 4" xfId="12428"/>
    <cellStyle name="SAPBEXHLevel1 62" xfId="8222"/>
    <cellStyle name="SAPBEXHLevel1 62 2" xfId="23673"/>
    <cellStyle name="SAPBEXHLevel1 62 3" xfId="18890"/>
    <cellStyle name="SAPBEXHLevel1 62 4" xfId="12429"/>
    <cellStyle name="SAPBEXHLevel1 63" xfId="8223"/>
    <cellStyle name="SAPBEXHLevel1 63 2" xfId="23672"/>
    <cellStyle name="SAPBEXHLevel1 63 3" xfId="18891"/>
    <cellStyle name="SAPBEXHLevel1 63 4" xfId="12430"/>
    <cellStyle name="SAPBEXHLevel1 64" xfId="8224"/>
    <cellStyle name="SAPBEXHLevel1 64 2" xfId="23671"/>
    <cellStyle name="SAPBEXHLevel1 64 3" xfId="18892"/>
    <cellStyle name="SAPBEXHLevel1 64 4" xfId="12431"/>
    <cellStyle name="SAPBEXHLevel1 65" xfId="8225"/>
    <cellStyle name="SAPBEXHLevel1 65 2" xfId="23670"/>
    <cellStyle name="SAPBEXHLevel1 65 3" xfId="18893"/>
    <cellStyle name="SAPBEXHLevel1 65 4" xfId="12432"/>
    <cellStyle name="SAPBEXHLevel1 66" xfId="8226"/>
    <cellStyle name="SAPBEXHLevel1 66 2" xfId="23669"/>
    <cellStyle name="SAPBEXHLevel1 66 3" xfId="18894"/>
    <cellStyle name="SAPBEXHLevel1 66 4" xfId="12433"/>
    <cellStyle name="SAPBEXHLevel1 67" xfId="8227"/>
    <cellStyle name="SAPBEXHLevel1 67 2" xfId="23668"/>
    <cellStyle name="SAPBEXHLevel1 67 3" xfId="18895"/>
    <cellStyle name="SAPBEXHLevel1 67 4" xfId="12434"/>
    <cellStyle name="SAPBEXHLevel1 68" xfId="8228"/>
    <cellStyle name="SAPBEXHLevel1 68 2" xfId="23667"/>
    <cellStyle name="SAPBEXHLevel1 68 3" xfId="18896"/>
    <cellStyle name="SAPBEXHLevel1 68 4" xfId="12435"/>
    <cellStyle name="SAPBEXHLevel1 69" xfId="8229"/>
    <cellStyle name="SAPBEXHLevel1 69 2" xfId="23666"/>
    <cellStyle name="SAPBEXHLevel1 69 3" xfId="18897"/>
    <cellStyle name="SAPBEXHLevel1 69 4" xfId="12436"/>
    <cellStyle name="SAPBEXHLevel1 7" xfId="2416"/>
    <cellStyle name="SAPBEXHLevel1 7 2" xfId="26681"/>
    <cellStyle name="SAPBEXHLevel1 7 3" xfId="18898"/>
    <cellStyle name="SAPBEXHLevel1 7 4" xfId="12437"/>
    <cellStyle name="SAPBEXHLevel1 70" xfId="8230"/>
    <cellStyle name="SAPBEXHLevel1 70 2" xfId="22430"/>
    <cellStyle name="SAPBEXHLevel1 70 3" xfId="18899"/>
    <cellStyle name="SAPBEXHLevel1 70 4" xfId="12438"/>
    <cellStyle name="SAPBEXHLevel1 71" xfId="8231"/>
    <cellStyle name="SAPBEXHLevel1 71 2" xfId="23665"/>
    <cellStyle name="SAPBEXHLevel1 71 3" xfId="18900"/>
    <cellStyle name="SAPBEXHLevel1 71 4" xfId="12439"/>
    <cellStyle name="SAPBEXHLevel1 72" xfId="8232"/>
    <cellStyle name="SAPBEXHLevel1 72 2" xfId="23664"/>
    <cellStyle name="SAPBEXHLevel1 72 3" xfId="18901"/>
    <cellStyle name="SAPBEXHLevel1 72 4" xfId="12440"/>
    <cellStyle name="SAPBEXHLevel1 73" xfId="8233"/>
    <cellStyle name="SAPBEXHLevel1 73 2" xfId="23663"/>
    <cellStyle name="SAPBEXHLevel1 73 3" xfId="18902"/>
    <cellStyle name="SAPBEXHLevel1 73 4" xfId="12441"/>
    <cellStyle name="SAPBEXHLevel1 74" xfId="8234"/>
    <cellStyle name="SAPBEXHLevel1 74 2" xfId="23662"/>
    <cellStyle name="SAPBEXHLevel1 74 3" xfId="18903"/>
    <cellStyle name="SAPBEXHLevel1 74 4" xfId="12442"/>
    <cellStyle name="SAPBEXHLevel1 75" xfId="8235"/>
    <cellStyle name="SAPBEXHLevel1 75 2" xfId="23661"/>
    <cellStyle name="SAPBEXHLevel1 75 3" xfId="18904"/>
    <cellStyle name="SAPBEXHLevel1 75 4" xfId="12443"/>
    <cellStyle name="SAPBEXHLevel1 76" xfId="8236"/>
    <cellStyle name="SAPBEXHLevel1 76 2" xfId="23660"/>
    <cellStyle name="SAPBEXHLevel1 76 3" xfId="18905"/>
    <cellStyle name="SAPBEXHLevel1 76 4" xfId="12444"/>
    <cellStyle name="SAPBEXHLevel1 77" xfId="8237"/>
    <cellStyle name="SAPBEXHLevel1 77 2" xfId="23659"/>
    <cellStyle name="SAPBEXHLevel1 77 3" xfId="18906"/>
    <cellStyle name="SAPBEXHLevel1 77 4" xfId="12445"/>
    <cellStyle name="SAPBEXHLevel1 78" xfId="8238"/>
    <cellStyle name="SAPBEXHLevel1 78 2" xfId="23658"/>
    <cellStyle name="SAPBEXHLevel1 78 3" xfId="18907"/>
    <cellStyle name="SAPBEXHLevel1 78 4" xfId="12446"/>
    <cellStyle name="SAPBEXHLevel1 79" xfId="8239"/>
    <cellStyle name="SAPBEXHLevel1 79 2" xfId="23657"/>
    <cellStyle name="SAPBEXHLevel1 79 3" xfId="18908"/>
    <cellStyle name="SAPBEXHLevel1 79 4" xfId="12447"/>
    <cellStyle name="SAPBEXHLevel1 8" xfId="2417"/>
    <cellStyle name="SAPBEXHLevel1 8 2" xfId="26680"/>
    <cellStyle name="SAPBEXHLevel1 8 3" xfId="18909"/>
    <cellStyle name="SAPBEXHLevel1 8 4" xfId="12448"/>
    <cellStyle name="SAPBEXHLevel1 80" xfId="8240"/>
    <cellStyle name="SAPBEXHLevel1 80 2" xfId="23656"/>
    <cellStyle name="SAPBEXHLevel1 80 3" xfId="18910"/>
    <cellStyle name="SAPBEXHLevel1 80 4" xfId="12449"/>
    <cellStyle name="SAPBEXHLevel1 81" xfId="8241"/>
    <cellStyle name="SAPBEXHLevel1 81 2" xfId="23655"/>
    <cellStyle name="SAPBEXHLevel1 81 3" xfId="18911"/>
    <cellStyle name="SAPBEXHLevel1 81 4" xfId="12450"/>
    <cellStyle name="SAPBEXHLevel1 82" xfId="8242"/>
    <cellStyle name="SAPBEXHLevel1 82 2" xfId="23654"/>
    <cellStyle name="SAPBEXHLevel1 82 3" xfId="18912"/>
    <cellStyle name="SAPBEXHLevel1 82 4" xfId="12451"/>
    <cellStyle name="SAPBEXHLevel1 83" xfId="8243"/>
    <cellStyle name="SAPBEXHLevel1 83 2" xfId="23653"/>
    <cellStyle name="SAPBEXHLevel1 83 3" xfId="18913"/>
    <cellStyle name="SAPBEXHLevel1 83 4" xfId="12452"/>
    <cellStyle name="SAPBEXHLevel1 84" xfId="8244"/>
    <cellStyle name="SAPBEXHLevel1 84 2" xfId="23652"/>
    <cellStyle name="SAPBEXHLevel1 84 3" xfId="18914"/>
    <cellStyle name="SAPBEXHLevel1 84 4" xfId="12453"/>
    <cellStyle name="SAPBEXHLevel1 85" xfId="8245"/>
    <cellStyle name="SAPBEXHLevel1 85 2" xfId="23651"/>
    <cellStyle name="SAPBEXHLevel1 85 3" xfId="18915"/>
    <cellStyle name="SAPBEXHLevel1 85 4" xfId="12454"/>
    <cellStyle name="SAPBEXHLevel1 86" xfId="8246"/>
    <cellStyle name="SAPBEXHLevel1 86 2" xfId="23650"/>
    <cellStyle name="SAPBEXHLevel1 86 3" xfId="18916"/>
    <cellStyle name="SAPBEXHLevel1 86 4" xfId="12455"/>
    <cellStyle name="SAPBEXHLevel1 87" xfId="8247"/>
    <cellStyle name="SAPBEXHLevel1 87 2" xfId="26412"/>
    <cellStyle name="SAPBEXHLevel1 87 3" xfId="18917"/>
    <cellStyle name="SAPBEXHLevel1 87 4" xfId="12456"/>
    <cellStyle name="SAPBEXHLevel1 88" xfId="8248"/>
    <cellStyle name="SAPBEXHLevel1 88 2" xfId="23649"/>
    <cellStyle name="SAPBEXHLevel1 88 3" xfId="18918"/>
    <cellStyle name="SAPBEXHLevel1 88 4" xfId="12457"/>
    <cellStyle name="SAPBEXHLevel1 89" xfId="8249"/>
    <cellStyle name="SAPBEXHLevel1 89 2" xfId="26411"/>
    <cellStyle name="SAPBEXHLevel1 89 3" xfId="18919"/>
    <cellStyle name="SAPBEXHLevel1 89 4" xfId="12458"/>
    <cellStyle name="SAPBEXHLevel1 9" xfId="2418"/>
    <cellStyle name="SAPBEXHLevel1 9 2" xfId="23648"/>
    <cellStyle name="SAPBEXHLevel1 9 3" xfId="18920"/>
    <cellStyle name="SAPBEXHLevel1 9 4" xfId="12459"/>
    <cellStyle name="SAPBEXHLevel1 90" xfId="8250"/>
    <cellStyle name="SAPBEXHLevel1 90 2" xfId="26410"/>
    <cellStyle name="SAPBEXHLevel1 90 3" xfId="18921"/>
    <cellStyle name="SAPBEXHLevel1 90 4" xfId="12460"/>
    <cellStyle name="SAPBEXHLevel1 91" xfId="8251"/>
    <cellStyle name="SAPBEXHLevel1 91 2" xfId="26679"/>
    <cellStyle name="SAPBEXHLevel1 91 3" xfId="18922"/>
    <cellStyle name="SAPBEXHLevel1 91 4" xfId="12461"/>
    <cellStyle name="SAPBEXHLevel1 92" xfId="8252"/>
    <cellStyle name="SAPBEXHLevel1 92 2" xfId="26409"/>
    <cellStyle name="SAPBEXHLevel1 92 3" xfId="18923"/>
    <cellStyle name="SAPBEXHLevel1 92 4" xfId="12462"/>
    <cellStyle name="SAPBEXHLevel1 93" xfId="8253"/>
    <cellStyle name="SAPBEXHLevel1 93 2" xfId="23647"/>
    <cellStyle name="SAPBEXHLevel1 93 3" xfId="18924"/>
    <cellStyle name="SAPBEXHLevel1 93 4" xfId="12463"/>
    <cellStyle name="SAPBEXHLevel1 94" xfId="8254"/>
    <cellStyle name="SAPBEXHLevel1 94 2" xfId="26408"/>
    <cellStyle name="SAPBEXHLevel1 94 3" xfId="18925"/>
    <cellStyle name="SAPBEXHLevel1 94 4" xfId="12464"/>
    <cellStyle name="SAPBEXHLevel1 95" xfId="8255"/>
    <cellStyle name="SAPBEXHLevel1 95 2" xfId="25614"/>
    <cellStyle name="SAPBEXHLevel1 95 3" xfId="18926"/>
    <cellStyle name="SAPBEXHLevel1 95 4" xfId="12465"/>
    <cellStyle name="SAPBEXHLevel1 96" xfId="8256"/>
    <cellStyle name="SAPBEXHLevel1 96 2" xfId="26407"/>
    <cellStyle name="SAPBEXHLevel1 96 3" xfId="18927"/>
    <cellStyle name="SAPBEXHLevel1 96 4" xfId="12466"/>
    <cellStyle name="SAPBEXHLevel1 97" xfId="8257"/>
    <cellStyle name="SAPBEXHLevel1 97 2" xfId="23646"/>
    <cellStyle name="SAPBEXHLevel1 97 3" xfId="18928"/>
    <cellStyle name="SAPBEXHLevel1 97 4" xfId="12467"/>
    <cellStyle name="SAPBEXHLevel1 98" xfId="8258"/>
    <cellStyle name="SAPBEXHLevel1 98 2" xfId="23645"/>
    <cellStyle name="SAPBEXHLevel1 98 3" xfId="18929"/>
    <cellStyle name="SAPBEXHLevel1 98 4" xfId="12468"/>
    <cellStyle name="SAPBEXHLevel1 99" xfId="8259"/>
    <cellStyle name="SAPBEXHLevel1 99 2" xfId="23644"/>
    <cellStyle name="SAPBEXHLevel1 99 3" xfId="18930"/>
    <cellStyle name="SAPBEXHLevel1 99 4" xfId="12469"/>
    <cellStyle name="SAPBEXHLevel1_(A-7) IS-Inputs" xfId="8260"/>
    <cellStyle name="SAPBEXHLevel1X" xfId="104"/>
    <cellStyle name="SAPBEXHLevel1X 10" xfId="2419"/>
    <cellStyle name="SAPBEXHLevel1X 10 10" xfId="23642"/>
    <cellStyle name="SAPBEXHLevel1X 10 11" xfId="18932"/>
    <cellStyle name="SAPBEXHLevel1X 10 12" xfId="12471"/>
    <cellStyle name="SAPBEXHLevel1X 10 2" xfId="8261"/>
    <cellStyle name="SAPBEXHLevel1X 10 2 2" xfId="23641"/>
    <cellStyle name="SAPBEXHLevel1X 10 2 3" xfId="18933"/>
    <cellStyle name="SAPBEXHLevel1X 10 2 4" xfId="12472"/>
    <cellStyle name="SAPBEXHLevel1X 10 3" xfId="8262"/>
    <cellStyle name="SAPBEXHLevel1X 10 3 2" xfId="23640"/>
    <cellStyle name="SAPBEXHLevel1X 10 3 3" xfId="18934"/>
    <cellStyle name="SAPBEXHLevel1X 10 3 4" xfId="12473"/>
    <cellStyle name="SAPBEXHLevel1X 10 4" xfId="8263"/>
    <cellStyle name="SAPBEXHLevel1X 10 4 2" xfId="23639"/>
    <cellStyle name="SAPBEXHLevel1X 10 4 3" xfId="18935"/>
    <cellStyle name="SAPBEXHLevel1X 10 4 4" xfId="12474"/>
    <cellStyle name="SAPBEXHLevel1X 10 5" xfId="8264"/>
    <cellStyle name="SAPBEXHLevel1X 10 5 2" xfId="23638"/>
    <cellStyle name="SAPBEXHLevel1X 10 5 3" xfId="18936"/>
    <cellStyle name="SAPBEXHLevel1X 10 5 4" xfId="12475"/>
    <cellStyle name="SAPBEXHLevel1X 10 6" xfId="8265"/>
    <cellStyle name="SAPBEXHLevel1X 10 6 2" xfId="26406"/>
    <cellStyle name="SAPBEXHLevel1X 10 6 3" xfId="18937"/>
    <cellStyle name="SAPBEXHLevel1X 10 6 4" xfId="12476"/>
    <cellStyle name="SAPBEXHLevel1X 10 7" xfId="8266"/>
    <cellStyle name="SAPBEXHLevel1X 10 7 2" xfId="25687"/>
    <cellStyle name="SAPBEXHLevel1X 10 7 3" xfId="18938"/>
    <cellStyle name="SAPBEXHLevel1X 10 7 4" xfId="12477"/>
    <cellStyle name="SAPBEXHLevel1X 10 8" xfId="8267"/>
    <cellStyle name="SAPBEXHLevel1X 10 8 2" xfId="22429"/>
    <cellStyle name="SAPBEXHLevel1X 10 8 3" xfId="18939"/>
    <cellStyle name="SAPBEXHLevel1X 10 8 4" xfId="12478"/>
    <cellStyle name="SAPBEXHLevel1X 10 9" xfId="8268"/>
    <cellStyle name="SAPBEXHLevel1X 10 9 2" xfId="22428"/>
    <cellStyle name="SAPBEXHLevel1X 10 9 3" xfId="18940"/>
    <cellStyle name="SAPBEXHLevel1X 10 9 4" xfId="12479"/>
    <cellStyle name="SAPBEXHLevel1X 11" xfId="2420"/>
    <cellStyle name="SAPBEXHLevel1X 11 2" xfId="8269"/>
    <cellStyle name="SAPBEXHLevel1X 11 2 2" xfId="27329"/>
    <cellStyle name="SAPBEXHLevel1X 11 2 3" xfId="21700"/>
    <cellStyle name="SAPBEXHLevel1X 11 2 4" xfId="15244"/>
    <cellStyle name="SAPBEXHLevel1X 11 3" xfId="22427"/>
    <cellStyle name="SAPBEXHLevel1X 11 4" xfId="18941"/>
    <cellStyle name="SAPBEXHLevel1X 11 5" xfId="12480"/>
    <cellStyle name="SAPBEXHLevel1X 12" xfId="2421"/>
    <cellStyle name="SAPBEXHLevel1X 12 10" xfId="18942"/>
    <cellStyle name="SAPBEXHLevel1X 12 11" xfId="12481"/>
    <cellStyle name="SAPBEXHLevel1X 12 2" xfId="8270"/>
    <cellStyle name="SAPBEXHLevel1X 12 2 2" xfId="22425"/>
    <cellStyle name="SAPBEXHLevel1X 12 2 3" xfId="18943"/>
    <cellStyle name="SAPBEXHLevel1X 12 2 4" xfId="12482"/>
    <cellStyle name="SAPBEXHLevel1X 12 3" xfId="8271"/>
    <cellStyle name="SAPBEXHLevel1X 12 3 2" xfId="22424"/>
    <cellStyle name="SAPBEXHLevel1X 12 3 3" xfId="18944"/>
    <cellStyle name="SAPBEXHLevel1X 12 3 4" xfId="12483"/>
    <cellStyle name="SAPBEXHLevel1X 12 4" xfId="8272"/>
    <cellStyle name="SAPBEXHLevel1X 12 4 2" xfId="22423"/>
    <cellStyle name="SAPBEXHLevel1X 12 4 3" xfId="18945"/>
    <cellStyle name="SAPBEXHLevel1X 12 4 4" xfId="12484"/>
    <cellStyle name="SAPBEXHLevel1X 12 5" xfId="8273"/>
    <cellStyle name="SAPBEXHLevel1X 12 5 2" xfId="22422"/>
    <cellStyle name="SAPBEXHLevel1X 12 5 3" xfId="18946"/>
    <cellStyle name="SAPBEXHLevel1X 12 5 4" xfId="12485"/>
    <cellStyle name="SAPBEXHLevel1X 12 6" xfId="8274"/>
    <cellStyle name="SAPBEXHLevel1X 12 6 2" xfId="23637"/>
    <cellStyle name="SAPBEXHLevel1X 12 6 3" xfId="18947"/>
    <cellStyle name="SAPBEXHLevel1X 12 6 4" xfId="12486"/>
    <cellStyle name="SAPBEXHLevel1X 12 7" xfId="8275"/>
    <cellStyle name="SAPBEXHLevel1X 12 7 2" xfId="25613"/>
    <cellStyle name="SAPBEXHLevel1X 12 7 3" xfId="18948"/>
    <cellStyle name="SAPBEXHLevel1X 12 7 4" xfId="12487"/>
    <cellStyle name="SAPBEXHLevel1X 12 8" xfId="8276"/>
    <cellStyle name="SAPBEXHLevel1X 12 8 2" xfId="23636"/>
    <cellStyle name="SAPBEXHLevel1X 12 8 3" xfId="18949"/>
    <cellStyle name="SAPBEXHLevel1X 12 8 4" xfId="12488"/>
    <cellStyle name="SAPBEXHLevel1X 12 9" xfId="22426"/>
    <cellStyle name="SAPBEXHLevel1X 13" xfId="2422"/>
    <cellStyle name="SAPBEXHLevel1X 13 10" xfId="18950"/>
    <cellStyle name="SAPBEXHLevel1X 13 11" xfId="12489"/>
    <cellStyle name="SAPBEXHLevel1X 13 2" xfId="8277"/>
    <cellStyle name="SAPBEXHLevel1X 13 2 2" xfId="23635"/>
    <cellStyle name="SAPBEXHLevel1X 13 2 3" xfId="18951"/>
    <cellStyle name="SAPBEXHLevel1X 13 2 4" xfId="12490"/>
    <cellStyle name="SAPBEXHLevel1X 13 3" xfId="8278"/>
    <cellStyle name="SAPBEXHLevel1X 13 3 2" xfId="25611"/>
    <cellStyle name="SAPBEXHLevel1X 13 3 3" xfId="18952"/>
    <cellStyle name="SAPBEXHLevel1X 13 3 4" xfId="12491"/>
    <cellStyle name="SAPBEXHLevel1X 13 4" xfId="8279"/>
    <cellStyle name="SAPBEXHLevel1X 13 4 2" xfId="23634"/>
    <cellStyle name="SAPBEXHLevel1X 13 4 3" xfId="18953"/>
    <cellStyle name="SAPBEXHLevel1X 13 4 4" xfId="12492"/>
    <cellStyle name="SAPBEXHLevel1X 13 5" xfId="8280"/>
    <cellStyle name="SAPBEXHLevel1X 13 5 2" xfId="26678"/>
    <cellStyle name="SAPBEXHLevel1X 13 5 3" xfId="18954"/>
    <cellStyle name="SAPBEXHLevel1X 13 5 4" xfId="12493"/>
    <cellStyle name="SAPBEXHLevel1X 13 6" xfId="8281"/>
    <cellStyle name="SAPBEXHLevel1X 13 6 2" xfId="25610"/>
    <cellStyle name="SAPBEXHLevel1X 13 6 3" xfId="18955"/>
    <cellStyle name="SAPBEXHLevel1X 13 6 4" xfId="12494"/>
    <cellStyle name="SAPBEXHLevel1X 13 7" xfId="8282"/>
    <cellStyle name="SAPBEXHLevel1X 13 7 2" xfId="22421"/>
    <cellStyle name="SAPBEXHLevel1X 13 7 3" xfId="18956"/>
    <cellStyle name="SAPBEXHLevel1X 13 7 4" xfId="12495"/>
    <cellStyle name="SAPBEXHLevel1X 13 8" xfId="8283"/>
    <cellStyle name="SAPBEXHLevel1X 13 8 2" xfId="22420"/>
    <cellStyle name="SAPBEXHLevel1X 13 8 3" xfId="18957"/>
    <cellStyle name="SAPBEXHLevel1X 13 8 4" xfId="12496"/>
    <cellStyle name="SAPBEXHLevel1X 13 9" xfId="25612"/>
    <cellStyle name="SAPBEXHLevel1X 14" xfId="2423"/>
    <cellStyle name="SAPBEXHLevel1X 14 2" xfId="8284"/>
    <cellStyle name="SAPBEXHLevel1X 14 2 2" xfId="26109"/>
    <cellStyle name="SAPBEXHLevel1X 14 2 3" xfId="20259"/>
    <cellStyle name="SAPBEXHLevel1X 14 2 4" xfId="13806"/>
    <cellStyle name="SAPBEXHLevel1X 14 3" xfId="22419"/>
    <cellStyle name="SAPBEXHLevel1X 14 4" xfId="18958"/>
    <cellStyle name="SAPBEXHLevel1X 14 5" xfId="12497"/>
    <cellStyle name="SAPBEXHLevel1X 15" xfId="2424"/>
    <cellStyle name="SAPBEXHLevel1X 15 2" xfId="8285"/>
    <cellStyle name="SAPBEXHLevel1X 15 2 2" xfId="25083"/>
    <cellStyle name="SAPBEXHLevel1X 15 2 3" xfId="20260"/>
    <cellStyle name="SAPBEXHLevel1X 15 2 4" xfId="13807"/>
    <cellStyle name="SAPBEXHLevel1X 15 3" xfId="22418"/>
    <cellStyle name="SAPBEXHLevel1X 15 4" xfId="18959"/>
    <cellStyle name="SAPBEXHLevel1X 15 5" xfId="12498"/>
    <cellStyle name="SAPBEXHLevel1X 16" xfId="2425"/>
    <cellStyle name="SAPBEXHLevel1X 16 2" xfId="8286"/>
    <cellStyle name="SAPBEXHLevel1X 16 2 2" xfId="26108"/>
    <cellStyle name="SAPBEXHLevel1X 16 2 3" xfId="20261"/>
    <cellStyle name="SAPBEXHLevel1X 16 2 4" xfId="13808"/>
    <cellStyle name="SAPBEXHLevel1X 16 3" xfId="22417"/>
    <cellStyle name="SAPBEXHLevel1X 16 4" xfId="18960"/>
    <cellStyle name="SAPBEXHLevel1X 16 5" xfId="12499"/>
    <cellStyle name="SAPBEXHLevel1X 17" xfId="2426"/>
    <cellStyle name="SAPBEXHLevel1X 17 2" xfId="8287"/>
    <cellStyle name="SAPBEXHLevel1X 17 2 2" xfId="26110"/>
    <cellStyle name="SAPBEXHLevel1X 17 2 3" xfId="20262"/>
    <cellStyle name="SAPBEXHLevel1X 17 2 4" xfId="13809"/>
    <cellStyle name="SAPBEXHLevel1X 17 3" xfId="22416"/>
    <cellStyle name="SAPBEXHLevel1X 17 4" xfId="18961"/>
    <cellStyle name="SAPBEXHLevel1X 17 5" xfId="12500"/>
    <cellStyle name="SAPBEXHLevel1X 18" xfId="2427"/>
    <cellStyle name="SAPBEXHLevel1X 18 2" xfId="8288"/>
    <cellStyle name="SAPBEXHLevel1X 18 2 2" xfId="26107"/>
    <cellStyle name="SAPBEXHLevel1X 18 2 3" xfId="20263"/>
    <cellStyle name="SAPBEXHLevel1X 18 2 4" xfId="13810"/>
    <cellStyle name="SAPBEXHLevel1X 18 3" xfId="22415"/>
    <cellStyle name="SAPBEXHLevel1X 18 4" xfId="18962"/>
    <cellStyle name="SAPBEXHLevel1X 18 5" xfId="12501"/>
    <cellStyle name="SAPBEXHLevel1X 19" xfId="2428"/>
    <cellStyle name="SAPBEXHLevel1X 19 2" xfId="8289"/>
    <cellStyle name="SAPBEXHLevel1X 19 2 2" xfId="26106"/>
    <cellStyle name="SAPBEXHLevel1X 19 2 3" xfId="20264"/>
    <cellStyle name="SAPBEXHLevel1X 19 2 4" xfId="13811"/>
    <cellStyle name="SAPBEXHLevel1X 19 3" xfId="22414"/>
    <cellStyle name="SAPBEXHLevel1X 19 4" xfId="18963"/>
    <cellStyle name="SAPBEXHLevel1X 19 5" xfId="12502"/>
    <cellStyle name="SAPBEXHLevel1X 2" xfId="2429"/>
    <cellStyle name="SAPBEXHLevel1X 2 10" xfId="22413"/>
    <cellStyle name="SAPBEXHLevel1X 2 11" xfId="18964"/>
    <cellStyle name="SAPBEXHLevel1X 2 12" xfId="12503"/>
    <cellStyle name="SAPBEXHLevel1X 2 2" xfId="8290"/>
    <cellStyle name="SAPBEXHLevel1X 2 2 2" xfId="22412"/>
    <cellStyle name="SAPBEXHLevel1X 2 2 3" xfId="18965"/>
    <cellStyle name="SAPBEXHLevel1X 2 2 4" xfId="12504"/>
    <cellStyle name="SAPBEXHLevel1X 2 3" xfId="8291"/>
    <cellStyle name="SAPBEXHLevel1X 2 3 2" xfId="23633"/>
    <cellStyle name="SAPBEXHLevel1X 2 3 3" xfId="18966"/>
    <cellStyle name="SAPBEXHLevel1X 2 3 4" xfId="12505"/>
    <cellStyle name="SAPBEXHLevel1X 2 4" xfId="8292"/>
    <cellStyle name="SAPBEXHLevel1X 2 4 2" xfId="26676"/>
    <cellStyle name="SAPBEXHLevel1X 2 4 3" xfId="18967"/>
    <cellStyle name="SAPBEXHLevel1X 2 4 4" xfId="12506"/>
    <cellStyle name="SAPBEXHLevel1X 2 5" xfId="8293"/>
    <cellStyle name="SAPBEXHLevel1X 2 5 2" xfId="26677"/>
    <cellStyle name="SAPBEXHLevel1X 2 5 3" xfId="18968"/>
    <cellStyle name="SAPBEXHLevel1X 2 5 4" xfId="12507"/>
    <cellStyle name="SAPBEXHLevel1X 2 6" xfId="8294"/>
    <cellStyle name="SAPBEXHLevel1X 2 6 2" xfId="25609"/>
    <cellStyle name="SAPBEXHLevel1X 2 6 3" xfId="18969"/>
    <cellStyle name="SAPBEXHLevel1X 2 6 4" xfId="12508"/>
    <cellStyle name="SAPBEXHLevel1X 2 7" xfId="8295"/>
    <cellStyle name="SAPBEXHLevel1X 2 7 2" xfId="23632"/>
    <cellStyle name="SAPBEXHLevel1X 2 7 3" xfId="18970"/>
    <cellStyle name="SAPBEXHLevel1X 2 7 4" xfId="12509"/>
    <cellStyle name="SAPBEXHLevel1X 2 8" xfId="8296"/>
    <cellStyle name="SAPBEXHLevel1X 2 8 2" xfId="25608"/>
    <cellStyle name="SAPBEXHLevel1X 2 8 3" xfId="18971"/>
    <cellStyle name="SAPBEXHLevel1X 2 8 4" xfId="12510"/>
    <cellStyle name="SAPBEXHLevel1X 2 9" xfId="8297"/>
    <cellStyle name="SAPBEXHLevel1X 2 9 2" xfId="23631"/>
    <cellStyle name="SAPBEXHLevel1X 2 9 3" xfId="18972"/>
    <cellStyle name="SAPBEXHLevel1X 2 9 4" xfId="12511"/>
    <cellStyle name="SAPBEXHLevel1X 20" xfId="2430"/>
    <cellStyle name="SAPBEXHLevel1X 20 2" xfId="8298"/>
    <cellStyle name="SAPBEXHLevel1X 20 2 2" xfId="26105"/>
    <cellStyle name="SAPBEXHLevel1X 20 2 3" xfId="20265"/>
    <cellStyle name="SAPBEXHLevel1X 20 2 4" xfId="13812"/>
    <cellStyle name="SAPBEXHLevel1X 20 3" xfId="23630"/>
    <cellStyle name="SAPBEXHLevel1X 20 4" xfId="18973"/>
    <cellStyle name="SAPBEXHLevel1X 20 5" xfId="12512"/>
    <cellStyle name="SAPBEXHLevel1X 21" xfId="2431"/>
    <cellStyle name="SAPBEXHLevel1X 21 2" xfId="27330"/>
    <cellStyle name="SAPBEXHLevel1X 21 3" xfId="21701"/>
    <cellStyle name="SAPBEXHLevel1X 21 4" xfId="15245"/>
    <cellStyle name="SAPBEXHLevel1X 22" xfId="2432"/>
    <cellStyle name="SAPBEXHLevel1X 22 2" xfId="27331"/>
    <cellStyle name="SAPBEXHLevel1X 22 3" xfId="21702"/>
    <cellStyle name="SAPBEXHLevel1X 22 4" xfId="15246"/>
    <cellStyle name="SAPBEXHLevel1X 23" xfId="2433"/>
    <cellStyle name="SAPBEXHLevel1X 23 2" xfId="27332"/>
    <cellStyle name="SAPBEXHLevel1X 23 3" xfId="21703"/>
    <cellStyle name="SAPBEXHLevel1X 23 4" xfId="15247"/>
    <cellStyle name="SAPBEXHLevel1X 24" xfId="2434"/>
    <cellStyle name="SAPBEXHLevel1X 24 2" xfId="27333"/>
    <cellStyle name="SAPBEXHLevel1X 24 3" xfId="21704"/>
    <cellStyle name="SAPBEXHLevel1X 24 4" xfId="15248"/>
    <cellStyle name="SAPBEXHLevel1X 25" xfId="2435"/>
    <cellStyle name="SAPBEXHLevel1X 25 2" xfId="27334"/>
    <cellStyle name="SAPBEXHLevel1X 25 3" xfId="21705"/>
    <cellStyle name="SAPBEXHLevel1X 25 4" xfId="15249"/>
    <cellStyle name="SAPBEXHLevel1X 26" xfId="2436"/>
    <cellStyle name="SAPBEXHLevel1X 26 2" xfId="27335"/>
    <cellStyle name="SAPBEXHLevel1X 26 3" xfId="21706"/>
    <cellStyle name="SAPBEXHLevel1X 26 4" xfId="15250"/>
    <cellStyle name="SAPBEXHLevel1X 27" xfId="2437"/>
    <cellStyle name="SAPBEXHLevel1X 27 2" xfId="27336"/>
    <cellStyle name="SAPBEXHLevel1X 27 3" xfId="21707"/>
    <cellStyle name="SAPBEXHLevel1X 27 4" xfId="15251"/>
    <cellStyle name="SAPBEXHLevel1X 28" xfId="2438"/>
    <cellStyle name="SAPBEXHLevel1X 28 2" xfId="27337"/>
    <cellStyle name="SAPBEXHLevel1X 28 3" xfId="21708"/>
    <cellStyle name="SAPBEXHLevel1X 28 4" xfId="15252"/>
    <cellStyle name="SAPBEXHLevel1X 29" xfId="2439"/>
    <cellStyle name="SAPBEXHLevel1X 29 2" xfId="27338"/>
    <cellStyle name="SAPBEXHLevel1X 29 3" xfId="21709"/>
    <cellStyle name="SAPBEXHLevel1X 29 4" xfId="15253"/>
    <cellStyle name="SAPBEXHLevel1X 3" xfId="2440"/>
    <cellStyle name="SAPBEXHLevel1X 3 10" xfId="23629"/>
    <cellStyle name="SAPBEXHLevel1X 3 11" xfId="18974"/>
    <cellStyle name="SAPBEXHLevel1X 3 12" xfId="12513"/>
    <cellStyle name="SAPBEXHLevel1X 3 2" xfId="8299"/>
    <cellStyle name="SAPBEXHLevel1X 3 2 2" xfId="22411"/>
    <cellStyle name="SAPBEXHLevel1X 3 2 3" xfId="18975"/>
    <cellStyle name="SAPBEXHLevel1X 3 2 4" xfId="12514"/>
    <cellStyle name="SAPBEXHLevel1X 3 3" xfId="8300"/>
    <cellStyle name="SAPBEXHLevel1X 3 3 2" xfId="22410"/>
    <cellStyle name="SAPBEXHLevel1X 3 3 3" xfId="18976"/>
    <cellStyle name="SAPBEXHLevel1X 3 3 4" xfId="12515"/>
    <cellStyle name="SAPBEXHLevel1X 3 4" xfId="8301"/>
    <cellStyle name="SAPBEXHLevel1X 3 4 2" xfId="22409"/>
    <cellStyle name="SAPBEXHLevel1X 3 4 3" xfId="18977"/>
    <cellStyle name="SAPBEXHLevel1X 3 4 4" xfId="12516"/>
    <cellStyle name="SAPBEXHLevel1X 3 5" xfId="8302"/>
    <cellStyle name="SAPBEXHLevel1X 3 5 2" xfId="22408"/>
    <cellStyle name="SAPBEXHLevel1X 3 5 3" xfId="18978"/>
    <cellStyle name="SAPBEXHLevel1X 3 5 4" xfId="12517"/>
    <cellStyle name="SAPBEXHLevel1X 3 6" xfId="8303"/>
    <cellStyle name="SAPBEXHLevel1X 3 6 2" xfId="22407"/>
    <cellStyle name="SAPBEXHLevel1X 3 6 3" xfId="18979"/>
    <cellStyle name="SAPBEXHLevel1X 3 6 4" xfId="12518"/>
    <cellStyle name="SAPBEXHLevel1X 3 7" xfId="8304"/>
    <cellStyle name="SAPBEXHLevel1X 3 7 2" xfId="22406"/>
    <cellStyle name="SAPBEXHLevel1X 3 7 3" xfId="18980"/>
    <cellStyle name="SAPBEXHLevel1X 3 7 4" xfId="12519"/>
    <cellStyle name="SAPBEXHLevel1X 3 8" xfId="8305"/>
    <cellStyle name="SAPBEXHLevel1X 3 8 2" xfId="22431"/>
    <cellStyle name="SAPBEXHLevel1X 3 8 3" xfId="18981"/>
    <cellStyle name="SAPBEXHLevel1X 3 8 4" xfId="12520"/>
    <cellStyle name="SAPBEXHLevel1X 3 9" xfId="8306"/>
    <cellStyle name="SAPBEXHLevel1X 3 9 2" xfId="23628"/>
    <cellStyle name="SAPBEXHLevel1X 3 9 3" xfId="18982"/>
    <cellStyle name="SAPBEXHLevel1X 3 9 4" xfId="12521"/>
    <cellStyle name="SAPBEXHLevel1X 30" xfId="2441"/>
    <cellStyle name="SAPBEXHLevel1X 30 2" xfId="27339"/>
    <cellStyle name="SAPBEXHLevel1X 30 3" xfId="21710"/>
    <cellStyle name="SAPBEXHLevel1X 30 4" xfId="15254"/>
    <cellStyle name="SAPBEXHLevel1X 31" xfId="2442"/>
    <cellStyle name="SAPBEXHLevel1X 31 2" xfId="27340"/>
    <cellStyle name="SAPBEXHLevel1X 31 3" xfId="21711"/>
    <cellStyle name="SAPBEXHLevel1X 31 4" xfId="15255"/>
    <cellStyle name="SAPBEXHLevel1X 32" xfId="2443"/>
    <cellStyle name="SAPBEXHLevel1X 32 2" xfId="27341"/>
    <cellStyle name="SAPBEXHLevel1X 32 3" xfId="21712"/>
    <cellStyle name="SAPBEXHLevel1X 32 4" xfId="15256"/>
    <cellStyle name="SAPBEXHLevel1X 33" xfId="2444"/>
    <cellStyle name="SAPBEXHLevel1X 33 2" xfId="27342"/>
    <cellStyle name="SAPBEXHLevel1X 33 3" xfId="21713"/>
    <cellStyle name="SAPBEXHLevel1X 33 4" xfId="15257"/>
    <cellStyle name="SAPBEXHLevel1X 34" xfId="2445"/>
    <cellStyle name="SAPBEXHLevel1X 34 2" xfId="27343"/>
    <cellStyle name="SAPBEXHLevel1X 34 3" xfId="21714"/>
    <cellStyle name="SAPBEXHLevel1X 34 4" xfId="15258"/>
    <cellStyle name="SAPBEXHLevel1X 35" xfId="2446"/>
    <cellStyle name="SAPBEXHLevel1X 35 2" xfId="27344"/>
    <cellStyle name="SAPBEXHLevel1X 35 3" xfId="21715"/>
    <cellStyle name="SAPBEXHLevel1X 35 4" xfId="15259"/>
    <cellStyle name="SAPBEXHLevel1X 36" xfId="2447"/>
    <cellStyle name="SAPBEXHLevel1X 36 2" xfId="27345"/>
    <cellStyle name="SAPBEXHLevel1X 36 3" xfId="21716"/>
    <cellStyle name="SAPBEXHLevel1X 36 4" xfId="15260"/>
    <cellStyle name="SAPBEXHLevel1X 37" xfId="2448"/>
    <cellStyle name="SAPBEXHLevel1X 37 2" xfId="27346"/>
    <cellStyle name="SAPBEXHLevel1X 37 3" xfId="21717"/>
    <cellStyle name="SAPBEXHLevel1X 37 4" xfId="15261"/>
    <cellStyle name="SAPBEXHLevel1X 38" xfId="2449"/>
    <cellStyle name="SAPBEXHLevel1X 38 2" xfId="27347"/>
    <cellStyle name="SAPBEXHLevel1X 38 3" xfId="21718"/>
    <cellStyle name="SAPBEXHLevel1X 38 4" xfId="15262"/>
    <cellStyle name="SAPBEXHLevel1X 39" xfId="2450"/>
    <cellStyle name="SAPBEXHLevel1X 39 2" xfId="27348"/>
    <cellStyle name="SAPBEXHLevel1X 39 3" xfId="21719"/>
    <cellStyle name="SAPBEXHLevel1X 39 4" xfId="15263"/>
    <cellStyle name="SAPBEXHLevel1X 4" xfId="2451"/>
    <cellStyle name="SAPBEXHLevel1X 4 10" xfId="23627"/>
    <cellStyle name="SAPBEXHLevel1X 4 11" xfId="18983"/>
    <cellStyle name="SAPBEXHLevel1X 4 12" xfId="12522"/>
    <cellStyle name="SAPBEXHLevel1X 4 2" xfId="8307"/>
    <cellStyle name="SAPBEXHLevel1X 4 2 2" xfId="23626"/>
    <cellStyle name="SAPBEXHLevel1X 4 2 3" xfId="18984"/>
    <cellStyle name="SAPBEXHLevel1X 4 2 4" xfId="12523"/>
    <cellStyle name="SAPBEXHLevel1X 4 3" xfId="8308"/>
    <cellStyle name="SAPBEXHLevel1X 4 3 2" xfId="23625"/>
    <cellStyle name="SAPBEXHLevel1X 4 3 3" xfId="18985"/>
    <cellStyle name="SAPBEXHLevel1X 4 3 4" xfId="12524"/>
    <cellStyle name="SAPBEXHLevel1X 4 4" xfId="8309"/>
    <cellStyle name="SAPBEXHLevel1X 4 4 2" xfId="23624"/>
    <cellStyle name="SAPBEXHLevel1X 4 4 3" xfId="18986"/>
    <cellStyle name="SAPBEXHLevel1X 4 4 4" xfId="12525"/>
    <cellStyle name="SAPBEXHLevel1X 4 5" xfId="8310"/>
    <cellStyle name="SAPBEXHLevel1X 4 5 2" xfId="23623"/>
    <cellStyle name="SAPBEXHLevel1X 4 5 3" xfId="18987"/>
    <cellStyle name="SAPBEXHLevel1X 4 5 4" xfId="12526"/>
    <cellStyle name="SAPBEXHLevel1X 4 6" xfId="8311"/>
    <cellStyle name="SAPBEXHLevel1X 4 6 2" xfId="26675"/>
    <cellStyle name="SAPBEXHLevel1X 4 6 3" xfId="18988"/>
    <cellStyle name="SAPBEXHLevel1X 4 6 4" xfId="12527"/>
    <cellStyle name="SAPBEXHLevel1X 4 7" xfId="8312"/>
    <cellStyle name="SAPBEXHLevel1X 4 7 2" xfId="22697"/>
    <cellStyle name="SAPBEXHLevel1X 4 7 3" xfId="18989"/>
    <cellStyle name="SAPBEXHLevel1X 4 7 4" xfId="12528"/>
    <cellStyle name="SAPBEXHLevel1X 4 8" xfId="8313"/>
    <cellStyle name="SAPBEXHLevel1X 4 8 2" xfId="22724"/>
    <cellStyle name="SAPBEXHLevel1X 4 8 3" xfId="18990"/>
    <cellStyle name="SAPBEXHLevel1X 4 8 4" xfId="12529"/>
    <cellStyle name="SAPBEXHLevel1X 4 9" xfId="8314"/>
    <cellStyle name="SAPBEXHLevel1X 4 9 2" xfId="26316"/>
    <cellStyle name="SAPBEXHLevel1X 4 9 3" xfId="18991"/>
    <cellStyle name="SAPBEXHLevel1X 4 9 4" xfId="12530"/>
    <cellStyle name="SAPBEXHLevel1X 40" xfId="2452"/>
    <cellStyle name="SAPBEXHLevel1X 40 2" xfId="27349"/>
    <cellStyle name="SAPBEXHLevel1X 40 3" xfId="21720"/>
    <cellStyle name="SAPBEXHLevel1X 40 4" xfId="15264"/>
    <cellStyle name="SAPBEXHLevel1X 41" xfId="2453"/>
    <cellStyle name="SAPBEXHLevel1X 41 2" xfId="27350"/>
    <cellStyle name="SAPBEXHLevel1X 41 3" xfId="21721"/>
    <cellStyle name="SAPBEXHLevel1X 41 4" xfId="15265"/>
    <cellStyle name="SAPBEXHLevel1X 42" xfId="2454"/>
    <cellStyle name="SAPBEXHLevel1X 42 2" xfId="27351"/>
    <cellStyle name="SAPBEXHLevel1X 42 3" xfId="21722"/>
    <cellStyle name="SAPBEXHLevel1X 42 4" xfId="15266"/>
    <cellStyle name="SAPBEXHLevel1X 43" xfId="2455"/>
    <cellStyle name="SAPBEXHLevel1X 43 2" xfId="27352"/>
    <cellStyle name="SAPBEXHLevel1X 43 3" xfId="21723"/>
    <cellStyle name="SAPBEXHLevel1X 43 4" xfId="15267"/>
    <cellStyle name="SAPBEXHLevel1X 44" xfId="2456"/>
    <cellStyle name="SAPBEXHLevel1X 44 2" xfId="27353"/>
    <cellStyle name="SAPBEXHLevel1X 44 3" xfId="21724"/>
    <cellStyle name="SAPBEXHLevel1X 44 4" xfId="15268"/>
    <cellStyle name="SAPBEXHLevel1X 45" xfId="2457"/>
    <cellStyle name="SAPBEXHLevel1X 45 2" xfId="27354"/>
    <cellStyle name="SAPBEXHLevel1X 45 3" xfId="21725"/>
    <cellStyle name="SAPBEXHLevel1X 45 4" xfId="15269"/>
    <cellStyle name="SAPBEXHLevel1X 46" xfId="4784"/>
    <cellStyle name="SAPBEXHLevel1X 46 2" xfId="15750"/>
    <cellStyle name="SAPBEXHLevel1X 46 3" xfId="27328"/>
    <cellStyle name="SAPBEXHLevel1X 46 4" xfId="21699"/>
    <cellStyle name="SAPBEXHLevel1X 47" xfId="4853"/>
    <cellStyle name="SAPBEXHLevel1X 47 2" xfId="23643"/>
    <cellStyle name="SAPBEXHLevel1X 48" xfId="4478"/>
    <cellStyle name="SAPBEXHLevel1X 48 2" xfId="18931"/>
    <cellStyle name="SAPBEXHLevel1X 49" xfId="12470"/>
    <cellStyle name="SAPBEXHLevel1X 5" xfId="2458"/>
    <cellStyle name="SAPBEXHLevel1X 5 10" xfId="26315"/>
    <cellStyle name="SAPBEXHLevel1X 5 11" xfId="18992"/>
    <cellStyle name="SAPBEXHLevel1X 5 12" xfId="12531"/>
    <cellStyle name="SAPBEXHLevel1X 5 2" xfId="8315"/>
    <cellStyle name="SAPBEXHLevel1X 5 2 2" xfId="26314"/>
    <cellStyle name="SAPBEXHLevel1X 5 2 3" xfId="18993"/>
    <cellStyle name="SAPBEXHLevel1X 5 2 4" xfId="12532"/>
    <cellStyle name="SAPBEXHLevel1X 5 3" xfId="8316"/>
    <cellStyle name="SAPBEXHLevel1X 5 3 2" xfId="26313"/>
    <cellStyle name="SAPBEXHLevel1X 5 3 3" xfId="18994"/>
    <cellStyle name="SAPBEXHLevel1X 5 3 4" xfId="12533"/>
    <cellStyle name="SAPBEXHLevel1X 5 4" xfId="8317"/>
    <cellStyle name="SAPBEXHLevel1X 5 4 2" xfId="26312"/>
    <cellStyle name="SAPBEXHLevel1X 5 4 3" xfId="18995"/>
    <cellStyle name="SAPBEXHLevel1X 5 4 4" xfId="12534"/>
    <cellStyle name="SAPBEXHLevel1X 5 5" xfId="8318"/>
    <cellStyle name="SAPBEXHLevel1X 5 5 2" xfId="23622"/>
    <cellStyle name="SAPBEXHLevel1X 5 5 3" xfId="18996"/>
    <cellStyle name="SAPBEXHLevel1X 5 5 4" xfId="12535"/>
    <cellStyle name="SAPBEXHLevel1X 5 6" xfId="8319"/>
    <cellStyle name="SAPBEXHLevel1X 5 6 2" xfId="23621"/>
    <cellStyle name="SAPBEXHLevel1X 5 6 3" xfId="18997"/>
    <cellStyle name="SAPBEXHLevel1X 5 6 4" xfId="12536"/>
    <cellStyle name="SAPBEXHLevel1X 5 7" xfId="8320"/>
    <cellStyle name="SAPBEXHLevel1X 5 7 2" xfId="23620"/>
    <cellStyle name="SAPBEXHLevel1X 5 7 3" xfId="18998"/>
    <cellStyle name="SAPBEXHLevel1X 5 7 4" xfId="12537"/>
    <cellStyle name="SAPBEXHLevel1X 5 8" xfId="8321"/>
    <cellStyle name="SAPBEXHLevel1X 5 8 2" xfId="23619"/>
    <cellStyle name="SAPBEXHLevel1X 5 8 3" xfId="18999"/>
    <cellStyle name="SAPBEXHLevel1X 5 8 4" xfId="12538"/>
    <cellStyle name="SAPBEXHLevel1X 5 9" xfId="8322"/>
    <cellStyle name="SAPBEXHLevel1X 5 9 2" xfId="23618"/>
    <cellStyle name="SAPBEXHLevel1X 5 9 3" xfId="19000"/>
    <cellStyle name="SAPBEXHLevel1X 5 9 4" xfId="12539"/>
    <cellStyle name="SAPBEXHLevel1X 6" xfId="2459"/>
    <cellStyle name="SAPBEXHLevel1X 6 10" xfId="25182"/>
    <cellStyle name="SAPBEXHLevel1X 6 11" xfId="19001"/>
    <cellStyle name="SAPBEXHLevel1X 6 12" xfId="12540"/>
    <cellStyle name="SAPBEXHLevel1X 6 2" xfId="8323"/>
    <cellStyle name="SAPBEXHLevel1X 6 2 2" xfId="23617"/>
    <cellStyle name="SAPBEXHLevel1X 6 2 3" xfId="19002"/>
    <cellStyle name="SAPBEXHLevel1X 6 2 4" xfId="12541"/>
    <cellStyle name="SAPBEXHLevel1X 6 3" xfId="8324"/>
    <cellStyle name="SAPBEXHLevel1X 6 3 2" xfId="23616"/>
    <cellStyle name="SAPBEXHLevel1X 6 3 3" xfId="19003"/>
    <cellStyle name="SAPBEXHLevel1X 6 3 4" xfId="12542"/>
    <cellStyle name="SAPBEXHLevel1X 6 4" xfId="8325"/>
    <cellStyle name="SAPBEXHLevel1X 6 4 2" xfId="23615"/>
    <cellStyle name="SAPBEXHLevel1X 6 4 3" xfId="19004"/>
    <cellStyle name="SAPBEXHLevel1X 6 4 4" xfId="12543"/>
    <cellStyle name="SAPBEXHLevel1X 6 5" xfId="8326"/>
    <cellStyle name="SAPBEXHLevel1X 6 5 2" xfId="26674"/>
    <cellStyle name="SAPBEXHLevel1X 6 5 3" xfId="19005"/>
    <cellStyle name="SAPBEXHLevel1X 6 5 4" xfId="12544"/>
    <cellStyle name="SAPBEXHLevel1X 6 6" xfId="8327"/>
    <cellStyle name="SAPBEXHLevel1X 6 6 2" xfId="23614"/>
    <cellStyle name="SAPBEXHLevel1X 6 6 3" xfId="19006"/>
    <cellStyle name="SAPBEXHLevel1X 6 6 4" xfId="12545"/>
    <cellStyle name="SAPBEXHLevel1X 6 7" xfId="8328"/>
    <cellStyle name="SAPBEXHLevel1X 6 7 2" xfId="23613"/>
    <cellStyle name="SAPBEXHLevel1X 6 7 3" xfId="19007"/>
    <cellStyle name="SAPBEXHLevel1X 6 7 4" xfId="12546"/>
    <cellStyle name="SAPBEXHLevel1X 6 8" xfId="8329"/>
    <cellStyle name="SAPBEXHLevel1X 6 8 2" xfId="23612"/>
    <cellStyle name="SAPBEXHLevel1X 6 8 3" xfId="19008"/>
    <cellStyle name="SAPBEXHLevel1X 6 8 4" xfId="12547"/>
    <cellStyle name="SAPBEXHLevel1X 6 9" xfId="8330"/>
    <cellStyle name="SAPBEXHLevel1X 6 9 2" xfId="23611"/>
    <cellStyle name="SAPBEXHLevel1X 6 9 3" xfId="19009"/>
    <cellStyle name="SAPBEXHLevel1X 6 9 4" xfId="12548"/>
    <cellStyle name="SAPBEXHLevel1X 7" xfId="2460"/>
    <cellStyle name="SAPBEXHLevel1X 7 10" xfId="23610"/>
    <cellStyle name="SAPBEXHLevel1X 7 11" xfId="19010"/>
    <cellStyle name="SAPBEXHLevel1X 7 12" xfId="12549"/>
    <cellStyle name="SAPBEXHLevel1X 7 2" xfId="8331"/>
    <cellStyle name="SAPBEXHLevel1X 7 2 2" xfId="23609"/>
    <cellStyle name="SAPBEXHLevel1X 7 2 3" xfId="19011"/>
    <cellStyle name="SAPBEXHLevel1X 7 2 4" xfId="12550"/>
    <cellStyle name="SAPBEXHLevel1X 7 3" xfId="8332"/>
    <cellStyle name="SAPBEXHLevel1X 7 3 2" xfId="25181"/>
    <cellStyle name="SAPBEXHLevel1X 7 3 3" xfId="19012"/>
    <cellStyle name="SAPBEXHLevel1X 7 3 4" xfId="12551"/>
    <cellStyle name="SAPBEXHLevel1X 7 4" xfId="8333"/>
    <cellStyle name="SAPBEXHLevel1X 7 4 2" xfId="23608"/>
    <cellStyle name="SAPBEXHLevel1X 7 4 3" xfId="19013"/>
    <cellStyle name="SAPBEXHLevel1X 7 4 4" xfId="12552"/>
    <cellStyle name="SAPBEXHLevel1X 7 5" xfId="8334"/>
    <cellStyle name="SAPBEXHLevel1X 7 5 2" xfId="25180"/>
    <cellStyle name="SAPBEXHLevel1X 7 5 3" xfId="19014"/>
    <cellStyle name="SAPBEXHLevel1X 7 5 4" xfId="12553"/>
    <cellStyle name="SAPBEXHLevel1X 7 6" xfId="8335"/>
    <cellStyle name="SAPBEXHLevel1X 7 6 2" xfId="25179"/>
    <cellStyle name="SAPBEXHLevel1X 7 6 3" xfId="19015"/>
    <cellStyle name="SAPBEXHLevel1X 7 6 4" xfId="12554"/>
    <cellStyle name="SAPBEXHLevel1X 7 7" xfId="8336"/>
    <cellStyle name="SAPBEXHLevel1X 7 7 2" xfId="25178"/>
    <cellStyle name="SAPBEXHLevel1X 7 7 3" xfId="19016"/>
    <cellStyle name="SAPBEXHLevel1X 7 7 4" xfId="12555"/>
    <cellStyle name="SAPBEXHLevel1X 7 8" xfId="8337"/>
    <cellStyle name="SAPBEXHLevel1X 7 8 2" xfId="25177"/>
    <cellStyle name="SAPBEXHLevel1X 7 8 3" xfId="19017"/>
    <cellStyle name="SAPBEXHLevel1X 7 8 4" xfId="12556"/>
    <cellStyle name="SAPBEXHLevel1X 7 9" xfId="8338"/>
    <cellStyle name="SAPBEXHLevel1X 7 9 2" xfId="25176"/>
    <cellStyle name="SAPBEXHLevel1X 7 9 3" xfId="19018"/>
    <cellStyle name="SAPBEXHLevel1X 7 9 4" xfId="12557"/>
    <cellStyle name="SAPBEXHLevel1X 8" xfId="2461"/>
    <cellStyle name="SAPBEXHLevel1X 8 10" xfId="25175"/>
    <cellStyle name="SAPBEXHLevel1X 8 11" xfId="19019"/>
    <cellStyle name="SAPBEXHLevel1X 8 12" xfId="12558"/>
    <cellStyle name="SAPBEXHLevel1X 8 2" xfId="8339"/>
    <cellStyle name="SAPBEXHLevel1X 8 2 2" xfId="25174"/>
    <cellStyle name="SAPBEXHLevel1X 8 2 3" xfId="19020"/>
    <cellStyle name="SAPBEXHLevel1X 8 2 4" xfId="12559"/>
    <cellStyle name="SAPBEXHLevel1X 8 3" xfId="8340"/>
    <cellStyle name="SAPBEXHLevel1X 8 3 2" xfId="25173"/>
    <cellStyle name="SAPBEXHLevel1X 8 3 3" xfId="19021"/>
    <cellStyle name="SAPBEXHLevel1X 8 3 4" xfId="12560"/>
    <cellStyle name="SAPBEXHLevel1X 8 4" xfId="8341"/>
    <cellStyle name="SAPBEXHLevel1X 8 4 2" xfId="25172"/>
    <cellStyle name="SAPBEXHLevel1X 8 4 3" xfId="19022"/>
    <cellStyle name="SAPBEXHLevel1X 8 4 4" xfId="12561"/>
    <cellStyle name="SAPBEXHLevel1X 8 5" xfId="8342"/>
    <cellStyle name="SAPBEXHLevel1X 8 5 2" xfId="23607"/>
    <cellStyle name="SAPBEXHLevel1X 8 5 3" xfId="19023"/>
    <cellStyle name="SAPBEXHLevel1X 8 5 4" xfId="12562"/>
    <cellStyle name="SAPBEXHLevel1X 8 6" xfId="8343"/>
    <cellStyle name="SAPBEXHLevel1X 8 6 2" xfId="23606"/>
    <cellStyle name="SAPBEXHLevel1X 8 6 3" xfId="19024"/>
    <cellStyle name="SAPBEXHLevel1X 8 6 4" xfId="12563"/>
    <cellStyle name="SAPBEXHLevel1X 8 7" xfId="8344"/>
    <cellStyle name="SAPBEXHLevel1X 8 7 2" xfId="23605"/>
    <cellStyle name="SAPBEXHLevel1X 8 7 3" xfId="19025"/>
    <cellStyle name="SAPBEXHLevel1X 8 7 4" xfId="12564"/>
    <cellStyle name="SAPBEXHLevel1X 8 8" xfId="8345"/>
    <cellStyle name="SAPBEXHLevel1X 8 8 2" xfId="23604"/>
    <cellStyle name="SAPBEXHLevel1X 8 8 3" xfId="19026"/>
    <cellStyle name="SAPBEXHLevel1X 8 8 4" xfId="12565"/>
    <cellStyle name="SAPBEXHLevel1X 8 9" xfId="8346"/>
    <cellStyle name="SAPBEXHLevel1X 8 9 2" xfId="23603"/>
    <cellStyle name="SAPBEXHLevel1X 8 9 3" xfId="19027"/>
    <cellStyle name="SAPBEXHLevel1X 8 9 4" xfId="12566"/>
    <cellStyle name="SAPBEXHLevel1X 9" xfId="2462"/>
    <cellStyle name="SAPBEXHLevel1X 9 10" xfId="23602"/>
    <cellStyle name="SAPBEXHLevel1X 9 11" xfId="19028"/>
    <cellStyle name="SAPBEXHLevel1X 9 12" xfId="12567"/>
    <cellStyle name="SAPBEXHLevel1X 9 2" xfId="8347"/>
    <cellStyle name="SAPBEXHLevel1X 9 2 2" xfId="23601"/>
    <cellStyle name="SAPBEXHLevel1X 9 2 3" xfId="19029"/>
    <cellStyle name="SAPBEXHLevel1X 9 2 4" xfId="12568"/>
    <cellStyle name="SAPBEXHLevel1X 9 3" xfId="8348"/>
    <cellStyle name="SAPBEXHLevel1X 9 3 2" xfId="23600"/>
    <cellStyle name="SAPBEXHLevel1X 9 3 3" xfId="19030"/>
    <cellStyle name="SAPBEXHLevel1X 9 3 4" xfId="12569"/>
    <cellStyle name="SAPBEXHLevel1X 9 4" xfId="8349"/>
    <cellStyle name="SAPBEXHLevel1X 9 4 2" xfId="26658"/>
    <cellStyle name="SAPBEXHLevel1X 9 4 3" xfId="19031"/>
    <cellStyle name="SAPBEXHLevel1X 9 4 4" xfId="12570"/>
    <cellStyle name="SAPBEXHLevel1X 9 5" xfId="8350"/>
    <cellStyle name="SAPBEXHLevel1X 9 5 2" xfId="25171"/>
    <cellStyle name="SAPBEXHLevel1X 9 5 3" xfId="19032"/>
    <cellStyle name="SAPBEXHLevel1X 9 5 4" xfId="12571"/>
    <cellStyle name="SAPBEXHLevel1X 9 6" xfId="8351"/>
    <cellStyle name="SAPBEXHLevel1X 9 6 2" xfId="26673"/>
    <cellStyle name="SAPBEXHLevel1X 9 6 3" xfId="19033"/>
    <cellStyle name="SAPBEXHLevel1X 9 6 4" xfId="12572"/>
    <cellStyle name="SAPBEXHLevel1X 9 7" xfId="8352"/>
    <cellStyle name="SAPBEXHLevel1X 9 7 2" xfId="26672"/>
    <cellStyle name="SAPBEXHLevel1X 9 7 3" xfId="19034"/>
    <cellStyle name="SAPBEXHLevel1X 9 7 4" xfId="12573"/>
    <cellStyle name="SAPBEXHLevel1X 9 8" xfId="8353"/>
    <cellStyle name="SAPBEXHLevel1X 9 8 2" xfId="26671"/>
    <cellStyle name="SAPBEXHLevel1X 9 8 3" xfId="19035"/>
    <cellStyle name="SAPBEXHLevel1X 9 8 4" xfId="12574"/>
    <cellStyle name="SAPBEXHLevel1X 9 9" xfId="8354"/>
    <cellStyle name="SAPBEXHLevel1X 9 9 2" xfId="26670"/>
    <cellStyle name="SAPBEXHLevel1X 9 9 3" xfId="19036"/>
    <cellStyle name="SAPBEXHLevel1X 9 9 4" xfId="12575"/>
    <cellStyle name="SAPBEXHLevel1X_(A-7) IS-Inputs" xfId="8355"/>
    <cellStyle name="SAPBEXHLevel2" xfId="105"/>
    <cellStyle name="SAPBEXHLevel2 10" xfId="2463"/>
    <cellStyle name="SAPBEXHLevel2 10 2" xfId="23599"/>
    <cellStyle name="SAPBEXHLevel2 10 3" xfId="19038"/>
    <cellStyle name="SAPBEXHLevel2 10 4" xfId="12577"/>
    <cellStyle name="SAPBEXHLevel2 100" xfId="8356"/>
    <cellStyle name="SAPBEXHLevel2 100 2" xfId="26668"/>
    <cellStyle name="SAPBEXHLevel2 100 3" xfId="19039"/>
    <cellStyle name="SAPBEXHLevel2 100 4" xfId="12578"/>
    <cellStyle name="SAPBEXHLevel2 101" xfId="8357"/>
    <cellStyle name="SAPBEXHLevel2 101 2" xfId="25170"/>
    <cellStyle name="SAPBEXHLevel2 101 3" xfId="19040"/>
    <cellStyle name="SAPBEXHLevel2 101 4" xfId="12579"/>
    <cellStyle name="SAPBEXHLevel2 102" xfId="8358"/>
    <cellStyle name="SAPBEXHLevel2 102 2" xfId="26667"/>
    <cellStyle name="SAPBEXHLevel2 102 3" xfId="19041"/>
    <cellStyle name="SAPBEXHLevel2 102 4" xfId="12580"/>
    <cellStyle name="SAPBEXHLevel2 103" xfId="8359"/>
    <cellStyle name="SAPBEXHLevel2 103 2" xfId="26666"/>
    <cellStyle name="SAPBEXHLevel2 103 3" xfId="19042"/>
    <cellStyle name="SAPBEXHLevel2 103 4" xfId="12581"/>
    <cellStyle name="SAPBEXHLevel2 104" xfId="8360"/>
    <cellStyle name="SAPBEXHLevel2 104 2" xfId="26665"/>
    <cellStyle name="SAPBEXHLevel2 104 3" xfId="19043"/>
    <cellStyle name="SAPBEXHLevel2 104 4" xfId="12582"/>
    <cellStyle name="SAPBEXHLevel2 105" xfId="8361"/>
    <cellStyle name="SAPBEXHLevel2 105 2" xfId="25169"/>
    <cellStyle name="SAPBEXHLevel2 105 3" xfId="19044"/>
    <cellStyle name="SAPBEXHLevel2 105 4" xfId="12583"/>
    <cellStyle name="SAPBEXHLevel2 106" xfId="8362"/>
    <cellStyle name="SAPBEXHLevel2 106 2" xfId="26664"/>
    <cellStyle name="SAPBEXHLevel2 106 3" xfId="19045"/>
    <cellStyle name="SAPBEXHLevel2 106 4" xfId="12584"/>
    <cellStyle name="SAPBEXHLevel2 107" xfId="8363"/>
    <cellStyle name="SAPBEXHLevel2 107 2" xfId="26663"/>
    <cellStyle name="SAPBEXHLevel2 107 3" xfId="19046"/>
    <cellStyle name="SAPBEXHLevel2 107 4" xfId="12585"/>
    <cellStyle name="SAPBEXHLevel2 108" xfId="8364"/>
    <cellStyle name="SAPBEXHLevel2 108 2" xfId="26662"/>
    <cellStyle name="SAPBEXHLevel2 108 3" xfId="19047"/>
    <cellStyle name="SAPBEXHLevel2 108 4" xfId="12586"/>
    <cellStyle name="SAPBEXHLevel2 109" xfId="8365"/>
    <cellStyle name="SAPBEXHLevel2 109 2" xfId="26661"/>
    <cellStyle name="SAPBEXHLevel2 109 3" xfId="19048"/>
    <cellStyle name="SAPBEXHLevel2 109 4" xfId="12587"/>
    <cellStyle name="SAPBEXHLevel2 11" xfId="2464"/>
    <cellStyle name="SAPBEXHLevel2 11 2" xfId="25168"/>
    <cellStyle name="SAPBEXHLevel2 11 3" xfId="19049"/>
    <cellStyle name="SAPBEXHLevel2 11 4" xfId="12588"/>
    <cellStyle name="SAPBEXHLevel2 110" xfId="8366"/>
    <cellStyle name="SAPBEXHLevel2 110 2" xfId="15751"/>
    <cellStyle name="SAPBEXHLevel2 110 3" xfId="27355"/>
    <cellStyle name="SAPBEXHLevel2 110 4" xfId="21726"/>
    <cellStyle name="SAPBEXHLevel2 110 5" xfId="15270"/>
    <cellStyle name="SAPBEXHLevel2 111" xfId="4479"/>
    <cellStyle name="SAPBEXHLevel2 111 2" xfId="26669"/>
    <cellStyle name="SAPBEXHLevel2 112" xfId="19037"/>
    <cellStyle name="SAPBEXHLevel2 113" xfId="12576"/>
    <cellStyle name="SAPBEXHLevel2 12" xfId="2465"/>
    <cellStyle name="SAPBEXHLevel2 12 2" xfId="26660"/>
    <cellStyle name="SAPBEXHLevel2 12 3" xfId="19050"/>
    <cellStyle name="SAPBEXHLevel2 12 4" xfId="12589"/>
    <cellStyle name="SAPBEXHLevel2 13" xfId="2466"/>
    <cellStyle name="SAPBEXHLevel2 13 2" xfId="26659"/>
    <cellStyle name="SAPBEXHLevel2 13 3" xfId="19051"/>
    <cellStyle name="SAPBEXHLevel2 13 4" xfId="12590"/>
    <cellStyle name="SAPBEXHLevel2 14" xfId="2467"/>
    <cellStyle name="SAPBEXHLevel2 14 2" xfId="23598"/>
    <cellStyle name="SAPBEXHLevel2 14 3" xfId="19052"/>
    <cellStyle name="SAPBEXHLevel2 14 4" xfId="12591"/>
    <cellStyle name="SAPBEXHLevel2 15" xfId="2468"/>
    <cellStyle name="SAPBEXHLevel2 15 2" xfId="26657"/>
    <cellStyle name="SAPBEXHLevel2 15 3" xfId="19053"/>
    <cellStyle name="SAPBEXHLevel2 15 4" xfId="12592"/>
    <cellStyle name="SAPBEXHLevel2 16" xfId="2469"/>
    <cellStyle name="SAPBEXHLevel2 16 2" xfId="25167"/>
    <cellStyle name="SAPBEXHLevel2 16 3" xfId="19054"/>
    <cellStyle name="SAPBEXHLevel2 16 4" xfId="12593"/>
    <cellStyle name="SAPBEXHLevel2 17" xfId="2470"/>
    <cellStyle name="SAPBEXHLevel2 17 2" xfId="23597"/>
    <cellStyle name="SAPBEXHLevel2 17 3" xfId="19055"/>
    <cellStyle name="SAPBEXHLevel2 17 4" xfId="12594"/>
    <cellStyle name="SAPBEXHLevel2 18" xfId="2471"/>
    <cellStyle name="SAPBEXHLevel2 18 2" xfId="23596"/>
    <cellStyle name="SAPBEXHLevel2 18 3" xfId="19056"/>
    <cellStyle name="SAPBEXHLevel2 18 4" xfId="12595"/>
    <cellStyle name="SAPBEXHLevel2 19" xfId="2472"/>
    <cellStyle name="SAPBEXHLevel2 19 2" xfId="23595"/>
    <cellStyle name="SAPBEXHLevel2 19 3" xfId="19057"/>
    <cellStyle name="SAPBEXHLevel2 19 4" xfId="12596"/>
    <cellStyle name="SAPBEXHLevel2 2" xfId="2473"/>
    <cellStyle name="SAPBEXHLevel2 2 2" xfId="23594"/>
    <cellStyle name="SAPBEXHLevel2 2 3" xfId="19058"/>
    <cellStyle name="SAPBEXHLevel2 2 4" xfId="12597"/>
    <cellStyle name="SAPBEXHLevel2 20" xfId="2474"/>
    <cellStyle name="SAPBEXHLevel2 20 2" xfId="25166"/>
    <cellStyle name="SAPBEXHLevel2 20 3" xfId="19059"/>
    <cellStyle name="SAPBEXHLevel2 20 4" xfId="12598"/>
    <cellStyle name="SAPBEXHLevel2 21" xfId="2475"/>
    <cellStyle name="SAPBEXHLevel2 21 2" xfId="23593"/>
    <cellStyle name="SAPBEXHLevel2 21 3" xfId="19060"/>
    <cellStyle name="SAPBEXHLevel2 21 4" xfId="12599"/>
    <cellStyle name="SAPBEXHLevel2 22" xfId="2476"/>
    <cellStyle name="SAPBEXHLevel2 22 2" xfId="23592"/>
    <cellStyle name="SAPBEXHLevel2 22 3" xfId="19061"/>
    <cellStyle name="SAPBEXHLevel2 22 4" xfId="12600"/>
    <cellStyle name="SAPBEXHLevel2 23" xfId="2477"/>
    <cellStyle name="SAPBEXHLevel2 23 2" xfId="23591"/>
    <cellStyle name="SAPBEXHLevel2 23 3" xfId="19062"/>
    <cellStyle name="SAPBEXHLevel2 23 4" xfId="12601"/>
    <cellStyle name="SAPBEXHLevel2 24" xfId="2478"/>
    <cellStyle name="SAPBEXHLevel2 24 2" xfId="23590"/>
    <cellStyle name="SAPBEXHLevel2 24 3" xfId="19063"/>
    <cellStyle name="SAPBEXHLevel2 24 4" xfId="12602"/>
    <cellStyle name="SAPBEXHLevel2 25" xfId="2479"/>
    <cellStyle name="SAPBEXHLevel2 25 2" xfId="25165"/>
    <cellStyle name="SAPBEXHLevel2 25 3" xfId="19064"/>
    <cellStyle name="SAPBEXHLevel2 25 4" xfId="12603"/>
    <cellStyle name="SAPBEXHLevel2 26" xfId="2480"/>
    <cellStyle name="SAPBEXHLevel2 26 2" xfId="22405"/>
    <cellStyle name="SAPBEXHLevel2 26 3" xfId="19065"/>
    <cellStyle name="SAPBEXHLevel2 26 4" xfId="12604"/>
    <cellStyle name="SAPBEXHLevel2 27" xfId="2481"/>
    <cellStyle name="SAPBEXHLevel2 27 2" xfId="23589"/>
    <cellStyle name="SAPBEXHLevel2 27 3" xfId="19066"/>
    <cellStyle name="SAPBEXHLevel2 27 4" xfId="12605"/>
    <cellStyle name="SAPBEXHLevel2 28" xfId="2482"/>
    <cellStyle name="SAPBEXHLevel2 28 2" xfId="23588"/>
    <cellStyle name="SAPBEXHLevel2 28 3" xfId="19067"/>
    <cellStyle name="SAPBEXHLevel2 28 4" xfId="12606"/>
    <cellStyle name="SAPBEXHLevel2 29" xfId="2483"/>
    <cellStyle name="SAPBEXHLevel2 29 2" xfId="23587"/>
    <cellStyle name="SAPBEXHLevel2 29 3" xfId="19068"/>
    <cellStyle name="SAPBEXHLevel2 29 4" xfId="12607"/>
    <cellStyle name="SAPBEXHLevel2 3" xfId="2484"/>
    <cellStyle name="SAPBEXHLevel2 3 2" xfId="25164"/>
    <cellStyle name="SAPBEXHLevel2 3 3" xfId="19069"/>
    <cellStyle name="SAPBEXHLevel2 3 4" xfId="12608"/>
    <cellStyle name="SAPBEXHLevel2 30" xfId="2485"/>
    <cellStyle name="SAPBEXHLevel2 30 2" xfId="25163"/>
    <cellStyle name="SAPBEXHLevel2 30 3" xfId="19070"/>
    <cellStyle name="SAPBEXHLevel2 30 4" xfId="12609"/>
    <cellStyle name="SAPBEXHLevel2 31" xfId="2486"/>
    <cellStyle name="SAPBEXHLevel2 31 2" xfId="25162"/>
    <cellStyle name="SAPBEXHLevel2 31 3" xfId="19071"/>
    <cellStyle name="SAPBEXHLevel2 31 4" xfId="12610"/>
    <cellStyle name="SAPBEXHLevel2 32" xfId="2487"/>
    <cellStyle name="SAPBEXHLevel2 32 2" xfId="26311"/>
    <cellStyle name="SAPBEXHLevel2 32 3" xfId="19072"/>
    <cellStyle name="SAPBEXHLevel2 32 4" xfId="12611"/>
    <cellStyle name="SAPBEXHLevel2 33" xfId="2488"/>
    <cellStyle name="SAPBEXHLevel2 33 2" xfId="25161"/>
    <cellStyle name="SAPBEXHLevel2 33 3" xfId="19073"/>
    <cellStyle name="SAPBEXHLevel2 33 4" xfId="12612"/>
    <cellStyle name="SAPBEXHLevel2 34" xfId="2489"/>
    <cellStyle name="SAPBEXHLevel2 34 2" xfId="26310"/>
    <cellStyle name="SAPBEXHLevel2 34 3" xfId="19074"/>
    <cellStyle name="SAPBEXHLevel2 34 4" xfId="12613"/>
    <cellStyle name="SAPBEXHLevel2 35" xfId="2490"/>
    <cellStyle name="SAPBEXHLevel2 35 2" xfId="25160"/>
    <cellStyle name="SAPBEXHLevel2 35 3" xfId="19075"/>
    <cellStyle name="SAPBEXHLevel2 35 4" xfId="12614"/>
    <cellStyle name="SAPBEXHLevel2 36" xfId="2491"/>
    <cellStyle name="SAPBEXHLevel2 36 2" xfId="25158"/>
    <cellStyle name="SAPBEXHLevel2 36 3" xfId="19076"/>
    <cellStyle name="SAPBEXHLevel2 36 4" xfId="12615"/>
    <cellStyle name="SAPBEXHLevel2 37" xfId="2492"/>
    <cellStyle name="SAPBEXHLevel2 37 2" xfId="25159"/>
    <cellStyle name="SAPBEXHLevel2 37 3" xfId="19077"/>
    <cellStyle name="SAPBEXHLevel2 37 4" xfId="12616"/>
    <cellStyle name="SAPBEXHLevel2 38" xfId="2493"/>
    <cellStyle name="SAPBEXHLevel2 38 2" xfId="23586"/>
    <cellStyle name="SAPBEXHLevel2 38 3" xfId="19078"/>
    <cellStyle name="SAPBEXHLevel2 38 4" xfId="12617"/>
    <cellStyle name="SAPBEXHLevel2 39" xfId="2494"/>
    <cellStyle name="SAPBEXHLevel2 39 2" xfId="22696"/>
    <cellStyle name="SAPBEXHLevel2 39 3" xfId="19079"/>
    <cellStyle name="SAPBEXHLevel2 39 4" xfId="12618"/>
    <cellStyle name="SAPBEXHLevel2 4" xfId="2495"/>
    <cellStyle name="SAPBEXHLevel2 4 2" xfId="23585"/>
    <cellStyle name="SAPBEXHLevel2 4 3" xfId="19080"/>
    <cellStyle name="SAPBEXHLevel2 4 4" xfId="12619"/>
    <cellStyle name="SAPBEXHLevel2 40" xfId="2496"/>
    <cellStyle name="SAPBEXHLevel2 40 2" xfId="23584"/>
    <cellStyle name="SAPBEXHLevel2 40 3" xfId="19081"/>
    <cellStyle name="SAPBEXHLevel2 40 4" xfId="12620"/>
    <cellStyle name="SAPBEXHLevel2 41" xfId="2497"/>
    <cellStyle name="SAPBEXHLevel2 41 2" xfId="23583"/>
    <cellStyle name="SAPBEXHLevel2 41 3" xfId="19082"/>
    <cellStyle name="SAPBEXHLevel2 41 4" xfId="12621"/>
    <cellStyle name="SAPBEXHLevel2 42" xfId="2498"/>
    <cellStyle name="SAPBEXHLevel2 42 2" xfId="23582"/>
    <cellStyle name="SAPBEXHLevel2 42 3" xfId="19083"/>
    <cellStyle name="SAPBEXHLevel2 42 4" xfId="12622"/>
    <cellStyle name="SAPBEXHLevel2 43" xfId="2499"/>
    <cellStyle name="SAPBEXHLevel2 43 2" xfId="25157"/>
    <cellStyle name="SAPBEXHLevel2 43 3" xfId="19084"/>
    <cellStyle name="SAPBEXHLevel2 43 4" xfId="12623"/>
    <cellStyle name="SAPBEXHLevel2 44" xfId="2500"/>
    <cellStyle name="SAPBEXHLevel2 44 2" xfId="26309"/>
    <cellStyle name="SAPBEXHLevel2 44 3" xfId="19085"/>
    <cellStyle name="SAPBEXHLevel2 44 4" xfId="12624"/>
    <cellStyle name="SAPBEXHLevel2 45" xfId="2501"/>
    <cellStyle name="SAPBEXHLevel2 45 2" xfId="25156"/>
    <cellStyle name="SAPBEXHLevel2 45 3" xfId="19086"/>
    <cellStyle name="SAPBEXHLevel2 45 4" xfId="12625"/>
    <cellStyle name="SAPBEXHLevel2 46" xfId="4785"/>
    <cellStyle name="SAPBEXHLevel2 46 2" xfId="25155"/>
    <cellStyle name="SAPBEXHLevel2 46 3" xfId="19087"/>
    <cellStyle name="SAPBEXHLevel2 46 4" xfId="12626"/>
    <cellStyle name="SAPBEXHLevel2 47" xfId="4854"/>
    <cellStyle name="SAPBEXHLevel2 47 2" xfId="25154"/>
    <cellStyle name="SAPBEXHLevel2 47 3" xfId="19088"/>
    <cellStyle name="SAPBEXHLevel2 47 4" xfId="12627"/>
    <cellStyle name="SAPBEXHLevel2 48" xfId="8367"/>
    <cellStyle name="SAPBEXHLevel2 48 2" xfId="25153"/>
    <cellStyle name="SAPBEXHLevel2 48 3" xfId="19089"/>
    <cellStyle name="SAPBEXHLevel2 48 4" xfId="12628"/>
    <cellStyle name="SAPBEXHLevel2 49" xfId="8368"/>
    <cellStyle name="SAPBEXHLevel2 49 2" xfId="26308"/>
    <cellStyle name="SAPBEXHLevel2 49 3" xfId="19090"/>
    <cellStyle name="SAPBEXHLevel2 49 4" xfId="12629"/>
    <cellStyle name="SAPBEXHLevel2 5" xfId="2502"/>
    <cellStyle name="SAPBEXHLevel2 5 2" xfId="25152"/>
    <cellStyle name="SAPBEXHLevel2 5 3" xfId="19091"/>
    <cellStyle name="SAPBEXHLevel2 5 4" xfId="12630"/>
    <cellStyle name="SAPBEXHLevel2 50" xfId="8369"/>
    <cellStyle name="SAPBEXHLevel2 50 2" xfId="26656"/>
    <cellStyle name="SAPBEXHLevel2 50 3" xfId="19092"/>
    <cellStyle name="SAPBEXHLevel2 50 4" xfId="12631"/>
    <cellStyle name="SAPBEXHLevel2 51" xfId="8370"/>
    <cellStyle name="SAPBEXHLevel2 51 2" xfId="25151"/>
    <cellStyle name="SAPBEXHLevel2 51 3" xfId="19093"/>
    <cellStyle name="SAPBEXHLevel2 51 4" xfId="12632"/>
    <cellStyle name="SAPBEXHLevel2 52" xfId="8371"/>
    <cellStyle name="SAPBEXHLevel2 52 2" xfId="23581"/>
    <cellStyle name="SAPBEXHLevel2 52 3" xfId="19094"/>
    <cellStyle name="SAPBEXHLevel2 52 4" xfId="12633"/>
    <cellStyle name="SAPBEXHLevel2 53" xfId="8372"/>
    <cellStyle name="SAPBEXHLevel2 53 2" xfId="23580"/>
    <cellStyle name="SAPBEXHLevel2 53 3" xfId="19095"/>
    <cellStyle name="SAPBEXHLevel2 53 4" xfId="12634"/>
    <cellStyle name="SAPBEXHLevel2 54" xfId="8373"/>
    <cellStyle name="SAPBEXHLevel2 54 2" xfId="23579"/>
    <cellStyle name="SAPBEXHLevel2 54 3" xfId="19096"/>
    <cellStyle name="SAPBEXHLevel2 54 4" xfId="12635"/>
    <cellStyle name="SAPBEXHLevel2 55" xfId="8374"/>
    <cellStyle name="SAPBEXHLevel2 55 2" xfId="23578"/>
    <cellStyle name="SAPBEXHLevel2 55 3" xfId="19097"/>
    <cellStyle name="SAPBEXHLevel2 55 4" xfId="12636"/>
    <cellStyle name="SAPBEXHLevel2 56" xfId="8375"/>
    <cellStyle name="SAPBEXHLevel2 56 2" xfId="23577"/>
    <cellStyle name="SAPBEXHLevel2 56 3" xfId="19098"/>
    <cellStyle name="SAPBEXHLevel2 56 4" xfId="12637"/>
    <cellStyle name="SAPBEXHLevel2 57" xfId="8376"/>
    <cellStyle name="SAPBEXHLevel2 57 2" xfId="23576"/>
    <cellStyle name="SAPBEXHLevel2 57 3" xfId="19099"/>
    <cellStyle name="SAPBEXHLevel2 57 4" xfId="12638"/>
    <cellStyle name="SAPBEXHLevel2 58" xfId="8377"/>
    <cellStyle name="SAPBEXHLevel2 58 2" xfId="23575"/>
    <cellStyle name="SAPBEXHLevel2 58 3" xfId="19100"/>
    <cellStyle name="SAPBEXHLevel2 58 4" xfId="12639"/>
    <cellStyle name="SAPBEXHLevel2 59" xfId="8378"/>
    <cellStyle name="SAPBEXHLevel2 59 2" xfId="23574"/>
    <cellStyle name="SAPBEXHLevel2 59 3" xfId="19101"/>
    <cellStyle name="SAPBEXHLevel2 59 4" xfId="12640"/>
    <cellStyle name="SAPBEXHLevel2 6" xfId="2503"/>
    <cellStyle name="SAPBEXHLevel2 6 2" xfId="25150"/>
    <cellStyle name="SAPBEXHLevel2 6 3" xfId="19102"/>
    <cellStyle name="SAPBEXHLevel2 6 4" xfId="12641"/>
    <cellStyle name="SAPBEXHLevel2 60" xfId="8379"/>
    <cellStyle name="SAPBEXHLevel2 60 2" xfId="23573"/>
    <cellStyle name="SAPBEXHLevel2 60 3" xfId="19103"/>
    <cellStyle name="SAPBEXHLevel2 60 4" xfId="12642"/>
    <cellStyle name="SAPBEXHLevel2 61" xfId="8380"/>
    <cellStyle name="SAPBEXHLevel2 61 2" xfId="23572"/>
    <cellStyle name="SAPBEXHLevel2 61 3" xfId="19104"/>
    <cellStyle name="SAPBEXHLevel2 61 4" xfId="12643"/>
    <cellStyle name="SAPBEXHLevel2 62" xfId="8381"/>
    <cellStyle name="SAPBEXHLevel2 62 2" xfId="23571"/>
    <cellStyle name="SAPBEXHLevel2 62 3" xfId="19105"/>
    <cellStyle name="SAPBEXHLevel2 62 4" xfId="12644"/>
    <cellStyle name="SAPBEXHLevel2 63" xfId="8382"/>
    <cellStyle name="SAPBEXHLevel2 63 2" xfId="23570"/>
    <cellStyle name="SAPBEXHLevel2 63 3" xfId="19106"/>
    <cellStyle name="SAPBEXHLevel2 63 4" xfId="12645"/>
    <cellStyle name="SAPBEXHLevel2 64" xfId="8383"/>
    <cellStyle name="SAPBEXHLevel2 64 2" xfId="23569"/>
    <cellStyle name="SAPBEXHLevel2 64 3" xfId="19107"/>
    <cellStyle name="SAPBEXHLevel2 64 4" xfId="12646"/>
    <cellStyle name="SAPBEXHLevel2 65" xfId="8384"/>
    <cellStyle name="SAPBEXHLevel2 65 2" xfId="23568"/>
    <cellStyle name="SAPBEXHLevel2 65 3" xfId="19108"/>
    <cellStyle name="SAPBEXHLevel2 65 4" xfId="12647"/>
    <cellStyle name="SAPBEXHLevel2 66" xfId="8385"/>
    <cellStyle name="SAPBEXHLevel2 66 2" xfId="23567"/>
    <cellStyle name="SAPBEXHLevel2 66 3" xfId="19109"/>
    <cellStyle name="SAPBEXHLevel2 66 4" xfId="12648"/>
    <cellStyle name="SAPBEXHLevel2 67" xfId="8386"/>
    <cellStyle name="SAPBEXHLevel2 67 2" xfId="23566"/>
    <cellStyle name="SAPBEXHLevel2 67 3" xfId="19110"/>
    <cellStyle name="SAPBEXHLevel2 67 4" xfId="12649"/>
    <cellStyle name="SAPBEXHLevel2 68" xfId="8387"/>
    <cellStyle name="SAPBEXHLevel2 68 2" xfId="25149"/>
    <cellStyle name="SAPBEXHLevel2 68 3" xfId="19111"/>
    <cellStyle name="SAPBEXHLevel2 68 4" xfId="12650"/>
    <cellStyle name="SAPBEXHLevel2 69" xfId="8388"/>
    <cellStyle name="SAPBEXHLevel2 69 2" xfId="25148"/>
    <cellStyle name="SAPBEXHLevel2 69 3" xfId="19112"/>
    <cellStyle name="SAPBEXHLevel2 69 4" xfId="12651"/>
    <cellStyle name="SAPBEXHLevel2 7" xfId="2504"/>
    <cellStyle name="SAPBEXHLevel2 7 2" xfId="23565"/>
    <cellStyle name="SAPBEXHLevel2 7 3" xfId="19113"/>
    <cellStyle name="SAPBEXHLevel2 7 4" xfId="12652"/>
    <cellStyle name="SAPBEXHLevel2 70" xfId="8389"/>
    <cellStyle name="SAPBEXHLevel2 70 2" xfId="23564"/>
    <cellStyle name="SAPBEXHLevel2 70 3" xfId="19114"/>
    <cellStyle name="SAPBEXHLevel2 70 4" xfId="12653"/>
    <cellStyle name="SAPBEXHLevel2 71" xfId="8390"/>
    <cellStyle name="SAPBEXHLevel2 71 2" xfId="23563"/>
    <cellStyle name="SAPBEXHLevel2 71 3" xfId="19115"/>
    <cellStyle name="SAPBEXHLevel2 71 4" xfId="12654"/>
    <cellStyle name="SAPBEXHLevel2 72" xfId="8391"/>
    <cellStyle name="SAPBEXHLevel2 72 2" xfId="23562"/>
    <cellStyle name="SAPBEXHLevel2 72 3" xfId="19116"/>
    <cellStyle name="SAPBEXHLevel2 72 4" xfId="12655"/>
    <cellStyle name="SAPBEXHLevel2 73" xfId="8392"/>
    <cellStyle name="SAPBEXHLevel2 73 2" xfId="23561"/>
    <cellStyle name="SAPBEXHLevel2 73 3" xfId="19117"/>
    <cellStyle name="SAPBEXHLevel2 73 4" xfId="12656"/>
    <cellStyle name="SAPBEXHLevel2 74" xfId="8393"/>
    <cellStyle name="SAPBEXHLevel2 74 2" xfId="23560"/>
    <cellStyle name="SAPBEXHLevel2 74 3" xfId="19118"/>
    <cellStyle name="SAPBEXHLevel2 74 4" xfId="12657"/>
    <cellStyle name="SAPBEXHLevel2 75" xfId="8394"/>
    <cellStyle name="SAPBEXHLevel2 75 2" xfId="23559"/>
    <cellStyle name="SAPBEXHLevel2 75 3" xfId="19119"/>
    <cellStyle name="SAPBEXHLevel2 75 4" xfId="12658"/>
    <cellStyle name="SAPBEXHLevel2 76" xfId="8395"/>
    <cellStyle name="SAPBEXHLevel2 76 2" xfId="23558"/>
    <cellStyle name="SAPBEXHLevel2 76 3" xfId="19120"/>
    <cellStyle name="SAPBEXHLevel2 76 4" xfId="12659"/>
    <cellStyle name="SAPBEXHLevel2 77" xfId="8396"/>
    <cellStyle name="SAPBEXHLevel2 77 2" xfId="23557"/>
    <cellStyle name="SAPBEXHLevel2 77 3" xfId="19121"/>
    <cellStyle name="SAPBEXHLevel2 77 4" xfId="12660"/>
    <cellStyle name="SAPBEXHLevel2 78" xfId="8397"/>
    <cellStyle name="SAPBEXHLevel2 78 2" xfId="23556"/>
    <cellStyle name="SAPBEXHLevel2 78 3" xfId="19122"/>
    <cellStyle name="SAPBEXHLevel2 78 4" xfId="12661"/>
    <cellStyle name="SAPBEXHLevel2 79" xfId="8398"/>
    <cellStyle name="SAPBEXHLevel2 79 2" xfId="23555"/>
    <cellStyle name="SAPBEXHLevel2 79 3" xfId="19123"/>
    <cellStyle name="SAPBEXHLevel2 79 4" xfId="12662"/>
    <cellStyle name="SAPBEXHLevel2 8" xfId="2505"/>
    <cellStyle name="SAPBEXHLevel2 8 2" xfId="26655"/>
    <cellStyle name="SAPBEXHLevel2 8 3" xfId="19124"/>
    <cellStyle name="SAPBEXHLevel2 8 4" xfId="12663"/>
    <cellStyle name="SAPBEXHLevel2 80" xfId="8399"/>
    <cellStyle name="SAPBEXHLevel2 80 2" xfId="23554"/>
    <cellStyle name="SAPBEXHLevel2 80 3" xfId="19125"/>
    <cellStyle name="SAPBEXHLevel2 80 4" xfId="12664"/>
    <cellStyle name="SAPBEXHLevel2 81" xfId="8400"/>
    <cellStyle name="SAPBEXHLevel2 81 2" xfId="23553"/>
    <cellStyle name="SAPBEXHLevel2 81 3" xfId="19126"/>
    <cellStyle name="SAPBEXHLevel2 81 4" xfId="12665"/>
    <cellStyle name="SAPBEXHLevel2 82" xfId="8401"/>
    <cellStyle name="SAPBEXHLevel2 82 2" xfId="23552"/>
    <cellStyle name="SAPBEXHLevel2 82 3" xfId="19127"/>
    <cellStyle name="SAPBEXHLevel2 82 4" xfId="12666"/>
    <cellStyle name="SAPBEXHLevel2 83" xfId="8402"/>
    <cellStyle name="SAPBEXHLevel2 83 2" xfId="23551"/>
    <cellStyle name="SAPBEXHLevel2 83 3" xfId="19128"/>
    <cellStyle name="SAPBEXHLevel2 83 4" xfId="12667"/>
    <cellStyle name="SAPBEXHLevel2 84" xfId="8403"/>
    <cellStyle name="SAPBEXHLevel2 84 2" xfId="23550"/>
    <cellStyle name="SAPBEXHLevel2 84 3" xfId="19129"/>
    <cellStyle name="SAPBEXHLevel2 84 4" xfId="12668"/>
    <cellStyle name="SAPBEXHLevel2 85" xfId="8404"/>
    <cellStyle name="SAPBEXHLevel2 85 2" xfId="23549"/>
    <cellStyle name="SAPBEXHLevel2 85 3" xfId="19130"/>
    <cellStyle name="SAPBEXHLevel2 85 4" xfId="12669"/>
    <cellStyle name="SAPBEXHLevel2 86" xfId="8405"/>
    <cellStyle name="SAPBEXHLevel2 86 2" xfId="23548"/>
    <cellStyle name="SAPBEXHLevel2 86 3" xfId="19131"/>
    <cellStyle name="SAPBEXHLevel2 86 4" xfId="12670"/>
    <cellStyle name="SAPBEXHLevel2 87" xfId="8406"/>
    <cellStyle name="SAPBEXHLevel2 87 2" xfId="23547"/>
    <cellStyle name="SAPBEXHLevel2 87 3" xfId="19132"/>
    <cellStyle name="SAPBEXHLevel2 87 4" xfId="12671"/>
    <cellStyle name="SAPBEXHLevel2 88" xfId="8407"/>
    <cellStyle name="SAPBEXHLevel2 88 2" xfId="23546"/>
    <cellStyle name="SAPBEXHLevel2 88 3" xfId="19133"/>
    <cellStyle name="SAPBEXHLevel2 88 4" xfId="12672"/>
    <cellStyle name="SAPBEXHLevel2 89" xfId="8408"/>
    <cellStyle name="SAPBEXHLevel2 89 2" xfId="23545"/>
    <cellStyle name="SAPBEXHLevel2 89 3" xfId="19134"/>
    <cellStyle name="SAPBEXHLevel2 89 4" xfId="12673"/>
    <cellStyle name="SAPBEXHLevel2 9" xfId="2506"/>
    <cellStyle name="SAPBEXHLevel2 9 2" xfId="23544"/>
    <cellStyle name="SAPBEXHLevel2 9 3" xfId="19135"/>
    <cellStyle name="SAPBEXHLevel2 9 4" xfId="12674"/>
    <cellStyle name="SAPBEXHLevel2 90" xfId="8409"/>
    <cellStyle name="SAPBEXHLevel2 90 2" xfId="23543"/>
    <cellStyle name="SAPBEXHLevel2 90 3" xfId="19136"/>
    <cellStyle name="SAPBEXHLevel2 90 4" xfId="12675"/>
    <cellStyle name="SAPBEXHLevel2 91" xfId="8410"/>
    <cellStyle name="SAPBEXHLevel2 91 2" xfId="23542"/>
    <cellStyle name="SAPBEXHLevel2 91 3" xfId="19137"/>
    <cellStyle name="SAPBEXHLevel2 91 4" xfId="12676"/>
    <cellStyle name="SAPBEXHLevel2 92" xfId="8411"/>
    <cellStyle name="SAPBEXHLevel2 92 2" xfId="23541"/>
    <cellStyle name="SAPBEXHLevel2 92 3" xfId="19138"/>
    <cellStyle name="SAPBEXHLevel2 92 4" xfId="12677"/>
    <cellStyle name="SAPBEXHLevel2 93" xfId="8412"/>
    <cellStyle name="SAPBEXHLevel2 93 2" xfId="23540"/>
    <cellStyle name="SAPBEXHLevel2 93 3" xfId="19139"/>
    <cellStyle name="SAPBEXHLevel2 93 4" xfId="12678"/>
    <cellStyle name="SAPBEXHLevel2 94" xfId="8413"/>
    <cellStyle name="SAPBEXHLevel2 94 2" xfId="23539"/>
    <cellStyle name="SAPBEXHLevel2 94 3" xfId="19140"/>
    <cellStyle name="SAPBEXHLevel2 94 4" xfId="12679"/>
    <cellStyle name="SAPBEXHLevel2 95" xfId="8414"/>
    <cellStyle name="SAPBEXHLevel2 95 2" xfId="26654"/>
    <cellStyle name="SAPBEXHLevel2 95 3" xfId="19141"/>
    <cellStyle name="SAPBEXHLevel2 95 4" xfId="12680"/>
    <cellStyle name="SAPBEXHLevel2 96" xfId="8415"/>
    <cellStyle name="SAPBEXHLevel2 96 2" xfId="23538"/>
    <cellStyle name="SAPBEXHLevel2 96 3" xfId="19142"/>
    <cellStyle name="SAPBEXHLevel2 96 4" xfId="12681"/>
    <cellStyle name="SAPBEXHLevel2 97" xfId="8416"/>
    <cellStyle name="SAPBEXHLevel2 97 2" xfId="23537"/>
    <cellStyle name="SAPBEXHLevel2 97 3" xfId="19143"/>
    <cellStyle name="SAPBEXHLevel2 97 4" xfId="12682"/>
    <cellStyle name="SAPBEXHLevel2 98" xfId="8417"/>
    <cellStyle name="SAPBEXHLevel2 98 2" xfId="23536"/>
    <cellStyle name="SAPBEXHLevel2 98 3" xfId="19144"/>
    <cellStyle name="SAPBEXHLevel2 98 4" xfId="12683"/>
    <cellStyle name="SAPBEXHLevel2 99" xfId="8418"/>
    <cellStyle name="SAPBEXHLevel2 99 2" xfId="23535"/>
    <cellStyle name="SAPBEXHLevel2 99 3" xfId="19145"/>
    <cellStyle name="SAPBEXHLevel2 99 4" xfId="12684"/>
    <cellStyle name="SAPBEXHLevel2_(A-7) IS-Inputs" xfId="8419"/>
    <cellStyle name="SAPBEXHLevel2X" xfId="106"/>
    <cellStyle name="SAPBEXHLevel2X 10" xfId="2507"/>
    <cellStyle name="SAPBEXHLevel2X 10 10" xfId="23533"/>
    <cellStyle name="SAPBEXHLevel2X 10 11" xfId="19147"/>
    <cellStyle name="SAPBEXHLevel2X 10 12" xfId="12686"/>
    <cellStyle name="SAPBEXHLevel2X 10 2" xfId="8420"/>
    <cellStyle name="SAPBEXHLevel2X 10 2 2" xfId="23532"/>
    <cellStyle name="SAPBEXHLevel2X 10 2 3" xfId="19148"/>
    <cellStyle name="SAPBEXHLevel2X 10 2 4" xfId="12687"/>
    <cellStyle name="SAPBEXHLevel2X 10 3" xfId="8421"/>
    <cellStyle name="SAPBEXHLevel2X 10 3 2" xfId="23531"/>
    <cellStyle name="SAPBEXHLevel2X 10 3 3" xfId="19149"/>
    <cellStyle name="SAPBEXHLevel2X 10 3 4" xfId="12688"/>
    <cellStyle name="SAPBEXHLevel2X 10 4" xfId="8422"/>
    <cellStyle name="SAPBEXHLevel2X 10 4 2" xfId="23530"/>
    <cellStyle name="SAPBEXHLevel2X 10 4 3" xfId="19150"/>
    <cellStyle name="SAPBEXHLevel2X 10 4 4" xfId="12689"/>
    <cellStyle name="SAPBEXHLevel2X 10 5" xfId="8423"/>
    <cellStyle name="SAPBEXHLevel2X 10 5 2" xfId="23529"/>
    <cellStyle name="SAPBEXHLevel2X 10 5 3" xfId="19151"/>
    <cellStyle name="SAPBEXHLevel2X 10 5 4" xfId="12690"/>
    <cellStyle name="SAPBEXHLevel2X 10 6" xfId="8424"/>
    <cellStyle name="SAPBEXHLevel2X 10 6 2" xfId="23528"/>
    <cellStyle name="SAPBEXHLevel2X 10 6 3" xfId="19152"/>
    <cellStyle name="SAPBEXHLevel2X 10 6 4" xfId="12691"/>
    <cellStyle name="SAPBEXHLevel2X 10 7" xfId="8425"/>
    <cellStyle name="SAPBEXHLevel2X 10 7 2" xfId="23527"/>
    <cellStyle name="SAPBEXHLevel2X 10 7 3" xfId="19153"/>
    <cellStyle name="SAPBEXHLevel2X 10 7 4" xfId="12692"/>
    <cellStyle name="SAPBEXHLevel2X 10 8" xfId="8426"/>
    <cellStyle name="SAPBEXHLevel2X 10 8 2" xfId="23526"/>
    <cellStyle name="SAPBEXHLevel2X 10 8 3" xfId="19154"/>
    <cellStyle name="SAPBEXHLevel2X 10 8 4" xfId="12693"/>
    <cellStyle name="SAPBEXHLevel2X 10 9" xfId="8427"/>
    <cellStyle name="SAPBEXHLevel2X 10 9 2" xfId="23525"/>
    <cellStyle name="SAPBEXHLevel2X 10 9 3" xfId="19155"/>
    <cellStyle name="SAPBEXHLevel2X 10 9 4" xfId="12694"/>
    <cellStyle name="SAPBEXHLevel2X 11" xfId="2508"/>
    <cellStyle name="SAPBEXHLevel2X 11 2" xfId="8428"/>
    <cellStyle name="SAPBEXHLevel2X 11 2 2" xfId="27357"/>
    <cellStyle name="SAPBEXHLevel2X 11 2 3" xfId="21728"/>
    <cellStyle name="SAPBEXHLevel2X 11 2 4" xfId="15271"/>
    <cellStyle name="SAPBEXHLevel2X 11 3" xfId="23524"/>
    <cellStyle name="SAPBEXHLevel2X 11 4" xfId="19156"/>
    <cellStyle name="SAPBEXHLevel2X 11 5" xfId="12695"/>
    <cellStyle name="SAPBEXHLevel2X 12" xfId="2509"/>
    <cellStyle name="SAPBEXHLevel2X 12 10" xfId="19157"/>
    <cellStyle name="SAPBEXHLevel2X 12 11" xfId="12696"/>
    <cellStyle name="SAPBEXHLevel2X 12 2" xfId="8429"/>
    <cellStyle name="SAPBEXHLevel2X 12 2 2" xfId="23522"/>
    <cellStyle name="SAPBEXHLevel2X 12 2 3" xfId="19158"/>
    <cellStyle name="SAPBEXHLevel2X 12 2 4" xfId="12697"/>
    <cellStyle name="SAPBEXHLevel2X 12 3" xfId="8430"/>
    <cellStyle name="SAPBEXHLevel2X 12 3 2" xfId="23521"/>
    <cellStyle name="SAPBEXHLevel2X 12 3 3" xfId="19159"/>
    <cellStyle name="SAPBEXHLevel2X 12 3 4" xfId="12698"/>
    <cellStyle name="SAPBEXHLevel2X 12 4" xfId="8431"/>
    <cellStyle name="SAPBEXHLevel2X 12 4 2" xfId="23520"/>
    <cellStyle name="SAPBEXHLevel2X 12 4 3" xfId="19160"/>
    <cellStyle name="SAPBEXHLevel2X 12 4 4" xfId="12699"/>
    <cellStyle name="SAPBEXHLevel2X 12 5" xfId="8432"/>
    <cellStyle name="SAPBEXHLevel2X 12 5 2" xfId="23519"/>
    <cellStyle name="SAPBEXHLevel2X 12 5 3" xfId="19161"/>
    <cellStyle name="SAPBEXHLevel2X 12 5 4" xfId="12700"/>
    <cellStyle name="SAPBEXHLevel2X 12 6" xfId="8433"/>
    <cellStyle name="SAPBEXHLevel2X 12 6 2" xfId="23518"/>
    <cellStyle name="SAPBEXHLevel2X 12 6 3" xfId="19162"/>
    <cellStyle name="SAPBEXHLevel2X 12 6 4" xfId="12701"/>
    <cellStyle name="SAPBEXHLevel2X 12 7" xfId="8434"/>
    <cellStyle name="SAPBEXHLevel2X 12 7 2" xfId="23517"/>
    <cellStyle name="SAPBEXHLevel2X 12 7 3" xfId="19163"/>
    <cellStyle name="SAPBEXHLevel2X 12 7 4" xfId="12702"/>
    <cellStyle name="SAPBEXHLevel2X 12 8" xfId="8435"/>
    <cellStyle name="SAPBEXHLevel2X 12 8 2" xfId="23516"/>
    <cellStyle name="SAPBEXHLevel2X 12 8 3" xfId="19164"/>
    <cellStyle name="SAPBEXHLevel2X 12 8 4" xfId="12703"/>
    <cellStyle name="SAPBEXHLevel2X 12 9" xfId="23523"/>
    <cellStyle name="SAPBEXHLevel2X 13" xfId="2510"/>
    <cellStyle name="SAPBEXHLevel2X 13 10" xfId="19165"/>
    <cellStyle name="SAPBEXHLevel2X 13 11" xfId="12704"/>
    <cellStyle name="SAPBEXHLevel2X 13 2" xfId="8436"/>
    <cellStyle name="SAPBEXHLevel2X 13 2 2" xfId="23514"/>
    <cellStyle name="SAPBEXHLevel2X 13 2 3" xfId="19166"/>
    <cellStyle name="SAPBEXHLevel2X 13 2 4" xfId="12705"/>
    <cellStyle name="SAPBEXHLevel2X 13 3" xfId="8437"/>
    <cellStyle name="SAPBEXHLevel2X 13 3 2" xfId="23513"/>
    <cellStyle name="SAPBEXHLevel2X 13 3 3" xfId="19167"/>
    <cellStyle name="SAPBEXHLevel2X 13 3 4" xfId="12706"/>
    <cellStyle name="SAPBEXHLevel2X 13 4" xfId="8438"/>
    <cellStyle name="SAPBEXHLevel2X 13 4 2" xfId="23512"/>
    <cellStyle name="SAPBEXHLevel2X 13 4 3" xfId="19168"/>
    <cellStyle name="SAPBEXHLevel2X 13 4 4" xfId="12707"/>
    <cellStyle name="SAPBEXHLevel2X 13 5" xfId="8439"/>
    <cellStyle name="SAPBEXHLevel2X 13 5 2" xfId="23511"/>
    <cellStyle name="SAPBEXHLevel2X 13 5 3" xfId="19169"/>
    <cellStyle name="SAPBEXHLevel2X 13 5 4" xfId="12708"/>
    <cellStyle name="SAPBEXHLevel2X 13 6" xfId="8440"/>
    <cellStyle name="SAPBEXHLevel2X 13 6 2" xfId="23510"/>
    <cellStyle name="SAPBEXHLevel2X 13 6 3" xfId="19170"/>
    <cellStyle name="SAPBEXHLevel2X 13 6 4" xfId="12709"/>
    <cellStyle name="SAPBEXHLevel2X 13 7" xfId="8441"/>
    <cellStyle name="SAPBEXHLevel2X 13 7 2" xfId="23509"/>
    <cellStyle name="SAPBEXHLevel2X 13 7 3" xfId="19171"/>
    <cellStyle name="SAPBEXHLevel2X 13 7 4" xfId="12710"/>
    <cellStyle name="SAPBEXHLevel2X 13 8" xfId="8442"/>
    <cellStyle name="SAPBEXHLevel2X 13 8 2" xfId="23508"/>
    <cellStyle name="SAPBEXHLevel2X 13 8 3" xfId="19172"/>
    <cellStyle name="SAPBEXHLevel2X 13 8 4" xfId="12711"/>
    <cellStyle name="SAPBEXHLevel2X 13 9" xfId="23515"/>
    <cellStyle name="SAPBEXHLevel2X 14" xfId="2511"/>
    <cellStyle name="SAPBEXHLevel2X 14 2" xfId="8443"/>
    <cellStyle name="SAPBEXHLevel2X 14 2 2" xfId="26104"/>
    <cellStyle name="SAPBEXHLevel2X 14 2 3" xfId="20266"/>
    <cellStyle name="SAPBEXHLevel2X 14 2 4" xfId="13813"/>
    <cellStyle name="SAPBEXHLevel2X 14 3" xfId="23507"/>
    <cellStyle name="SAPBEXHLevel2X 14 4" xfId="19173"/>
    <cellStyle name="SAPBEXHLevel2X 14 5" xfId="12712"/>
    <cellStyle name="SAPBEXHLevel2X 15" xfId="2512"/>
    <cellStyle name="SAPBEXHLevel2X 15 2" xfId="8444"/>
    <cellStyle name="SAPBEXHLevel2X 15 2 2" xfId="23244"/>
    <cellStyle name="SAPBEXHLevel2X 15 2 3" xfId="20267"/>
    <cellStyle name="SAPBEXHLevel2X 15 2 4" xfId="13814"/>
    <cellStyle name="SAPBEXHLevel2X 15 3" xfId="23506"/>
    <cellStyle name="SAPBEXHLevel2X 15 4" xfId="19174"/>
    <cellStyle name="SAPBEXHLevel2X 15 5" xfId="12713"/>
    <cellStyle name="SAPBEXHLevel2X 16" xfId="2513"/>
    <cellStyle name="SAPBEXHLevel2X 16 2" xfId="8445"/>
    <cellStyle name="SAPBEXHLevel2X 16 2 2" xfId="26102"/>
    <cellStyle name="SAPBEXHLevel2X 16 2 3" xfId="20268"/>
    <cellStyle name="SAPBEXHLevel2X 16 2 4" xfId="13815"/>
    <cellStyle name="SAPBEXHLevel2X 16 3" xfId="23505"/>
    <cellStyle name="SAPBEXHLevel2X 16 4" xfId="19175"/>
    <cellStyle name="SAPBEXHLevel2X 16 5" xfId="12714"/>
    <cellStyle name="SAPBEXHLevel2X 17" xfId="2514"/>
    <cellStyle name="SAPBEXHLevel2X 17 2" xfId="8446"/>
    <cellStyle name="SAPBEXHLevel2X 17 2 2" xfId="23243"/>
    <cellStyle name="SAPBEXHLevel2X 17 2 3" xfId="20269"/>
    <cellStyle name="SAPBEXHLevel2X 17 2 4" xfId="13816"/>
    <cellStyle name="SAPBEXHLevel2X 17 3" xfId="23504"/>
    <cellStyle name="SAPBEXHLevel2X 17 4" xfId="19176"/>
    <cellStyle name="SAPBEXHLevel2X 17 5" xfId="12715"/>
    <cellStyle name="SAPBEXHLevel2X 18" xfId="2515"/>
    <cellStyle name="SAPBEXHLevel2X 18 2" xfId="8447"/>
    <cellStyle name="SAPBEXHLevel2X 18 2 2" xfId="23242"/>
    <cellStyle name="SAPBEXHLevel2X 18 2 3" xfId="20270"/>
    <cellStyle name="SAPBEXHLevel2X 18 2 4" xfId="13817"/>
    <cellStyle name="SAPBEXHLevel2X 18 3" xfId="23503"/>
    <cellStyle name="SAPBEXHLevel2X 18 4" xfId="19177"/>
    <cellStyle name="SAPBEXHLevel2X 18 5" xfId="12716"/>
    <cellStyle name="SAPBEXHLevel2X 19" xfId="2516"/>
    <cellStyle name="SAPBEXHLevel2X 19 2" xfId="8448"/>
    <cellStyle name="SAPBEXHLevel2X 19 2 2" xfId="23241"/>
    <cellStyle name="SAPBEXHLevel2X 19 2 3" xfId="20271"/>
    <cellStyle name="SAPBEXHLevel2X 19 2 4" xfId="13818"/>
    <cellStyle name="SAPBEXHLevel2X 19 3" xfId="25607"/>
    <cellStyle name="SAPBEXHLevel2X 19 4" xfId="19178"/>
    <cellStyle name="SAPBEXHLevel2X 19 5" xfId="12717"/>
    <cellStyle name="SAPBEXHLevel2X 2" xfId="2517"/>
    <cellStyle name="SAPBEXHLevel2X 2 10" xfId="23502"/>
    <cellStyle name="SAPBEXHLevel2X 2 11" xfId="19179"/>
    <cellStyle name="SAPBEXHLevel2X 2 12" xfId="12718"/>
    <cellStyle name="SAPBEXHLevel2X 2 2" xfId="8449"/>
    <cellStyle name="SAPBEXHLevel2X 2 2 2" xfId="25606"/>
    <cellStyle name="SAPBEXHLevel2X 2 2 3" xfId="19180"/>
    <cellStyle name="SAPBEXHLevel2X 2 2 4" xfId="12719"/>
    <cellStyle name="SAPBEXHLevel2X 2 3" xfId="8450"/>
    <cellStyle name="SAPBEXHLevel2X 2 3 2" xfId="23501"/>
    <cellStyle name="SAPBEXHLevel2X 2 3 3" xfId="19181"/>
    <cellStyle name="SAPBEXHLevel2X 2 3 4" xfId="12720"/>
    <cellStyle name="SAPBEXHLevel2X 2 4" xfId="8451"/>
    <cellStyle name="SAPBEXHLevel2X 2 4 2" xfId="25605"/>
    <cellStyle name="SAPBEXHLevel2X 2 4 3" xfId="19182"/>
    <cellStyle name="SAPBEXHLevel2X 2 4 4" xfId="12721"/>
    <cellStyle name="SAPBEXHLevel2X 2 5" xfId="8452"/>
    <cellStyle name="SAPBEXHLevel2X 2 5 2" xfId="23500"/>
    <cellStyle name="SAPBEXHLevel2X 2 5 3" xfId="19183"/>
    <cellStyle name="SAPBEXHLevel2X 2 5 4" xfId="12722"/>
    <cellStyle name="SAPBEXHLevel2X 2 6" xfId="8453"/>
    <cellStyle name="SAPBEXHLevel2X 2 6 2" xfId="25604"/>
    <cellStyle name="SAPBEXHLevel2X 2 6 3" xfId="19184"/>
    <cellStyle name="SAPBEXHLevel2X 2 6 4" xfId="12723"/>
    <cellStyle name="SAPBEXHLevel2X 2 7" xfId="8454"/>
    <cellStyle name="SAPBEXHLevel2X 2 7 2" xfId="23499"/>
    <cellStyle name="SAPBEXHLevel2X 2 7 3" xfId="19185"/>
    <cellStyle name="SAPBEXHLevel2X 2 7 4" xfId="12724"/>
    <cellStyle name="SAPBEXHLevel2X 2 8" xfId="8455"/>
    <cellStyle name="SAPBEXHLevel2X 2 8 2" xfId="23498"/>
    <cellStyle name="SAPBEXHLevel2X 2 8 3" xfId="19186"/>
    <cellStyle name="SAPBEXHLevel2X 2 8 4" xfId="12725"/>
    <cellStyle name="SAPBEXHLevel2X 2 9" xfId="8456"/>
    <cellStyle name="SAPBEXHLevel2X 2 9 2" xfId="23497"/>
    <cellStyle name="SAPBEXHLevel2X 2 9 3" xfId="19187"/>
    <cellStyle name="SAPBEXHLevel2X 2 9 4" xfId="12726"/>
    <cellStyle name="SAPBEXHLevel2X 20" xfId="2518"/>
    <cellStyle name="SAPBEXHLevel2X 20 2" xfId="8457"/>
    <cellStyle name="SAPBEXHLevel2X 20 2 2" xfId="23240"/>
    <cellStyle name="SAPBEXHLevel2X 20 2 3" xfId="20272"/>
    <cellStyle name="SAPBEXHLevel2X 20 2 4" xfId="13819"/>
    <cellStyle name="SAPBEXHLevel2X 20 3" xfId="23496"/>
    <cellStyle name="SAPBEXHLevel2X 20 4" xfId="19188"/>
    <cellStyle name="SAPBEXHLevel2X 20 5" xfId="12727"/>
    <cellStyle name="SAPBEXHLevel2X 21" xfId="2519"/>
    <cellStyle name="SAPBEXHLevel2X 21 2" xfId="27358"/>
    <cellStyle name="SAPBEXHLevel2X 21 3" xfId="21729"/>
    <cellStyle name="SAPBEXHLevel2X 21 4" xfId="15272"/>
    <cellStyle name="SAPBEXHLevel2X 22" xfId="2520"/>
    <cellStyle name="SAPBEXHLevel2X 22 2" xfId="27359"/>
    <cellStyle name="SAPBEXHLevel2X 22 3" xfId="21730"/>
    <cellStyle name="SAPBEXHLevel2X 22 4" xfId="15273"/>
    <cellStyle name="SAPBEXHLevel2X 23" xfId="2521"/>
    <cellStyle name="SAPBEXHLevel2X 23 2" xfId="27360"/>
    <cellStyle name="SAPBEXHLevel2X 23 3" xfId="21731"/>
    <cellStyle name="SAPBEXHLevel2X 23 4" xfId="15274"/>
    <cellStyle name="SAPBEXHLevel2X 24" xfId="2522"/>
    <cellStyle name="SAPBEXHLevel2X 24 2" xfId="27361"/>
    <cellStyle name="SAPBEXHLevel2X 24 3" xfId="21732"/>
    <cellStyle name="SAPBEXHLevel2X 24 4" xfId="15275"/>
    <cellStyle name="SAPBEXHLevel2X 25" xfId="2523"/>
    <cellStyle name="SAPBEXHLevel2X 25 2" xfId="27362"/>
    <cellStyle name="SAPBEXHLevel2X 25 3" xfId="21733"/>
    <cellStyle name="SAPBEXHLevel2X 25 4" xfId="15276"/>
    <cellStyle name="SAPBEXHLevel2X 26" xfId="2524"/>
    <cellStyle name="SAPBEXHLevel2X 26 2" xfId="27363"/>
    <cellStyle name="SAPBEXHLevel2X 26 3" xfId="21734"/>
    <cellStyle name="SAPBEXHLevel2X 26 4" xfId="15277"/>
    <cellStyle name="SAPBEXHLevel2X 27" xfId="2525"/>
    <cellStyle name="SAPBEXHLevel2X 27 2" xfId="27364"/>
    <cellStyle name="SAPBEXHLevel2X 27 3" xfId="21735"/>
    <cellStyle name="SAPBEXHLevel2X 27 4" xfId="15278"/>
    <cellStyle name="SAPBEXHLevel2X 28" xfId="2526"/>
    <cellStyle name="SAPBEXHLevel2X 28 2" xfId="27365"/>
    <cellStyle name="SAPBEXHLevel2X 28 3" xfId="21736"/>
    <cellStyle name="SAPBEXHLevel2X 28 4" xfId="15279"/>
    <cellStyle name="SAPBEXHLevel2X 29" xfId="2527"/>
    <cellStyle name="SAPBEXHLevel2X 29 2" xfId="27366"/>
    <cellStyle name="SAPBEXHLevel2X 29 3" xfId="21737"/>
    <cellStyle name="SAPBEXHLevel2X 29 4" xfId="15280"/>
    <cellStyle name="SAPBEXHLevel2X 3" xfId="2528"/>
    <cellStyle name="SAPBEXHLevel2X 3 10" xfId="23495"/>
    <cellStyle name="SAPBEXHLevel2X 3 11" xfId="19189"/>
    <cellStyle name="SAPBEXHLevel2X 3 12" xfId="12728"/>
    <cellStyle name="SAPBEXHLevel2X 3 2" xfId="8458"/>
    <cellStyle name="SAPBEXHLevel2X 3 2 2" xfId="23494"/>
    <cellStyle name="SAPBEXHLevel2X 3 2 3" xfId="19190"/>
    <cellStyle name="SAPBEXHLevel2X 3 2 4" xfId="12729"/>
    <cellStyle name="SAPBEXHLevel2X 3 3" xfId="8459"/>
    <cellStyle name="SAPBEXHLevel2X 3 3 2" xfId="23493"/>
    <cellStyle name="SAPBEXHLevel2X 3 3 3" xfId="19191"/>
    <cellStyle name="SAPBEXHLevel2X 3 3 4" xfId="12730"/>
    <cellStyle name="SAPBEXHLevel2X 3 4" xfId="8460"/>
    <cellStyle name="SAPBEXHLevel2X 3 4 2" xfId="25603"/>
    <cellStyle name="SAPBEXHLevel2X 3 4 3" xfId="19192"/>
    <cellStyle name="SAPBEXHLevel2X 3 4 4" xfId="12731"/>
    <cellStyle name="SAPBEXHLevel2X 3 5" xfId="8461"/>
    <cellStyle name="SAPBEXHLevel2X 3 5 2" xfId="23492"/>
    <cellStyle name="SAPBEXHLevel2X 3 5 3" xfId="19193"/>
    <cellStyle name="SAPBEXHLevel2X 3 5 4" xfId="12732"/>
    <cellStyle name="SAPBEXHLevel2X 3 6" xfId="8462"/>
    <cellStyle name="SAPBEXHLevel2X 3 6 2" xfId="23491"/>
    <cellStyle name="SAPBEXHLevel2X 3 6 3" xfId="19194"/>
    <cellStyle name="SAPBEXHLevel2X 3 6 4" xfId="12733"/>
    <cellStyle name="SAPBEXHLevel2X 3 7" xfId="8463"/>
    <cellStyle name="SAPBEXHLevel2X 3 7 2" xfId="22403"/>
    <cellStyle name="SAPBEXHLevel2X 3 7 3" xfId="19195"/>
    <cellStyle name="SAPBEXHLevel2X 3 7 4" xfId="12734"/>
    <cellStyle name="SAPBEXHLevel2X 3 8" xfId="8464"/>
    <cellStyle name="SAPBEXHLevel2X 3 8 2" xfId="23490"/>
    <cellStyle name="SAPBEXHLevel2X 3 8 3" xfId="19196"/>
    <cellStyle name="SAPBEXHLevel2X 3 8 4" xfId="12735"/>
    <cellStyle name="SAPBEXHLevel2X 3 9" xfId="8465"/>
    <cellStyle name="SAPBEXHLevel2X 3 9 2" xfId="23489"/>
    <cellStyle name="SAPBEXHLevel2X 3 9 3" xfId="19197"/>
    <cellStyle name="SAPBEXHLevel2X 3 9 4" xfId="12736"/>
    <cellStyle name="SAPBEXHLevel2X 30" xfId="2529"/>
    <cellStyle name="SAPBEXHLevel2X 30 2" xfId="27367"/>
    <cellStyle name="SAPBEXHLevel2X 30 3" xfId="21738"/>
    <cellStyle name="SAPBEXHLevel2X 30 4" xfId="15281"/>
    <cellStyle name="SAPBEXHLevel2X 31" xfId="2530"/>
    <cellStyle name="SAPBEXHLevel2X 31 2" xfId="27368"/>
    <cellStyle name="SAPBEXHLevel2X 31 3" xfId="21739"/>
    <cellStyle name="SAPBEXHLevel2X 31 4" xfId="15282"/>
    <cellStyle name="SAPBEXHLevel2X 32" xfId="2531"/>
    <cellStyle name="SAPBEXHLevel2X 32 2" xfId="27369"/>
    <cellStyle name="SAPBEXHLevel2X 32 3" xfId="21740"/>
    <cellStyle name="SAPBEXHLevel2X 32 4" xfId="15283"/>
    <cellStyle name="SAPBEXHLevel2X 33" xfId="2532"/>
    <cellStyle name="SAPBEXHLevel2X 33 2" xfId="27370"/>
    <cellStyle name="SAPBEXHLevel2X 33 3" xfId="21741"/>
    <cellStyle name="SAPBEXHLevel2X 33 4" xfId="15284"/>
    <cellStyle name="SAPBEXHLevel2X 34" xfId="2533"/>
    <cellStyle name="SAPBEXHLevel2X 34 2" xfId="27371"/>
    <cellStyle name="SAPBEXHLevel2X 34 3" xfId="21742"/>
    <cellStyle name="SAPBEXHLevel2X 34 4" xfId="15285"/>
    <cellStyle name="SAPBEXHLevel2X 35" xfId="2534"/>
    <cellStyle name="SAPBEXHLevel2X 35 2" xfId="27372"/>
    <cellStyle name="SAPBEXHLevel2X 35 3" xfId="21743"/>
    <cellStyle name="SAPBEXHLevel2X 35 4" xfId="15286"/>
    <cellStyle name="SAPBEXHLevel2X 36" xfId="2535"/>
    <cellStyle name="SAPBEXHLevel2X 36 2" xfId="27373"/>
    <cellStyle name="SAPBEXHLevel2X 36 3" xfId="21744"/>
    <cellStyle name="SAPBEXHLevel2X 36 4" xfId="15287"/>
    <cellStyle name="SAPBEXHLevel2X 37" xfId="2536"/>
    <cellStyle name="SAPBEXHLevel2X 37 2" xfId="27374"/>
    <cellStyle name="SAPBEXHLevel2X 37 3" xfId="21745"/>
    <cellStyle name="SAPBEXHLevel2X 37 4" xfId="15288"/>
    <cellStyle name="SAPBEXHLevel2X 38" xfId="2537"/>
    <cellStyle name="SAPBEXHLevel2X 38 2" xfId="27375"/>
    <cellStyle name="SAPBEXHLevel2X 38 3" xfId="21746"/>
    <cellStyle name="SAPBEXHLevel2X 38 4" xfId="15289"/>
    <cellStyle name="SAPBEXHLevel2X 39" xfId="2538"/>
    <cellStyle name="SAPBEXHLevel2X 39 2" xfId="27376"/>
    <cellStyle name="SAPBEXHLevel2X 39 3" xfId="21747"/>
    <cellStyle name="SAPBEXHLevel2X 39 4" xfId="15290"/>
    <cellStyle name="SAPBEXHLevel2X 4" xfId="2539"/>
    <cellStyle name="SAPBEXHLevel2X 4 10" xfId="23488"/>
    <cellStyle name="SAPBEXHLevel2X 4 11" xfId="19198"/>
    <cellStyle name="SAPBEXHLevel2X 4 12" xfId="12737"/>
    <cellStyle name="SAPBEXHLevel2X 4 2" xfId="8466"/>
    <cellStyle name="SAPBEXHLevel2X 4 2 2" xfId="23487"/>
    <cellStyle name="SAPBEXHLevel2X 4 2 3" xfId="19199"/>
    <cellStyle name="SAPBEXHLevel2X 4 2 4" xfId="12738"/>
    <cellStyle name="SAPBEXHLevel2X 4 3" xfId="8467"/>
    <cellStyle name="SAPBEXHLevel2X 4 3 2" xfId="23486"/>
    <cellStyle name="SAPBEXHLevel2X 4 3 3" xfId="19200"/>
    <cellStyle name="SAPBEXHLevel2X 4 3 4" xfId="12739"/>
    <cellStyle name="SAPBEXHLevel2X 4 4" xfId="8468"/>
    <cellStyle name="SAPBEXHLevel2X 4 4 2" xfId="23485"/>
    <cellStyle name="SAPBEXHLevel2X 4 4 3" xfId="19201"/>
    <cellStyle name="SAPBEXHLevel2X 4 4 4" xfId="12740"/>
    <cellStyle name="SAPBEXHLevel2X 4 5" xfId="8469"/>
    <cellStyle name="SAPBEXHLevel2X 4 5 2" xfId="23484"/>
    <cellStyle name="SAPBEXHLevel2X 4 5 3" xfId="19202"/>
    <cellStyle name="SAPBEXHLevel2X 4 5 4" xfId="12741"/>
    <cellStyle name="SAPBEXHLevel2X 4 6" xfId="8470"/>
    <cellStyle name="SAPBEXHLevel2X 4 6 2" xfId="23483"/>
    <cellStyle name="SAPBEXHLevel2X 4 6 3" xfId="19203"/>
    <cellStyle name="SAPBEXHLevel2X 4 6 4" xfId="12742"/>
    <cellStyle name="SAPBEXHLevel2X 4 7" xfId="8471"/>
    <cellStyle name="SAPBEXHLevel2X 4 7 2" xfId="27250"/>
    <cellStyle name="SAPBEXHLevel2X 4 7 3" xfId="19204"/>
    <cellStyle name="SAPBEXHLevel2X 4 7 4" xfId="12743"/>
    <cellStyle name="SAPBEXHLevel2X 4 8" xfId="8472"/>
    <cellStyle name="SAPBEXHLevel2X 4 8 2" xfId="25600"/>
    <cellStyle name="SAPBEXHLevel2X 4 8 3" xfId="19205"/>
    <cellStyle name="SAPBEXHLevel2X 4 8 4" xfId="12744"/>
    <cellStyle name="SAPBEXHLevel2X 4 9" xfId="8473"/>
    <cellStyle name="SAPBEXHLevel2X 4 9 2" xfId="25602"/>
    <cellStyle name="SAPBEXHLevel2X 4 9 3" xfId="19206"/>
    <cellStyle name="SAPBEXHLevel2X 4 9 4" xfId="12745"/>
    <cellStyle name="SAPBEXHLevel2X 40" xfId="2540"/>
    <cellStyle name="SAPBEXHLevel2X 40 2" xfId="27377"/>
    <cellStyle name="SAPBEXHLevel2X 40 3" xfId="21748"/>
    <cellStyle name="SAPBEXHLevel2X 40 4" xfId="15291"/>
    <cellStyle name="SAPBEXHLevel2X 41" xfId="2541"/>
    <cellStyle name="SAPBEXHLevel2X 41 2" xfId="27378"/>
    <cellStyle name="SAPBEXHLevel2X 41 3" xfId="21749"/>
    <cellStyle name="SAPBEXHLevel2X 41 4" xfId="15292"/>
    <cellStyle name="SAPBEXHLevel2X 42" xfId="2542"/>
    <cellStyle name="SAPBEXHLevel2X 42 2" xfId="27379"/>
    <cellStyle name="SAPBEXHLevel2X 42 3" xfId="21750"/>
    <cellStyle name="SAPBEXHLevel2X 42 4" xfId="15293"/>
    <cellStyle name="SAPBEXHLevel2X 43" xfId="2543"/>
    <cellStyle name="SAPBEXHLevel2X 43 2" xfId="27380"/>
    <cellStyle name="SAPBEXHLevel2X 43 3" xfId="21751"/>
    <cellStyle name="SAPBEXHLevel2X 43 4" xfId="15294"/>
    <cellStyle name="SAPBEXHLevel2X 44" xfId="2544"/>
    <cellStyle name="SAPBEXHLevel2X 44 2" xfId="27381"/>
    <cellStyle name="SAPBEXHLevel2X 44 3" xfId="21752"/>
    <cellStyle name="SAPBEXHLevel2X 44 4" xfId="15295"/>
    <cellStyle name="SAPBEXHLevel2X 45" xfId="2545"/>
    <cellStyle name="SAPBEXHLevel2X 45 2" xfId="27382"/>
    <cellStyle name="SAPBEXHLevel2X 45 3" xfId="21753"/>
    <cellStyle name="SAPBEXHLevel2X 45 4" xfId="15296"/>
    <cellStyle name="SAPBEXHLevel2X 46" xfId="4786"/>
    <cellStyle name="SAPBEXHLevel2X 46 2" xfId="15752"/>
    <cellStyle name="SAPBEXHLevel2X 46 3" xfId="27356"/>
    <cellStyle name="SAPBEXHLevel2X 46 4" xfId="21727"/>
    <cellStyle name="SAPBEXHLevel2X 47" xfId="4855"/>
    <cellStyle name="SAPBEXHLevel2X 47 2" xfId="23534"/>
    <cellStyle name="SAPBEXHLevel2X 48" xfId="4480"/>
    <cellStyle name="SAPBEXHLevel2X 48 2" xfId="19146"/>
    <cellStyle name="SAPBEXHLevel2X 49" xfId="12685"/>
    <cellStyle name="SAPBEXHLevel2X 5" xfId="2546"/>
    <cellStyle name="SAPBEXHLevel2X 5 10" xfId="23482"/>
    <cellStyle name="SAPBEXHLevel2X 5 11" xfId="19207"/>
    <cellStyle name="SAPBEXHLevel2X 5 12" xfId="12746"/>
    <cellStyle name="SAPBEXHLevel2X 5 2" xfId="8474"/>
    <cellStyle name="SAPBEXHLevel2X 5 2 2" xfId="25601"/>
    <cellStyle name="SAPBEXHLevel2X 5 2 3" xfId="19208"/>
    <cellStyle name="SAPBEXHLevel2X 5 2 4" xfId="12747"/>
    <cellStyle name="SAPBEXHLevel2X 5 3" xfId="8475"/>
    <cellStyle name="SAPBEXHLevel2X 5 3 2" xfId="23481"/>
    <cellStyle name="SAPBEXHLevel2X 5 3 3" xfId="19209"/>
    <cellStyle name="SAPBEXHLevel2X 5 3 4" xfId="12748"/>
    <cellStyle name="SAPBEXHLevel2X 5 4" xfId="8476"/>
    <cellStyle name="SAPBEXHLevel2X 5 4 2" xfId="23480"/>
    <cellStyle name="SAPBEXHLevel2X 5 4 3" xfId="19210"/>
    <cellStyle name="SAPBEXHLevel2X 5 4 4" xfId="12749"/>
    <cellStyle name="SAPBEXHLevel2X 5 5" xfId="8477"/>
    <cellStyle name="SAPBEXHLevel2X 5 5 2" xfId="25597"/>
    <cellStyle name="SAPBEXHLevel2X 5 5 3" xfId="19211"/>
    <cellStyle name="SAPBEXHLevel2X 5 5 4" xfId="12750"/>
    <cellStyle name="SAPBEXHLevel2X 5 6" xfId="8478"/>
    <cellStyle name="SAPBEXHLevel2X 5 6 2" xfId="25599"/>
    <cellStyle name="SAPBEXHLevel2X 5 6 3" xfId="19212"/>
    <cellStyle name="SAPBEXHLevel2X 5 6 4" xfId="12751"/>
    <cellStyle name="SAPBEXHLevel2X 5 7" xfId="8479"/>
    <cellStyle name="SAPBEXHLevel2X 5 7 2" xfId="26405"/>
    <cellStyle name="SAPBEXHLevel2X 5 7 3" xfId="19213"/>
    <cellStyle name="SAPBEXHLevel2X 5 7 4" xfId="12752"/>
    <cellStyle name="SAPBEXHLevel2X 5 8" xfId="8480"/>
    <cellStyle name="SAPBEXHLevel2X 5 8 2" xfId="23479"/>
    <cellStyle name="SAPBEXHLevel2X 5 8 3" xfId="19214"/>
    <cellStyle name="SAPBEXHLevel2X 5 8 4" xfId="12753"/>
    <cellStyle name="SAPBEXHLevel2X 5 9" xfId="8481"/>
    <cellStyle name="SAPBEXHLevel2X 5 9 2" xfId="26404"/>
    <cellStyle name="SAPBEXHLevel2X 5 9 3" xfId="19215"/>
    <cellStyle name="SAPBEXHLevel2X 5 9 4" xfId="12754"/>
    <cellStyle name="SAPBEXHLevel2X 6" xfId="2547"/>
    <cellStyle name="SAPBEXHLevel2X 6 10" xfId="25598"/>
    <cellStyle name="SAPBEXHLevel2X 6 11" xfId="19216"/>
    <cellStyle name="SAPBEXHLevel2X 6 12" xfId="12755"/>
    <cellStyle name="SAPBEXHLevel2X 6 2" xfId="8482"/>
    <cellStyle name="SAPBEXHLevel2X 6 2 2" xfId="26403"/>
    <cellStyle name="SAPBEXHLevel2X 6 2 3" xfId="19217"/>
    <cellStyle name="SAPBEXHLevel2X 6 2 4" xfId="12756"/>
    <cellStyle name="SAPBEXHLevel2X 6 3" xfId="8483"/>
    <cellStyle name="SAPBEXHLevel2X 6 3 2" xfId="23478"/>
    <cellStyle name="SAPBEXHLevel2X 6 3 3" xfId="19218"/>
    <cellStyle name="SAPBEXHLevel2X 6 3 4" xfId="12757"/>
    <cellStyle name="SAPBEXHLevel2X 6 4" xfId="8484"/>
    <cellStyle name="SAPBEXHLevel2X 6 4 2" xfId="26402"/>
    <cellStyle name="SAPBEXHLevel2X 6 4 3" xfId="19219"/>
    <cellStyle name="SAPBEXHLevel2X 6 4 4" xfId="12758"/>
    <cellStyle name="SAPBEXHLevel2X 6 5" xfId="8485"/>
    <cellStyle name="SAPBEXHLevel2X 6 5 2" xfId="23477"/>
    <cellStyle name="SAPBEXHLevel2X 6 5 3" xfId="19220"/>
    <cellStyle name="SAPBEXHLevel2X 6 5 4" xfId="12759"/>
    <cellStyle name="SAPBEXHLevel2X 6 6" xfId="8486"/>
    <cellStyle name="SAPBEXHLevel2X 6 6 2" xfId="26401"/>
    <cellStyle name="SAPBEXHLevel2X 6 6 3" xfId="19221"/>
    <cellStyle name="SAPBEXHLevel2X 6 6 4" xfId="12760"/>
    <cellStyle name="SAPBEXHLevel2X 6 7" xfId="8487"/>
    <cellStyle name="SAPBEXHLevel2X 6 7 2" xfId="27254"/>
    <cellStyle name="SAPBEXHLevel2X 6 7 3" xfId="19222"/>
    <cellStyle name="SAPBEXHLevel2X 6 7 4" xfId="12761"/>
    <cellStyle name="SAPBEXHLevel2X 6 8" xfId="8488"/>
    <cellStyle name="SAPBEXHLevel2X 6 8 2" xfId="26400"/>
    <cellStyle name="SAPBEXHLevel2X 6 8 3" xfId="19223"/>
    <cellStyle name="SAPBEXHLevel2X 6 8 4" xfId="12762"/>
    <cellStyle name="SAPBEXHLevel2X 6 9" xfId="8489"/>
    <cellStyle name="SAPBEXHLevel2X 6 9 2" xfId="27249"/>
    <cellStyle name="SAPBEXHLevel2X 6 9 3" xfId="19224"/>
    <cellStyle name="SAPBEXHLevel2X 6 9 4" xfId="12763"/>
    <cellStyle name="SAPBEXHLevel2X 7" xfId="2548"/>
    <cellStyle name="SAPBEXHLevel2X 7 10" xfId="27253"/>
    <cellStyle name="SAPBEXHLevel2X 7 11" xfId="19225"/>
    <cellStyle name="SAPBEXHLevel2X 7 12" xfId="12764"/>
    <cellStyle name="SAPBEXHLevel2X 7 2" xfId="8490"/>
    <cellStyle name="SAPBEXHLevel2X 7 2 2" xfId="27247"/>
    <cellStyle name="SAPBEXHLevel2X 7 2 3" xfId="19226"/>
    <cellStyle name="SAPBEXHLevel2X 7 2 4" xfId="12765"/>
    <cellStyle name="SAPBEXHLevel2X 7 3" xfId="8491"/>
    <cellStyle name="SAPBEXHLevel2X 7 3 2" xfId="23476"/>
    <cellStyle name="SAPBEXHLevel2X 7 3 3" xfId="19227"/>
    <cellStyle name="SAPBEXHLevel2X 7 3 4" xfId="12766"/>
    <cellStyle name="SAPBEXHLevel2X 7 4" xfId="8492"/>
    <cellStyle name="SAPBEXHLevel2X 7 4 2" xfId="23475"/>
    <cellStyle name="SAPBEXHLevel2X 7 4 3" xfId="19228"/>
    <cellStyle name="SAPBEXHLevel2X 7 4 4" xfId="12767"/>
    <cellStyle name="SAPBEXHLevel2X 7 5" xfId="8493"/>
    <cellStyle name="SAPBEXHLevel2X 7 5 2" xfId="23474"/>
    <cellStyle name="SAPBEXHLevel2X 7 5 3" xfId="19229"/>
    <cellStyle name="SAPBEXHLevel2X 7 5 4" xfId="12768"/>
    <cellStyle name="SAPBEXHLevel2X 7 6" xfId="8494"/>
    <cellStyle name="SAPBEXHLevel2X 7 6 2" xfId="25596"/>
    <cellStyle name="SAPBEXHLevel2X 7 6 3" xfId="19230"/>
    <cellStyle name="SAPBEXHLevel2X 7 6 4" xfId="12769"/>
    <cellStyle name="SAPBEXHLevel2X 7 7" xfId="8495"/>
    <cellStyle name="SAPBEXHLevel2X 7 7 2" xfId="23473"/>
    <cellStyle name="SAPBEXHLevel2X 7 7 3" xfId="19231"/>
    <cellStyle name="SAPBEXHLevel2X 7 7 4" xfId="12770"/>
    <cellStyle name="SAPBEXHLevel2X 7 8" xfId="8496"/>
    <cellStyle name="SAPBEXHLevel2X 7 8 2" xfId="27252"/>
    <cellStyle name="SAPBEXHLevel2X 7 8 3" xfId="19232"/>
    <cellStyle name="SAPBEXHLevel2X 7 8 4" xfId="12771"/>
    <cellStyle name="SAPBEXHLevel2X 7 9" xfId="8497"/>
    <cellStyle name="SAPBEXHLevel2X 7 9 2" xfId="27245"/>
    <cellStyle name="SAPBEXHLevel2X 7 9 3" xfId="19233"/>
    <cellStyle name="SAPBEXHLevel2X 7 9 4" xfId="12772"/>
    <cellStyle name="SAPBEXHLevel2X 8" xfId="2549"/>
    <cellStyle name="SAPBEXHLevel2X 8 10" xfId="26399"/>
    <cellStyle name="SAPBEXHLevel2X 8 11" xfId="19234"/>
    <cellStyle name="SAPBEXHLevel2X 8 12" xfId="12773"/>
    <cellStyle name="SAPBEXHLevel2X 8 2" xfId="8498"/>
    <cellStyle name="SAPBEXHLevel2X 8 2 2" xfId="22402"/>
    <cellStyle name="SAPBEXHLevel2X 8 2 3" xfId="19235"/>
    <cellStyle name="SAPBEXHLevel2X 8 2 4" xfId="12774"/>
    <cellStyle name="SAPBEXHLevel2X 8 3" xfId="8499"/>
    <cellStyle name="SAPBEXHLevel2X 8 3 2" xfId="22401"/>
    <cellStyle name="SAPBEXHLevel2X 8 3 3" xfId="19236"/>
    <cellStyle name="SAPBEXHLevel2X 8 3 4" xfId="12775"/>
    <cellStyle name="SAPBEXHLevel2X 8 4" xfId="8500"/>
    <cellStyle name="SAPBEXHLevel2X 8 4 2" xfId="25686"/>
    <cellStyle name="SAPBEXHLevel2X 8 4 3" xfId="19237"/>
    <cellStyle name="SAPBEXHLevel2X 8 4 4" xfId="12776"/>
    <cellStyle name="SAPBEXHLevel2X 8 5" xfId="8501"/>
    <cellStyle name="SAPBEXHLevel2X 8 5 2" xfId="22400"/>
    <cellStyle name="SAPBEXHLevel2X 8 5 3" xfId="19238"/>
    <cellStyle name="SAPBEXHLevel2X 8 5 4" xfId="12777"/>
    <cellStyle name="SAPBEXHLevel2X 8 6" xfId="8502"/>
    <cellStyle name="SAPBEXHLevel2X 8 6 2" xfId="22399"/>
    <cellStyle name="SAPBEXHLevel2X 8 6 3" xfId="19239"/>
    <cellStyle name="SAPBEXHLevel2X 8 6 4" xfId="12778"/>
    <cellStyle name="SAPBEXHLevel2X 8 7" xfId="8503"/>
    <cellStyle name="SAPBEXHLevel2X 8 7 2" xfId="22398"/>
    <cellStyle name="SAPBEXHLevel2X 8 7 3" xfId="19240"/>
    <cellStyle name="SAPBEXHLevel2X 8 7 4" xfId="12779"/>
    <cellStyle name="SAPBEXHLevel2X 8 8" xfId="8504"/>
    <cellStyle name="SAPBEXHLevel2X 8 8 2" xfId="22397"/>
    <cellStyle name="SAPBEXHLevel2X 8 8 3" xfId="19241"/>
    <cellStyle name="SAPBEXHLevel2X 8 8 4" xfId="12780"/>
    <cellStyle name="SAPBEXHLevel2X 8 9" xfId="8505"/>
    <cellStyle name="SAPBEXHLevel2X 8 9 2" xfId="22396"/>
    <cellStyle name="SAPBEXHLevel2X 8 9 3" xfId="19242"/>
    <cellStyle name="SAPBEXHLevel2X 8 9 4" xfId="12781"/>
    <cellStyle name="SAPBEXHLevel2X 9" xfId="2550"/>
    <cellStyle name="SAPBEXHLevel2X 9 10" xfId="22395"/>
    <cellStyle name="SAPBEXHLevel2X 9 11" xfId="19243"/>
    <cellStyle name="SAPBEXHLevel2X 9 12" xfId="12782"/>
    <cellStyle name="SAPBEXHLevel2X 9 2" xfId="8506"/>
    <cellStyle name="SAPBEXHLevel2X 9 2 2" xfId="27244"/>
    <cellStyle name="SAPBEXHLevel2X 9 2 3" xfId="19244"/>
    <cellStyle name="SAPBEXHLevel2X 9 2 4" xfId="12783"/>
    <cellStyle name="SAPBEXHLevel2X 9 3" xfId="8507"/>
    <cellStyle name="SAPBEXHLevel2X 9 3 2" xfId="27241"/>
    <cellStyle name="SAPBEXHLevel2X 9 3 3" xfId="19245"/>
    <cellStyle name="SAPBEXHLevel2X 9 3 4" xfId="12784"/>
    <cellStyle name="SAPBEXHLevel2X 9 4" xfId="8508"/>
    <cellStyle name="SAPBEXHLevel2X 9 4 2" xfId="27243"/>
    <cellStyle name="SAPBEXHLevel2X 9 4 3" xfId="19246"/>
    <cellStyle name="SAPBEXHLevel2X 9 4 4" xfId="12785"/>
    <cellStyle name="SAPBEXHLevel2X 9 5" xfId="8509"/>
    <cellStyle name="SAPBEXHLevel2X 9 5 2" xfId="27239"/>
    <cellStyle name="SAPBEXHLevel2X 9 5 3" xfId="19247"/>
    <cellStyle name="SAPBEXHLevel2X 9 5 4" xfId="12786"/>
    <cellStyle name="SAPBEXHLevel2X 9 6" xfId="8510"/>
    <cellStyle name="SAPBEXHLevel2X 9 6 2" xfId="27242"/>
    <cellStyle name="SAPBEXHLevel2X 9 6 3" xfId="19248"/>
    <cellStyle name="SAPBEXHLevel2X 9 6 4" xfId="12787"/>
    <cellStyle name="SAPBEXHLevel2X 9 7" xfId="8511"/>
    <cellStyle name="SAPBEXHLevel2X 9 7 2" xfId="27235"/>
    <cellStyle name="SAPBEXHLevel2X 9 7 3" xfId="19249"/>
    <cellStyle name="SAPBEXHLevel2X 9 7 4" xfId="12788"/>
    <cellStyle name="SAPBEXHLevel2X 9 8" xfId="8512"/>
    <cellStyle name="SAPBEXHLevel2X 9 8 2" xfId="25593"/>
    <cellStyle name="SAPBEXHLevel2X 9 8 3" xfId="19250"/>
    <cellStyle name="SAPBEXHLevel2X 9 8 4" xfId="12789"/>
    <cellStyle name="SAPBEXHLevel2X 9 9" xfId="8513"/>
    <cellStyle name="SAPBEXHLevel2X 9 9 2" xfId="25595"/>
    <cellStyle name="SAPBEXHLevel2X 9 9 3" xfId="19251"/>
    <cellStyle name="SAPBEXHLevel2X 9 9 4" xfId="12790"/>
    <cellStyle name="SAPBEXHLevel2X_(A-7) IS-Inputs" xfId="8514"/>
    <cellStyle name="SAPBEXHLevel3" xfId="107"/>
    <cellStyle name="SAPBEXHLevel3 10" xfId="2551"/>
    <cellStyle name="SAPBEXHLevel3 10 2" xfId="22393"/>
    <cellStyle name="SAPBEXHLevel3 10 3" xfId="19253"/>
    <cellStyle name="SAPBEXHLevel3 10 4" xfId="12792"/>
    <cellStyle name="SAPBEXHLevel3 100" xfId="8515"/>
    <cellStyle name="SAPBEXHLevel3 100 2" xfId="22392"/>
    <cellStyle name="SAPBEXHLevel3 100 3" xfId="19254"/>
    <cellStyle name="SAPBEXHLevel3 100 4" xfId="12793"/>
    <cellStyle name="SAPBEXHLevel3 101" xfId="8516"/>
    <cellStyle name="SAPBEXHLevel3 101 2" xfId="22391"/>
    <cellStyle name="SAPBEXHLevel3 101 3" xfId="19255"/>
    <cellStyle name="SAPBEXHLevel3 101 4" xfId="12794"/>
    <cellStyle name="SAPBEXHLevel3 102" xfId="8517"/>
    <cellStyle name="SAPBEXHLevel3 102 2" xfId="22390"/>
    <cellStyle name="SAPBEXHLevel3 102 3" xfId="19256"/>
    <cellStyle name="SAPBEXHLevel3 102 4" xfId="12795"/>
    <cellStyle name="SAPBEXHLevel3 103" xfId="8518"/>
    <cellStyle name="SAPBEXHLevel3 103 2" xfId="22389"/>
    <cellStyle name="SAPBEXHLevel3 103 3" xfId="19257"/>
    <cellStyle name="SAPBEXHLevel3 103 4" xfId="12796"/>
    <cellStyle name="SAPBEXHLevel3 104" xfId="8519"/>
    <cellStyle name="SAPBEXHLevel3 104 2" xfId="22388"/>
    <cellStyle name="SAPBEXHLevel3 104 3" xfId="19258"/>
    <cellStyle name="SAPBEXHLevel3 104 4" xfId="12797"/>
    <cellStyle name="SAPBEXHLevel3 105" xfId="8520"/>
    <cellStyle name="SAPBEXHLevel3 105 2" xfId="22387"/>
    <cellStyle name="SAPBEXHLevel3 105 3" xfId="19259"/>
    <cellStyle name="SAPBEXHLevel3 105 4" xfId="12798"/>
    <cellStyle name="SAPBEXHLevel3 106" xfId="8521"/>
    <cellStyle name="SAPBEXHLevel3 106 2" xfId="22386"/>
    <cellStyle name="SAPBEXHLevel3 106 3" xfId="19260"/>
    <cellStyle name="SAPBEXHLevel3 106 4" xfId="12799"/>
    <cellStyle name="SAPBEXHLevel3 107" xfId="8522"/>
    <cellStyle name="SAPBEXHLevel3 107 2" xfId="22385"/>
    <cellStyle name="SAPBEXHLevel3 107 3" xfId="19261"/>
    <cellStyle name="SAPBEXHLevel3 107 4" xfId="12800"/>
    <cellStyle name="SAPBEXHLevel3 108" xfId="8523"/>
    <cellStyle name="SAPBEXHLevel3 108 2" xfId="25594"/>
    <cellStyle name="SAPBEXHLevel3 108 3" xfId="19262"/>
    <cellStyle name="SAPBEXHLevel3 108 4" xfId="12801"/>
    <cellStyle name="SAPBEXHLevel3 109" xfId="8524"/>
    <cellStyle name="SAPBEXHLevel3 109 2" xfId="23472"/>
    <cellStyle name="SAPBEXHLevel3 109 3" xfId="19263"/>
    <cellStyle name="SAPBEXHLevel3 109 4" xfId="12802"/>
    <cellStyle name="SAPBEXHLevel3 11" xfId="2552"/>
    <cellStyle name="SAPBEXHLevel3 11 2" xfId="23471"/>
    <cellStyle name="SAPBEXHLevel3 11 3" xfId="19264"/>
    <cellStyle name="SAPBEXHLevel3 11 4" xfId="12803"/>
    <cellStyle name="SAPBEXHLevel3 110" xfId="8525"/>
    <cellStyle name="SAPBEXHLevel3 110 2" xfId="15753"/>
    <cellStyle name="SAPBEXHLevel3 110 3" xfId="27383"/>
    <cellStyle name="SAPBEXHLevel3 110 4" xfId="21754"/>
    <cellStyle name="SAPBEXHLevel3 110 5" xfId="15297"/>
    <cellStyle name="SAPBEXHLevel3 111" xfId="4481"/>
    <cellStyle name="SAPBEXHLevel3 111 2" xfId="22394"/>
    <cellStyle name="SAPBEXHLevel3 112" xfId="19252"/>
    <cellStyle name="SAPBEXHLevel3 113" xfId="12791"/>
    <cellStyle name="SAPBEXHLevel3 12" xfId="2553"/>
    <cellStyle name="SAPBEXHLevel3 12 2" xfId="23470"/>
    <cellStyle name="SAPBEXHLevel3 12 3" xfId="19265"/>
    <cellStyle name="SAPBEXHLevel3 12 4" xfId="12804"/>
    <cellStyle name="SAPBEXHLevel3 13" xfId="2554"/>
    <cellStyle name="SAPBEXHLevel3 13 2" xfId="27233"/>
    <cellStyle name="SAPBEXHLevel3 13 3" xfId="19266"/>
    <cellStyle name="SAPBEXHLevel3 13 4" xfId="12805"/>
    <cellStyle name="SAPBEXHLevel3 14" xfId="2555"/>
    <cellStyle name="SAPBEXHLevel3 14 2" xfId="27232"/>
    <cellStyle name="SAPBEXHLevel3 14 3" xfId="19267"/>
    <cellStyle name="SAPBEXHLevel3 14 4" xfId="12806"/>
    <cellStyle name="SAPBEXHLevel3 15" xfId="2556"/>
    <cellStyle name="SAPBEXHLevel3 15 2" xfId="23469"/>
    <cellStyle name="SAPBEXHLevel3 15 3" xfId="19268"/>
    <cellStyle name="SAPBEXHLevel3 15 4" xfId="12807"/>
    <cellStyle name="SAPBEXHLevel3 16" xfId="2557"/>
    <cellStyle name="SAPBEXHLevel3 16 2" xfId="27219"/>
    <cellStyle name="SAPBEXHLevel3 16 3" xfId="19269"/>
    <cellStyle name="SAPBEXHLevel3 16 4" xfId="12808"/>
    <cellStyle name="SAPBEXHLevel3 17" xfId="2558"/>
    <cellStyle name="SAPBEXHLevel3 17 2" xfId="27231"/>
    <cellStyle name="SAPBEXHLevel3 17 3" xfId="19270"/>
    <cellStyle name="SAPBEXHLevel3 17 4" xfId="12809"/>
    <cellStyle name="SAPBEXHLevel3 18" xfId="2559"/>
    <cellStyle name="SAPBEXHLevel3 18 2" xfId="22384"/>
    <cellStyle name="SAPBEXHLevel3 18 3" xfId="19271"/>
    <cellStyle name="SAPBEXHLevel3 18 4" xfId="12810"/>
    <cellStyle name="SAPBEXHLevel3 19" xfId="2560"/>
    <cellStyle name="SAPBEXHLevel3 19 2" xfId="22383"/>
    <cellStyle name="SAPBEXHLevel3 19 3" xfId="19272"/>
    <cellStyle name="SAPBEXHLevel3 19 4" xfId="12811"/>
    <cellStyle name="SAPBEXHLevel3 2" xfId="2561"/>
    <cellStyle name="SAPBEXHLevel3 2 2" xfId="22382"/>
    <cellStyle name="SAPBEXHLevel3 2 3" xfId="19273"/>
    <cellStyle name="SAPBEXHLevel3 2 4" xfId="12812"/>
    <cellStyle name="SAPBEXHLevel3 20" xfId="2562"/>
    <cellStyle name="SAPBEXHLevel3 20 2" xfId="22381"/>
    <cellStyle name="SAPBEXHLevel3 20 3" xfId="19274"/>
    <cellStyle name="SAPBEXHLevel3 20 4" xfId="12813"/>
    <cellStyle name="SAPBEXHLevel3 21" xfId="2563"/>
    <cellStyle name="SAPBEXHLevel3 21 2" xfId="22380"/>
    <cellStyle name="SAPBEXHLevel3 21 3" xfId="19275"/>
    <cellStyle name="SAPBEXHLevel3 21 4" xfId="12814"/>
    <cellStyle name="SAPBEXHLevel3 22" xfId="2564"/>
    <cellStyle name="SAPBEXHLevel3 22 2" xfId="22379"/>
    <cellStyle name="SAPBEXHLevel3 22 3" xfId="19276"/>
    <cellStyle name="SAPBEXHLevel3 22 4" xfId="12815"/>
    <cellStyle name="SAPBEXHLevel3 23" xfId="2565"/>
    <cellStyle name="SAPBEXHLevel3 23 2" xfId="22404"/>
    <cellStyle name="SAPBEXHLevel3 23 3" xfId="19277"/>
    <cellStyle name="SAPBEXHLevel3 23 4" xfId="12816"/>
    <cellStyle name="SAPBEXHLevel3 24" xfId="2566"/>
    <cellStyle name="SAPBEXHLevel3 24 2" xfId="23468"/>
    <cellStyle name="SAPBEXHLevel3 24 3" xfId="19278"/>
    <cellStyle name="SAPBEXHLevel3 24 4" xfId="12817"/>
    <cellStyle name="SAPBEXHLevel3 25" xfId="2567"/>
    <cellStyle name="SAPBEXHLevel3 25 2" xfId="27217"/>
    <cellStyle name="SAPBEXHLevel3 25 3" xfId="19279"/>
    <cellStyle name="SAPBEXHLevel3 25 4" xfId="12818"/>
    <cellStyle name="SAPBEXHLevel3 26" xfId="2568"/>
    <cellStyle name="SAPBEXHLevel3 26 2" xfId="27228"/>
    <cellStyle name="SAPBEXHLevel3 26 3" xfId="19280"/>
    <cellStyle name="SAPBEXHLevel3 26 4" xfId="12819"/>
    <cellStyle name="SAPBEXHLevel3 27" xfId="2569"/>
    <cellStyle name="SAPBEXHLevel3 27 2" xfId="23467"/>
    <cellStyle name="SAPBEXHLevel3 27 3" xfId="19281"/>
    <cellStyle name="SAPBEXHLevel3 27 4" xfId="12820"/>
    <cellStyle name="SAPBEXHLevel3 28" xfId="2570"/>
    <cellStyle name="SAPBEXHLevel3 28 2" xfId="27206"/>
    <cellStyle name="SAPBEXHLevel3 28 3" xfId="19282"/>
    <cellStyle name="SAPBEXHLevel3 28 4" xfId="12821"/>
    <cellStyle name="SAPBEXHLevel3 29" xfId="2571"/>
    <cellStyle name="SAPBEXHLevel3 29 2" xfId="27229"/>
    <cellStyle name="SAPBEXHLevel3 29 3" xfId="19283"/>
    <cellStyle name="SAPBEXHLevel3 29 4" xfId="12822"/>
    <cellStyle name="SAPBEXHLevel3 3" xfId="2572"/>
    <cellStyle name="SAPBEXHLevel3 3 2" xfId="23466"/>
    <cellStyle name="SAPBEXHLevel3 3 3" xfId="19284"/>
    <cellStyle name="SAPBEXHLevel3 3 4" xfId="12823"/>
    <cellStyle name="SAPBEXHLevel3 30" xfId="2573"/>
    <cellStyle name="SAPBEXHLevel3 30 2" xfId="27208"/>
    <cellStyle name="SAPBEXHLevel3 30 3" xfId="19285"/>
    <cellStyle name="SAPBEXHLevel3 30 4" xfId="12824"/>
    <cellStyle name="SAPBEXHLevel3 31" xfId="2574"/>
    <cellStyle name="SAPBEXHLevel3 31 2" xfId="23465"/>
    <cellStyle name="SAPBEXHLevel3 31 3" xfId="19286"/>
    <cellStyle name="SAPBEXHLevel3 31 4" xfId="12825"/>
    <cellStyle name="SAPBEXHLevel3 32" xfId="2575"/>
    <cellStyle name="SAPBEXHLevel3 32 2" xfId="27226"/>
    <cellStyle name="SAPBEXHLevel3 32 3" xfId="19287"/>
    <cellStyle name="SAPBEXHLevel3 32 4" xfId="12826"/>
    <cellStyle name="SAPBEXHLevel3 33" xfId="2576"/>
    <cellStyle name="SAPBEXHLevel3 33 2" xfId="27203"/>
    <cellStyle name="SAPBEXHLevel3 33 3" xfId="19288"/>
    <cellStyle name="SAPBEXHLevel3 33 4" xfId="12827"/>
    <cellStyle name="SAPBEXHLevel3 34" xfId="2577"/>
    <cellStyle name="SAPBEXHLevel3 34 2" xfId="27223"/>
    <cellStyle name="SAPBEXHLevel3 34 3" xfId="19289"/>
    <cellStyle name="SAPBEXHLevel3 34 4" xfId="12828"/>
    <cellStyle name="SAPBEXHLevel3 35" xfId="2578"/>
    <cellStyle name="SAPBEXHLevel3 35 2" xfId="27195"/>
    <cellStyle name="SAPBEXHLevel3 35 3" xfId="19290"/>
    <cellStyle name="SAPBEXHLevel3 35 4" xfId="12829"/>
    <cellStyle name="SAPBEXHLevel3 36" xfId="2579"/>
    <cellStyle name="SAPBEXHLevel3 36 2" xfId="27225"/>
    <cellStyle name="SAPBEXHLevel3 36 3" xfId="19291"/>
    <cellStyle name="SAPBEXHLevel3 36 4" xfId="12830"/>
    <cellStyle name="SAPBEXHLevel3 37" xfId="2580"/>
    <cellStyle name="SAPBEXHLevel3 37 2" xfId="27198"/>
    <cellStyle name="SAPBEXHLevel3 37 3" xfId="19292"/>
    <cellStyle name="SAPBEXHLevel3 37 4" xfId="12831"/>
    <cellStyle name="SAPBEXHLevel3 38" xfId="2581"/>
    <cellStyle name="SAPBEXHLevel3 38 2" xfId="27222"/>
    <cellStyle name="SAPBEXHLevel3 38 3" xfId="19293"/>
    <cellStyle name="SAPBEXHLevel3 38 4" xfId="12832"/>
    <cellStyle name="SAPBEXHLevel3 39" xfId="2582"/>
    <cellStyle name="SAPBEXHLevel3 39 2" xfId="27194"/>
    <cellStyle name="SAPBEXHLevel3 39 3" xfId="19294"/>
    <cellStyle name="SAPBEXHLevel3 39 4" xfId="12833"/>
    <cellStyle name="SAPBEXHLevel3 4" xfId="2583"/>
    <cellStyle name="SAPBEXHLevel3 4 2" xfId="27224"/>
    <cellStyle name="SAPBEXHLevel3 4 3" xfId="19295"/>
    <cellStyle name="SAPBEXHLevel3 4 4" xfId="12834"/>
    <cellStyle name="SAPBEXHLevel3 40" xfId="2584"/>
    <cellStyle name="SAPBEXHLevel3 40 2" xfId="27196"/>
    <cellStyle name="SAPBEXHLevel3 40 3" xfId="19296"/>
    <cellStyle name="SAPBEXHLevel3 40 4" xfId="12835"/>
    <cellStyle name="SAPBEXHLevel3 41" xfId="2585"/>
    <cellStyle name="SAPBEXHLevel3 41 2" xfId="27221"/>
    <cellStyle name="SAPBEXHLevel3 41 3" xfId="19297"/>
    <cellStyle name="SAPBEXHLevel3 41 4" xfId="12836"/>
    <cellStyle name="SAPBEXHLevel3 42" xfId="2586"/>
    <cellStyle name="SAPBEXHLevel3 42 2" xfId="27193"/>
    <cellStyle name="SAPBEXHLevel3 42 3" xfId="19298"/>
    <cellStyle name="SAPBEXHLevel3 42 4" xfId="12837"/>
    <cellStyle name="SAPBEXHLevel3 43" xfId="2587"/>
    <cellStyle name="SAPBEXHLevel3 43 2" xfId="27190"/>
    <cellStyle name="SAPBEXHLevel3 43 3" xfId="19299"/>
    <cellStyle name="SAPBEXHLevel3 43 4" xfId="12838"/>
    <cellStyle name="SAPBEXHLevel3 44" xfId="2588"/>
    <cellStyle name="SAPBEXHLevel3 44 2" xfId="27188"/>
    <cellStyle name="SAPBEXHLevel3 44 3" xfId="19300"/>
    <cellStyle name="SAPBEXHLevel3 44 4" xfId="12839"/>
    <cellStyle name="SAPBEXHLevel3 45" xfId="2589"/>
    <cellStyle name="SAPBEXHLevel3 45 2" xfId="27187"/>
    <cellStyle name="SAPBEXHLevel3 45 3" xfId="19301"/>
    <cellStyle name="SAPBEXHLevel3 45 4" xfId="12840"/>
    <cellStyle name="SAPBEXHLevel3 46" xfId="4787"/>
    <cellStyle name="SAPBEXHLevel3 46 2" xfId="27215"/>
    <cellStyle name="SAPBEXHLevel3 46 3" xfId="19302"/>
    <cellStyle name="SAPBEXHLevel3 46 4" xfId="12841"/>
    <cellStyle name="SAPBEXHLevel3 47" xfId="4856"/>
    <cellStyle name="SAPBEXHLevel3 47 2" xfId="27185"/>
    <cellStyle name="SAPBEXHLevel3 47 3" xfId="19303"/>
    <cellStyle name="SAPBEXHLevel3 47 4" xfId="12842"/>
    <cellStyle name="SAPBEXHLevel3 48" xfId="8526"/>
    <cellStyle name="SAPBEXHLevel3 48 2" xfId="23464"/>
    <cellStyle name="SAPBEXHLevel3 48 3" xfId="19304"/>
    <cellStyle name="SAPBEXHLevel3 48 4" xfId="12843"/>
    <cellStyle name="SAPBEXHLevel3 49" xfId="8527"/>
    <cellStyle name="SAPBEXHLevel3 49 2" xfId="27214"/>
    <cellStyle name="SAPBEXHLevel3 49 3" xfId="19305"/>
    <cellStyle name="SAPBEXHLevel3 49 4" xfId="12844"/>
    <cellStyle name="SAPBEXHLevel3 5" xfId="2590"/>
    <cellStyle name="SAPBEXHLevel3 5 2" xfId="27184"/>
    <cellStyle name="SAPBEXHLevel3 5 3" xfId="19306"/>
    <cellStyle name="SAPBEXHLevel3 5 4" xfId="12845"/>
    <cellStyle name="SAPBEXHLevel3 50" xfId="8528"/>
    <cellStyle name="SAPBEXHLevel3 50 2" xfId="27213"/>
    <cellStyle name="SAPBEXHLevel3 50 3" xfId="19307"/>
    <cellStyle name="SAPBEXHLevel3 50 4" xfId="12846"/>
    <cellStyle name="SAPBEXHLevel3 51" xfId="8529"/>
    <cellStyle name="SAPBEXHLevel3 51 2" xfId="27182"/>
    <cellStyle name="SAPBEXHLevel3 51 3" xfId="19308"/>
    <cellStyle name="SAPBEXHLevel3 51 4" xfId="12847"/>
    <cellStyle name="SAPBEXHLevel3 52" xfId="8530"/>
    <cellStyle name="SAPBEXHLevel3 52 2" xfId="27212"/>
    <cellStyle name="SAPBEXHLevel3 52 3" xfId="19309"/>
    <cellStyle name="SAPBEXHLevel3 52 4" xfId="12848"/>
    <cellStyle name="SAPBEXHLevel3 53" xfId="8531"/>
    <cellStyle name="SAPBEXHLevel3 53 2" xfId="27180"/>
    <cellStyle name="SAPBEXHLevel3 53 3" xfId="19310"/>
    <cellStyle name="SAPBEXHLevel3 53 4" xfId="12849"/>
    <cellStyle name="SAPBEXHLevel3 54" xfId="8532"/>
    <cellStyle name="SAPBEXHLevel3 54 2" xfId="27179"/>
    <cellStyle name="SAPBEXHLevel3 54 3" xfId="19311"/>
    <cellStyle name="SAPBEXHLevel3 54 4" xfId="12850"/>
    <cellStyle name="SAPBEXHLevel3 55" xfId="8533"/>
    <cellStyle name="SAPBEXHLevel3 55 2" xfId="27178"/>
    <cellStyle name="SAPBEXHLevel3 55 3" xfId="19312"/>
    <cellStyle name="SAPBEXHLevel3 55 4" xfId="12851"/>
    <cellStyle name="SAPBEXHLevel3 56" xfId="8534"/>
    <cellStyle name="SAPBEXHLevel3 56 2" xfId="25673"/>
    <cellStyle name="SAPBEXHLevel3 56 3" xfId="19313"/>
    <cellStyle name="SAPBEXHLevel3 56 4" xfId="12852"/>
    <cellStyle name="SAPBEXHLevel3 57" xfId="8535"/>
    <cellStyle name="SAPBEXHLevel3 57 2" xfId="27211"/>
    <cellStyle name="SAPBEXHLevel3 57 3" xfId="19314"/>
    <cellStyle name="SAPBEXHLevel3 57 4" xfId="12853"/>
    <cellStyle name="SAPBEXHLevel3 58" xfId="8536"/>
    <cellStyle name="SAPBEXHLevel3 58 2" xfId="25669"/>
    <cellStyle name="SAPBEXHLevel3 58 3" xfId="19315"/>
    <cellStyle name="SAPBEXHLevel3 58 4" xfId="12854"/>
    <cellStyle name="SAPBEXHLevel3 59" xfId="8537"/>
    <cellStyle name="SAPBEXHLevel3 59 2" xfId="25654"/>
    <cellStyle name="SAPBEXHLevel3 59 3" xfId="19316"/>
    <cellStyle name="SAPBEXHLevel3 59 4" xfId="12855"/>
    <cellStyle name="SAPBEXHLevel3 6" xfId="2591"/>
    <cellStyle name="SAPBEXHLevel3 6 2" xfId="25643"/>
    <cellStyle name="SAPBEXHLevel3 6 3" xfId="19317"/>
    <cellStyle name="SAPBEXHLevel3 6 4" xfId="12856"/>
    <cellStyle name="SAPBEXHLevel3 60" xfId="8538"/>
    <cellStyle name="SAPBEXHLevel3 60 2" xfId="23463"/>
    <cellStyle name="SAPBEXHLevel3 60 3" xfId="19318"/>
    <cellStyle name="SAPBEXHLevel3 60 4" xfId="12857"/>
    <cellStyle name="SAPBEXHLevel3 61" xfId="8539"/>
    <cellStyle name="SAPBEXHLevel3 61 2" xfId="26653"/>
    <cellStyle name="SAPBEXHLevel3 61 3" xfId="19319"/>
    <cellStyle name="SAPBEXHLevel3 61 4" xfId="12858"/>
    <cellStyle name="SAPBEXHLevel3 62" xfId="8540"/>
    <cellStyle name="SAPBEXHLevel3 62 2" xfId="26652"/>
    <cellStyle name="SAPBEXHLevel3 62 3" xfId="19320"/>
    <cellStyle name="SAPBEXHLevel3 62 4" xfId="12859"/>
    <cellStyle name="SAPBEXHLevel3 63" xfId="8541"/>
    <cellStyle name="SAPBEXHLevel3 63 2" xfId="26651"/>
    <cellStyle name="SAPBEXHLevel3 63 3" xfId="19321"/>
    <cellStyle name="SAPBEXHLevel3 63 4" xfId="12860"/>
    <cellStyle name="SAPBEXHLevel3 64" xfId="8542"/>
    <cellStyle name="SAPBEXHLevel3 64 2" xfId="26650"/>
    <cellStyle name="SAPBEXHLevel3 64 3" xfId="19322"/>
    <cellStyle name="SAPBEXHLevel3 64 4" xfId="12861"/>
    <cellStyle name="SAPBEXHLevel3 65" xfId="8543"/>
    <cellStyle name="SAPBEXHLevel3 65 2" xfId="26649"/>
    <cellStyle name="SAPBEXHLevel3 65 3" xfId="19323"/>
    <cellStyle name="SAPBEXHLevel3 65 4" xfId="12862"/>
    <cellStyle name="SAPBEXHLevel3 66" xfId="8544"/>
    <cellStyle name="SAPBEXHLevel3 66 2" xfId="25671"/>
    <cellStyle name="SAPBEXHLevel3 66 3" xfId="19324"/>
    <cellStyle name="SAPBEXHLevel3 66 4" xfId="12863"/>
    <cellStyle name="SAPBEXHLevel3 67" xfId="8545"/>
    <cellStyle name="SAPBEXHLevel3 67 2" xfId="23462"/>
    <cellStyle name="SAPBEXHLevel3 67 3" xfId="19325"/>
    <cellStyle name="SAPBEXHLevel3 67 4" xfId="12864"/>
    <cellStyle name="SAPBEXHLevel3 68" xfId="8546"/>
    <cellStyle name="SAPBEXHLevel3 68 2" xfId="23461"/>
    <cellStyle name="SAPBEXHLevel3 68 3" xfId="19326"/>
    <cellStyle name="SAPBEXHLevel3 68 4" xfId="12865"/>
    <cellStyle name="SAPBEXHLevel3 69" xfId="8547"/>
    <cellStyle name="SAPBEXHLevel3 69 2" xfId="25592"/>
    <cellStyle name="SAPBEXHLevel3 69 3" xfId="19327"/>
    <cellStyle name="SAPBEXHLevel3 69 4" xfId="12866"/>
    <cellStyle name="SAPBEXHLevel3 7" xfId="2592"/>
    <cellStyle name="SAPBEXHLevel3 7 2" xfId="25147"/>
    <cellStyle name="SAPBEXHLevel3 7 3" xfId="19328"/>
    <cellStyle name="SAPBEXHLevel3 7 4" xfId="12867"/>
    <cellStyle name="SAPBEXHLevel3 70" xfId="8548"/>
    <cellStyle name="SAPBEXHLevel3 70 2" xfId="27142"/>
    <cellStyle name="SAPBEXHLevel3 70 3" xfId="19329"/>
    <cellStyle name="SAPBEXHLevel3 70 4" xfId="12868"/>
    <cellStyle name="SAPBEXHLevel3 71" xfId="8549"/>
    <cellStyle name="SAPBEXHLevel3 71 2" xfId="27141"/>
    <cellStyle name="SAPBEXHLevel3 71 3" xfId="19330"/>
    <cellStyle name="SAPBEXHLevel3 71 4" xfId="12869"/>
    <cellStyle name="SAPBEXHLevel3 72" xfId="8550"/>
    <cellStyle name="SAPBEXHLevel3 72 2" xfId="27140"/>
    <cellStyle name="SAPBEXHLevel3 72 3" xfId="19331"/>
    <cellStyle name="SAPBEXHLevel3 72 4" xfId="12870"/>
    <cellStyle name="SAPBEXHLevel3 73" xfId="8551"/>
    <cellStyle name="SAPBEXHLevel3 73 2" xfId="27139"/>
    <cellStyle name="SAPBEXHLevel3 73 3" xfId="19332"/>
    <cellStyle name="SAPBEXHLevel3 73 4" xfId="12871"/>
    <cellStyle name="SAPBEXHLevel3 74" xfId="8552"/>
    <cellStyle name="SAPBEXHLevel3 74 2" xfId="27138"/>
    <cellStyle name="SAPBEXHLevel3 74 3" xfId="19333"/>
    <cellStyle name="SAPBEXHLevel3 74 4" xfId="12872"/>
    <cellStyle name="SAPBEXHLevel3 75" xfId="8553"/>
    <cellStyle name="SAPBEXHLevel3 75 2" xfId="27121"/>
    <cellStyle name="SAPBEXHLevel3 75 3" xfId="19334"/>
    <cellStyle name="SAPBEXHLevel3 75 4" xfId="12873"/>
    <cellStyle name="SAPBEXHLevel3 76" xfId="8554"/>
    <cellStyle name="SAPBEXHLevel3 76 2" xfId="23460"/>
    <cellStyle name="SAPBEXHLevel3 76 3" xfId="19335"/>
    <cellStyle name="SAPBEXHLevel3 76 4" xfId="12874"/>
    <cellStyle name="SAPBEXHLevel3 77" xfId="8555"/>
    <cellStyle name="SAPBEXHLevel3 77 2" xfId="25591"/>
    <cellStyle name="SAPBEXHLevel3 77 3" xfId="19336"/>
    <cellStyle name="SAPBEXHLevel3 77 4" xfId="12875"/>
    <cellStyle name="SAPBEXHLevel3 78" xfId="8556"/>
    <cellStyle name="SAPBEXHLevel3 78 2" xfId="23459"/>
    <cellStyle name="SAPBEXHLevel3 78 3" xfId="19337"/>
    <cellStyle name="SAPBEXHLevel3 78 4" xfId="12876"/>
    <cellStyle name="SAPBEXHLevel3 79" xfId="8557"/>
    <cellStyle name="SAPBEXHLevel3 79 2" xfId="25590"/>
    <cellStyle name="SAPBEXHLevel3 79 3" xfId="19338"/>
    <cellStyle name="SAPBEXHLevel3 79 4" xfId="12877"/>
    <cellStyle name="SAPBEXHLevel3 8" xfId="2593"/>
    <cellStyle name="SAPBEXHLevel3 8 2" xfId="23458"/>
    <cellStyle name="SAPBEXHLevel3 8 3" xfId="19339"/>
    <cellStyle name="SAPBEXHLevel3 8 4" xfId="12878"/>
    <cellStyle name="SAPBEXHLevel3 80" xfId="8558"/>
    <cellStyle name="SAPBEXHLevel3 80 2" xfId="27137"/>
    <cellStyle name="SAPBEXHLevel3 80 3" xfId="19340"/>
    <cellStyle name="SAPBEXHLevel3 80 4" xfId="12879"/>
    <cellStyle name="SAPBEXHLevel3 81" xfId="8559"/>
    <cellStyle name="SAPBEXHLevel3 81 2" xfId="25589"/>
    <cellStyle name="SAPBEXHLevel3 81 3" xfId="19341"/>
    <cellStyle name="SAPBEXHLevel3 81 4" xfId="12880"/>
    <cellStyle name="SAPBEXHLevel3 82" xfId="8560"/>
    <cellStyle name="SAPBEXHLevel3 82 2" xfId="23457"/>
    <cellStyle name="SAPBEXHLevel3 82 3" xfId="19342"/>
    <cellStyle name="SAPBEXHLevel3 82 4" xfId="12881"/>
    <cellStyle name="SAPBEXHLevel3 83" xfId="8561"/>
    <cellStyle name="SAPBEXHLevel3 83 2" xfId="22377"/>
    <cellStyle name="SAPBEXHLevel3 83 3" xfId="19343"/>
    <cellStyle name="SAPBEXHLevel3 83 4" xfId="12882"/>
    <cellStyle name="SAPBEXHLevel3 84" xfId="8562"/>
    <cellStyle name="SAPBEXHLevel3 84 2" xfId="25588"/>
    <cellStyle name="SAPBEXHLevel3 84 3" xfId="19344"/>
    <cellStyle name="SAPBEXHLevel3 84 4" xfId="12883"/>
    <cellStyle name="SAPBEXHLevel3 85" xfId="8563"/>
    <cellStyle name="SAPBEXHLevel3 85 2" xfId="23456"/>
    <cellStyle name="SAPBEXHLevel3 85 3" xfId="19345"/>
    <cellStyle name="SAPBEXHLevel3 85 4" xfId="12884"/>
    <cellStyle name="SAPBEXHLevel3 86" xfId="8564"/>
    <cellStyle name="SAPBEXHLevel3 86 2" xfId="25664"/>
    <cellStyle name="SAPBEXHLevel3 86 3" xfId="19346"/>
    <cellStyle name="SAPBEXHLevel3 86 4" xfId="12885"/>
    <cellStyle name="SAPBEXHLevel3 87" xfId="8565"/>
    <cellStyle name="SAPBEXHLevel3 87 2" xfId="25651"/>
    <cellStyle name="SAPBEXHLevel3 87 3" xfId="19347"/>
    <cellStyle name="SAPBEXHLevel3 87 4" xfId="12886"/>
    <cellStyle name="SAPBEXHLevel3 88" xfId="8566"/>
    <cellStyle name="SAPBEXHLevel3 88 2" xfId="25663"/>
    <cellStyle name="SAPBEXHLevel3 88 3" xfId="19348"/>
    <cellStyle name="SAPBEXHLevel3 88 4" xfId="12887"/>
    <cellStyle name="SAPBEXHLevel3 89" xfId="8567"/>
    <cellStyle name="SAPBEXHLevel3 89 2" xfId="25662"/>
    <cellStyle name="SAPBEXHLevel3 89 3" xfId="19349"/>
    <cellStyle name="SAPBEXHLevel3 89 4" xfId="12888"/>
    <cellStyle name="SAPBEXHLevel3 9" xfId="2594"/>
    <cellStyle name="SAPBEXHLevel3 9 2" xfId="25650"/>
    <cellStyle name="SAPBEXHLevel3 9 3" xfId="19350"/>
    <cellStyle name="SAPBEXHLevel3 9 4" xfId="12889"/>
    <cellStyle name="SAPBEXHLevel3 90" xfId="8568"/>
    <cellStyle name="SAPBEXHLevel3 90 2" xfId="27136"/>
    <cellStyle name="SAPBEXHLevel3 90 3" xfId="19351"/>
    <cellStyle name="SAPBEXHLevel3 90 4" xfId="12890"/>
    <cellStyle name="SAPBEXHLevel3 91" xfId="8569"/>
    <cellStyle name="SAPBEXHLevel3 91 2" xfId="25587"/>
    <cellStyle name="SAPBEXHLevel3 91 3" xfId="19352"/>
    <cellStyle name="SAPBEXHLevel3 91 4" xfId="12891"/>
    <cellStyle name="SAPBEXHLevel3 92" xfId="8570"/>
    <cellStyle name="SAPBEXHLevel3 92 2" xfId="27135"/>
    <cellStyle name="SAPBEXHLevel3 92 3" xfId="19353"/>
    <cellStyle name="SAPBEXHLevel3 92 4" xfId="12892"/>
    <cellStyle name="SAPBEXHLevel3 93" xfId="8571"/>
    <cellStyle name="SAPBEXHLevel3 93 2" xfId="27134"/>
    <cellStyle name="SAPBEXHLevel3 93 3" xfId="19354"/>
    <cellStyle name="SAPBEXHLevel3 93 4" xfId="12893"/>
    <cellStyle name="SAPBEXHLevel3 94" xfId="8572"/>
    <cellStyle name="SAPBEXHLevel3 94 2" xfId="27133"/>
    <cellStyle name="SAPBEXHLevel3 94 3" xfId="19355"/>
    <cellStyle name="SAPBEXHLevel3 94 4" xfId="12894"/>
    <cellStyle name="SAPBEXHLevel3 95" xfId="8573"/>
    <cellStyle name="SAPBEXHLevel3 95 2" xfId="27132"/>
    <cellStyle name="SAPBEXHLevel3 95 3" xfId="19356"/>
    <cellStyle name="SAPBEXHLevel3 95 4" xfId="12895"/>
    <cellStyle name="SAPBEXHLevel3 96" xfId="8574"/>
    <cellStyle name="SAPBEXHLevel3 96 2" xfId="27131"/>
    <cellStyle name="SAPBEXHLevel3 96 3" xfId="19357"/>
    <cellStyle name="SAPBEXHLevel3 96 4" xfId="12896"/>
    <cellStyle name="SAPBEXHLevel3 97" xfId="8575"/>
    <cellStyle name="SAPBEXHLevel3 97 2" xfId="27130"/>
    <cellStyle name="SAPBEXHLevel3 97 3" xfId="19358"/>
    <cellStyle name="SAPBEXHLevel3 97 4" xfId="12897"/>
    <cellStyle name="SAPBEXHLevel3 98" xfId="8576"/>
    <cellStyle name="SAPBEXHLevel3 98 2" xfId="27129"/>
    <cellStyle name="SAPBEXHLevel3 98 3" xfId="19359"/>
    <cellStyle name="SAPBEXHLevel3 98 4" xfId="12898"/>
    <cellStyle name="SAPBEXHLevel3 99" xfId="8577"/>
    <cellStyle name="SAPBEXHLevel3 99 2" xfId="27128"/>
    <cellStyle name="SAPBEXHLevel3 99 3" xfId="19360"/>
    <cellStyle name="SAPBEXHLevel3 99 4" xfId="12899"/>
    <cellStyle name="SAPBEXHLevel3_(A-7) IS-Inputs" xfId="8578"/>
    <cellStyle name="SAPBEXHLevel3X" xfId="108"/>
    <cellStyle name="SAPBEXHLevel3X 10" xfId="2595"/>
    <cellStyle name="SAPBEXHLevel3X 10 10" xfId="23454"/>
    <cellStyle name="SAPBEXHLevel3X 10 11" xfId="19362"/>
    <cellStyle name="SAPBEXHLevel3X 10 12" xfId="12901"/>
    <cellStyle name="SAPBEXHLevel3X 10 2" xfId="8579"/>
    <cellStyle name="SAPBEXHLevel3X 10 2 2" xfId="26647"/>
    <cellStyle name="SAPBEXHLevel3X 10 2 3" xfId="19363"/>
    <cellStyle name="SAPBEXHLevel3X 10 2 4" xfId="12902"/>
    <cellStyle name="SAPBEXHLevel3X 10 3" xfId="8580"/>
    <cellStyle name="SAPBEXHLevel3X 10 3 2" xfId="27240"/>
    <cellStyle name="SAPBEXHLevel3X 10 3 3" xfId="19364"/>
    <cellStyle name="SAPBEXHLevel3X 10 3 4" xfId="12903"/>
    <cellStyle name="SAPBEXHLevel3X 10 4" xfId="8581"/>
    <cellStyle name="SAPBEXHLevel3X 10 4 2" xfId="26648"/>
    <cellStyle name="SAPBEXHLevel3X 10 4 3" xfId="19365"/>
    <cellStyle name="SAPBEXHLevel3X 10 4 4" xfId="12904"/>
    <cellStyle name="SAPBEXHLevel3X 10 5" xfId="8582"/>
    <cellStyle name="SAPBEXHLevel3X 10 5 2" xfId="25659"/>
    <cellStyle name="SAPBEXHLevel3X 10 5 3" xfId="19366"/>
    <cellStyle name="SAPBEXHLevel3X 10 5 4" xfId="12905"/>
    <cellStyle name="SAPBEXHLevel3X 10 6" xfId="8583"/>
    <cellStyle name="SAPBEXHLevel3X 10 6 2" xfId="23453"/>
    <cellStyle name="SAPBEXHLevel3X 10 6 3" xfId="19367"/>
    <cellStyle name="SAPBEXHLevel3X 10 6 4" xfId="12906"/>
    <cellStyle name="SAPBEXHLevel3X 10 7" xfId="8584"/>
    <cellStyle name="SAPBEXHLevel3X 10 7 2" xfId="23452"/>
    <cellStyle name="SAPBEXHLevel3X 10 7 3" xfId="19368"/>
    <cellStyle name="SAPBEXHLevel3X 10 7 4" xfId="12907"/>
    <cellStyle name="SAPBEXHLevel3X 10 8" xfId="8585"/>
    <cellStyle name="SAPBEXHLevel3X 10 8 2" xfId="23451"/>
    <cellStyle name="SAPBEXHLevel3X 10 8 3" xfId="19369"/>
    <cellStyle name="SAPBEXHLevel3X 10 8 4" xfId="12908"/>
    <cellStyle name="SAPBEXHLevel3X 10 9" xfId="8586"/>
    <cellStyle name="SAPBEXHLevel3X 10 9 2" xfId="27127"/>
    <cellStyle name="SAPBEXHLevel3X 10 9 3" xfId="19370"/>
    <cellStyle name="SAPBEXHLevel3X 10 9 4" xfId="12909"/>
    <cellStyle name="SAPBEXHLevel3X 11" xfId="2596"/>
    <cellStyle name="SAPBEXHLevel3X 11 2" xfId="8587"/>
    <cellStyle name="SAPBEXHLevel3X 11 2 2" xfId="27385"/>
    <cellStyle name="SAPBEXHLevel3X 11 2 3" xfId="21756"/>
    <cellStyle name="SAPBEXHLevel3X 11 2 4" xfId="15298"/>
    <cellStyle name="SAPBEXHLevel3X 11 3" xfId="26398"/>
    <cellStyle name="SAPBEXHLevel3X 11 4" xfId="19371"/>
    <cellStyle name="SAPBEXHLevel3X 11 5" xfId="12910"/>
    <cellStyle name="SAPBEXHLevel3X 12" xfId="2597"/>
    <cellStyle name="SAPBEXHLevel3X 12 10" xfId="19372"/>
    <cellStyle name="SAPBEXHLevel3X 12 11" xfId="12911"/>
    <cellStyle name="SAPBEXHLevel3X 12 2" xfId="8588"/>
    <cellStyle name="SAPBEXHLevel3X 12 2 2" xfId="26397"/>
    <cellStyle name="SAPBEXHLevel3X 12 2 3" xfId="19373"/>
    <cellStyle name="SAPBEXHLevel3X 12 2 4" xfId="12912"/>
    <cellStyle name="SAPBEXHLevel3X 12 3" xfId="8589"/>
    <cellStyle name="SAPBEXHLevel3X 12 3 2" xfId="23450"/>
    <cellStyle name="SAPBEXHLevel3X 12 3 3" xfId="19374"/>
    <cellStyle name="SAPBEXHLevel3X 12 3 4" xfId="12913"/>
    <cellStyle name="SAPBEXHLevel3X 12 4" xfId="8590"/>
    <cellStyle name="SAPBEXHLevel3X 12 4 2" xfId="26396"/>
    <cellStyle name="SAPBEXHLevel3X 12 4 3" xfId="19375"/>
    <cellStyle name="SAPBEXHLevel3X 12 4 4" xfId="12914"/>
    <cellStyle name="SAPBEXHLevel3X 12 5" xfId="8591"/>
    <cellStyle name="SAPBEXHLevel3X 12 5 2" xfId="25585"/>
    <cellStyle name="SAPBEXHLevel3X 12 5 3" xfId="19376"/>
    <cellStyle name="SAPBEXHLevel3X 12 5 4" xfId="12915"/>
    <cellStyle name="SAPBEXHLevel3X 12 6" xfId="8592"/>
    <cellStyle name="SAPBEXHLevel3X 12 6 2" xfId="26395"/>
    <cellStyle name="SAPBEXHLevel3X 12 6 3" xfId="19377"/>
    <cellStyle name="SAPBEXHLevel3X 12 6 4" xfId="12916"/>
    <cellStyle name="SAPBEXHLevel3X 12 7" xfId="8593"/>
    <cellStyle name="SAPBEXHLevel3X 12 7 2" xfId="23449"/>
    <cellStyle name="SAPBEXHLevel3X 12 7 3" xfId="19378"/>
    <cellStyle name="SAPBEXHLevel3X 12 7 4" xfId="12917"/>
    <cellStyle name="SAPBEXHLevel3X 12 8" xfId="8594"/>
    <cellStyle name="SAPBEXHLevel3X 12 8 2" xfId="22694"/>
    <cellStyle name="SAPBEXHLevel3X 12 8 3" xfId="19379"/>
    <cellStyle name="SAPBEXHLevel3X 12 8 4" xfId="12918"/>
    <cellStyle name="SAPBEXHLevel3X 12 9" xfId="25586"/>
    <cellStyle name="SAPBEXHLevel3X 13" xfId="2598"/>
    <cellStyle name="SAPBEXHLevel3X 13 10" xfId="19380"/>
    <cellStyle name="SAPBEXHLevel3X 13 11" xfId="12919"/>
    <cellStyle name="SAPBEXHLevel3X 13 2" xfId="8595"/>
    <cellStyle name="SAPBEXHLevel3X 13 2 2" xfId="25584"/>
    <cellStyle name="SAPBEXHLevel3X 13 2 3" xfId="19381"/>
    <cellStyle name="SAPBEXHLevel3X 13 2 4" xfId="12920"/>
    <cellStyle name="SAPBEXHLevel3X 13 3" xfId="8596"/>
    <cellStyle name="SAPBEXHLevel3X 13 3 2" xfId="26393"/>
    <cellStyle name="SAPBEXHLevel3X 13 3 3" xfId="19382"/>
    <cellStyle name="SAPBEXHLevel3X 13 3 4" xfId="12921"/>
    <cellStyle name="SAPBEXHLevel3X 13 4" xfId="8597"/>
    <cellStyle name="SAPBEXHLevel3X 13 4 2" xfId="23448"/>
    <cellStyle name="SAPBEXHLevel3X 13 4 3" xfId="19383"/>
    <cellStyle name="SAPBEXHLevel3X 13 4 4" xfId="12922"/>
    <cellStyle name="SAPBEXHLevel3X 13 5" xfId="8598"/>
    <cellStyle name="SAPBEXHLevel3X 13 5 2" xfId="22376"/>
    <cellStyle name="SAPBEXHLevel3X 13 5 3" xfId="19384"/>
    <cellStyle name="SAPBEXHLevel3X 13 5 4" xfId="12923"/>
    <cellStyle name="SAPBEXHLevel3X 13 6" xfId="8599"/>
    <cellStyle name="SAPBEXHLevel3X 13 6 2" xfId="25583"/>
    <cellStyle name="SAPBEXHLevel3X 13 6 3" xfId="19385"/>
    <cellStyle name="SAPBEXHLevel3X 13 6 4" xfId="12924"/>
    <cellStyle name="SAPBEXHLevel3X 13 7" xfId="8600"/>
    <cellStyle name="SAPBEXHLevel3X 13 7 2" xfId="23447"/>
    <cellStyle name="SAPBEXHLevel3X 13 7 3" xfId="19386"/>
    <cellStyle name="SAPBEXHLevel3X 13 7 4" xfId="12925"/>
    <cellStyle name="SAPBEXHLevel3X 13 8" xfId="8601"/>
    <cellStyle name="SAPBEXHLevel3X 13 8 2" xfId="25582"/>
    <cellStyle name="SAPBEXHLevel3X 13 8 3" xfId="19387"/>
    <cellStyle name="SAPBEXHLevel3X 13 8 4" xfId="12926"/>
    <cellStyle name="SAPBEXHLevel3X 13 9" xfId="26394"/>
    <cellStyle name="SAPBEXHLevel3X 14" xfId="2599"/>
    <cellStyle name="SAPBEXHLevel3X 14 2" xfId="8602"/>
    <cellStyle name="SAPBEXHLevel3X 14 2 2" xfId="23239"/>
    <cellStyle name="SAPBEXHLevel3X 14 2 3" xfId="20273"/>
    <cellStyle name="SAPBEXHLevel3X 14 2 4" xfId="13820"/>
    <cellStyle name="SAPBEXHLevel3X 14 3" xfId="22693"/>
    <cellStyle name="SAPBEXHLevel3X 14 4" xfId="19388"/>
    <cellStyle name="SAPBEXHLevel3X 14 5" xfId="12927"/>
    <cellStyle name="SAPBEXHLevel3X 15" xfId="2600"/>
    <cellStyle name="SAPBEXHLevel3X 15 2" xfId="8603"/>
    <cellStyle name="SAPBEXHLevel3X 15 2 2" xfId="23238"/>
    <cellStyle name="SAPBEXHLevel3X 15 2 3" xfId="20274"/>
    <cellStyle name="SAPBEXHLevel3X 15 2 4" xfId="13821"/>
    <cellStyle name="SAPBEXHLevel3X 15 3" xfId="23446"/>
    <cellStyle name="SAPBEXHLevel3X 15 4" xfId="19389"/>
    <cellStyle name="SAPBEXHLevel3X 15 5" xfId="12928"/>
    <cellStyle name="SAPBEXHLevel3X 16" xfId="2601"/>
    <cellStyle name="SAPBEXHLevel3X 16 2" xfId="8604"/>
    <cellStyle name="SAPBEXHLevel3X 16 2 2" xfId="23237"/>
    <cellStyle name="SAPBEXHLevel3X 16 2 3" xfId="20275"/>
    <cellStyle name="SAPBEXHLevel3X 16 2 4" xfId="13822"/>
    <cellStyle name="SAPBEXHLevel3X 16 3" xfId="25581"/>
    <cellStyle name="SAPBEXHLevel3X 16 4" xfId="19390"/>
    <cellStyle name="SAPBEXHLevel3X 16 5" xfId="12929"/>
    <cellStyle name="SAPBEXHLevel3X 17" xfId="2602"/>
    <cellStyle name="SAPBEXHLevel3X 17 2" xfId="8605"/>
    <cellStyle name="SAPBEXHLevel3X 17 2 2" xfId="26586"/>
    <cellStyle name="SAPBEXHLevel3X 17 2 3" xfId="20276"/>
    <cellStyle name="SAPBEXHLevel3X 17 2 4" xfId="13823"/>
    <cellStyle name="SAPBEXHLevel3X 17 3" xfId="23445"/>
    <cellStyle name="SAPBEXHLevel3X 17 4" xfId="19391"/>
    <cellStyle name="SAPBEXHLevel3X 17 5" xfId="12930"/>
    <cellStyle name="SAPBEXHLevel3X 18" xfId="2603"/>
    <cellStyle name="SAPBEXHLevel3X 18 2" xfId="8606"/>
    <cellStyle name="SAPBEXHLevel3X 18 2 2" xfId="26101"/>
    <cellStyle name="SAPBEXHLevel3X 18 2 3" xfId="20277"/>
    <cellStyle name="SAPBEXHLevel3X 18 2 4" xfId="13824"/>
    <cellStyle name="SAPBEXHLevel3X 18 3" xfId="25580"/>
    <cellStyle name="SAPBEXHLevel3X 18 4" xfId="19392"/>
    <cellStyle name="SAPBEXHLevel3X 18 5" xfId="12931"/>
    <cellStyle name="SAPBEXHLevel3X 19" xfId="2604"/>
    <cellStyle name="SAPBEXHLevel3X 19 2" xfId="8607"/>
    <cellStyle name="SAPBEXHLevel3X 19 2 2" xfId="26585"/>
    <cellStyle name="SAPBEXHLevel3X 19 2 3" xfId="20278"/>
    <cellStyle name="SAPBEXHLevel3X 19 2 4" xfId="13825"/>
    <cellStyle name="SAPBEXHLevel3X 19 3" xfId="22692"/>
    <cellStyle name="SAPBEXHLevel3X 19 4" xfId="19393"/>
    <cellStyle name="SAPBEXHLevel3X 19 5" xfId="12932"/>
    <cellStyle name="SAPBEXHLevel3X 2" xfId="2605"/>
    <cellStyle name="SAPBEXHLevel3X 2 10" xfId="23444"/>
    <cellStyle name="SAPBEXHLevel3X 2 11" xfId="19394"/>
    <cellStyle name="SAPBEXHLevel3X 2 12" xfId="12933"/>
    <cellStyle name="SAPBEXHLevel3X 2 2" xfId="8608"/>
    <cellStyle name="SAPBEXHLevel3X 2 2 2" xfId="25579"/>
    <cellStyle name="SAPBEXHLevel3X 2 2 3" xfId="19395"/>
    <cellStyle name="SAPBEXHLevel3X 2 2 4" xfId="12934"/>
    <cellStyle name="SAPBEXHLevel3X 2 3" xfId="8609"/>
    <cellStyle name="SAPBEXHLevel3X 2 3 2" xfId="26392"/>
    <cellStyle name="SAPBEXHLevel3X 2 3 3" xfId="19396"/>
    <cellStyle name="SAPBEXHLevel3X 2 3 4" xfId="12935"/>
    <cellStyle name="SAPBEXHLevel3X 2 4" xfId="8610"/>
    <cellStyle name="SAPBEXHLevel3X 2 4 2" xfId="22375"/>
    <cellStyle name="SAPBEXHLevel3X 2 4 3" xfId="19397"/>
    <cellStyle name="SAPBEXHLevel3X 2 4 4" xfId="12936"/>
    <cellStyle name="SAPBEXHLevel3X 2 5" xfId="8611"/>
    <cellStyle name="SAPBEXHLevel3X 2 5 2" xfId="22691"/>
    <cellStyle name="SAPBEXHLevel3X 2 5 3" xfId="19398"/>
    <cellStyle name="SAPBEXHLevel3X 2 5 4" xfId="12937"/>
    <cellStyle name="SAPBEXHLevel3X 2 6" xfId="8612"/>
    <cellStyle name="SAPBEXHLevel3X 2 6 2" xfId="22374"/>
    <cellStyle name="SAPBEXHLevel3X 2 6 3" xfId="19399"/>
    <cellStyle name="SAPBEXHLevel3X 2 6 4" xfId="12938"/>
    <cellStyle name="SAPBEXHLevel3X 2 7" xfId="8613"/>
    <cellStyle name="SAPBEXHLevel3X 2 7 2" xfId="22373"/>
    <cellStyle name="SAPBEXHLevel3X 2 7 3" xfId="19400"/>
    <cellStyle name="SAPBEXHLevel3X 2 7 4" xfId="12939"/>
    <cellStyle name="SAPBEXHLevel3X 2 8" xfId="8614"/>
    <cellStyle name="SAPBEXHLevel3X 2 8 2" xfId="22372"/>
    <cellStyle name="SAPBEXHLevel3X 2 8 3" xfId="19401"/>
    <cellStyle name="SAPBEXHLevel3X 2 8 4" xfId="12940"/>
    <cellStyle name="SAPBEXHLevel3X 2 9" xfId="8615"/>
    <cellStyle name="SAPBEXHLevel3X 2 9 2" xfId="25685"/>
    <cellStyle name="SAPBEXHLevel3X 2 9 3" xfId="19402"/>
    <cellStyle name="SAPBEXHLevel3X 2 9 4" xfId="12941"/>
    <cellStyle name="SAPBEXHLevel3X 20" xfId="2606"/>
    <cellStyle name="SAPBEXHLevel3X 20 2" xfId="8616"/>
    <cellStyle name="SAPBEXHLevel3X 20 2 2" xfId="26584"/>
    <cellStyle name="SAPBEXHLevel3X 20 2 3" xfId="20279"/>
    <cellStyle name="SAPBEXHLevel3X 20 2 4" xfId="13826"/>
    <cellStyle name="SAPBEXHLevel3X 20 3" xfId="22690"/>
    <cellStyle name="SAPBEXHLevel3X 20 4" xfId="19403"/>
    <cellStyle name="SAPBEXHLevel3X 20 5" xfId="12942"/>
    <cellStyle name="SAPBEXHLevel3X 21" xfId="2607"/>
    <cellStyle name="SAPBEXHLevel3X 21 2" xfId="27386"/>
    <cellStyle name="SAPBEXHLevel3X 21 3" xfId="21757"/>
    <cellStyle name="SAPBEXHLevel3X 21 4" xfId="15299"/>
    <cellStyle name="SAPBEXHLevel3X 22" xfId="2608"/>
    <cellStyle name="SAPBEXHLevel3X 22 2" xfId="27387"/>
    <cellStyle name="SAPBEXHLevel3X 22 3" xfId="21758"/>
    <cellStyle name="SAPBEXHLevel3X 22 4" xfId="15300"/>
    <cellStyle name="SAPBEXHLevel3X 23" xfId="2609"/>
    <cellStyle name="SAPBEXHLevel3X 23 2" xfId="27388"/>
    <cellStyle name="SAPBEXHLevel3X 23 3" xfId="21759"/>
    <cellStyle name="SAPBEXHLevel3X 23 4" xfId="15301"/>
    <cellStyle name="SAPBEXHLevel3X 24" xfId="2610"/>
    <cellStyle name="SAPBEXHLevel3X 24 2" xfId="27389"/>
    <cellStyle name="SAPBEXHLevel3X 24 3" xfId="21760"/>
    <cellStyle name="SAPBEXHLevel3X 24 4" xfId="15302"/>
    <cellStyle name="SAPBEXHLevel3X 25" xfId="2611"/>
    <cellStyle name="SAPBEXHLevel3X 25 2" xfId="27390"/>
    <cellStyle name="SAPBEXHLevel3X 25 3" xfId="21761"/>
    <cellStyle name="SAPBEXHLevel3X 25 4" xfId="15303"/>
    <cellStyle name="SAPBEXHLevel3X 26" xfId="2612"/>
    <cellStyle name="SAPBEXHLevel3X 26 2" xfId="27391"/>
    <cellStyle name="SAPBEXHLevel3X 26 3" xfId="21762"/>
    <cellStyle name="SAPBEXHLevel3X 26 4" xfId="15304"/>
    <cellStyle name="SAPBEXHLevel3X 27" xfId="2613"/>
    <cellStyle name="SAPBEXHLevel3X 27 2" xfId="27392"/>
    <cellStyle name="SAPBEXHLevel3X 27 3" xfId="21763"/>
    <cellStyle name="SAPBEXHLevel3X 27 4" xfId="15305"/>
    <cellStyle name="SAPBEXHLevel3X 28" xfId="2614"/>
    <cellStyle name="SAPBEXHLevel3X 28 2" xfId="27393"/>
    <cellStyle name="SAPBEXHLevel3X 28 3" xfId="21764"/>
    <cellStyle name="SAPBEXHLevel3X 28 4" xfId="15306"/>
    <cellStyle name="SAPBEXHLevel3X 29" xfId="2615"/>
    <cellStyle name="SAPBEXHLevel3X 29 2" xfId="27394"/>
    <cellStyle name="SAPBEXHLevel3X 29 3" xfId="21765"/>
    <cellStyle name="SAPBEXHLevel3X 29 4" xfId="15307"/>
    <cellStyle name="SAPBEXHLevel3X 3" xfId="2616"/>
    <cellStyle name="SAPBEXHLevel3X 3 10" xfId="22371"/>
    <cellStyle name="SAPBEXHLevel3X 3 11" xfId="19404"/>
    <cellStyle name="SAPBEXHLevel3X 3 12" xfId="12943"/>
    <cellStyle name="SAPBEXHLevel3X 3 2" xfId="8617"/>
    <cellStyle name="SAPBEXHLevel3X 3 2 2" xfId="22370"/>
    <cellStyle name="SAPBEXHLevel3X 3 2 3" xfId="19405"/>
    <cellStyle name="SAPBEXHLevel3X 3 2 4" xfId="12944"/>
    <cellStyle name="SAPBEXHLevel3X 3 3" xfId="8618"/>
    <cellStyle name="SAPBEXHLevel3X 3 3 2" xfId="22369"/>
    <cellStyle name="SAPBEXHLevel3X 3 3 3" xfId="19406"/>
    <cellStyle name="SAPBEXHLevel3X 3 3 4" xfId="12945"/>
    <cellStyle name="SAPBEXHLevel3X 3 4" xfId="8619"/>
    <cellStyle name="SAPBEXHLevel3X 3 4 2" xfId="22368"/>
    <cellStyle name="SAPBEXHLevel3X 3 4 3" xfId="19407"/>
    <cellStyle name="SAPBEXHLevel3X 3 4 4" xfId="12946"/>
    <cellStyle name="SAPBEXHLevel3X 3 5" xfId="8620"/>
    <cellStyle name="SAPBEXHLevel3X 3 5 2" xfId="22689"/>
    <cellStyle name="SAPBEXHLevel3X 3 5 3" xfId="19408"/>
    <cellStyle name="SAPBEXHLevel3X 3 5 4" xfId="12947"/>
    <cellStyle name="SAPBEXHLevel3X 3 6" xfId="8621"/>
    <cellStyle name="SAPBEXHLevel3X 3 6 2" xfId="23443"/>
    <cellStyle name="SAPBEXHLevel3X 3 6 3" xfId="19409"/>
    <cellStyle name="SAPBEXHLevel3X 3 6 4" xfId="12948"/>
    <cellStyle name="SAPBEXHLevel3X 3 7" xfId="8622"/>
    <cellStyle name="SAPBEXHLevel3X 3 7 2" xfId="26646"/>
    <cellStyle name="SAPBEXHLevel3X 3 7 3" xfId="19410"/>
    <cellStyle name="SAPBEXHLevel3X 3 7 4" xfId="12949"/>
    <cellStyle name="SAPBEXHLevel3X 3 8" xfId="8623"/>
    <cellStyle name="SAPBEXHLevel3X 3 8 2" xfId="26645"/>
    <cellStyle name="SAPBEXHLevel3X 3 8 3" xfId="19411"/>
    <cellStyle name="SAPBEXHLevel3X 3 8 4" xfId="12950"/>
    <cellStyle name="SAPBEXHLevel3X 3 9" xfId="8624"/>
    <cellStyle name="SAPBEXHLevel3X 3 9 2" xfId="26644"/>
    <cellStyle name="SAPBEXHLevel3X 3 9 3" xfId="19412"/>
    <cellStyle name="SAPBEXHLevel3X 3 9 4" xfId="12951"/>
    <cellStyle name="SAPBEXHLevel3X 30" xfId="2617"/>
    <cellStyle name="SAPBEXHLevel3X 30 2" xfId="27395"/>
    <cellStyle name="SAPBEXHLevel3X 30 3" xfId="21766"/>
    <cellStyle name="SAPBEXHLevel3X 30 4" xfId="15308"/>
    <cellStyle name="SAPBEXHLevel3X 31" xfId="2618"/>
    <cellStyle name="SAPBEXHLevel3X 31 2" xfId="27396"/>
    <cellStyle name="SAPBEXHLevel3X 31 3" xfId="21767"/>
    <cellStyle name="SAPBEXHLevel3X 31 4" xfId="15309"/>
    <cellStyle name="SAPBEXHLevel3X 32" xfId="2619"/>
    <cellStyle name="SAPBEXHLevel3X 32 2" xfId="27397"/>
    <cellStyle name="SAPBEXHLevel3X 32 3" xfId="21768"/>
    <cellStyle name="SAPBEXHLevel3X 32 4" xfId="15310"/>
    <cellStyle name="SAPBEXHLevel3X 33" xfId="2620"/>
    <cellStyle name="SAPBEXHLevel3X 33 2" xfId="27398"/>
    <cellStyle name="SAPBEXHLevel3X 33 3" xfId="21769"/>
    <cellStyle name="SAPBEXHLevel3X 33 4" xfId="15311"/>
    <cellStyle name="SAPBEXHLevel3X 34" xfId="2621"/>
    <cellStyle name="SAPBEXHLevel3X 34 2" xfId="27399"/>
    <cellStyle name="SAPBEXHLevel3X 34 3" xfId="21770"/>
    <cellStyle name="SAPBEXHLevel3X 34 4" xfId="15312"/>
    <cellStyle name="SAPBEXHLevel3X 35" xfId="2622"/>
    <cellStyle name="SAPBEXHLevel3X 35 2" xfId="27400"/>
    <cellStyle name="SAPBEXHLevel3X 35 3" xfId="21771"/>
    <cellStyle name="SAPBEXHLevel3X 35 4" xfId="15313"/>
    <cellStyle name="SAPBEXHLevel3X 36" xfId="2623"/>
    <cellStyle name="SAPBEXHLevel3X 36 2" xfId="27401"/>
    <cellStyle name="SAPBEXHLevel3X 36 3" xfId="21772"/>
    <cellStyle name="SAPBEXHLevel3X 36 4" xfId="15314"/>
    <cellStyle name="SAPBEXHLevel3X 37" xfId="2624"/>
    <cellStyle name="SAPBEXHLevel3X 37 2" xfId="27402"/>
    <cellStyle name="SAPBEXHLevel3X 37 3" xfId="21773"/>
    <cellStyle name="SAPBEXHLevel3X 37 4" xfId="15315"/>
    <cellStyle name="SAPBEXHLevel3X 38" xfId="2625"/>
    <cellStyle name="SAPBEXHLevel3X 38 2" xfId="27403"/>
    <cellStyle name="SAPBEXHLevel3X 38 3" xfId="21774"/>
    <cellStyle name="SAPBEXHLevel3X 38 4" xfId="15316"/>
    <cellStyle name="SAPBEXHLevel3X 39" xfId="2626"/>
    <cellStyle name="SAPBEXHLevel3X 39 2" xfId="27404"/>
    <cellStyle name="SAPBEXHLevel3X 39 3" xfId="21775"/>
    <cellStyle name="SAPBEXHLevel3X 39 4" xfId="15317"/>
    <cellStyle name="SAPBEXHLevel3X 4" xfId="2627"/>
    <cellStyle name="SAPBEXHLevel3X 4 10" xfId="22688"/>
    <cellStyle name="SAPBEXHLevel3X 4 11" xfId="19413"/>
    <cellStyle name="SAPBEXHLevel3X 4 12" xfId="12952"/>
    <cellStyle name="SAPBEXHLevel3X 4 2" xfId="8625"/>
    <cellStyle name="SAPBEXHLevel3X 4 2 2" xfId="26307"/>
    <cellStyle name="SAPBEXHLevel3X 4 2 3" xfId="19414"/>
    <cellStyle name="SAPBEXHLevel3X 4 2 4" xfId="12953"/>
    <cellStyle name="SAPBEXHLevel3X 4 3" xfId="8626"/>
    <cellStyle name="SAPBEXHLevel3X 4 3 2" xfId="22687"/>
    <cellStyle name="SAPBEXHLevel3X 4 3 3" xfId="19415"/>
    <cellStyle name="SAPBEXHLevel3X 4 3 4" xfId="12954"/>
    <cellStyle name="SAPBEXHLevel3X 4 4" xfId="8627"/>
    <cellStyle name="SAPBEXHLevel3X 4 4 2" xfId="22686"/>
    <cellStyle name="SAPBEXHLevel3X 4 4 3" xfId="19416"/>
    <cellStyle name="SAPBEXHLevel3X 4 4 4" xfId="12955"/>
    <cellStyle name="SAPBEXHLevel3X 4 5" xfId="8628"/>
    <cellStyle name="SAPBEXHLevel3X 4 5 2" xfId="27126"/>
    <cellStyle name="SAPBEXHLevel3X 4 5 3" xfId="19417"/>
    <cellStyle name="SAPBEXHLevel3X 4 5 4" xfId="12956"/>
    <cellStyle name="SAPBEXHLevel3X 4 6" xfId="8629"/>
    <cellStyle name="SAPBEXHLevel3X 4 6 2" xfId="27125"/>
    <cellStyle name="SAPBEXHLevel3X 4 6 3" xfId="19418"/>
    <cellStyle name="SAPBEXHLevel3X 4 6 4" xfId="12957"/>
    <cellStyle name="SAPBEXHLevel3X 4 7" xfId="8630"/>
    <cellStyle name="SAPBEXHLevel3X 4 7 2" xfId="22685"/>
    <cellStyle name="SAPBEXHLevel3X 4 7 3" xfId="19419"/>
    <cellStyle name="SAPBEXHLevel3X 4 7 4" xfId="12958"/>
    <cellStyle name="SAPBEXHLevel3X 4 8" xfId="8631"/>
    <cellStyle name="SAPBEXHLevel3X 4 8 2" xfId="22681"/>
    <cellStyle name="SAPBEXHLevel3X 4 8 3" xfId="19420"/>
    <cellStyle name="SAPBEXHLevel3X 4 8 4" xfId="12959"/>
    <cellStyle name="SAPBEXHLevel3X 4 9" xfId="8632"/>
    <cellStyle name="SAPBEXHLevel3X 4 9 2" xfId="22684"/>
    <cellStyle name="SAPBEXHLevel3X 4 9 3" xfId="19421"/>
    <cellStyle name="SAPBEXHLevel3X 4 9 4" xfId="12960"/>
    <cellStyle name="SAPBEXHLevel3X 40" xfId="2628"/>
    <cellStyle name="SAPBEXHLevel3X 40 2" xfId="27405"/>
    <cellStyle name="SAPBEXHLevel3X 40 3" xfId="21776"/>
    <cellStyle name="SAPBEXHLevel3X 40 4" xfId="15318"/>
    <cellStyle name="SAPBEXHLevel3X 41" xfId="2629"/>
    <cellStyle name="SAPBEXHLevel3X 41 2" xfId="27406"/>
    <cellStyle name="SAPBEXHLevel3X 41 3" xfId="21777"/>
    <cellStyle name="SAPBEXHLevel3X 41 4" xfId="15319"/>
    <cellStyle name="SAPBEXHLevel3X 42" xfId="2630"/>
    <cellStyle name="SAPBEXHLevel3X 42 2" xfId="27407"/>
    <cellStyle name="SAPBEXHLevel3X 42 3" xfId="21778"/>
    <cellStyle name="SAPBEXHLevel3X 42 4" xfId="15320"/>
    <cellStyle name="SAPBEXHLevel3X 43" xfId="2631"/>
    <cellStyle name="SAPBEXHLevel3X 43 2" xfId="27408"/>
    <cellStyle name="SAPBEXHLevel3X 43 3" xfId="21779"/>
    <cellStyle name="SAPBEXHLevel3X 43 4" xfId="15321"/>
    <cellStyle name="SAPBEXHLevel3X 44" xfId="2632"/>
    <cellStyle name="SAPBEXHLevel3X 44 2" xfId="27409"/>
    <cellStyle name="SAPBEXHLevel3X 44 3" xfId="21780"/>
    <cellStyle name="SAPBEXHLevel3X 44 4" xfId="15322"/>
    <cellStyle name="SAPBEXHLevel3X 45" xfId="2633"/>
    <cellStyle name="SAPBEXHLevel3X 45 2" xfId="27410"/>
    <cellStyle name="SAPBEXHLevel3X 45 3" xfId="21781"/>
    <cellStyle name="SAPBEXHLevel3X 45 4" xfId="15323"/>
    <cellStyle name="SAPBEXHLevel3X 46" xfId="4788"/>
    <cellStyle name="SAPBEXHLevel3X 46 2" xfId="15754"/>
    <cellStyle name="SAPBEXHLevel3X 46 3" xfId="27384"/>
    <cellStyle name="SAPBEXHLevel3X 46 4" xfId="21755"/>
    <cellStyle name="SAPBEXHLevel3X 47" xfId="4857"/>
    <cellStyle name="SAPBEXHLevel3X 47 2" xfId="23455"/>
    <cellStyle name="SAPBEXHLevel3X 48" xfId="4482"/>
    <cellStyle name="SAPBEXHLevel3X 48 2" xfId="19361"/>
    <cellStyle name="SAPBEXHLevel3X 49" xfId="12900"/>
    <cellStyle name="SAPBEXHLevel3X 5" xfId="2634"/>
    <cellStyle name="SAPBEXHLevel3X 5 10" xfId="26643"/>
    <cellStyle name="SAPBEXHLevel3X 5 11" xfId="19422"/>
    <cellStyle name="SAPBEXHLevel3X 5 12" xfId="12961"/>
    <cellStyle name="SAPBEXHLevel3X 5 2" xfId="8633"/>
    <cellStyle name="SAPBEXHLevel3X 5 2 2" xfId="22683"/>
    <cellStyle name="SAPBEXHLevel3X 5 2 3" xfId="19423"/>
    <cellStyle name="SAPBEXHLevel3X 5 2 4" xfId="12962"/>
    <cellStyle name="SAPBEXHLevel3X 5 3" xfId="8634"/>
    <cellStyle name="SAPBEXHLevel3X 5 3 2" xfId="26642"/>
    <cellStyle name="SAPBEXHLevel3X 5 3 3" xfId="19424"/>
    <cellStyle name="SAPBEXHLevel3X 5 3 4" xfId="12963"/>
    <cellStyle name="SAPBEXHLevel3X 5 4" xfId="8635"/>
    <cellStyle name="SAPBEXHLevel3X 5 4 2" xfId="22682"/>
    <cellStyle name="SAPBEXHLevel3X 5 4 3" xfId="19425"/>
    <cellStyle name="SAPBEXHLevel3X 5 4 4" xfId="12964"/>
    <cellStyle name="SAPBEXHLevel3X 5 5" xfId="8636"/>
    <cellStyle name="SAPBEXHLevel3X 5 5 2" xfId="26641"/>
    <cellStyle name="SAPBEXHLevel3X 5 5 3" xfId="19426"/>
    <cellStyle name="SAPBEXHLevel3X 5 5 4" xfId="12965"/>
    <cellStyle name="SAPBEXHLevel3X 5 6" xfId="8637"/>
    <cellStyle name="SAPBEXHLevel3X 5 6 2" xfId="27207"/>
    <cellStyle name="SAPBEXHLevel3X 5 6 3" xfId="19427"/>
    <cellStyle name="SAPBEXHLevel3X 5 6 4" xfId="12966"/>
    <cellStyle name="SAPBEXHLevel3X 5 7" xfId="8638"/>
    <cellStyle name="SAPBEXHLevel3X 5 7 2" xfId="22680"/>
    <cellStyle name="SAPBEXHLevel3X 5 7 3" xfId="19428"/>
    <cellStyle name="SAPBEXHLevel3X 5 7 4" xfId="12967"/>
    <cellStyle name="SAPBEXHLevel3X 5 8" xfId="8639"/>
    <cellStyle name="SAPBEXHLevel3X 5 8 2" xfId="26306"/>
    <cellStyle name="SAPBEXHLevel3X 5 8 3" xfId="19429"/>
    <cellStyle name="SAPBEXHLevel3X 5 8 4" xfId="12968"/>
    <cellStyle name="SAPBEXHLevel3X 5 9" xfId="8640"/>
    <cellStyle name="SAPBEXHLevel3X 5 9 2" xfId="22679"/>
    <cellStyle name="SAPBEXHLevel3X 5 9 3" xfId="19430"/>
    <cellStyle name="SAPBEXHLevel3X 5 9 4" xfId="12969"/>
    <cellStyle name="SAPBEXHLevel3X 6" xfId="2635"/>
    <cellStyle name="SAPBEXHLevel3X 6 10" xfId="22678"/>
    <cellStyle name="SAPBEXHLevel3X 6 11" xfId="19431"/>
    <cellStyle name="SAPBEXHLevel3X 6 12" xfId="12970"/>
    <cellStyle name="SAPBEXHLevel3X 6 2" xfId="8641"/>
    <cellStyle name="SAPBEXHLevel3X 6 2 2" xfId="22677"/>
    <cellStyle name="SAPBEXHLevel3X 6 2 3" xfId="19432"/>
    <cellStyle name="SAPBEXHLevel3X 6 2 4" xfId="12971"/>
    <cellStyle name="SAPBEXHLevel3X 6 3" xfId="8642"/>
    <cellStyle name="SAPBEXHLevel3X 6 3 2" xfId="22676"/>
    <cellStyle name="SAPBEXHLevel3X 6 3 3" xfId="19433"/>
    <cellStyle name="SAPBEXHLevel3X 6 3 4" xfId="12972"/>
    <cellStyle name="SAPBEXHLevel3X 6 4" xfId="8643"/>
    <cellStyle name="SAPBEXHLevel3X 6 4 2" xfId="22675"/>
    <cellStyle name="SAPBEXHLevel3X 6 4 3" xfId="19434"/>
    <cellStyle name="SAPBEXHLevel3X 6 4 4" xfId="12973"/>
    <cellStyle name="SAPBEXHLevel3X 6 5" xfId="8644"/>
    <cellStyle name="SAPBEXHLevel3X 6 5 2" xfId="22674"/>
    <cellStyle name="SAPBEXHLevel3X 6 5 3" xfId="19435"/>
    <cellStyle name="SAPBEXHLevel3X 6 5 4" xfId="12974"/>
    <cellStyle name="SAPBEXHLevel3X 6 6" xfId="8645"/>
    <cellStyle name="SAPBEXHLevel3X 6 6 2" xfId="22673"/>
    <cellStyle name="SAPBEXHLevel3X 6 6 3" xfId="19436"/>
    <cellStyle name="SAPBEXHLevel3X 6 6 4" xfId="12975"/>
    <cellStyle name="SAPBEXHLevel3X 6 7" xfId="8646"/>
    <cellStyle name="SAPBEXHLevel3X 6 7 2" xfId="26640"/>
    <cellStyle name="SAPBEXHLevel3X 6 7 3" xfId="19437"/>
    <cellStyle name="SAPBEXHLevel3X 6 7 4" xfId="12976"/>
    <cellStyle name="SAPBEXHLevel3X 6 8" xfId="8647"/>
    <cellStyle name="SAPBEXHLevel3X 6 8 2" xfId="22672"/>
    <cellStyle name="SAPBEXHLevel3X 6 8 3" xfId="19438"/>
    <cellStyle name="SAPBEXHLevel3X 6 8 4" xfId="12977"/>
    <cellStyle name="SAPBEXHLevel3X 6 9" xfId="8648"/>
    <cellStyle name="SAPBEXHLevel3X 6 9 2" xfId="22367"/>
    <cellStyle name="SAPBEXHLevel3X 6 9 3" xfId="19439"/>
    <cellStyle name="SAPBEXHLevel3X 6 9 4" xfId="12978"/>
    <cellStyle name="SAPBEXHLevel3X 7" xfId="2636"/>
    <cellStyle name="SAPBEXHLevel3X 7 10" xfId="22366"/>
    <cellStyle name="SAPBEXHLevel3X 7 11" xfId="19440"/>
    <cellStyle name="SAPBEXHLevel3X 7 12" xfId="12979"/>
    <cellStyle name="SAPBEXHLevel3X 7 2" xfId="8649"/>
    <cellStyle name="SAPBEXHLevel3X 7 2 2" xfId="22365"/>
    <cellStyle name="SAPBEXHLevel3X 7 2 3" xfId="19441"/>
    <cellStyle name="SAPBEXHLevel3X 7 2 4" xfId="12980"/>
    <cellStyle name="SAPBEXHLevel3X 7 3" xfId="8650"/>
    <cellStyle name="SAPBEXHLevel3X 7 3 2" xfId="22364"/>
    <cellStyle name="SAPBEXHLevel3X 7 3 3" xfId="19442"/>
    <cellStyle name="SAPBEXHLevel3X 7 3 4" xfId="12981"/>
    <cellStyle name="SAPBEXHLevel3X 7 4" xfId="8651"/>
    <cellStyle name="SAPBEXHLevel3X 7 4 2" xfId="22363"/>
    <cellStyle name="SAPBEXHLevel3X 7 4 3" xfId="19443"/>
    <cellStyle name="SAPBEXHLevel3X 7 4 4" xfId="12982"/>
    <cellStyle name="SAPBEXHLevel3X 7 5" xfId="8652"/>
    <cellStyle name="SAPBEXHLevel3X 7 5 2" xfId="22362"/>
    <cellStyle name="SAPBEXHLevel3X 7 5 3" xfId="19444"/>
    <cellStyle name="SAPBEXHLevel3X 7 5 4" xfId="12983"/>
    <cellStyle name="SAPBEXHLevel3X 7 6" xfId="8653"/>
    <cellStyle name="SAPBEXHLevel3X 7 6 2" xfId="22361"/>
    <cellStyle name="SAPBEXHLevel3X 7 6 3" xfId="19445"/>
    <cellStyle name="SAPBEXHLevel3X 7 6 4" xfId="12984"/>
    <cellStyle name="SAPBEXHLevel3X 7 7" xfId="8654"/>
    <cellStyle name="SAPBEXHLevel3X 7 7 2" xfId="22360"/>
    <cellStyle name="SAPBEXHLevel3X 7 7 3" xfId="19446"/>
    <cellStyle name="SAPBEXHLevel3X 7 7 4" xfId="12985"/>
    <cellStyle name="SAPBEXHLevel3X 7 8" xfId="8655"/>
    <cellStyle name="SAPBEXHLevel3X 7 8 2" xfId="22359"/>
    <cellStyle name="SAPBEXHLevel3X 7 8 3" xfId="19447"/>
    <cellStyle name="SAPBEXHLevel3X 7 8 4" xfId="12986"/>
    <cellStyle name="SAPBEXHLevel3X 7 9" xfId="8656"/>
    <cellStyle name="SAPBEXHLevel3X 7 9 2" xfId="22358"/>
    <cellStyle name="SAPBEXHLevel3X 7 9 3" xfId="19448"/>
    <cellStyle name="SAPBEXHLevel3X 7 9 4" xfId="12987"/>
    <cellStyle name="SAPBEXHLevel3X 8" xfId="2637"/>
    <cellStyle name="SAPBEXHLevel3X 8 10" xfId="26627"/>
    <cellStyle name="SAPBEXHLevel3X 8 11" xfId="19449"/>
    <cellStyle name="SAPBEXHLevel3X 8 12" xfId="12988"/>
    <cellStyle name="SAPBEXHLevel3X 8 2" xfId="8657"/>
    <cellStyle name="SAPBEXHLevel3X 8 2 2" xfId="26639"/>
    <cellStyle name="SAPBEXHLevel3X 8 2 3" xfId="19450"/>
    <cellStyle name="SAPBEXHLevel3X 8 2 4" xfId="12989"/>
    <cellStyle name="SAPBEXHLevel3X 8 3" xfId="8658"/>
    <cellStyle name="SAPBEXHLevel3X 8 3 2" xfId="26638"/>
    <cellStyle name="SAPBEXHLevel3X 8 3 3" xfId="19451"/>
    <cellStyle name="SAPBEXHLevel3X 8 3 4" xfId="12990"/>
    <cellStyle name="SAPBEXHLevel3X 8 4" xfId="8659"/>
    <cellStyle name="SAPBEXHLevel3X 8 4 2" xfId="26637"/>
    <cellStyle name="SAPBEXHLevel3X 8 4 3" xfId="19452"/>
    <cellStyle name="SAPBEXHLevel3X 8 4 4" xfId="12991"/>
    <cellStyle name="SAPBEXHLevel3X 8 5" xfId="8660"/>
    <cellStyle name="SAPBEXHLevel3X 8 5 2" xfId="25667"/>
    <cellStyle name="SAPBEXHLevel3X 8 5 3" xfId="19453"/>
    <cellStyle name="SAPBEXHLevel3X 8 5 4" xfId="12992"/>
    <cellStyle name="SAPBEXHLevel3X 8 6" xfId="8661"/>
    <cellStyle name="SAPBEXHLevel3X 8 6 2" xfId="25660"/>
    <cellStyle name="SAPBEXHLevel3X 8 6 3" xfId="19454"/>
    <cellStyle name="SAPBEXHLevel3X 8 6 4" xfId="12993"/>
    <cellStyle name="SAPBEXHLevel3X 8 7" xfId="8662"/>
    <cellStyle name="SAPBEXHLevel3X 8 7 2" xfId="26636"/>
    <cellStyle name="SAPBEXHLevel3X 8 7 3" xfId="19455"/>
    <cellStyle name="SAPBEXHLevel3X 8 7 4" xfId="12994"/>
    <cellStyle name="SAPBEXHLevel3X 8 8" xfId="8663"/>
    <cellStyle name="SAPBEXHLevel3X 8 8 2" xfId="26635"/>
    <cellStyle name="SAPBEXHLevel3X 8 8 3" xfId="19456"/>
    <cellStyle name="SAPBEXHLevel3X 8 8 4" xfId="12995"/>
    <cellStyle name="SAPBEXHLevel3X 8 9" xfId="8664"/>
    <cellStyle name="SAPBEXHLevel3X 8 9 2" xfId="26634"/>
    <cellStyle name="SAPBEXHLevel3X 8 9 3" xfId="19457"/>
    <cellStyle name="SAPBEXHLevel3X 8 9 4" xfId="12996"/>
    <cellStyle name="SAPBEXHLevel3X 9" xfId="2638"/>
    <cellStyle name="SAPBEXHLevel3X 9 10" xfId="22357"/>
    <cellStyle name="SAPBEXHLevel3X 9 11" xfId="19458"/>
    <cellStyle name="SAPBEXHLevel3X 9 12" xfId="12997"/>
    <cellStyle name="SAPBEXHLevel3X 9 2" xfId="8665"/>
    <cellStyle name="SAPBEXHLevel3X 9 2 2" xfId="22356"/>
    <cellStyle name="SAPBEXHLevel3X 9 2 3" xfId="19459"/>
    <cellStyle name="SAPBEXHLevel3X 9 2 4" xfId="12998"/>
    <cellStyle name="SAPBEXHLevel3X 9 3" xfId="8666"/>
    <cellStyle name="SAPBEXHLevel3X 9 3 2" xfId="22355"/>
    <cellStyle name="SAPBEXHLevel3X 9 3 3" xfId="19460"/>
    <cellStyle name="SAPBEXHLevel3X 9 3 4" xfId="12999"/>
    <cellStyle name="SAPBEXHLevel3X 9 4" xfId="8667"/>
    <cellStyle name="SAPBEXHLevel3X 9 4 2" xfId="22354"/>
    <cellStyle name="SAPBEXHLevel3X 9 4 3" xfId="19461"/>
    <cellStyle name="SAPBEXHLevel3X 9 4 4" xfId="13000"/>
    <cellStyle name="SAPBEXHLevel3X 9 5" xfId="8668"/>
    <cellStyle name="SAPBEXHLevel3X 9 5 2" xfId="22353"/>
    <cellStyle name="SAPBEXHLevel3X 9 5 3" xfId="19462"/>
    <cellStyle name="SAPBEXHLevel3X 9 5 4" xfId="13001"/>
    <cellStyle name="SAPBEXHLevel3X 9 6" xfId="8669"/>
    <cellStyle name="SAPBEXHLevel3X 9 6 2" xfId="22352"/>
    <cellStyle name="SAPBEXHLevel3X 9 6 3" xfId="19463"/>
    <cellStyle name="SAPBEXHLevel3X 9 6 4" xfId="13002"/>
    <cellStyle name="SAPBEXHLevel3X 9 7" xfId="8670"/>
    <cellStyle name="SAPBEXHLevel3X 9 7 2" xfId="22351"/>
    <cellStyle name="SAPBEXHLevel3X 9 7 3" xfId="19464"/>
    <cellStyle name="SAPBEXHLevel3X 9 7 4" xfId="13003"/>
    <cellStyle name="SAPBEXHLevel3X 9 8" xfId="8671"/>
    <cellStyle name="SAPBEXHLevel3X 9 8 2" xfId="22378"/>
    <cellStyle name="SAPBEXHLevel3X 9 8 3" xfId="19465"/>
    <cellStyle name="SAPBEXHLevel3X 9 8 4" xfId="13004"/>
    <cellStyle name="SAPBEXHLevel3X 9 9" xfId="8672"/>
    <cellStyle name="SAPBEXHLevel3X 9 9 2" xfId="26633"/>
    <cellStyle name="SAPBEXHLevel3X 9 9 3" xfId="19466"/>
    <cellStyle name="SAPBEXHLevel3X 9 9 4" xfId="13005"/>
    <cellStyle name="SAPBEXHLevel3X_(A-7) IS-Inputs" xfId="8673"/>
    <cellStyle name="SAPBEXinputData" xfId="109"/>
    <cellStyle name="SAPBEXinputData 10" xfId="2639"/>
    <cellStyle name="SAPBEXinputData 10 10" xfId="26631"/>
    <cellStyle name="SAPBEXinputData 10 11" xfId="19468"/>
    <cellStyle name="SAPBEXinputData 10 12" xfId="13007"/>
    <cellStyle name="SAPBEXinputData 10 2" xfId="8674"/>
    <cellStyle name="SAPBEXinputData 10 2 2" xfId="26630"/>
    <cellStyle name="SAPBEXinputData 10 2 3" xfId="19469"/>
    <cellStyle name="SAPBEXinputData 10 2 4" xfId="13008"/>
    <cellStyle name="SAPBEXinputData 10 3" xfId="8675"/>
    <cellStyle name="SAPBEXinputData 10 3 2" xfId="26629"/>
    <cellStyle name="SAPBEXinputData 10 3 3" xfId="19470"/>
    <cellStyle name="SAPBEXinputData 10 3 4" xfId="13009"/>
    <cellStyle name="SAPBEXinputData 10 4" xfId="8676"/>
    <cellStyle name="SAPBEXinputData 10 4 2" xfId="26628"/>
    <cellStyle name="SAPBEXinputData 10 4 3" xfId="19471"/>
    <cellStyle name="SAPBEXinputData 10 4 4" xfId="13010"/>
    <cellStyle name="SAPBEXinputData 10 5" xfId="8677"/>
    <cellStyle name="SAPBEXinputData 10 5 2" xfId="21975"/>
    <cellStyle name="SAPBEXinputData 10 5 3" xfId="19472"/>
    <cellStyle name="SAPBEXinputData 10 5 4" xfId="13011"/>
    <cellStyle name="SAPBEXinputData 10 6" xfId="8678"/>
    <cellStyle name="SAPBEXinputData 10 6 2" xfId="23442"/>
    <cellStyle name="SAPBEXinputData 10 6 3" xfId="19473"/>
    <cellStyle name="SAPBEXinputData 10 6 4" xfId="13012"/>
    <cellStyle name="SAPBEXinputData 10 7" xfId="8679"/>
    <cellStyle name="SAPBEXinputData 10 7 2" xfId="26305"/>
    <cellStyle name="SAPBEXinputData 10 7 3" xfId="19474"/>
    <cellStyle name="SAPBEXinputData 10 7 4" xfId="13013"/>
    <cellStyle name="SAPBEXinputData 10 8" xfId="8680"/>
    <cellStyle name="SAPBEXinputData 10 8 2" xfId="23441"/>
    <cellStyle name="SAPBEXinputData 10 8 3" xfId="19475"/>
    <cellStyle name="SAPBEXinputData 10 8 4" xfId="13014"/>
    <cellStyle name="SAPBEXinputData 10 9" xfId="8681"/>
    <cellStyle name="SAPBEXinputData 10 9 2" xfId="23440"/>
    <cellStyle name="SAPBEXinputData 10 9 3" xfId="19476"/>
    <cellStyle name="SAPBEXinputData 10 9 4" xfId="13015"/>
    <cellStyle name="SAPBEXinputData 11" xfId="2640"/>
    <cellStyle name="SAPBEXinputData 11 2" xfId="8682"/>
    <cellStyle name="SAPBEXinputData 11 2 2" xfId="27412"/>
    <cellStyle name="SAPBEXinputData 11 2 3" xfId="21783"/>
    <cellStyle name="SAPBEXinputData 11 2 4" xfId="15324"/>
    <cellStyle name="SAPBEXinputData 11 3" xfId="25578"/>
    <cellStyle name="SAPBEXinputData 11 4" xfId="19477"/>
    <cellStyle name="SAPBEXinputData 11 5" xfId="13016"/>
    <cellStyle name="SAPBEXinputData 12" xfId="2641"/>
    <cellStyle name="SAPBEXinputData 12 10" xfId="19478"/>
    <cellStyle name="SAPBEXinputData 12 11" xfId="13017"/>
    <cellStyle name="SAPBEXinputData 12 2" xfId="8683"/>
    <cellStyle name="SAPBEXinputData 12 2 2" xfId="22670"/>
    <cellStyle name="SAPBEXinputData 12 2 3" xfId="19479"/>
    <cellStyle name="SAPBEXinputData 12 2 4" xfId="13018"/>
    <cellStyle name="SAPBEXinputData 12 3" xfId="8684"/>
    <cellStyle name="SAPBEXinputData 12 3 2" xfId="25577"/>
    <cellStyle name="SAPBEXinputData 12 3 3" xfId="19480"/>
    <cellStyle name="SAPBEXinputData 12 3 4" xfId="13019"/>
    <cellStyle name="SAPBEXinputData 12 4" xfId="8685"/>
    <cellStyle name="SAPBEXinputData 12 4 2" xfId="23438"/>
    <cellStyle name="SAPBEXinputData 12 4 3" xfId="19481"/>
    <cellStyle name="SAPBEXinputData 12 4 4" xfId="13020"/>
    <cellStyle name="SAPBEXinputData 12 5" xfId="8686"/>
    <cellStyle name="SAPBEXinputData 12 5 2" xfId="22671"/>
    <cellStyle name="SAPBEXinputData 12 5 3" xfId="19482"/>
    <cellStyle name="SAPBEXinputData 12 5 4" xfId="13021"/>
    <cellStyle name="SAPBEXinputData 12 6" xfId="8687"/>
    <cellStyle name="SAPBEXinputData 12 6 2" xfId="25576"/>
    <cellStyle name="SAPBEXinputData 12 6 3" xfId="19483"/>
    <cellStyle name="SAPBEXinputData 12 6 4" xfId="13022"/>
    <cellStyle name="SAPBEXinputData 12 7" xfId="8688"/>
    <cellStyle name="SAPBEXinputData 12 7 2" xfId="23437"/>
    <cellStyle name="SAPBEXinputData 12 7 3" xfId="19484"/>
    <cellStyle name="SAPBEXinputData 12 7 4" xfId="13023"/>
    <cellStyle name="SAPBEXinputData 12 8" xfId="8689"/>
    <cellStyle name="SAPBEXinputData 12 8 2" xfId="22667"/>
    <cellStyle name="SAPBEXinputData 12 8 3" xfId="19485"/>
    <cellStyle name="SAPBEXinputData 12 8 4" xfId="13024"/>
    <cellStyle name="SAPBEXinputData 12 9" xfId="23439"/>
    <cellStyle name="SAPBEXinputData 13" xfId="2642"/>
    <cellStyle name="SAPBEXinputData 13 10" xfId="19486"/>
    <cellStyle name="SAPBEXinputData 13 11" xfId="13025"/>
    <cellStyle name="SAPBEXinputData 13 2" xfId="8690"/>
    <cellStyle name="SAPBEXinputData 13 2 2" xfId="23436"/>
    <cellStyle name="SAPBEXinputData 13 2 3" xfId="19487"/>
    <cellStyle name="SAPBEXinputData 13 2 4" xfId="13026"/>
    <cellStyle name="SAPBEXinputData 13 3" xfId="8691"/>
    <cellStyle name="SAPBEXinputData 13 3 2" xfId="26304"/>
    <cellStyle name="SAPBEXinputData 13 3 3" xfId="19488"/>
    <cellStyle name="SAPBEXinputData 13 3 4" xfId="13027"/>
    <cellStyle name="SAPBEXinputData 13 4" xfId="8692"/>
    <cellStyle name="SAPBEXinputData 13 4 2" xfId="23435"/>
    <cellStyle name="SAPBEXinputData 13 4 3" xfId="19489"/>
    <cellStyle name="SAPBEXinputData 13 4 4" xfId="13028"/>
    <cellStyle name="SAPBEXinputData 13 5" xfId="8693"/>
    <cellStyle name="SAPBEXinputData 13 5 2" xfId="22668"/>
    <cellStyle name="SAPBEXinputData 13 5 3" xfId="19490"/>
    <cellStyle name="SAPBEXinputData 13 5 4" xfId="13029"/>
    <cellStyle name="SAPBEXinputData 13 6" xfId="8694"/>
    <cellStyle name="SAPBEXinputData 13 6 2" xfId="25575"/>
    <cellStyle name="SAPBEXinputData 13 6 3" xfId="19491"/>
    <cellStyle name="SAPBEXinputData 13 6 4" xfId="13030"/>
    <cellStyle name="SAPBEXinputData 13 7" xfId="8695"/>
    <cellStyle name="SAPBEXinputData 13 7 2" xfId="23434"/>
    <cellStyle name="SAPBEXinputData 13 7 3" xfId="19492"/>
    <cellStyle name="SAPBEXinputData 13 7 4" xfId="13031"/>
    <cellStyle name="SAPBEXinputData 13 8" xfId="8696"/>
    <cellStyle name="SAPBEXinputData 13 8 2" xfId="23433"/>
    <cellStyle name="SAPBEXinputData 13 8 3" xfId="19493"/>
    <cellStyle name="SAPBEXinputData 13 8 4" xfId="13032"/>
    <cellStyle name="SAPBEXinputData 13 9" xfId="22669"/>
    <cellStyle name="SAPBEXinputData 14" xfId="2643"/>
    <cellStyle name="SAPBEXinputData 14 2" xfId="8697"/>
    <cellStyle name="SAPBEXinputData 14 2 2" xfId="26583"/>
    <cellStyle name="SAPBEXinputData 14 2 3" xfId="20280"/>
    <cellStyle name="SAPBEXinputData 14 2 4" xfId="13827"/>
    <cellStyle name="SAPBEXinputData 14 3" xfId="26626"/>
    <cellStyle name="SAPBEXinputData 14 4" xfId="19494"/>
    <cellStyle name="SAPBEXinputData 14 5" xfId="13033"/>
    <cellStyle name="SAPBEXinputData 15" xfId="2644"/>
    <cellStyle name="SAPBEXinputData 15 2" xfId="8698"/>
    <cellStyle name="SAPBEXinputData 15 2 2" xfId="25082"/>
    <cellStyle name="SAPBEXinputData 15 2 3" xfId="20281"/>
    <cellStyle name="SAPBEXinputData 15 2 4" xfId="13828"/>
    <cellStyle name="SAPBEXinputData 15 3" xfId="26625"/>
    <cellStyle name="SAPBEXinputData 15 4" xfId="19495"/>
    <cellStyle name="SAPBEXinputData 15 5" xfId="13034"/>
    <cellStyle name="SAPBEXinputData 16" xfId="2645"/>
    <cellStyle name="SAPBEXinputData 16 2" xfId="8699"/>
    <cellStyle name="SAPBEXinputData 16 2 2" xfId="26582"/>
    <cellStyle name="SAPBEXinputData 16 2 3" xfId="20282"/>
    <cellStyle name="SAPBEXinputData 16 2 4" xfId="13829"/>
    <cellStyle name="SAPBEXinputData 16 3" xfId="26624"/>
    <cellStyle name="SAPBEXinputData 16 4" xfId="19496"/>
    <cellStyle name="SAPBEXinputData 16 5" xfId="13035"/>
    <cellStyle name="SAPBEXinputData 17" xfId="2646"/>
    <cellStyle name="SAPBEXinputData 17 2" xfId="8700"/>
    <cellStyle name="SAPBEXinputData 17 2 2" xfId="26581"/>
    <cellStyle name="SAPBEXinputData 17 2 3" xfId="20283"/>
    <cellStyle name="SAPBEXinputData 17 2 4" xfId="13830"/>
    <cellStyle name="SAPBEXinputData 17 3" xfId="26623"/>
    <cellStyle name="SAPBEXinputData 17 4" xfId="19497"/>
    <cellStyle name="SAPBEXinputData 17 5" xfId="13036"/>
    <cellStyle name="SAPBEXinputData 18" xfId="2647"/>
    <cellStyle name="SAPBEXinputData 18 2" xfId="8701"/>
    <cellStyle name="SAPBEXinputData 18 2 2" xfId="26580"/>
    <cellStyle name="SAPBEXinputData 18 2 3" xfId="20284"/>
    <cellStyle name="SAPBEXinputData 18 2 4" xfId="13831"/>
    <cellStyle name="SAPBEXinputData 18 3" xfId="26622"/>
    <cellStyle name="SAPBEXinputData 18 4" xfId="19498"/>
    <cellStyle name="SAPBEXinputData 18 5" xfId="13037"/>
    <cellStyle name="SAPBEXinputData 19" xfId="2648"/>
    <cellStyle name="SAPBEXinputData 19 2" xfId="8702"/>
    <cellStyle name="SAPBEXinputData 19 2 2" xfId="23236"/>
    <cellStyle name="SAPBEXinputData 19 2 3" xfId="20285"/>
    <cellStyle name="SAPBEXinputData 19 2 4" xfId="13832"/>
    <cellStyle name="SAPBEXinputData 19 3" xfId="26621"/>
    <cellStyle name="SAPBEXinputData 19 4" xfId="19499"/>
    <cellStyle name="SAPBEXinputData 19 5" xfId="13038"/>
    <cellStyle name="SAPBEXinputData 2" xfId="2649"/>
    <cellStyle name="SAPBEXinputData 2 10" xfId="8703"/>
    <cellStyle name="SAPBEXinputData 2 10 2" xfId="15756"/>
    <cellStyle name="SAPBEXinputData 2 10 3" xfId="27413"/>
    <cellStyle name="SAPBEXinputData 2 10 4" xfId="21784"/>
    <cellStyle name="SAPBEXinputData 2 10 5" xfId="15325"/>
    <cellStyle name="SAPBEXinputData 2 11" xfId="26620"/>
    <cellStyle name="SAPBEXinputData 2 12" xfId="19500"/>
    <cellStyle name="SAPBEXinputData 2 13" xfId="13039"/>
    <cellStyle name="SAPBEXinputData 2 2" xfId="8704"/>
    <cellStyle name="SAPBEXinputData 2 2 2" xfId="26619"/>
    <cellStyle name="SAPBEXinputData 2 2 3" xfId="19501"/>
    <cellStyle name="SAPBEXinputData 2 2 4" xfId="13040"/>
    <cellStyle name="SAPBEXinputData 2 3" xfId="8705"/>
    <cellStyle name="SAPBEXinputData 2 3 2" xfId="22666"/>
    <cellStyle name="SAPBEXinputData 2 3 3" xfId="19502"/>
    <cellStyle name="SAPBEXinputData 2 3 4" xfId="13041"/>
    <cellStyle name="SAPBEXinputData 2 4" xfId="8706"/>
    <cellStyle name="SAPBEXinputData 2 4 2" xfId="26618"/>
    <cellStyle name="SAPBEXinputData 2 4 3" xfId="19503"/>
    <cellStyle name="SAPBEXinputData 2 4 4" xfId="13042"/>
    <cellStyle name="SAPBEXinputData 2 5" xfId="8707"/>
    <cellStyle name="SAPBEXinputData 2 5 2" xfId="26617"/>
    <cellStyle name="SAPBEXinputData 2 5 3" xfId="19504"/>
    <cellStyle name="SAPBEXinputData 2 5 4" xfId="13043"/>
    <cellStyle name="SAPBEXinputData 2 6" xfId="8708"/>
    <cellStyle name="SAPBEXinputData 2 6 2" xfId="26616"/>
    <cellStyle name="SAPBEXinputData 2 6 3" xfId="19505"/>
    <cellStyle name="SAPBEXinputData 2 6 4" xfId="13044"/>
    <cellStyle name="SAPBEXinputData 2 7" xfId="8709"/>
    <cellStyle name="SAPBEXinputData 2 7 2" xfId="26615"/>
    <cellStyle name="SAPBEXinputData 2 7 3" xfId="19506"/>
    <cellStyle name="SAPBEXinputData 2 7 4" xfId="13045"/>
    <cellStyle name="SAPBEXinputData 2 8" xfId="8710"/>
    <cellStyle name="SAPBEXinputData 2 8 2" xfId="26614"/>
    <cellStyle name="SAPBEXinputData 2 8 3" xfId="19507"/>
    <cellStyle name="SAPBEXinputData 2 8 4" xfId="13046"/>
    <cellStyle name="SAPBEXinputData 2 9" xfId="8711"/>
    <cellStyle name="SAPBEXinputData 2 9 2" xfId="26613"/>
    <cellStyle name="SAPBEXinputData 2 9 3" xfId="19508"/>
    <cellStyle name="SAPBEXinputData 2 9 4" xfId="13047"/>
    <cellStyle name="SAPBEXinputData 20" xfId="2650"/>
    <cellStyle name="SAPBEXinputData 20 2" xfId="8712"/>
    <cellStyle name="SAPBEXinputData 20 2 2" xfId="25081"/>
    <cellStyle name="SAPBEXinputData 20 2 3" xfId="20286"/>
    <cellStyle name="SAPBEXinputData 20 2 4" xfId="13833"/>
    <cellStyle name="SAPBEXinputData 20 3" xfId="16365"/>
    <cellStyle name="SAPBEXinputData 20 4" xfId="19509"/>
    <cellStyle name="SAPBEXinputData 20 5" xfId="13048"/>
    <cellStyle name="SAPBEXinputData 21" xfId="2651"/>
    <cellStyle name="SAPBEXinputData 21 2" xfId="27414"/>
    <cellStyle name="SAPBEXinputData 21 3" xfId="21785"/>
    <cellStyle name="SAPBEXinputData 21 4" xfId="15326"/>
    <cellStyle name="SAPBEXinputData 22" xfId="2652"/>
    <cellStyle name="SAPBEXinputData 22 2" xfId="27415"/>
    <cellStyle name="SAPBEXinputData 22 3" xfId="21786"/>
    <cellStyle name="SAPBEXinputData 22 4" xfId="15327"/>
    <cellStyle name="SAPBEXinputData 23" xfId="2653"/>
    <cellStyle name="SAPBEXinputData 23 2" xfId="27416"/>
    <cellStyle name="SAPBEXinputData 23 3" xfId="21787"/>
    <cellStyle name="SAPBEXinputData 23 4" xfId="15328"/>
    <cellStyle name="SAPBEXinputData 24" xfId="2654"/>
    <cellStyle name="SAPBEXinputData 24 2" xfId="27417"/>
    <cellStyle name="SAPBEXinputData 24 3" xfId="21788"/>
    <cellStyle name="SAPBEXinputData 24 4" xfId="15329"/>
    <cellStyle name="SAPBEXinputData 25" xfId="2655"/>
    <cellStyle name="SAPBEXinputData 25 2" xfId="27418"/>
    <cellStyle name="SAPBEXinputData 25 3" xfId="21789"/>
    <cellStyle name="SAPBEXinputData 25 4" xfId="15330"/>
    <cellStyle name="SAPBEXinputData 26" xfId="2656"/>
    <cellStyle name="SAPBEXinputData 26 2" xfId="27419"/>
    <cellStyle name="SAPBEXinputData 26 3" xfId="21790"/>
    <cellStyle name="SAPBEXinputData 26 4" xfId="15331"/>
    <cellStyle name="SAPBEXinputData 27" xfId="2657"/>
    <cellStyle name="SAPBEXinputData 27 2" xfId="27420"/>
    <cellStyle name="SAPBEXinputData 27 3" xfId="21791"/>
    <cellStyle name="SAPBEXinputData 27 4" xfId="15332"/>
    <cellStyle name="SAPBEXinputData 28" xfId="2658"/>
    <cellStyle name="SAPBEXinputData 28 2" xfId="27421"/>
    <cellStyle name="SAPBEXinputData 28 3" xfId="21792"/>
    <cellStyle name="SAPBEXinputData 28 4" xfId="15333"/>
    <cellStyle name="SAPBEXinputData 29" xfId="2659"/>
    <cellStyle name="SAPBEXinputData 29 2" xfId="27422"/>
    <cellStyle name="SAPBEXinputData 29 3" xfId="21793"/>
    <cellStyle name="SAPBEXinputData 29 4" xfId="15334"/>
    <cellStyle name="SAPBEXinputData 3" xfId="2660"/>
    <cellStyle name="SAPBEXinputData 3 10" xfId="26612"/>
    <cellStyle name="SAPBEXinputData 3 11" xfId="19510"/>
    <cellStyle name="SAPBEXinputData 3 12" xfId="13049"/>
    <cellStyle name="SAPBEXinputData 3 2" xfId="8713"/>
    <cellStyle name="SAPBEXinputData 3 2 2" xfId="22665"/>
    <cellStyle name="SAPBEXinputData 3 2 3" xfId="19511"/>
    <cellStyle name="SAPBEXinputData 3 2 4" xfId="13050"/>
    <cellStyle name="SAPBEXinputData 3 3" xfId="8714"/>
    <cellStyle name="SAPBEXinputData 3 3 2" xfId="23432"/>
    <cellStyle name="SAPBEXinputData 3 3 3" xfId="19512"/>
    <cellStyle name="SAPBEXinputData 3 3 4" xfId="13051"/>
    <cellStyle name="SAPBEXinputData 3 4" xfId="8715"/>
    <cellStyle name="SAPBEXinputData 3 4 2" xfId="23431"/>
    <cellStyle name="SAPBEXinputData 3 4 3" xfId="19513"/>
    <cellStyle name="SAPBEXinputData 3 4 4" xfId="13052"/>
    <cellStyle name="SAPBEXinputData 3 5" xfId="8716"/>
    <cellStyle name="SAPBEXinputData 3 5 2" xfId="23430"/>
    <cellStyle name="SAPBEXinputData 3 5 3" xfId="19514"/>
    <cellStyle name="SAPBEXinputData 3 5 4" xfId="13053"/>
    <cellStyle name="SAPBEXinputData 3 6" xfId="8717"/>
    <cellStyle name="SAPBEXinputData 3 6 2" xfId="26303"/>
    <cellStyle name="SAPBEXinputData 3 6 3" xfId="19515"/>
    <cellStyle name="SAPBEXinputData 3 6 4" xfId="13054"/>
    <cellStyle name="SAPBEXinputData 3 7" xfId="8718"/>
    <cellStyle name="SAPBEXinputData 3 7 2" xfId="23429"/>
    <cellStyle name="SAPBEXinputData 3 7 3" xfId="19516"/>
    <cellStyle name="SAPBEXinputData 3 7 4" xfId="13055"/>
    <cellStyle name="SAPBEXinputData 3 8" xfId="8719"/>
    <cellStyle name="SAPBEXinputData 3 8 2" xfId="23428"/>
    <cellStyle name="SAPBEXinputData 3 8 3" xfId="19517"/>
    <cellStyle name="SAPBEXinputData 3 8 4" xfId="13056"/>
    <cellStyle name="SAPBEXinputData 3 9" xfId="8720"/>
    <cellStyle name="SAPBEXinputData 3 9 2" xfId="23427"/>
    <cellStyle name="SAPBEXinputData 3 9 3" xfId="19518"/>
    <cellStyle name="SAPBEXinputData 3 9 4" xfId="13057"/>
    <cellStyle name="SAPBEXinputData 30" xfId="2661"/>
    <cellStyle name="SAPBEXinputData 30 2" xfId="27423"/>
    <cellStyle name="SAPBEXinputData 30 3" xfId="21794"/>
    <cellStyle name="SAPBEXinputData 30 4" xfId="15335"/>
    <cellStyle name="SAPBEXinputData 31" xfId="2662"/>
    <cellStyle name="SAPBEXinputData 31 2" xfId="27424"/>
    <cellStyle name="SAPBEXinputData 31 3" xfId="21795"/>
    <cellStyle name="SAPBEXinputData 31 4" xfId="15336"/>
    <cellStyle name="SAPBEXinputData 32" xfId="2663"/>
    <cellStyle name="SAPBEXinputData 32 2" xfId="27425"/>
    <cellStyle name="SAPBEXinputData 32 3" xfId="21796"/>
    <cellStyle name="SAPBEXinputData 32 4" xfId="15337"/>
    <cellStyle name="SAPBEXinputData 33" xfId="2664"/>
    <cellStyle name="SAPBEXinputData 33 2" xfId="27426"/>
    <cellStyle name="SAPBEXinputData 33 3" xfId="21797"/>
    <cellStyle name="SAPBEXinputData 33 4" xfId="15338"/>
    <cellStyle name="SAPBEXinputData 34" xfId="2665"/>
    <cellStyle name="SAPBEXinputData 34 2" xfId="27427"/>
    <cellStyle name="SAPBEXinputData 34 3" xfId="21798"/>
    <cellStyle name="SAPBEXinputData 34 4" xfId="15339"/>
    <cellStyle name="SAPBEXinputData 35" xfId="2666"/>
    <cellStyle name="SAPBEXinputData 35 2" xfId="27428"/>
    <cellStyle name="SAPBEXinputData 35 3" xfId="21799"/>
    <cellStyle name="SAPBEXinputData 35 4" xfId="15340"/>
    <cellStyle name="SAPBEXinputData 36" xfId="2667"/>
    <cellStyle name="SAPBEXinputData 36 2" xfId="27429"/>
    <cellStyle name="SAPBEXinputData 36 3" xfId="21800"/>
    <cellStyle name="SAPBEXinputData 36 4" xfId="15341"/>
    <cellStyle name="SAPBEXinputData 37" xfId="2668"/>
    <cellStyle name="SAPBEXinputData 37 2" xfId="27430"/>
    <cellStyle name="SAPBEXinputData 37 3" xfId="21801"/>
    <cellStyle name="SAPBEXinputData 37 4" xfId="15342"/>
    <cellStyle name="SAPBEXinputData 38" xfId="2669"/>
    <cellStyle name="SAPBEXinputData 38 2" xfId="27431"/>
    <cellStyle name="SAPBEXinputData 38 3" xfId="21802"/>
    <cellStyle name="SAPBEXinputData 38 4" xfId="15343"/>
    <cellStyle name="SAPBEXinputData 39" xfId="2670"/>
    <cellStyle name="SAPBEXinputData 39 2" xfId="27432"/>
    <cellStyle name="SAPBEXinputData 39 3" xfId="21803"/>
    <cellStyle name="SAPBEXinputData 39 4" xfId="15344"/>
    <cellStyle name="SAPBEXinputData 4" xfId="2671"/>
    <cellStyle name="SAPBEXinputData 4 10" xfId="23426"/>
    <cellStyle name="SAPBEXinputData 4 11" xfId="19519"/>
    <cellStyle name="SAPBEXinputData 4 12" xfId="13058"/>
    <cellStyle name="SAPBEXinputData 4 2" xfId="8721"/>
    <cellStyle name="SAPBEXinputData 4 2 2" xfId="22664"/>
    <cellStyle name="SAPBEXinputData 4 2 3" xfId="19520"/>
    <cellStyle name="SAPBEXinputData 4 2 4" xfId="13059"/>
    <cellStyle name="SAPBEXinputData 4 3" xfId="8722"/>
    <cellStyle name="SAPBEXinputData 4 3 2" xfId="23425"/>
    <cellStyle name="SAPBEXinputData 4 3 3" xfId="19521"/>
    <cellStyle name="SAPBEXinputData 4 3 4" xfId="13060"/>
    <cellStyle name="SAPBEXinputData 4 4" xfId="8723"/>
    <cellStyle name="SAPBEXinputData 4 4 2" xfId="26611"/>
    <cellStyle name="SAPBEXinputData 4 4 3" xfId="19522"/>
    <cellStyle name="SAPBEXinputData 4 4 4" xfId="13061"/>
    <cellStyle name="SAPBEXinputData 4 5" xfId="8724"/>
    <cellStyle name="SAPBEXinputData 4 5 2" xfId="23424"/>
    <cellStyle name="SAPBEXinputData 4 5 3" xfId="19523"/>
    <cellStyle name="SAPBEXinputData 4 5 4" xfId="13062"/>
    <cellStyle name="SAPBEXinputData 4 6" xfId="8725"/>
    <cellStyle name="SAPBEXinputData 4 6 2" xfId="23423"/>
    <cellStyle name="SAPBEXinputData 4 6 3" xfId="19524"/>
    <cellStyle name="SAPBEXinputData 4 6 4" xfId="13063"/>
    <cellStyle name="SAPBEXinputData 4 7" xfId="8726"/>
    <cellStyle name="SAPBEXinputData 4 7 2" xfId="22663"/>
    <cellStyle name="SAPBEXinputData 4 7 3" xfId="19525"/>
    <cellStyle name="SAPBEXinputData 4 7 4" xfId="13064"/>
    <cellStyle name="SAPBEXinputData 4 8" xfId="8727"/>
    <cellStyle name="SAPBEXinputData 4 8 2" xfId="23422"/>
    <cellStyle name="SAPBEXinputData 4 8 3" xfId="19526"/>
    <cellStyle name="SAPBEXinputData 4 8 4" xfId="13065"/>
    <cellStyle name="SAPBEXinputData 4 9" xfId="8728"/>
    <cellStyle name="SAPBEXinputData 4 9 2" xfId="22350"/>
    <cellStyle name="SAPBEXinputData 4 9 3" xfId="19527"/>
    <cellStyle name="SAPBEXinputData 4 9 4" xfId="13066"/>
    <cellStyle name="SAPBEXinputData 40" xfId="2672"/>
    <cellStyle name="SAPBEXinputData 40 2" xfId="27433"/>
    <cellStyle name="SAPBEXinputData 40 3" xfId="21804"/>
    <cellStyle name="SAPBEXinputData 40 4" xfId="15345"/>
    <cellStyle name="SAPBEXinputData 41" xfId="2673"/>
    <cellStyle name="SAPBEXinputData 41 2" xfId="27434"/>
    <cellStyle name="SAPBEXinputData 41 3" xfId="21805"/>
    <cellStyle name="SAPBEXinputData 41 4" xfId="15346"/>
    <cellStyle name="SAPBEXinputData 42" xfId="2674"/>
    <cellStyle name="SAPBEXinputData 42 2" xfId="27435"/>
    <cellStyle name="SAPBEXinputData 42 3" xfId="21806"/>
    <cellStyle name="SAPBEXinputData 42 4" xfId="15347"/>
    <cellStyle name="SAPBEXinputData 43" xfId="2675"/>
    <cellStyle name="SAPBEXinputData 43 2" xfId="27436"/>
    <cellStyle name="SAPBEXinputData 43 3" xfId="21807"/>
    <cellStyle name="SAPBEXinputData 43 4" xfId="15348"/>
    <cellStyle name="SAPBEXinputData 44" xfId="2676"/>
    <cellStyle name="SAPBEXinputData 44 2" xfId="27437"/>
    <cellStyle name="SAPBEXinputData 44 3" xfId="21808"/>
    <cellStyle name="SAPBEXinputData 44 4" xfId="15349"/>
    <cellStyle name="SAPBEXinputData 45" xfId="2677"/>
    <cellStyle name="SAPBEXinputData 45 2" xfId="27438"/>
    <cellStyle name="SAPBEXinputData 45 3" xfId="21809"/>
    <cellStyle name="SAPBEXinputData 45 4" xfId="15350"/>
    <cellStyle name="SAPBEXinputData 46" xfId="2678"/>
    <cellStyle name="SAPBEXinputData 46 2" xfId="27439"/>
    <cellStyle name="SAPBEXinputData 46 3" xfId="21810"/>
    <cellStyle name="SAPBEXinputData 46 4" xfId="15351"/>
    <cellStyle name="SAPBEXinputData 47" xfId="4789"/>
    <cellStyle name="SAPBEXinputData 47 2" xfId="15755"/>
    <cellStyle name="SAPBEXinputData 47 3" xfId="27411"/>
    <cellStyle name="SAPBEXinputData 47 4" xfId="21782"/>
    <cellStyle name="SAPBEXinputData 48" xfId="4483"/>
    <cellStyle name="SAPBEXinputData 48 2" xfId="26632"/>
    <cellStyle name="SAPBEXinputData 49" xfId="19467"/>
    <cellStyle name="SAPBEXinputData 5" xfId="2679"/>
    <cellStyle name="SAPBEXinputData 5 10" xfId="22349"/>
    <cellStyle name="SAPBEXinputData 5 11" xfId="19528"/>
    <cellStyle name="SAPBEXinputData 5 12" xfId="13067"/>
    <cellStyle name="SAPBEXinputData 5 2" xfId="8729"/>
    <cellStyle name="SAPBEXinputData 5 2 2" xfId="22348"/>
    <cellStyle name="SAPBEXinputData 5 2 3" xfId="19529"/>
    <cellStyle name="SAPBEXinputData 5 2 4" xfId="13068"/>
    <cellStyle name="SAPBEXinputData 5 3" xfId="8730"/>
    <cellStyle name="SAPBEXinputData 5 3 2" xfId="22662"/>
    <cellStyle name="SAPBEXinputData 5 3 3" xfId="19530"/>
    <cellStyle name="SAPBEXinputData 5 3 4" xfId="13069"/>
    <cellStyle name="SAPBEXinputData 5 4" xfId="8731"/>
    <cellStyle name="SAPBEXinputData 5 4 2" xfId="22347"/>
    <cellStyle name="SAPBEXinputData 5 4 3" xfId="19531"/>
    <cellStyle name="SAPBEXinputData 5 4 4" xfId="13070"/>
    <cellStyle name="SAPBEXinputData 5 5" xfId="8732"/>
    <cellStyle name="SAPBEXinputData 5 5 2" xfId="22346"/>
    <cellStyle name="SAPBEXinputData 5 5 3" xfId="19532"/>
    <cellStyle name="SAPBEXinputData 5 5 4" xfId="13071"/>
    <cellStyle name="SAPBEXinputData 5 6" xfId="8733"/>
    <cellStyle name="SAPBEXinputData 5 6 2" xfId="22345"/>
    <cellStyle name="SAPBEXinputData 5 6 3" xfId="19533"/>
    <cellStyle name="SAPBEXinputData 5 6 4" xfId="13072"/>
    <cellStyle name="SAPBEXinputData 5 7" xfId="8734"/>
    <cellStyle name="SAPBEXinputData 5 7 2" xfId="22344"/>
    <cellStyle name="SAPBEXinputData 5 7 3" xfId="19534"/>
    <cellStyle name="SAPBEXinputData 5 7 4" xfId="13073"/>
    <cellStyle name="SAPBEXinputData 5 8" xfId="8735"/>
    <cellStyle name="SAPBEXinputData 5 8 2" xfId="22661"/>
    <cellStyle name="SAPBEXinputData 5 8 3" xfId="19535"/>
    <cellStyle name="SAPBEXinputData 5 8 4" xfId="13074"/>
    <cellStyle name="SAPBEXinputData 5 9" xfId="8736"/>
    <cellStyle name="SAPBEXinputData 5 9 2" xfId="22343"/>
    <cellStyle name="SAPBEXinputData 5 9 3" xfId="19536"/>
    <cellStyle name="SAPBEXinputData 5 9 4" xfId="13075"/>
    <cellStyle name="SAPBEXinputData 50" xfId="13006"/>
    <cellStyle name="SAPBEXinputData 6" xfId="2680"/>
    <cellStyle name="SAPBEXinputData 6 10" xfId="22342"/>
    <cellStyle name="SAPBEXinputData 6 11" xfId="19537"/>
    <cellStyle name="SAPBEXinputData 6 12" xfId="13076"/>
    <cellStyle name="SAPBEXinputData 6 2" xfId="8737"/>
    <cellStyle name="SAPBEXinputData 6 2 2" xfId="22341"/>
    <cellStyle name="SAPBEXinputData 6 2 3" xfId="19538"/>
    <cellStyle name="SAPBEXinputData 6 2 4" xfId="13077"/>
    <cellStyle name="SAPBEXinputData 6 3" xfId="8738"/>
    <cellStyle name="SAPBEXinputData 6 3 2" xfId="23421"/>
    <cellStyle name="SAPBEXinputData 6 3 3" xfId="19539"/>
    <cellStyle name="SAPBEXinputData 6 3 4" xfId="13078"/>
    <cellStyle name="SAPBEXinputData 6 4" xfId="8739"/>
    <cellStyle name="SAPBEXinputData 6 4 2" xfId="22695"/>
    <cellStyle name="SAPBEXinputData 6 4 3" xfId="19540"/>
    <cellStyle name="SAPBEXinputData 6 4 4" xfId="13079"/>
    <cellStyle name="SAPBEXinputData 6 5" xfId="8740"/>
    <cellStyle name="SAPBEXinputData 6 5 2" xfId="26302"/>
    <cellStyle name="SAPBEXinputData 6 5 3" xfId="19541"/>
    <cellStyle name="SAPBEXinputData 6 5 4" xfId="13080"/>
    <cellStyle name="SAPBEXinputData 6 6" xfId="8741"/>
    <cellStyle name="SAPBEXinputData 6 6 2" xfId="22660"/>
    <cellStyle name="SAPBEXinputData 6 6 3" xfId="19542"/>
    <cellStyle name="SAPBEXinputData 6 6 4" xfId="13081"/>
    <cellStyle name="SAPBEXinputData 6 7" xfId="8742"/>
    <cellStyle name="SAPBEXinputData 6 7 2" xfId="22659"/>
    <cellStyle name="SAPBEXinputData 6 7 3" xfId="19543"/>
    <cellStyle name="SAPBEXinputData 6 7 4" xfId="13082"/>
    <cellStyle name="SAPBEXinputData 6 8" xfId="8743"/>
    <cellStyle name="SAPBEXinputData 6 8 2" xfId="22658"/>
    <cellStyle name="SAPBEXinputData 6 8 3" xfId="19544"/>
    <cellStyle name="SAPBEXinputData 6 8 4" xfId="13083"/>
    <cellStyle name="SAPBEXinputData 6 9" xfId="8744"/>
    <cellStyle name="SAPBEXinputData 6 9 2" xfId="22657"/>
    <cellStyle name="SAPBEXinputData 6 9 3" xfId="19545"/>
    <cellStyle name="SAPBEXinputData 6 9 4" xfId="13084"/>
    <cellStyle name="SAPBEXinputData 7" xfId="2681"/>
    <cellStyle name="SAPBEXinputData 7 10" xfId="27124"/>
    <cellStyle name="SAPBEXinputData 7 11" xfId="19546"/>
    <cellStyle name="SAPBEXinputData 7 12" xfId="13085"/>
    <cellStyle name="SAPBEXinputData 7 2" xfId="8745"/>
    <cellStyle name="SAPBEXinputData 7 2 2" xfId="22656"/>
    <cellStyle name="SAPBEXinputData 7 2 3" xfId="19547"/>
    <cellStyle name="SAPBEXinputData 7 2 4" xfId="13086"/>
    <cellStyle name="SAPBEXinputData 7 3" xfId="8746"/>
    <cellStyle name="SAPBEXinputData 7 3 2" xfId="22655"/>
    <cellStyle name="SAPBEXinputData 7 3 3" xfId="19548"/>
    <cellStyle name="SAPBEXinputData 7 3 4" xfId="13087"/>
    <cellStyle name="SAPBEXinputData 7 4" xfId="8747"/>
    <cellStyle name="SAPBEXinputData 7 4 2" xfId="22654"/>
    <cellStyle name="SAPBEXinputData 7 4 3" xfId="19549"/>
    <cellStyle name="SAPBEXinputData 7 4 4" xfId="13088"/>
    <cellStyle name="SAPBEXinputData 7 5" xfId="8748"/>
    <cellStyle name="SAPBEXinputData 7 5 2" xfId="22653"/>
    <cellStyle name="SAPBEXinputData 7 5 3" xfId="19550"/>
    <cellStyle name="SAPBEXinputData 7 5 4" xfId="13089"/>
    <cellStyle name="SAPBEXinputData 7 6" xfId="8749"/>
    <cellStyle name="SAPBEXinputData 7 6 2" xfId="26301"/>
    <cellStyle name="SAPBEXinputData 7 6 3" xfId="19551"/>
    <cellStyle name="SAPBEXinputData 7 6 4" xfId="13090"/>
    <cellStyle name="SAPBEXinputData 7 7" xfId="8750"/>
    <cellStyle name="SAPBEXinputData 7 7 2" xfId="22652"/>
    <cellStyle name="SAPBEXinputData 7 7 3" xfId="19552"/>
    <cellStyle name="SAPBEXinputData 7 7 4" xfId="13091"/>
    <cellStyle name="SAPBEXinputData 7 8" xfId="8751"/>
    <cellStyle name="SAPBEXinputData 7 8 2" xfId="23420"/>
    <cellStyle name="SAPBEXinputData 7 8 3" xfId="19553"/>
    <cellStyle name="SAPBEXinputData 7 8 4" xfId="13092"/>
    <cellStyle name="SAPBEXinputData 7 9" xfId="8752"/>
    <cellStyle name="SAPBEXinputData 7 9 2" xfId="22651"/>
    <cellStyle name="SAPBEXinputData 7 9 3" xfId="19554"/>
    <cellStyle name="SAPBEXinputData 7 9 4" xfId="13093"/>
    <cellStyle name="SAPBEXinputData 8" xfId="2682"/>
    <cellStyle name="SAPBEXinputData 8 10" xfId="25684"/>
    <cellStyle name="SAPBEXinputData 8 11" xfId="19555"/>
    <cellStyle name="SAPBEXinputData 8 12" xfId="13094"/>
    <cellStyle name="SAPBEXinputData 8 2" xfId="8753"/>
    <cellStyle name="SAPBEXinputData 8 2 2" xfId="22646"/>
    <cellStyle name="SAPBEXinputData 8 2 3" xfId="19556"/>
    <cellStyle name="SAPBEXinputData 8 2 4" xfId="13095"/>
    <cellStyle name="SAPBEXinputData 8 3" xfId="8754"/>
    <cellStyle name="SAPBEXinputData 8 3 2" xfId="22650"/>
    <cellStyle name="SAPBEXinputData 8 3 3" xfId="19557"/>
    <cellStyle name="SAPBEXinputData 8 3 4" xfId="13096"/>
    <cellStyle name="SAPBEXinputData 8 4" xfId="8755"/>
    <cellStyle name="SAPBEXinputData 8 4 2" xfId="22649"/>
    <cellStyle name="SAPBEXinputData 8 4 3" xfId="19558"/>
    <cellStyle name="SAPBEXinputData 8 4 4" xfId="13097"/>
    <cellStyle name="SAPBEXinputData 8 5" xfId="8756"/>
    <cellStyle name="SAPBEXinputData 8 5 2" xfId="26300"/>
    <cellStyle name="SAPBEXinputData 8 5 3" xfId="19559"/>
    <cellStyle name="SAPBEXinputData 8 5 4" xfId="13098"/>
    <cellStyle name="SAPBEXinputData 8 6" xfId="8757"/>
    <cellStyle name="SAPBEXinputData 8 6 2" xfId="27123"/>
    <cellStyle name="SAPBEXinputData 8 6 3" xfId="19560"/>
    <cellStyle name="SAPBEXinputData 8 6 4" xfId="13099"/>
    <cellStyle name="SAPBEXinputData 8 7" xfId="8758"/>
    <cellStyle name="SAPBEXinputData 8 7 2" xfId="27122"/>
    <cellStyle name="SAPBEXinputData 8 7 3" xfId="19561"/>
    <cellStyle name="SAPBEXinputData 8 7 4" xfId="13100"/>
    <cellStyle name="SAPBEXinputData 8 8" xfId="8759"/>
    <cellStyle name="SAPBEXinputData 8 8 2" xfId="26299"/>
    <cellStyle name="SAPBEXinputData 8 8 3" xfId="19562"/>
    <cellStyle name="SAPBEXinputData 8 8 4" xfId="13101"/>
    <cellStyle name="SAPBEXinputData 8 9" xfId="8760"/>
    <cellStyle name="SAPBEXinputData 8 9 2" xfId="22340"/>
    <cellStyle name="SAPBEXinputData 8 9 3" xfId="19563"/>
    <cellStyle name="SAPBEXinputData 8 9 4" xfId="13102"/>
    <cellStyle name="SAPBEXinputData 9" xfId="2683"/>
    <cellStyle name="SAPBEXinputData 9 10" xfId="22339"/>
    <cellStyle name="SAPBEXinputData 9 11" xfId="19564"/>
    <cellStyle name="SAPBEXinputData 9 12" xfId="13103"/>
    <cellStyle name="SAPBEXinputData 9 2" xfId="8761"/>
    <cellStyle name="SAPBEXinputData 9 2 2" xfId="26298"/>
    <cellStyle name="SAPBEXinputData 9 2 3" xfId="19565"/>
    <cellStyle name="SAPBEXinputData 9 2 4" xfId="13104"/>
    <cellStyle name="SAPBEXinputData 9 3" xfId="8762"/>
    <cellStyle name="SAPBEXinputData 9 3 2" xfId="26297"/>
    <cellStyle name="SAPBEXinputData 9 3 3" xfId="19566"/>
    <cellStyle name="SAPBEXinputData 9 3 4" xfId="13105"/>
    <cellStyle name="SAPBEXinputData 9 4" xfId="8763"/>
    <cellStyle name="SAPBEXinputData 9 4 2" xfId="26296"/>
    <cellStyle name="SAPBEXinputData 9 4 3" xfId="19567"/>
    <cellStyle name="SAPBEXinputData 9 4 4" xfId="13106"/>
    <cellStyle name="SAPBEXinputData 9 5" xfId="8764"/>
    <cellStyle name="SAPBEXinputData 9 5 2" xfId="26295"/>
    <cellStyle name="SAPBEXinputData 9 5 3" xfId="19568"/>
    <cellStyle name="SAPBEXinputData 9 5 4" xfId="13107"/>
    <cellStyle name="SAPBEXinputData 9 6" xfId="8765"/>
    <cellStyle name="SAPBEXinputData 9 6 2" xfId="26294"/>
    <cellStyle name="SAPBEXinputData 9 6 3" xfId="19569"/>
    <cellStyle name="SAPBEXinputData 9 6 4" xfId="13108"/>
    <cellStyle name="SAPBEXinputData 9 7" xfId="8766"/>
    <cellStyle name="SAPBEXinputData 9 7 2" xfId="26292"/>
    <cellStyle name="SAPBEXinputData 9 7 3" xfId="19570"/>
    <cellStyle name="SAPBEXinputData 9 7 4" xfId="13109"/>
    <cellStyle name="SAPBEXinputData 9 8" xfId="8767"/>
    <cellStyle name="SAPBEXinputData 9 8 2" xfId="26293"/>
    <cellStyle name="SAPBEXinputData 9 8 3" xfId="19571"/>
    <cellStyle name="SAPBEXinputData 9 8 4" xfId="13110"/>
    <cellStyle name="SAPBEXinputData 9 9" xfId="8768"/>
    <cellStyle name="SAPBEXinputData 9 9 2" xfId="22648"/>
    <cellStyle name="SAPBEXinputData 9 9 3" xfId="19572"/>
    <cellStyle name="SAPBEXinputData 9 9 4" xfId="13111"/>
    <cellStyle name="SAPBEXinputData_(A-7) IS-Inputs" xfId="8769"/>
    <cellStyle name="SAPBEXItemHeader" xfId="2684"/>
    <cellStyle name="SAPBEXItemHeader 2" xfId="8770"/>
    <cellStyle name="SAPBEXItemHeader 2 2" xfId="8771"/>
    <cellStyle name="SAPBEXItemHeader 2 2 2" xfId="22645"/>
    <cellStyle name="SAPBEXItemHeader 2 2 3" xfId="19575"/>
    <cellStyle name="SAPBEXItemHeader 2 2 4" xfId="13114"/>
    <cellStyle name="SAPBEXItemHeader 2 3" xfId="22338"/>
    <cellStyle name="SAPBEXItemHeader 2 4" xfId="19574"/>
    <cellStyle name="SAPBEXItemHeader 2 5" xfId="13113"/>
    <cellStyle name="SAPBEXItemHeader 3" xfId="22647"/>
    <cellStyle name="SAPBEXItemHeader 4" xfId="19573"/>
    <cellStyle name="SAPBEXItemHeader 5" xfId="13112"/>
    <cellStyle name="SAPBEXresData" xfId="110"/>
    <cellStyle name="SAPBEXresData 10" xfId="2685"/>
    <cellStyle name="SAPBEXresData 11" xfId="2686"/>
    <cellStyle name="SAPBEXresData 12" xfId="2687"/>
    <cellStyle name="SAPBEXresData 13" xfId="2688"/>
    <cellStyle name="SAPBEXresData 14" xfId="2689"/>
    <cellStyle name="SAPBEXresData 15" xfId="2690"/>
    <cellStyle name="SAPBEXresData 16" xfId="2691"/>
    <cellStyle name="SAPBEXresData 17" xfId="2692"/>
    <cellStyle name="SAPBEXresData 18" xfId="2693"/>
    <cellStyle name="SAPBEXresData 19" xfId="2694"/>
    <cellStyle name="SAPBEXresData 2" xfId="2695"/>
    <cellStyle name="SAPBEXresData 2 2" xfId="8772"/>
    <cellStyle name="SAPBEXresData 2 3" xfId="13115"/>
    <cellStyle name="SAPBEXresData 20" xfId="2696"/>
    <cellStyle name="SAPBEXresData 21" xfId="2697"/>
    <cellStyle name="SAPBEXresData 22" xfId="2698"/>
    <cellStyle name="SAPBEXresData 23" xfId="2699"/>
    <cellStyle name="SAPBEXresData 24" xfId="2700"/>
    <cellStyle name="SAPBEXresData 25" xfId="2701"/>
    <cellStyle name="SAPBEXresData 26" xfId="2702"/>
    <cellStyle name="SAPBEXresData 27" xfId="2703"/>
    <cellStyle name="SAPBEXresData 28" xfId="2704"/>
    <cellStyle name="SAPBEXresData 29" xfId="2705"/>
    <cellStyle name="SAPBEXresData 3" xfId="2706"/>
    <cellStyle name="SAPBEXresData 30" xfId="2707"/>
    <cellStyle name="SAPBEXresData 31" xfId="2708"/>
    <cellStyle name="SAPBEXresData 32" xfId="2709"/>
    <cellStyle name="SAPBEXresData 33" xfId="2710"/>
    <cellStyle name="SAPBEXresData 34" xfId="2711"/>
    <cellStyle name="SAPBEXresData 35" xfId="2712"/>
    <cellStyle name="SAPBEXresData 36" xfId="2713"/>
    <cellStyle name="SAPBEXresData 37" xfId="2714"/>
    <cellStyle name="SAPBEXresData 38" xfId="2715"/>
    <cellStyle name="SAPBEXresData 39" xfId="2716"/>
    <cellStyle name="SAPBEXresData 4" xfId="2717"/>
    <cellStyle name="SAPBEXresData 40" xfId="2718"/>
    <cellStyle name="SAPBEXresData 41" xfId="2719"/>
    <cellStyle name="SAPBEXresData 42" xfId="2720"/>
    <cellStyle name="SAPBEXresData 43" xfId="2721"/>
    <cellStyle name="SAPBEXresData 44" xfId="2722"/>
    <cellStyle name="SAPBEXresData 45" xfId="2723"/>
    <cellStyle name="SAPBEXresData 46" xfId="8773"/>
    <cellStyle name="SAPBEXresData 5" xfId="2724"/>
    <cellStyle name="SAPBEXresData 6" xfId="2725"/>
    <cellStyle name="SAPBEXresData 7" xfId="2726"/>
    <cellStyle name="SAPBEXresData 8" xfId="2727"/>
    <cellStyle name="SAPBEXresData 9" xfId="2728"/>
    <cellStyle name="SAPBEXresDataEmph" xfId="111"/>
    <cellStyle name="SAPBEXresDataEmph 10" xfId="2729"/>
    <cellStyle name="SAPBEXresDataEmph 11" xfId="2730"/>
    <cellStyle name="SAPBEXresDataEmph 12" xfId="2731"/>
    <cellStyle name="SAPBEXresDataEmph 13" xfId="2732"/>
    <cellStyle name="SAPBEXresDataEmph 14" xfId="2733"/>
    <cellStyle name="SAPBEXresDataEmph 15" xfId="2734"/>
    <cellStyle name="SAPBEXresDataEmph 16" xfId="2735"/>
    <cellStyle name="SAPBEXresDataEmph 17" xfId="2736"/>
    <cellStyle name="SAPBEXresDataEmph 18" xfId="2737"/>
    <cellStyle name="SAPBEXresDataEmph 19" xfId="2738"/>
    <cellStyle name="SAPBEXresDataEmph 2" xfId="2739"/>
    <cellStyle name="SAPBEXresDataEmph 20" xfId="2740"/>
    <cellStyle name="SAPBEXresDataEmph 21" xfId="2741"/>
    <cellStyle name="SAPBEXresDataEmph 22" xfId="2742"/>
    <cellStyle name="SAPBEXresDataEmph 23" xfId="2743"/>
    <cellStyle name="SAPBEXresDataEmph 24" xfId="2744"/>
    <cellStyle name="SAPBEXresDataEmph 25" xfId="2745"/>
    <cellStyle name="SAPBEXresDataEmph 26" xfId="2746"/>
    <cellStyle name="SAPBEXresDataEmph 27" xfId="2747"/>
    <cellStyle name="SAPBEXresDataEmph 28" xfId="2748"/>
    <cellStyle name="SAPBEXresDataEmph 29" xfId="2749"/>
    <cellStyle name="SAPBEXresDataEmph 3" xfId="2750"/>
    <cellStyle name="SAPBEXresDataEmph 30" xfId="2751"/>
    <cellStyle name="SAPBEXresDataEmph 31" xfId="2752"/>
    <cellStyle name="SAPBEXresDataEmph 32" xfId="2753"/>
    <cellStyle name="SAPBEXresDataEmph 33" xfId="2754"/>
    <cellStyle name="SAPBEXresDataEmph 34" xfId="2755"/>
    <cellStyle name="SAPBEXresDataEmph 35" xfId="2756"/>
    <cellStyle name="SAPBEXresDataEmph 36" xfId="2757"/>
    <cellStyle name="SAPBEXresDataEmph 37" xfId="2758"/>
    <cellStyle name="SAPBEXresDataEmph 38" xfId="2759"/>
    <cellStyle name="SAPBEXresDataEmph 39" xfId="2760"/>
    <cellStyle name="SAPBEXresDataEmph 4" xfId="2761"/>
    <cellStyle name="SAPBEXresDataEmph 40" xfId="2762"/>
    <cellStyle name="SAPBEXresDataEmph 41" xfId="2763"/>
    <cellStyle name="SAPBEXresDataEmph 42" xfId="2764"/>
    <cellStyle name="SAPBEXresDataEmph 43" xfId="2765"/>
    <cellStyle name="SAPBEXresDataEmph 44" xfId="2766"/>
    <cellStyle name="SAPBEXresDataEmph 45" xfId="2767"/>
    <cellStyle name="SAPBEXresDataEmph 46" xfId="8774"/>
    <cellStyle name="SAPBEXresDataEmph 5" xfId="2768"/>
    <cellStyle name="SAPBEXresDataEmph 6" xfId="2769"/>
    <cellStyle name="SAPBEXresDataEmph 7" xfId="2770"/>
    <cellStyle name="SAPBEXresDataEmph 8" xfId="2771"/>
    <cellStyle name="SAPBEXresDataEmph 9" xfId="2772"/>
    <cellStyle name="SAPBEXresItem" xfId="112"/>
    <cellStyle name="SAPBEXresItem 10" xfId="2773"/>
    <cellStyle name="SAPBEXresItem 11" xfId="2774"/>
    <cellStyle name="SAPBEXresItem 12" xfId="2775"/>
    <cellStyle name="SAPBEXresItem 13" xfId="2776"/>
    <cellStyle name="SAPBEXresItem 14" xfId="2777"/>
    <cellStyle name="SAPBEXresItem 15" xfId="2778"/>
    <cellStyle name="SAPBEXresItem 16" xfId="2779"/>
    <cellStyle name="SAPBEXresItem 17" xfId="2780"/>
    <cellStyle name="SAPBEXresItem 18" xfId="2781"/>
    <cellStyle name="SAPBEXresItem 19" xfId="2782"/>
    <cellStyle name="SAPBEXresItem 2" xfId="2783"/>
    <cellStyle name="SAPBEXresItem 2 2" xfId="8775"/>
    <cellStyle name="SAPBEXresItem 2 3" xfId="13116"/>
    <cellStyle name="SAPBEXresItem 20" xfId="2784"/>
    <cellStyle name="SAPBEXresItem 21" xfId="2785"/>
    <cellStyle name="SAPBEXresItem 22" xfId="2786"/>
    <cellStyle name="SAPBEXresItem 23" xfId="2787"/>
    <cellStyle name="SAPBEXresItem 24" xfId="2788"/>
    <cellStyle name="SAPBEXresItem 25" xfId="2789"/>
    <cellStyle name="SAPBEXresItem 26" xfId="2790"/>
    <cellStyle name="SAPBEXresItem 27" xfId="2791"/>
    <cellStyle name="SAPBEXresItem 28" xfId="2792"/>
    <cellStyle name="SAPBEXresItem 29" xfId="2793"/>
    <cellStyle name="SAPBEXresItem 3" xfId="2794"/>
    <cellStyle name="SAPBEXresItem 30" xfId="2795"/>
    <cellStyle name="SAPBEXresItem 31" xfId="2796"/>
    <cellStyle name="SAPBEXresItem 32" xfId="2797"/>
    <cellStyle name="SAPBEXresItem 33" xfId="2798"/>
    <cellStyle name="SAPBEXresItem 34" xfId="2799"/>
    <cellStyle name="SAPBEXresItem 35" xfId="2800"/>
    <cellStyle name="SAPBEXresItem 36" xfId="2801"/>
    <cellStyle name="SAPBEXresItem 37" xfId="2802"/>
    <cellStyle name="SAPBEXresItem 38" xfId="2803"/>
    <cellStyle name="SAPBEXresItem 39" xfId="2804"/>
    <cellStyle name="SAPBEXresItem 4" xfId="2805"/>
    <cellStyle name="SAPBEXresItem 40" xfId="2806"/>
    <cellStyle name="SAPBEXresItem 41" xfId="2807"/>
    <cellStyle name="SAPBEXresItem 42" xfId="2808"/>
    <cellStyle name="SAPBEXresItem 43" xfId="2809"/>
    <cellStyle name="SAPBEXresItem 44" xfId="2810"/>
    <cellStyle name="SAPBEXresItem 45" xfId="2811"/>
    <cellStyle name="SAPBEXresItem 46" xfId="8776"/>
    <cellStyle name="SAPBEXresItem 5" xfId="2812"/>
    <cellStyle name="SAPBEXresItem 6" xfId="2813"/>
    <cellStyle name="SAPBEXresItem 7" xfId="2814"/>
    <cellStyle name="SAPBEXresItem 8" xfId="2815"/>
    <cellStyle name="SAPBEXresItem 9" xfId="2816"/>
    <cellStyle name="SAPBEXresItemX" xfId="113"/>
    <cellStyle name="SAPBEXresItemX 10" xfId="2817"/>
    <cellStyle name="SAPBEXresItemX 10 2" xfId="27441"/>
    <cellStyle name="SAPBEXresItemX 10 3" xfId="21812"/>
    <cellStyle name="SAPBEXresItemX 10 4" xfId="15352"/>
    <cellStyle name="SAPBEXresItemX 11" xfId="2818"/>
    <cellStyle name="SAPBEXresItemX 11 2" xfId="27442"/>
    <cellStyle name="SAPBEXresItemX 11 3" xfId="21813"/>
    <cellStyle name="SAPBEXresItemX 11 4" xfId="15353"/>
    <cellStyle name="SAPBEXresItemX 12" xfId="2819"/>
    <cellStyle name="SAPBEXresItemX 12 2" xfId="27443"/>
    <cellStyle name="SAPBEXresItemX 12 3" xfId="21814"/>
    <cellStyle name="SAPBEXresItemX 12 4" xfId="15354"/>
    <cellStyle name="SAPBEXresItemX 13" xfId="2820"/>
    <cellStyle name="SAPBEXresItemX 13 2" xfId="27444"/>
    <cellStyle name="SAPBEXresItemX 13 3" xfId="21815"/>
    <cellStyle name="SAPBEXresItemX 13 4" xfId="15355"/>
    <cellStyle name="SAPBEXresItemX 14" xfId="2821"/>
    <cellStyle name="SAPBEXresItemX 14 2" xfId="27445"/>
    <cellStyle name="SAPBEXresItemX 14 3" xfId="21816"/>
    <cellStyle name="SAPBEXresItemX 14 4" xfId="15356"/>
    <cellStyle name="SAPBEXresItemX 15" xfId="2822"/>
    <cellStyle name="SAPBEXresItemX 15 2" xfId="27446"/>
    <cellStyle name="SAPBEXresItemX 15 3" xfId="21817"/>
    <cellStyle name="SAPBEXresItemX 15 4" xfId="15357"/>
    <cellStyle name="SAPBEXresItemX 16" xfId="2823"/>
    <cellStyle name="SAPBEXresItemX 16 2" xfId="27447"/>
    <cellStyle name="SAPBEXresItemX 16 3" xfId="21818"/>
    <cellStyle name="SAPBEXresItemX 16 4" xfId="15358"/>
    <cellStyle name="SAPBEXresItemX 17" xfId="2824"/>
    <cellStyle name="SAPBEXresItemX 17 2" xfId="27448"/>
    <cellStyle name="SAPBEXresItemX 17 3" xfId="21819"/>
    <cellStyle name="SAPBEXresItemX 17 4" xfId="15359"/>
    <cellStyle name="SAPBEXresItemX 18" xfId="2825"/>
    <cellStyle name="SAPBEXresItemX 18 2" xfId="27449"/>
    <cellStyle name="SAPBEXresItemX 18 3" xfId="21820"/>
    <cellStyle name="SAPBEXresItemX 18 4" xfId="15360"/>
    <cellStyle name="SAPBEXresItemX 19" xfId="2826"/>
    <cellStyle name="SAPBEXresItemX 19 2" xfId="27450"/>
    <cellStyle name="SAPBEXresItemX 19 3" xfId="21821"/>
    <cellStyle name="SAPBEXresItemX 19 4" xfId="15361"/>
    <cellStyle name="SAPBEXresItemX 2" xfId="2827"/>
    <cellStyle name="SAPBEXresItemX 2 2" xfId="8777"/>
    <cellStyle name="SAPBEXresItemX 2 2 2" xfId="22335"/>
    <cellStyle name="SAPBEXresItemX 2 2 3" xfId="19578"/>
    <cellStyle name="SAPBEXresItemX 2 2 4" xfId="13119"/>
    <cellStyle name="SAPBEXresItemX 2 3" xfId="22336"/>
    <cellStyle name="SAPBEXresItemX 2 4" xfId="19577"/>
    <cellStyle name="SAPBEXresItemX 2 5" xfId="13118"/>
    <cellStyle name="SAPBEXresItemX 20" xfId="2828"/>
    <cellStyle name="SAPBEXresItemX 20 2" xfId="27451"/>
    <cellStyle name="SAPBEXresItemX 20 3" xfId="21822"/>
    <cellStyle name="SAPBEXresItemX 20 4" xfId="15362"/>
    <cellStyle name="SAPBEXresItemX 21" xfId="2829"/>
    <cellStyle name="SAPBEXresItemX 21 2" xfId="27452"/>
    <cellStyle name="SAPBEXresItemX 21 3" xfId="21823"/>
    <cellStyle name="SAPBEXresItemX 21 4" xfId="15363"/>
    <cellStyle name="SAPBEXresItemX 22" xfId="2830"/>
    <cellStyle name="SAPBEXresItemX 22 2" xfId="27453"/>
    <cellStyle name="SAPBEXresItemX 22 3" xfId="21824"/>
    <cellStyle name="SAPBEXresItemX 22 4" xfId="15364"/>
    <cellStyle name="SAPBEXresItemX 23" xfId="2831"/>
    <cellStyle name="SAPBEXresItemX 23 2" xfId="27454"/>
    <cellStyle name="SAPBEXresItemX 23 3" xfId="21825"/>
    <cellStyle name="SAPBEXresItemX 23 4" xfId="15365"/>
    <cellStyle name="SAPBEXresItemX 24" xfId="2832"/>
    <cellStyle name="SAPBEXresItemX 24 2" xfId="27455"/>
    <cellStyle name="SAPBEXresItemX 24 3" xfId="21826"/>
    <cellStyle name="SAPBEXresItemX 24 4" xfId="15366"/>
    <cellStyle name="SAPBEXresItemX 25" xfId="2833"/>
    <cellStyle name="SAPBEXresItemX 25 2" xfId="27456"/>
    <cellStyle name="SAPBEXresItemX 25 3" xfId="21827"/>
    <cellStyle name="SAPBEXresItemX 25 4" xfId="15367"/>
    <cellStyle name="SAPBEXresItemX 26" xfId="2834"/>
    <cellStyle name="SAPBEXresItemX 26 2" xfId="27457"/>
    <cellStyle name="SAPBEXresItemX 26 3" xfId="21828"/>
    <cellStyle name="SAPBEXresItemX 26 4" xfId="15368"/>
    <cellStyle name="SAPBEXresItemX 27" xfId="2835"/>
    <cellStyle name="SAPBEXresItemX 27 2" xfId="27458"/>
    <cellStyle name="SAPBEXresItemX 27 3" xfId="21829"/>
    <cellStyle name="SAPBEXresItemX 27 4" xfId="15369"/>
    <cellStyle name="SAPBEXresItemX 28" xfId="2836"/>
    <cellStyle name="SAPBEXresItemX 28 2" xfId="27459"/>
    <cellStyle name="SAPBEXresItemX 28 3" xfId="21830"/>
    <cellStyle name="SAPBEXresItemX 28 4" xfId="15370"/>
    <cellStyle name="SAPBEXresItemX 29" xfId="2837"/>
    <cellStyle name="SAPBEXresItemX 29 2" xfId="27460"/>
    <cellStyle name="SAPBEXresItemX 29 3" xfId="21831"/>
    <cellStyle name="SAPBEXresItemX 29 4" xfId="15371"/>
    <cellStyle name="SAPBEXresItemX 3" xfId="2838"/>
    <cellStyle name="SAPBEXresItemX 3 2" xfId="27461"/>
    <cellStyle name="SAPBEXresItemX 3 3" xfId="21832"/>
    <cellStyle name="SAPBEXresItemX 3 4" xfId="15372"/>
    <cellStyle name="SAPBEXresItemX 30" xfId="2839"/>
    <cellStyle name="SAPBEXresItemX 30 2" xfId="27462"/>
    <cellStyle name="SAPBEXresItemX 30 3" xfId="21833"/>
    <cellStyle name="SAPBEXresItemX 30 4" xfId="15373"/>
    <cellStyle name="SAPBEXresItemX 31" xfId="2840"/>
    <cellStyle name="SAPBEXresItemX 31 2" xfId="27463"/>
    <cellStyle name="SAPBEXresItemX 31 3" xfId="21834"/>
    <cellStyle name="SAPBEXresItemX 31 4" xfId="15374"/>
    <cellStyle name="SAPBEXresItemX 32" xfId="2841"/>
    <cellStyle name="SAPBEXresItemX 32 2" xfId="27464"/>
    <cellStyle name="SAPBEXresItemX 32 3" xfId="21835"/>
    <cellStyle name="SAPBEXresItemX 32 4" xfId="15375"/>
    <cellStyle name="SAPBEXresItemX 33" xfId="2842"/>
    <cellStyle name="SAPBEXresItemX 33 2" xfId="27465"/>
    <cellStyle name="SAPBEXresItemX 33 3" xfId="21836"/>
    <cellStyle name="SAPBEXresItemX 33 4" xfId="15376"/>
    <cellStyle name="SAPBEXresItemX 34" xfId="2843"/>
    <cellStyle name="SAPBEXresItemX 34 2" xfId="27466"/>
    <cellStyle name="SAPBEXresItemX 34 3" xfId="21837"/>
    <cellStyle name="SAPBEXresItemX 34 4" xfId="15377"/>
    <cellStyle name="SAPBEXresItemX 35" xfId="2844"/>
    <cellStyle name="SAPBEXresItemX 35 2" xfId="27467"/>
    <cellStyle name="SAPBEXresItemX 35 3" xfId="21838"/>
    <cellStyle name="SAPBEXresItemX 35 4" xfId="15378"/>
    <cellStyle name="SAPBEXresItemX 36" xfId="2845"/>
    <cellStyle name="SAPBEXresItemX 36 2" xfId="27468"/>
    <cellStyle name="SAPBEXresItemX 36 3" xfId="21839"/>
    <cellStyle name="SAPBEXresItemX 36 4" xfId="15379"/>
    <cellStyle name="SAPBEXresItemX 37" xfId="2846"/>
    <cellStyle name="SAPBEXresItemX 37 2" xfId="27469"/>
    <cellStyle name="SAPBEXresItemX 37 3" xfId="21840"/>
    <cellStyle name="SAPBEXresItemX 37 4" xfId="15380"/>
    <cellStyle name="SAPBEXresItemX 38" xfId="2847"/>
    <cellStyle name="SAPBEXresItemX 38 2" xfId="27470"/>
    <cellStyle name="SAPBEXresItemX 38 3" xfId="21841"/>
    <cellStyle name="SAPBEXresItemX 38 4" xfId="15381"/>
    <cellStyle name="SAPBEXresItemX 39" xfId="2848"/>
    <cellStyle name="SAPBEXresItemX 39 2" xfId="27471"/>
    <cellStyle name="SAPBEXresItemX 39 3" xfId="21842"/>
    <cellStyle name="SAPBEXresItemX 39 4" xfId="15382"/>
    <cellStyle name="SAPBEXresItemX 4" xfId="2849"/>
    <cellStyle name="SAPBEXresItemX 4 2" xfId="27472"/>
    <cellStyle name="SAPBEXresItemX 4 3" xfId="21843"/>
    <cellStyle name="SAPBEXresItemX 4 4" xfId="15383"/>
    <cellStyle name="SAPBEXresItemX 40" xfId="2850"/>
    <cellStyle name="SAPBEXresItemX 40 2" xfId="27473"/>
    <cellStyle name="SAPBEXresItemX 40 3" xfId="21844"/>
    <cellStyle name="SAPBEXresItemX 40 4" xfId="15384"/>
    <cellStyle name="SAPBEXresItemX 41" xfId="2851"/>
    <cellStyle name="SAPBEXresItemX 41 2" xfId="27474"/>
    <cellStyle name="SAPBEXresItemX 41 3" xfId="21845"/>
    <cellStyle name="SAPBEXresItemX 41 4" xfId="15385"/>
    <cellStyle name="SAPBEXresItemX 42" xfId="2852"/>
    <cellStyle name="SAPBEXresItemX 42 2" xfId="27475"/>
    <cellStyle name="SAPBEXresItemX 42 3" xfId="21846"/>
    <cellStyle name="SAPBEXresItemX 42 4" xfId="15386"/>
    <cellStyle name="SAPBEXresItemX 43" xfId="2853"/>
    <cellStyle name="SAPBEXresItemX 43 2" xfId="27476"/>
    <cellStyle name="SAPBEXresItemX 43 3" xfId="21847"/>
    <cellStyle name="SAPBEXresItemX 43 4" xfId="15387"/>
    <cellStyle name="SAPBEXresItemX 44" xfId="2854"/>
    <cellStyle name="SAPBEXresItemX 44 2" xfId="27477"/>
    <cellStyle name="SAPBEXresItemX 44 3" xfId="21848"/>
    <cellStyle name="SAPBEXresItemX 44 4" xfId="15388"/>
    <cellStyle name="SAPBEXresItemX 45" xfId="2855"/>
    <cellStyle name="SAPBEXresItemX 45 2" xfId="27478"/>
    <cellStyle name="SAPBEXresItemX 45 3" xfId="21849"/>
    <cellStyle name="SAPBEXresItemX 45 4" xfId="15389"/>
    <cellStyle name="SAPBEXresItemX 46" xfId="4790"/>
    <cellStyle name="SAPBEXresItemX 46 2" xfId="27440"/>
    <cellStyle name="SAPBEXresItemX 46 3" xfId="21811"/>
    <cellStyle name="SAPBEXresItemX 47" xfId="4858"/>
    <cellStyle name="SAPBEXresItemX 47 2" xfId="22337"/>
    <cellStyle name="SAPBEXresItemX 48" xfId="4484"/>
    <cellStyle name="SAPBEXresItemX 48 2" xfId="19576"/>
    <cellStyle name="SAPBEXresItemX 49" xfId="13117"/>
    <cellStyle name="SAPBEXresItemX 5" xfId="2856"/>
    <cellStyle name="SAPBEXresItemX 5 2" xfId="27479"/>
    <cellStyle name="SAPBEXresItemX 5 3" xfId="21850"/>
    <cellStyle name="SAPBEXresItemX 5 4" xfId="15390"/>
    <cellStyle name="SAPBEXresItemX 6" xfId="2857"/>
    <cellStyle name="SAPBEXresItemX 6 2" xfId="27480"/>
    <cellStyle name="SAPBEXresItemX 6 3" xfId="21851"/>
    <cellStyle name="SAPBEXresItemX 6 4" xfId="15391"/>
    <cellStyle name="SAPBEXresItemX 7" xfId="2858"/>
    <cellStyle name="SAPBEXresItemX 7 2" xfId="27481"/>
    <cellStyle name="SAPBEXresItemX 7 3" xfId="21852"/>
    <cellStyle name="SAPBEXresItemX 7 4" xfId="15392"/>
    <cellStyle name="SAPBEXresItemX 8" xfId="2859"/>
    <cellStyle name="SAPBEXresItemX 8 2" xfId="27482"/>
    <cellStyle name="SAPBEXresItemX 8 3" xfId="21853"/>
    <cellStyle name="SAPBEXresItemX 8 4" xfId="15393"/>
    <cellStyle name="SAPBEXresItemX 9" xfId="2860"/>
    <cellStyle name="SAPBEXresItemX 9 2" xfId="27483"/>
    <cellStyle name="SAPBEXresItemX 9 3" xfId="21854"/>
    <cellStyle name="SAPBEXresItemX 9 4" xfId="15394"/>
    <cellStyle name="SAPBEXstdData" xfId="114"/>
    <cellStyle name="SAPBEXstdData 10" xfId="2861"/>
    <cellStyle name="SAPBEXstdData 100" xfId="8778"/>
    <cellStyle name="SAPBEXstdData 101" xfId="8779"/>
    <cellStyle name="SAPBEXstdData 102" xfId="8780"/>
    <cellStyle name="SAPBEXstdData 103" xfId="8781"/>
    <cellStyle name="SAPBEXstdData 104" xfId="8782"/>
    <cellStyle name="SAPBEXstdData 105" xfId="8783"/>
    <cellStyle name="SAPBEXstdData 106" xfId="8784"/>
    <cellStyle name="SAPBEXstdData 107" xfId="8785"/>
    <cellStyle name="SAPBEXstdData 108" xfId="8786"/>
    <cellStyle name="SAPBEXstdData 109" xfId="8787"/>
    <cellStyle name="SAPBEXstdData 11" xfId="2862"/>
    <cellStyle name="SAPBEXstdData 110" xfId="8788"/>
    <cellStyle name="SAPBEXstdData 12" xfId="2863"/>
    <cellStyle name="SAPBEXstdData 13" xfId="2864"/>
    <cellStyle name="SAPBEXstdData 14" xfId="2865"/>
    <cellStyle name="SAPBEXstdData 15" xfId="2866"/>
    <cellStyle name="SAPBEXstdData 16" xfId="2867"/>
    <cellStyle name="SAPBEXstdData 17" xfId="2868"/>
    <cellStyle name="SAPBEXstdData 18" xfId="2869"/>
    <cellStyle name="SAPBEXstdData 19" xfId="2870"/>
    <cellStyle name="SAPBEXstdData 2" xfId="2871"/>
    <cellStyle name="SAPBEXstdData 20" xfId="2872"/>
    <cellStyle name="SAPBEXstdData 21" xfId="2873"/>
    <cellStyle name="SAPBEXstdData 22" xfId="2874"/>
    <cellStyle name="SAPBEXstdData 23" xfId="2875"/>
    <cellStyle name="SAPBEXstdData 24" xfId="2876"/>
    <cellStyle name="SAPBEXstdData 25" xfId="2877"/>
    <cellStyle name="SAPBEXstdData 26" xfId="2878"/>
    <cellStyle name="SAPBEXstdData 27" xfId="2879"/>
    <cellStyle name="SAPBEXstdData 28" xfId="2880"/>
    <cellStyle name="SAPBEXstdData 29" xfId="2881"/>
    <cellStyle name="SAPBEXstdData 3" xfId="2882"/>
    <cellStyle name="SAPBEXstdData 30" xfId="2883"/>
    <cellStyle name="SAPBEXstdData 31" xfId="2884"/>
    <cellStyle name="SAPBEXstdData 32" xfId="2885"/>
    <cellStyle name="SAPBEXstdData 33" xfId="2886"/>
    <cellStyle name="SAPBEXstdData 34" xfId="2887"/>
    <cellStyle name="SAPBEXstdData 35" xfId="2888"/>
    <cellStyle name="SAPBEXstdData 36" xfId="2889"/>
    <cellStyle name="SAPBEXstdData 37" xfId="2890"/>
    <cellStyle name="SAPBEXstdData 38" xfId="2891"/>
    <cellStyle name="SAPBEXstdData 39" xfId="2892"/>
    <cellStyle name="SAPBEXstdData 4" xfId="2893"/>
    <cellStyle name="SAPBEXstdData 40" xfId="2894"/>
    <cellStyle name="SAPBEXstdData 41" xfId="2895"/>
    <cellStyle name="SAPBEXstdData 42" xfId="2896"/>
    <cellStyle name="SAPBEXstdData 43" xfId="2897"/>
    <cellStyle name="SAPBEXstdData 44" xfId="2898"/>
    <cellStyle name="SAPBEXstdData 45" xfId="2899"/>
    <cellStyle name="SAPBEXstdData 46" xfId="8789"/>
    <cellStyle name="SAPBEXstdData 47" xfId="8790"/>
    <cellStyle name="SAPBEXstdData 48" xfId="8791"/>
    <cellStyle name="SAPBEXstdData 49" xfId="8792"/>
    <cellStyle name="SAPBEXstdData 5" xfId="2900"/>
    <cellStyle name="SAPBEXstdData 50" xfId="8793"/>
    <cellStyle name="SAPBEXstdData 51" xfId="8794"/>
    <cellStyle name="SAPBEXstdData 52" xfId="8795"/>
    <cellStyle name="SAPBEXstdData 53" xfId="8796"/>
    <cellStyle name="SAPBEXstdData 54" xfId="8797"/>
    <cellStyle name="SAPBEXstdData 55" xfId="8798"/>
    <cellStyle name="SAPBEXstdData 56" xfId="8799"/>
    <cellStyle name="SAPBEXstdData 57" xfId="8800"/>
    <cellStyle name="SAPBEXstdData 58" xfId="8801"/>
    <cellStyle name="SAPBEXstdData 59" xfId="8802"/>
    <cellStyle name="SAPBEXstdData 6" xfId="2901"/>
    <cellStyle name="SAPBEXstdData 60" xfId="8803"/>
    <cellStyle name="SAPBEXstdData 61" xfId="8804"/>
    <cellStyle name="SAPBEXstdData 62" xfId="8805"/>
    <cellStyle name="SAPBEXstdData 63" xfId="8806"/>
    <cellStyle name="SAPBEXstdData 64" xfId="8807"/>
    <cellStyle name="SAPBEXstdData 65" xfId="8808"/>
    <cellStyle name="SAPBEXstdData 66" xfId="8809"/>
    <cellStyle name="SAPBEXstdData 67" xfId="8810"/>
    <cellStyle name="SAPBEXstdData 68" xfId="8811"/>
    <cellStyle name="SAPBEXstdData 69" xfId="8812"/>
    <cellStyle name="SAPBEXstdData 7" xfId="2902"/>
    <cellStyle name="SAPBEXstdData 70" xfId="8813"/>
    <cellStyle name="SAPBEXstdData 71" xfId="8814"/>
    <cellStyle name="SAPBEXstdData 72" xfId="8815"/>
    <cellStyle name="SAPBEXstdData 73" xfId="8816"/>
    <cellStyle name="SAPBEXstdData 74" xfId="8817"/>
    <cellStyle name="SAPBEXstdData 75" xfId="8818"/>
    <cellStyle name="SAPBEXstdData 76" xfId="8819"/>
    <cellStyle name="SAPBEXstdData 77" xfId="8820"/>
    <cellStyle name="SAPBEXstdData 78" xfId="8821"/>
    <cellStyle name="SAPBEXstdData 79" xfId="8822"/>
    <cellStyle name="SAPBEXstdData 8" xfId="2903"/>
    <cellStyle name="SAPBEXstdData 80" xfId="8823"/>
    <cellStyle name="SAPBEXstdData 81" xfId="8824"/>
    <cellStyle name="SAPBEXstdData 82" xfId="8825"/>
    <cellStyle name="SAPBEXstdData 83" xfId="8826"/>
    <cellStyle name="SAPBEXstdData 84" xfId="8827"/>
    <cellStyle name="SAPBEXstdData 85" xfId="8828"/>
    <cellStyle name="SAPBEXstdData 86" xfId="8829"/>
    <cellStyle name="SAPBEXstdData 87" xfId="8830"/>
    <cellStyle name="SAPBEXstdData 88" xfId="8831"/>
    <cellStyle name="SAPBEXstdData 89" xfId="8832"/>
    <cellStyle name="SAPBEXstdData 9" xfId="2904"/>
    <cellStyle name="SAPBEXstdData 90" xfId="8833"/>
    <cellStyle name="SAPBEXstdData 91" xfId="8834"/>
    <cellStyle name="SAPBEXstdData 92" xfId="8835"/>
    <cellStyle name="SAPBEXstdData 93" xfId="8836"/>
    <cellStyle name="SAPBEXstdData 94" xfId="8837"/>
    <cellStyle name="SAPBEXstdData 95" xfId="8838"/>
    <cellStyle name="SAPBEXstdData 96" xfId="8839"/>
    <cellStyle name="SAPBEXstdData 97" xfId="8840"/>
    <cellStyle name="SAPBEXstdData 98" xfId="8841"/>
    <cellStyle name="SAPBEXstdData 99" xfId="8842"/>
    <cellStyle name="SAPBEXstdData_(A-7) IS-Inputs" xfId="8843"/>
    <cellStyle name="SAPBEXstdDataEmph" xfId="115"/>
    <cellStyle name="SAPBEXstdDataEmph 10" xfId="2905"/>
    <cellStyle name="SAPBEXstdDataEmph 11" xfId="2906"/>
    <cellStyle name="SAPBEXstdDataEmph 12" xfId="2907"/>
    <cellStyle name="SAPBEXstdDataEmph 13" xfId="2908"/>
    <cellStyle name="SAPBEXstdDataEmph 14" xfId="2909"/>
    <cellStyle name="SAPBEXstdDataEmph 15" xfId="2910"/>
    <cellStyle name="SAPBEXstdDataEmph 16" xfId="2911"/>
    <cellStyle name="SAPBEXstdDataEmph 17" xfId="2912"/>
    <cellStyle name="SAPBEXstdDataEmph 18" xfId="2913"/>
    <cellStyle name="SAPBEXstdDataEmph 19" xfId="2914"/>
    <cellStyle name="SAPBEXstdDataEmph 2" xfId="2915"/>
    <cellStyle name="SAPBEXstdDataEmph 20" xfId="2916"/>
    <cellStyle name="SAPBEXstdDataEmph 21" xfId="2917"/>
    <cellStyle name="SAPBEXstdDataEmph 22" xfId="2918"/>
    <cellStyle name="SAPBEXstdDataEmph 23" xfId="2919"/>
    <cellStyle name="SAPBEXstdDataEmph 24" xfId="2920"/>
    <cellStyle name="SAPBEXstdDataEmph 25" xfId="2921"/>
    <cellStyle name="SAPBEXstdDataEmph 26" xfId="2922"/>
    <cellStyle name="SAPBEXstdDataEmph 27" xfId="2923"/>
    <cellStyle name="SAPBEXstdDataEmph 28" xfId="2924"/>
    <cellStyle name="SAPBEXstdDataEmph 29" xfId="2925"/>
    <cellStyle name="SAPBEXstdDataEmph 3" xfId="2926"/>
    <cellStyle name="SAPBEXstdDataEmph 30" xfId="2927"/>
    <cellStyle name="SAPBEXstdDataEmph 31" xfId="2928"/>
    <cellStyle name="SAPBEXstdDataEmph 32" xfId="2929"/>
    <cellStyle name="SAPBEXstdDataEmph 33" xfId="2930"/>
    <cellStyle name="SAPBEXstdDataEmph 34" xfId="2931"/>
    <cellStyle name="SAPBEXstdDataEmph 35" xfId="2932"/>
    <cellStyle name="SAPBEXstdDataEmph 36" xfId="2933"/>
    <cellStyle name="SAPBEXstdDataEmph 37" xfId="2934"/>
    <cellStyle name="SAPBEXstdDataEmph 38" xfId="2935"/>
    <cellStyle name="SAPBEXstdDataEmph 39" xfId="2936"/>
    <cellStyle name="SAPBEXstdDataEmph 4" xfId="2937"/>
    <cellStyle name="SAPBEXstdDataEmph 40" xfId="2938"/>
    <cellStyle name="SAPBEXstdDataEmph 41" xfId="2939"/>
    <cellStyle name="SAPBEXstdDataEmph 42" xfId="2940"/>
    <cellStyle name="SAPBEXstdDataEmph 43" xfId="2941"/>
    <cellStyle name="SAPBEXstdDataEmph 44" xfId="2942"/>
    <cellStyle name="SAPBEXstdDataEmph 45" xfId="2943"/>
    <cellStyle name="SAPBEXstdDataEmph 46" xfId="8844"/>
    <cellStyle name="SAPBEXstdDataEmph 5" xfId="2944"/>
    <cellStyle name="SAPBEXstdDataEmph 6" xfId="2945"/>
    <cellStyle name="SAPBEXstdDataEmph 7" xfId="2946"/>
    <cellStyle name="SAPBEXstdDataEmph 8" xfId="2947"/>
    <cellStyle name="SAPBEXstdDataEmph 9" xfId="2948"/>
    <cellStyle name="SAPBEXstdItem" xfId="116"/>
    <cellStyle name="SAPBEXstdItem 10" xfId="2949"/>
    <cellStyle name="SAPBEXstdItem 100" xfId="8845"/>
    <cellStyle name="SAPBEXstdItem 101" xfId="8846"/>
    <cellStyle name="SAPBEXstdItem 102" xfId="8847"/>
    <cellStyle name="SAPBEXstdItem 103" xfId="8848"/>
    <cellStyle name="SAPBEXstdItem 104" xfId="8849"/>
    <cellStyle name="SAPBEXstdItem 105" xfId="8850"/>
    <cellStyle name="SAPBEXstdItem 106" xfId="8851"/>
    <cellStyle name="SAPBEXstdItem 107" xfId="8852"/>
    <cellStyle name="SAPBEXstdItem 108" xfId="8853"/>
    <cellStyle name="SAPBEXstdItem 109" xfId="8854"/>
    <cellStyle name="SAPBEXstdItem 11" xfId="2950"/>
    <cellStyle name="SAPBEXstdItem 110" xfId="8855"/>
    <cellStyle name="SAPBEXstdItem 12" xfId="2951"/>
    <cellStyle name="SAPBEXstdItem 13" xfId="2952"/>
    <cellStyle name="SAPBEXstdItem 14" xfId="2953"/>
    <cellStyle name="SAPBEXstdItem 15" xfId="2954"/>
    <cellStyle name="SAPBEXstdItem 16" xfId="2955"/>
    <cellStyle name="SAPBEXstdItem 17" xfId="2956"/>
    <cellStyle name="SAPBEXstdItem 18" xfId="2957"/>
    <cellStyle name="SAPBEXstdItem 19" xfId="2958"/>
    <cellStyle name="SAPBEXstdItem 2" xfId="2959"/>
    <cellStyle name="SAPBEXstdItem 20" xfId="2960"/>
    <cellStyle name="SAPBEXstdItem 21" xfId="2961"/>
    <cellStyle name="SAPBEXstdItem 22" xfId="2962"/>
    <cellStyle name="SAPBEXstdItem 23" xfId="2963"/>
    <cellStyle name="SAPBEXstdItem 24" xfId="2964"/>
    <cellStyle name="SAPBEXstdItem 25" xfId="2965"/>
    <cellStyle name="SAPBEXstdItem 26" xfId="2966"/>
    <cellStyle name="SAPBEXstdItem 27" xfId="2967"/>
    <cellStyle name="SAPBEXstdItem 28" xfId="2968"/>
    <cellStyle name="SAPBEXstdItem 29" xfId="2969"/>
    <cellStyle name="SAPBEXstdItem 3" xfId="2970"/>
    <cellStyle name="SAPBEXstdItem 30" xfId="2971"/>
    <cellStyle name="SAPBEXstdItem 31" xfId="2972"/>
    <cellStyle name="SAPBEXstdItem 32" xfId="2973"/>
    <cellStyle name="SAPBEXstdItem 33" xfId="2974"/>
    <cellStyle name="SAPBEXstdItem 34" xfId="2975"/>
    <cellStyle name="SAPBEXstdItem 35" xfId="2976"/>
    <cellStyle name="SAPBEXstdItem 36" xfId="2977"/>
    <cellStyle name="SAPBEXstdItem 37" xfId="2978"/>
    <cellStyle name="SAPBEXstdItem 38" xfId="2979"/>
    <cellStyle name="SAPBEXstdItem 39" xfId="2980"/>
    <cellStyle name="SAPBEXstdItem 4" xfId="2981"/>
    <cellStyle name="SAPBEXstdItem 40" xfId="2982"/>
    <cellStyle name="SAPBEXstdItem 41" xfId="2983"/>
    <cellStyle name="SAPBEXstdItem 42" xfId="2984"/>
    <cellStyle name="SAPBEXstdItem 43" xfId="2985"/>
    <cellStyle name="SAPBEXstdItem 44" xfId="2986"/>
    <cellStyle name="SAPBEXstdItem 45" xfId="2987"/>
    <cellStyle name="SAPBEXstdItem 46" xfId="8856"/>
    <cellStyle name="SAPBEXstdItem 47" xfId="8857"/>
    <cellStyle name="SAPBEXstdItem 48" xfId="8858"/>
    <cellStyle name="SAPBEXstdItem 49" xfId="8859"/>
    <cellStyle name="SAPBEXstdItem 5" xfId="2988"/>
    <cellStyle name="SAPBEXstdItem 50" xfId="8860"/>
    <cellStyle name="SAPBEXstdItem 51" xfId="8861"/>
    <cellStyle name="SAPBEXstdItem 52" xfId="8862"/>
    <cellStyle name="SAPBEXstdItem 53" xfId="8863"/>
    <cellStyle name="SAPBEXstdItem 54" xfId="8864"/>
    <cellStyle name="SAPBEXstdItem 55" xfId="8865"/>
    <cellStyle name="SAPBEXstdItem 56" xfId="8866"/>
    <cellStyle name="SAPBEXstdItem 57" xfId="8867"/>
    <cellStyle name="SAPBEXstdItem 58" xfId="8868"/>
    <cellStyle name="SAPBEXstdItem 59" xfId="8869"/>
    <cellStyle name="SAPBEXstdItem 6" xfId="2989"/>
    <cellStyle name="SAPBEXstdItem 60" xfId="8870"/>
    <cellStyle name="SAPBEXstdItem 61" xfId="8871"/>
    <cellStyle name="SAPBEXstdItem 62" xfId="8872"/>
    <cellStyle name="SAPBEXstdItem 63" xfId="8873"/>
    <cellStyle name="SAPBEXstdItem 64" xfId="8874"/>
    <cellStyle name="SAPBEXstdItem 65" xfId="8875"/>
    <cellStyle name="SAPBEXstdItem 66" xfId="8876"/>
    <cellStyle name="SAPBEXstdItem 67" xfId="8877"/>
    <cellStyle name="SAPBEXstdItem 68" xfId="8878"/>
    <cellStyle name="SAPBEXstdItem 69" xfId="8879"/>
    <cellStyle name="SAPBEXstdItem 7" xfId="2990"/>
    <cellStyle name="SAPBEXstdItem 70" xfId="8880"/>
    <cellStyle name="SAPBEXstdItem 71" xfId="8881"/>
    <cellStyle name="SAPBEXstdItem 72" xfId="8882"/>
    <cellStyle name="SAPBEXstdItem 73" xfId="8883"/>
    <cellStyle name="SAPBEXstdItem 74" xfId="8884"/>
    <cellStyle name="SAPBEXstdItem 75" xfId="8885"/>
    <cellStyle name="SAPBEXstdItem 76" xfId="8886"/>
    <cellStyle name="SAPBEXstdItem 77" xfId="8887"/>
    <cellStyle name="SAPBEXstdItem 78" xfId="8888"/>
    <cellStyle name="SAPBEXstdItem 79" xfId="8889"/>
    <cellStyle name="SAPBEXstdItem 8" xfId="2991"/>
    <cellStyle name="SAPBEXstdItem 80" xfId="8890"/>
    <cellStyle name="SAPBEXstdItem 81" xfId="8891"/>
    <cellStyle name="SAPBEXstdItem 82" xfId="8892"/>
    <cellStyle name="SAPBEXstdItem 83" xfId="8893"/>
    <cellStyle name="SAPBEXstdItem 84" xfId="8894"/>
    <cellStyle name="SAPBEXstdItem 85" xfId="8895"/>
    <cellStyle name="SAPBEXstdItem 86" xfId="8896"/>
    <cellStyle name="SAPBEXstdItem 87" xfId="8897"/>
    <cellStyle name="SAPBEXstdItem 88" xfId="8898"/>
    <cellStyle name="SAPBEXstdItem 89" xfId="8899"/>
    <cellStyle name="SAPBEXstdItem 9" xfId="2992"/>
    <cellStyle name="SAPBEXstdItem 90" xfId="8900"/>
    <cellStyle name="SAPBEXstdItem 91" xfId="8901"/>
    <cellStyle name="SAPBEXstdItem 92" xfId="8902"/>
    <cellStyle name="SAPBEXstdItem 93" xfId="8903"/>
    <cellStyle name="SAPBEXstdItem 94" xfId="8904"/>
    <cellStyle name="SAPBEXstdItem 95" xfId="8905"/>
    <cellStyle name="SAPBEXstdItem 96" xfId="8906"/>
    <cellStyle name="SAPBEXstdItem 97" xfId="8907"/>
    <cellStyle name="SAPBEXstdItem 98" xfId="8908"/>
    <cellStyle name="SAPBEXstdItem 99" xfId="8909"/>
    <cellStyle name="SAPBEXstdItem_(A-7) IS-Inputs" xfId="8910"/>
    <cellStyle name="SAPBEXstdItemX" xfId="117"/>
    <cellStyle name="SAPBEXstdItemX 10" xfId="2994"/>
    <cellStyle name="SAPBEXstdItemX 10 2" xfId="27485"/>
    <cellStyle name="SAPBEXstdItemX 10 3" xfId="21856"/>
    <cellStyle name="SAPBEXstdItemX 10 4" xfId="15395"/>
    <cellStyle name="SAPBEXstdItemX 11" xfId="2995"/>
    <cellStyle name="SAPBEXstdItemX 11 2" xfId="27486"/>
    <cellStyle name="SAPBEXstdItemX 11 3" xfId="21857"/>
    <cellStyle name="SAPBEXstdItemX 11 4" xfId="15396"/>
    <cellStyle name="SAPBEXstdItemX 12" xfId="2996"/>
    <cellStyle name="SAPBEXstdItemX 12 2" xfId="27487"/>
    <cellStyle name="SAPBEXstdItemX 12 3" xfId="21858"/>
    <cellStyle name="SAPBEXstdItemX 12 4" xfId="15397"/>
    <cellStyle name="SAPBEXstdItemX 13" xfId="2997"/>
    <cellStyle name="SAPBEXstdItemX 13 2" xfId="27488"/>
    <cellStyle name="SAPBEXstdItemX 13 3" xfId="21859"/>
    <cellStyle name="SAPBEXstdItemX 13 4" xfId="15398"/>
    <cellStyle name="SAPBEXstdItemX 14" xfId="2998"/>
    <cellStyle name="SAPBEXstdItemX 14 2" xfId="27489"/>
    <cellStyle name="SAPBEXstdItemX 14 3" xfId="21860"/>
    <cellStyle name="SAPBEXstdItemX 14 4" xfId="15399"/>
    <cellStyle name="SAPBEXstdItemX 15" xfId="2999"/>
    <cellStyle name="SAPBEXstdItemX 15 2" xfId="27490"/>
    <cellStyle name="SAPBEXstdItemX 15 3" xfId="21861"/>
    <cellStyle name="SAPBEXstdItemX 15 4" xfId="15400"/>
    <cellStyle name="SAPBEXstdItemX 16" xfId="3000"/>
    <cellStyle name="SAPBEXstdItemX 16 2" xfId="27491"/>
    <cellStyle name="SAPBEXstdItemX 16 3" xfId="21862"/>
    <cellStyle name="SAPBEXstdItemX 16 4" xfId="15401"/>
    <cellStyle name="SAPBEXstdItemX 17" xfId="3001"/>
    <cellStyle name="SAPBEXstdItemX 17 2" xfId="27492"/>
    <cellStyle name="SAPBEXstdItemX 17 3" xfId="21863"/>
    <cellStyle name="SAPBEXstdItemX 17 4" xfId="15402"/>
    <cellStyle name="SAPBEXstdItemX 18" xfId="3002"/>
    <cellStyle name="SAPBEXstdItemX 18 2" xfId="27493"/>
    <cellStyle name="SAPBEXstdItemX 18 3" xfId="21864"/>
    <cellStyle name="SAPBEXstdItemX 18 4" xfId="15403"/>
    <cellStyle name="SAPBEXstdItemX 19" xfId="3003"/>
    <cellStyle name="SAPBEXstdItemX 19 2" xfId="27494"/>
    <cellStyle name="SAPBEXstdItemX 19 3" xfId="21865"/>
    <cellStyle name="SAPBEXstdItemX 19 4" xfId="15404"/>
    <cellStyle name="SAPBEXstdItemX 2" xfId="3004"/>
    <cellStyle name="SAPBEXstdItemX 2 2" xfId="8911"/>
    <cellStyle name="SAPBEXstdItemX 2 2 2" xfId="26361"/>
    <cellStyle name="SAPBEXstdItemX 2 2 3" xfId="19581"/>
    <cellStyle name="SAPBEXstdItemX 2 2 4" xfId="13122"/>
    <cellStyle name="SAPBEXstdItemX 2 3" xfId="25566"/>
    <cellStyle name="SAPBEXstdItemX 2 4" xfId="19580"/>
    <cellStyle name="SAPBEXstdItemX 2 5" xfId="13121"/>
    <cellStyle name="SAPBEXstdItemX 20" xfId="3005"/>
    <cellStyle name="SAPBEXstdItemX 20 2" xfId="27495"/>
    <cellStyle name="SAPBEXstdItemX 20 3" xfId="21866"/>
    <cellStyle name="SAPBEXstdItemX 20 4" xfId="15405"/>
    <cellStyle name="SAPBEXstdItemX 21" xfId="3006"/>
    <cellStyle name="SAPBEXstdItemX 21 2" xfId="27496"/>
    <cellStyle name="SAPBEXstdItemX 21 3" xfId="21867"/>
    <cellStyle name="SAPBEXstdItemX 21 4" xfId="15406"/>
    <cellStyle name="SAPBEXstdItemX 22" xfId="3007"/>
    <cellStyle name="SAPBEXstdItemX 22 2" xfId="27497"/>
    <cellStyle name="SAPBEXstdItemX 22 3" xfId="21868"/>
    <cellStyle name="SAPBEXstdItemX 22 4" xfId="15407"/>
    <cellStyle name="SAPBEXstdItemX 23" xfId="3008"/>
    <cellStyle name="SAPBEXstdItemX 23 2" xfId="27498"/>
    <cellStyle name="SAPBEXstdItemX 23 3" xfId="21869"/>
    <cellStyle name="SAPBEXstdItemX 23 4" xfId="15408"/>
    <cellStyle name="SAPBEXstdItemX 24" xfId="3009"/>
    <cellStyle name="SAPBEXstdItemX 24 2" xfId="27499"/>
    <cellStyle name="SAPBEXstdItemX 24 3" xfId="21870"/>
    <cellStyle name="SAPBEXstdItemX 24 4" xfId="15409"/>
    <cellStyle name="SAPBEXstdItemX 25" xfId="3010"/>
    <cellStyle name="SAPBEXstdItemX 25 2" xfId="27500"/>
    <cellStyle name="SAPBEXstdItemX 25 3" xfId="21871"/>
    <cellStyle name="SAPBEXstdItemX 25 4" xfId="15410"/>
    <cellStyle name="SAPBEXstdItemX 26" xfId="3011"/>
    <cellStyle name="SAPBEXstdItemX 26 2" xfId="27501"/>
    <cellStyle name="SAPBEXstdItemX 26 3" xfId="21872"/>
    <cellStyle name="SAPBEXstdItemX 26 4" xfId="15411"/>
    <cellStyle name="SAPBEXstdItemX 27" xfId="3012"/>
    <cellStyle name="SAPBEXstdItemX 27 2" xfId="27502"/>
    <cellStyle name="SAPBEXstdItemX 27 3" xfId="21873"/>
    <cellStyle name="SAPBEXstdItemX 27 4" xfId="15412"/>
    <cellStyle name="SAPBEXstdItemX 28" xfId="3013"/>
    <cellStyle name="SAPBEXstdItemX 28 2" xfId="27503"/>
    <cellStyle name="SAPBEXstdItemX 28 3" xfId="21874"/>
    <cellStyle name="SAPBEXstdItemX 28 4" xfId="15413"/>
    <cellStyle name="SAPBEXstdItemX 29" xfId="3014"/>
    <cellStyle name="SAPBEXstdItemX 29 2" xfId="27504"/>
    <cellStyle name="SAPBEXstdItemX 29 3" xfId="21875"/>
    <cellStyle name="SAPBEXstdItemX 29 4" xfId="15414"/>
    <cellStyle name="SAPBEXstdItemX 3" xfId="3015"/>
    <cellStyle name="SAPBEXstdItemX 3 2" xfId="27505"/>
    <cellStyle name="SAPBEXstdItemX 3 3" xfId="21876"/>
    <cellStyle name="SAPBEXstdItemX 3 4" xfId="15415"/>
    <cellStyle name="SAPBEXstdItemX 30" xfId="3016"/>
    <cellStyle name="SAPBEXstdItemX 30 2" xfId="27506"/>
    <cellStyle name="SAPBEXstdItemX 30 3" xfId="21877"/>
    <cellStyle name="SAPBEXstdItemX 30 4" xfId="15416"/>
    <cellStyle name="SAPBEXstdItemX 31" xfId="3017"/>
    <cellStyle name="SAPBEXstdItemX 31 2" xfId="27507"/>
    <cellStyle name="SAPBEXstdItemX 31 3" xfId="21878"/>
    <cellStyle name="SAPBEXstdItemX 31 4" xfId="15417"/>
    <cellStyle name="SAPBEXstdItemX 32" xfId="3018"/>
    <cellStyle name="SAPBEXstdItemX 32 2" xfId="27508"/>
    <cellStyle name="SAPBEXstdItemX 32 3" xfId="21879"/>
    <cellStyle name="SAPBEXstdItemX 32 4" xfId="15418"/>
    <cellStyle name="SAPBEXstdItemX 33" xfId="3019"/>
    <cellStyle name="SAPBEXstdItemX 33 2" xfId="27509"/>
    <cellStyle name="SAPBEXstdItemX 33 3" xfId="21880"/>
    <cellStyle name="SAPBEXstdItemX 33 4" xfId="15419"/>
    <cellStyle name="SAPBEXstdItemX 34" xfId="3020"/>
    <cellStyle name="SAPBEXstdItemX 34 2" xfId="27510"/>
    <cellStyle name="SAPBEXstdItemX 34 3" xfId="21881"/>
    <cellStyle name="SAPBEXstdItemX 34 4" xfId="15420"/>
    <cellStyle name="SAPBEXstdItemX 35" xfId="3021"/>
    <cellStyle name="SAPBEXstdItemX 35 2" xfId="27511"/>
    <cellStyle name="SAPBEXstdItemX 35 3" xfId="21882"/>
    <cellStyle name="SAPBEXstdItemX 35 4" xfId="15421"/>
    <cellStyle name="SAPBEXstdItemX 36" xfId="3022"/>
    <cellStyle name="SAPBEXstdItemX 36 2" xfId="27512"/>
    <cellStyle name="SAPBEXstdItemX 36 3" xfId="21883"/>
    <cellStyle name="SAPBEXstdItemX 36 4" xfId="15422"/>
    <cellStyle name="SAPBEXstdItemX 37" xfId="3023"/>
    <cellStyle name="SAPBEXstdItemX 37 2" xfId="27513"/>
    <cellStyle name="SAPBEXstdItemX 37 3" xfId="21884"/>
    <cellStyle name="SAPBEXstdItemX 37 4" xfId="15423"/>
    <cellStyle name="SAPBEXstdItemX 38" xfId="3024"/>
    <cellStyle name="SAPBEXstdItemX 38 2" xfId="27514"/>
    <cellStyle name="SAPBEXstdItemX 38 3" xfId="21885"/>
    <cellStyle name="SAPBEXstdItemX 38 4" xfId="15424"/>
    <cellStyle name="SAPBEXstdItemX 39" xfId="3025"/>
    <cellStyle name="SAPBEXstdItemX 39 2" xfId="27515"/>
    <cellStyle name="SAPBEXstdItemX 39 3" xfId="21886"/>
    <cellStyle name="SAPBEXstdItemX 39 4" xfId="15425"/>
    <cellStyle name="SAPBEXstdItemX 4" xfId="3026"/>
    <cellStyle name="SAPBEXstdItemX 4 2" xfId="27516"/>
    <cellStyle name="SAPBEXstdItemX 4 3" xfId="21887"/>
    <cellStyle name="SAPBEXstdItemX 4 4" xfId="15426"/>
    <cellStyle name="SAPBEXstdItemX 40" xfId="3027"/>
    <cellStyle name="SAPBEXstdItemX 40 2" xfId="27517"/>
    <cellStyle name="SAPBEXstdItemX 40 3" xfId="21888"/>
    <cellStyle name="SAPBEXstdItemX 40 4" xfId="15427"/>
    <cellStyle name="SAPBEXstdItemX 41" xfId="3028"/>
    <cellStyle name="SAPBEXstdItemX 41 2" xfId="27518"/>
    <cellStyle name="SAPBEXstdItemX 41 3" xfId="21889"/>
    <cellStyle name="SAPBEXstdItemX 41 4" xfId="15428"/>
    <cellStyle name="SAPBEXstdItemX 42" xfId="3029"/>
    <cellStyle name="SAPBEXstdItemX 42 2" xfId="27519"/>
    <cellStyle name="SAPBEXstdItemX 42 3" xfId="21890"/>
    <cellStyle name="SAPBEXstdItemX 42 4" xfId="15429"/>
    <cellStyle name="SAPBEXstdItemX 43" xfId="3030"/>
    <cellStyle name="SAPBEXstdItemX 43 2" xfId="27520"/>
    <cellStyle name="SAPBEXstdItemX 43 3" xfId="21891"/>
    <cellStyle name="SAPBEXstdItemX 43 4" xfId="15430"/>
    <cellStyle name="SAPBEXstdItemX 44" xfId="3031"/>
    <cellStyle name="SAPBEXstdItemX 44 2" xfId="27521"/>
    <cellStyle name="SAPBEXstdItemX 44 3" xfId="21892"/>
    <cellStyle name="SAPBEXstdItemX 44 4" xfId="15431"/>
    <cellStyle name="SAPBEXstdItemX 45" xfId="3032"/>
    <cellStyle name="SAPBEXstdItemX 45 2" xfId="27522"/>
    <cellStyle name="SAPBEXstdItemX 45 3" xfId="21893"/>
    <cellStyle name="SAPBEXstdItemX 45 4" xfId="15432"/>
    <cellStyle name="SAPBEXstdItemX 46" xfId="4791"/>
    <cellStyle name="SAPBEXstdItemX 46 2" xfId="27484"/>
    <cellStyle name="SAPBEXstdItemX 46 3" xfId="21855"/>
    <cellStyle name="SAPBEXstdItemX 47" xfId="4859"/>
    <cellStyle name="SAPBEXstdItemX 47 2" xfId="22778"/>
    <cellStyle name="SAPBEXstdItemX 48" xfId="4485"/>
    <cellStyle name="SAPBEXstdItemX 48 2" xfId="19579"/>
    <cellStyle name="SAPBEXstdItemX 49" xfId="13120"/>
    <cellStyle name="SAPBEXstdItemX 5" xfId="3033"/>
    <cellStyle name="SAPBEXstdItemX 5 2" xfId="27523"/>
    <cellStyle name="SAPBEXstdItemX 5 3" xfId="21894"/>
    <cellStyle name="SAPBEXstdItemX 5 4" xfId="15433"/>
    <cellStyle name="SAPBEXstdItemX 6" xfId="3034"/>
    <cellStyle name="SAPBEXstdItemX 6 2" xfId="27524"/>
    <cellStyle name="SAPBEXstdItemX 6 3" xfId="21895"/>
    <cellStyle name="SAPBEXstdItemX 6 4" xfId="15434"/>
    <cellStyle name="SAPBEXstdItemX 7" xfId="3035"/>
    <cellStyle name="SAPBEXstdItemX 7 2" xfId="27525"/>
    <cellStyle name="SAPBEXstdItemX 7 3" xfId="21896"/>
    <cellStyle name="SAPBEXstdItemX 7 4" xfId="15435"/>
    <cellStyle name="SAPBEXstdItemX 8" xfId="3036"/>
    <cellStyle name="SAPBEXstdItemX 8 2" xfId="27526"/>
    <cellStyle name="SAPBEXstdItemX 8 3" xfId="21897"/>
    <cellStyle name="SAPBEXstdItemX 8 4" xfId="15436"/>
    <cellStyle name="SAPBEXstdItemX 9" xfId="3037"/>
    <cellStyle name="SAPBEXstdItemX 9 2" xfId="27527"/>
    <cellStyle name="SAPBEXstdItemX 9 3" xfId="21898"/>
    <cellStyle name="SAPBEXstdItemX 9 4" xfId="15437"/>
    <cellStyle name="SAPBEXtitle" xfId="118"/>
    <cellStyle name="SAPBEXtitle 10" xfId="3038"/>
    <cellStyle name="SAPBEXtitle 11" xfId="3039"/>
    <cellStyle name="SAPBEXtitle 12" xfId="3040"/>
    <cellStyle name="SAPBEXtitle 13" xfId="3041"/>
    <cellStyle name="SAPBEXtitle 14" xfId="3042"/>
    <cellStyle name="SAPBEXtitle 15" xfId="3043"/>
    <cellStyle name="SAPBEXtitle 16" xfId="3044"/>
    <cellStyle name="SAPBEXtitle 17" xfId="3045"/>
    <cellStyle name="SAPBEXtitle 18" xfId="3046"/>
    <cellStyle name="SAPBEXtitle 19" xfId="3047"/>
    <cellStyle name="SAPBEXtitle 2" xfId="3048"/>
    <cellStyle name="SAPBEXtitle 2 2" xfId="8912"/>
    <cellStyle name="SAPBEXtitle 2 3" xfId="13123"/>
    <cellStyle name="SAPBEXtitle 20" xfId="3049"/>
    <cellStyle name="SAPBEXtitle 21" xfId="3050"/>
    <cellStyle name="SAPBEXtitle 22" xfId="3051"/>
    <cellStyle name="SAPBEXtitle 23" xfId="3052"/>
    <cellStyle name="SAPBEXtitle 24" xfId="3053"/>
    <cellStyle name="SAPBEXtitle 25" xfId="3054"/>
    <cellStyle name="SAPBEXtitle 26" xfId="3055"/>
    <cellStyle name="SAPBEXtitle 27" xfId="3056"/>
    <cellStyle name="SAPBEXtitle 28" xfId="3057"/>
    <cellStyle name="SAPBEXtitle 29" xfId="3058"/>
    <cellStyle name="SAPBEXtitle 3" xfId="3059"/>
    <cellStyle name="SAPBEXtitle 30" xfId="3060"/>
    <cellStyle name="SAPBEXtitle 31" xfId="3061"/>
    <cellStyle name="SAPBEXtitle 32" xfId="3062"/>
    <cellStyle name="SAPBEXtitle 33" xfId="3063"/>
    <cellStyle name="SAPBEXtitle 34" xfId="3064"/>
    <cellStyle name="SAPBEXtitle 35" xfId="3065"/>
    <cellStyle name="SAPBEXtitle 36" xfId="3066"/>
    <cellStyle name="SAPBEXtitle 37" xfId="3067"/>
    <cellStyle name="SAPBEXtitle 38" xfId="3068"/>
    <cellStyle name="SAPBEXtitle 39" xfId="3069"/>
    <cellStyle name="SAPBEXtitle 4" xfId="3070"/>
    <cellStyle name="SAPBEXtitle 40" xfId="3071"/>
    <cellStyle name="SAPBEXtitle 41" xfId="3072"/>
    <cellStyle name="SAPBEXtitle 42" xfId="3073"/>
    <cellStyle name="SAPBEXtitle 43" xfId="3074"/>
    <cellStyle name="SAPBEXtitle 44" xfId="3075"/>
    <cellStyle name="SAPBEXtitle 45" xfId="3076"/>
    <cellStyle name="SAPBEXtitle 46" xfId="8913"/>
    <cellStyle name="SAPBEXtitle 5" xfId="3077"/>
    <cellStyle name="SAPBEXtitle 6" xfId="3078"/>
    <cellStyle name="SAPBEXtitle 7" xfId="3079"/>
    <cellStyle name="SAPBEXtitle 8" xfId="3080"/>
    <cellStyle name="SAPBEXtitle 9" xfId="3081"/>
    <cellStyle name="SAPBEXunassignedItem" xfId="3082"/>
    <cellStyle name="SAPBEXunassignedItem 10" xfId="8914"/>
    <cellStyle name="SAPBEXunassignedItem 10 2" xfId="8915"/>
    <cellStyle name="SAPBEXunassignedItem 10 2 2" xfId="25913"/>
    <cellStyle name="SAPBEXunassignedItem 10 2 3" xfId="19584"/>
    <cellStyle name="SAPBEXunassignedItem 10 2 4" xfId="13126"/>
    <cellStyle name="SAPBEXunassignedItem 10 3" xfId="8916"/>
    <cellStyle name="SAPBEXunassignedItem 10 3 2" xfId="22777"/>
    <cellStyle name="SAPBEXunassignedItem 10 3 3" xfId="19585"/>
    <cellStyle name="SAPBEXunassignedItem 10 3 4" xfId="13127"/>
    <cellStyle name="SAPBEXunassignedItem 10 4" xfId="8917"/>
    <cellStyle name="SAPBEXunassignedItem 10 4 2" xfId="26291"/>
    <cellStyle name="SAPBEXunassignedItem 10 4 3" xfId="19586"/>
    <cellStyle name="SAPBEXunassignedItem 10 4 4" xfId="13128"/>
    <cellStyle name="SAPBEXunassignedItem 10 5" xfId="8918"/>
    <cellStyle name="SAPBEXunassignedItem 10 5 2" xfId="26290"/>
    <cellStyle name="SAPBEXunassignedItem 10 5 3" xfId="19587"/>
    <cellStyle name="SAPBEXunassignedItem 10 5 4" xfId="13129"/>
    <cellStyle name="SAPBEXunassignedItem 10 6" xfId="8919"/>
    <cellStyle name="SAPBEXunassignedItem 10 6 2" xfId="22333"/>
    <cellStyle name="SAPBEXunassignedItem 10 6 3" xfId="19588"/>
    <cellStyle name="SAPBEXunassignedItem 10 6 4" xfId="13130"/>
    <cellStyle name="SAPBEXunassignedItem 10 7" xfId="22503"/>
    <cellStyle name="SAPBEXunassignedItem 10 8" xfId="19583"/>
    <cellStyle name="SAPBEXunassignedItem 10 9" xfId="13125"/>
    <cellStyle name="SAPBEXunassignedItem 100" xfId="8920"/>
    <cellStyle name="SAPBEXunassignedItem 100 2" xfId="22332"/>
    <cellStyle name="SAPBEXunassignedItem 100 3" xfId="19589"/>
    <cellStyle name="SAPBEXunassignedItem 100 4" xfId="13131"/>
    <cellStyle name="SAPBEXunassignedItem 101" xfId="8921"/>
    <cellStyle name="SAPBEXunassignedItem 101 2" xfId="22331"/>
    <cellStyle name="SAPBEXunassignedItem 101 3" xfId="19590"/>
    <cellStyle name="SAPBEXunassignedItem 101 4" xfId="13132"/>
    <cellStyle name="SAPBEXunassignedItem 102" xfId="8922"/>
    <cellStyle name="SAPBEXunassignedItem 102 2" xfId="22330"/>
    <cellStyle name="SAPBEXunassignedItem 102 3" xfId="19591"/>
    <cellStyle name="SAPBEXunassignedItem 102 4" xfId="13133"/>
    <cellStyle name="SAPBEXunassignedItem 103" xfId="8923"/>
    <cellStyle name="SAPBEXunassignedItem 103 2" xfId="22334"/>
    <cellStyle name="SAPBEXunassignedItem 103 3" xfId="19592"/>
    <cellStyle name="SAPBEXunassignedItem 103 4" xfId="13134"/>
    <cellStyle name="SAPBEXunassignedItem 104" xfId="8924"/>
    <cellStyle name="SAPBEXunassignedItem 104 2" xfId="23419"/>
    <cellStyle name="SAPBEXunassignedItem 104 3" xfId="19593"/>
    <cellStyle name="SAPBEXunassignedItem 104 4" xfId="13135"/>
    <cellStyle name="SAPBEXunassignedItem 105" xfId="8925"/>
    <cellStyle name="SAPBEXunassignedItem 105 2" xfId="23418"/>
    <cellStyle name="SAPBEXunassignedItem 105 3" xfId="19594"/>
    <cellStyle name="SAPBEXunassignedItem 105 4" xfId="13136"/>
    <cellStyle name="SAPBEXunassignedItem 106" xfId="8926"/>
    <cellStyle name="SAPBEXunassignedItem 106 2" xfId="23417"/>
    <cellStyle name="SAPBEXunassignedItem 106 3" xfId="19595"/>
    <cellStyle name="SAPBEXunassignedItem 106 4" xfId="13137"/>
    <cellStyle name="SAPBEXunassignedItem 107" xfId="8927"/>
    <cellStyle name="SAPBEXunassignedItem 107 2" xfId="26289"/>
    <cellStyle name="SAPBEXunassignedItem 107 3" xfId="19596"/>
    <cellStyle name="SAPBEXunassignedItem 107 4" xfId="13138"/>
    <cellStyle name="SAPBEXunassignedItem 108" xfId="8928"/>
    <cellStyle name="SAPBEXunassignedItem 108 2" xfId="23416"/>
    <cellStyle name="SAPBEXunassignedItem 108 3" xfId="19597"/>
    <cellStyle name="SAPBEXunassignedItem 108 4" xfId="13139"/>
    <cellStyle name="SAPBEXunassignedItem 109" xfId="8929"/>
    <cellStyle name="SAPBEXunassignedItem 109 2" xfId="26610"/>
    <cellStyle name="SAPBEXunassignedItem 109 3" xfId="19598"/>
    <cellStyle name="SAPBEXunassignedItem 109 4" xfId="13140"/>
    <cellStyle name="SAPBEXunassignedItem 11" xfId="8930"/>
    <cellStyle name="SAPBEXunassignedItem 11 2" xfId="8931"/>
    <cellStyle name="SAPBEXunassignedItem 11 2 2" xfId="26288"/>
    <cellStyle name="SAPBEXunassignedItem 11 2 3" xfId="19600"/>
    <cellStyle name="SAPBEXunassignedItem 11 2 4" xfId="13142"/>
    <cellStyle name="SAPBEXunassignedItem 11 3" xfId="8932"/>
    <cellStyle name="SAPBEXunassignedItem 11 3 2" xfId="22328"/>
    <cellStyle name="SAPBEXunassignedItem 11 3 3" xfId="19601"/>
    <cellStyle name="SAPBEXunassignedItem 11 3 4" xfId="13143"/>
    <cellStyle name="SAPBEXunassignedItem 11 4" xfId="8933"/>
    <cellStyle name="SAPBEXunassignedItem 11 4 2" xfId="22327"/>
    <cellStyle name="SAPBEXunassignedItem 11 4 3" xfId="19602"/>
    <cellStyle name="SAPBEXunassignedItem 11 4 4" xfId="13144"/>
    <cellStyle name="SAPBEXunassignedItem 11 5" xfId="8934"/>
    <cellStyle name="SAPBEXunassignedItem 11 5 2" xfId="22326"/>
    <cellStyle name="SAPBEXunassignedItem 11 5 3" xfId="19603"/>
    <cellStyle name="SAPBEXunassignedItem 11 5 4" xfId="13145"/>
    <cellStyle name="SAPBEXunassignedItem 11 6" xfId="8935"/>
    <cellStyle name="SAPBEXunassignedItem 11 6 2" xfId="22325"/>
    <cellStyle name="SAPBEXunassignedItem 11 6 3" xfId="19604"/>
    <cellStyle name="SAPBEXunassignedItem 11 6 4" xfId="13146"/>
    <cellStyle name="SAPBEXunassignedItem 11 7" xfId="23415"/>
    <cellStyle name="SAPBEXunassignedItem 11 8" xfId="19599"/>
    <cellStyle name="SAPBEXunassignedItem 11 9" xfId="13141"/>
    <cellStyle name="SAPBEXunassignedItem 110" xfId="21991"/>
    <cellStyle name="SAPBEXunassignedItem 111" xfId="19582"/>
    <cellStyle name="SAPBEXunassignedItem 112" xfId="13124"/>
    <cellStyle name="SAPBEXunassignedItem 12" xfId="8936"/>
    <cellStyle name="SAPBEXunassignedItem 12 2" xfId="8937"/>
    <cellStyle name="SAPBEXunassignedItem 12 2 2" xfId="22324"/>
    <cellStyle name="SAPBEXunassignedItem 12 2 3" xfId="19606"/>
    <cellStyle name="SAPBEXunassignedItem 12 2 4" xfId="13148"/>
    <cellStyle name="SAPBEXunassignedItem 12 3" xfId="8938"/>
    <cellStyle name="SAPBEXunassignedItem 12 3 2" xfId="22323"/>
    <cellStyle name="SAPBEXunassignedItem 12 3 3" xfId="19607"/>
    <cellStyle name="SAPBEXunassignedItem 12 3 4" xfId="13149"/>
    <cellStyle name="SAPBEXunassignedItem 12 4" xfId="8939"/>
    <cellStyle name="SAPBEXunassignedItem 12 4 2" xfId="22322"/>
    <cellStyle name="SAPBEXunassignedItem 12 4 3" xfId="19608"/>
    <cellStyle name="SAPBEXunassignedItem 12 4 4" xfId="13150"/>
    <cellStyle name="SAPBEXunassignedItem 12 5" xfId="8940"/>
    <cellStyle name="SAPBEXunassignedItem 12 5 2" xfId="22321"/>
    <cellStyle name="SAPBEXunassignedItem 12 5 3" xfId="19609"/>
    <cellStyle name="SAPBEXunassignedItem 12 5 4" xfId="13151"/>
    <cellStyle name="SAPBEXunassignedItem 12 6" xfId="8941"/>
    <cellStyle name="SAPBEXunassignedItem 12 6 2" xfId="26286"/>
    <cellStyle name="SAPBEXunassignedItem 12 6 3" xfId="19610"/>
    <cellStyle name="SAPBEXunassignedItem 12 6 4" xfId="13152"/>
    <cellStyle name="SAPBEXunassignedItem 12 7" xfId="26287"/>
    <cellStyle name="SAPBEXunassignedItem 12 8" xfId="19605"/>
    <cellStyle name="SAPBEXunassignedItem 12 9" xfId="13147"/>
    <cellStyle name="SAPBEXunassignedItem 13" xfId="8942"/>
    <cellStyle name="SAPBEXunassignedItem 13 2" xfId="8943"/>
    <cellStyle name="SAPBEXunassignedItem 13 2 2" xfId="22319"/>
    <cellStyle name="SAPBEXunassignedItem 13 2 3" xfId="19612"/>
    <cellStyle name="SAPBEXunassignedItem 13 2 4" xfId="13154"/>
    <cellStyle name="SAPBEXunassignedItem 13 3" xfId="8944"/>
    <cellStyle name="SAPBEXunassignedItem 13 3 2" xfId="23414"/>
    <cellStyle name="SAPBEXunassignedItem 13 3 3" xfId="19613"/>
    <cellStyle name="SAPBEXunassignedItem 13 3 4" xfId="13155"/>
    <cellStyle name="SAPBEXunassignedItem 13 4" xfId="8945"/>
    <cellStyle name="SAPBEXunassignedItem 13 4 2" xfId="23413"/>
    <cellStyle name="SAPBEXunassignedItem 13 4 3" xfId="19614"/>
    <cellStyle name="SAPBEXunassignedItem 13 4 4" xfId="13156"/>
    <cellStyle name="SAPBEXunassignedItem 13 5" xfId="8946"/>
    <cellStyle name="SAPBEXunassignedItem 13 5 2" xfId="26285"/>
    <cellStyle name="SAPBEXunassignedItem 13 5 3" xfId="19615"/>
    <cellStyle name="SAPBEXunassignedItem 13 5 4" xfId="13157"/>
    <cellStyle name="SAPBEXunassignedItem 13 6" xfId="8947"/>
    <cellStyle name="SAPBEXunassignedItem 13 6 2" xfId="22318"/>
    <cellStyle name="SAPBEXunassignedItem 13 6 3" xfId="19616"/>
    <cellStyle name="SAPBEXunassignedItem 13 6 4" xfId="13158"/>
    <cellStyle name="SAPBEXunassignedItem 13 7" xfId="22320"/>
    <cellStyle name="SAPBEXunassignedItem 13 8" xfId="19611"/>
    <cellStyle name="SAPBEXunassignedItem 13 9" xfId="13153"/>
    <cellStyle name="SAPBEXunassignedItem 14" xfId="8948"/>
    <cellStyle name="SAPBEXunassignedItem 14 2" xfId="8949"/>
    <cellStyle name="SAPBEXunassignedItem 14 2 2" xfId="22316"/>
    <cellStyle name="SAPBEXunassignedItem 14 2 3" xfId="19618"/>
    <cellStyle name="SAPBEXunassignedItem 14 2 4" xfId="13160"/>
    <cellStyle name="SAPBEXunassignedItem 14 3" xfId="8950"/>
    <cellStyle name="SAPBEXunassignedItem 14 3 2" xfId="22315"/>
    <cellStyle name="SAPBEXunassignedItem 14 3 3" xfId="19619"/>
    <cellStyle name="SAPBEXunassignedItem 14 3 4" xfId="13161"/>
    <cellStyle name="SAPBEXunassignedItem 14 4" xfId="8951"/>
    <cellStyle name="SAPBEXunassignedItem 14 4 2" xfId="26284"/>
    <cellStyle name="SAPBEXunassignedItem 14 4 3" xfId="19620"/>
    <cellStyle name="SAPBEXunassignedItem 14 4 4" xfId="13162"/>
    <cellStyle name="SAPBEXunassignedItem 14 5" xfId="8952"/>
    <cellStyle name="SAPBEXunassignedItem 14 5 2" xfId="22314"/>
    <cellStyle name="SAPBEXunassignedItem 14 5 3" xfId="19621"/>
    <cellStyle name="SAPBEXunassignedItem 14 5 4" xfId="13163"/>
    <cellStyle name="SAPBEXunassignedItem 14 6" xfId="8953"/>
    <cellStyle name="SAPBEXunassignedItem 14 6 2" xfId="22313"/>
    <cellStyle name="SAPBEXunassignedItem 14 6 3" xfId="19622"/>
    <cellStyle name="SAPBEXunassignedItem 14 6 4" xfId="13164"/>
    <cellStyle name="SAPBEXunassignedItem 14 7" xfId="22317"/>
    <cellStyle name="SAPBEXunassignedItem 14 8" xfId="19617"/>
    <cellStyle name="SAPBEXunassignedItem 14 9" xfId="13159"/>
    <cellStyle name="SAPBEXunassignedItem 15" xfId="8954"/>
    <cellStyle name="SAPBEXunassignedItem 15 2" xfId="8955"/>
    <cellStyle name="SAPBEXunassignedItem 15 2 2" xfId="22311"/>
    <cellStyle name="SAPBEXunassignedItem 15 2 3" xfId="19624"/>
    <cellStyle name="SAPBEXunassignedItem 15 2 4" xfId="13166"/>
    <cellStyle name="SAPBEXunassignedItem 15 3" xfId="8956"/>
    <cellStyle name="SAPBEXunassignedItem 15 3 2" xfId="26283"/>
    <cellStyle name="SAPBEXunassignedItem 15 3 3" xfId="19625"/>
    <cellStyle name="SAPBEXunassignedItem 15 3 4" xfId="13167"/>
    <cellStyle name="SAPBEXunassignedItem 15 4" xfId="8957"/>
    <cellStyle name="SAPBEXunassignedItem 15 4 2" xfId="26282"/>
    <cellStyle name="SAPBEXunassignedItem 15 4 3" xfId="19626"/>
    <cellStyle name="SAPBEXunassignedItem 15 4 4" xfId="13168"/>
    <cellStyle name="SAPBEXunassignedItem 15 5" xfId="8958"/>
    <cellStyle name="SAPBEXunassignedItem 15 5 2" xfId="26281"/>
    <cellStyle name="SAPBEXunassignedItem 15 5 3" xfId="19627"/>
    <cellStyle name="SAPBEXunassignedItem 15 5 4" xfId="13169"/>
    <cellStyle name="SAPBEXunassignedItem 15 6" xfId="8959"/>
    <cellStyle name="SAPBEXunassignedItem 15 6 2" xfId="26280"/>
    <cellStyle name="SAPBEXunassignedItem 15 6 3" xfId="19628"/>
    <cellStyle name="SAPBEXunassignedItem 15 6 4" xfId="13170"/>
    <cellStyle name="SAPBEXunassignedItem 15 7" xfId="22312"/>
    <cellStyle name="SAPBEXunassignedItem 15 8" xfId="19623"/>
    <cellStyle name="SAPBEXunassignedItem 15 9" xfId="13165"/>
    <cellStyle name="SAPBEXunassignedItem 16" xfId="8960"/>
    <cellStyle name="SAPBEXunassignedItem 16 2" xfId="8961"/>
    <cellStyle name="SAPBEXunassignedItem 16 2 2" xfId="22642"/>
    <cellStyle name="SAPBEXunassignedItem 16 2 3" xfId="19630"/>
    <cellStyle name="SAPBEXunassignedItem 16 2 4" xfId="13172"/>
    <cellStyle name="SAPBEXunassignedItem 16 3" xfId="8962"/>
    <cellStyle name="SAPBEXunassignedItem 16 3 2" xfId="26279"/>
    <cellStyle name="SAPBEXunassignedItem 16 3 3" xfId="19631"/>
    <cellStyle name="SAPBEXunassignedItem 16 3 4" xfId="13173"/>
    <cellStyle name="SAPBEXunassignedItem 16 4" xfId="8963"/>
    <cellStyle name="SAPBEXunassignedItem 16 4 2" xfId="22644"/>
    <cellStyle name="SAPBEXunassignedItem 16 4 3" xfId="19632"/>
    <cellStyle name="SAPBEXunassignedItem 16 4 4" xfId="13174"/>
    <cellStyle name="SAPBEXunassignedItem 16 5" xfId="8964"/>
    <cellStyle name="SAPBEXunassignedItem 16 5 2" xfId="26278"/>
    <cellStyle name="SAPBEXunassignedItem 16 5 3" xfId="19633"/>
    <cellStyle name="SAPBEXunassignedItem 16 5 4" xfId="13175"/>
    <cellStyle name="SAPBEXunassignedItem 16 6" xfId="8965"/>
    <cellStyle name="SAPBEXunassignedItem 16 6 2" xfId="22310"/>
    <cellStyle name="SAPBEXunassignedItem 16 6 3" xfId="19634"/>
    <cellStyle name="SAPBEXunassignedItem 16 6 4" xfId="13176"/>
    <cellStyle name="SAPBEXunassignedItem 16 7" xfId="22643"/>
    <cellStyle name="SAPBEXunassignedItem 16 8" xfId="19629"/>
    <cellStyle name="SAPBEXunassignedItem 16 9" xfId="13171"/>
    <cellStyle name="SAPBEXunassignedItem 17" xfId="8966"/>
    <cellStyle name="SAPBEXunassignedItem 17 2" xfId="8967"/>
    <cellStyle name="SAPBEXunassignedItem 17 2 2" xfId="22309"/>
    <cellStyle name="SAPBEXunassignedItem 17 2 3" xfId="19636"/>
    <cellStyle name="SAPBEXunassignedItem 17 2 4" xfId="13178"/>
    <cellStyle name="SAPBEXunassignedItem 17 3" xfId="8968"/>
    <cellStyle name="SAPBEXunassignedItem 17 3 2" xfId="22308"/>
    <cellStyle name="SAPBEXunassignedItem 17 3 3" xfId="19637"/>
    <cellStyle name="SAPBEXunassignedItem 17 3 4" xfId="13179"/>
    <cellStyle name="SAPBEXunassignedItem 17 4" xfId="8969"/>
    <cellStyle name="SAPBEXunassignedItem 17 4 2" xfId="22307"/>
    <cellStyle name="SAPBEXunassignedItem 17 4 3" xfId="19638"/>
    <cellStyle name="SAPBEXunassignedItem 17 4 4" xfId="13180"/>
    <cellStyle name="SAPBEXunassignedItem 17 5" xfId="8970"/>
    <cellStyle name="SAPBEXunassignedItem 17 5 2" xfId="22306"/>
    <cellStyle name="SAPBEXunassignedItem 17 5 3" xfId="19639"/>
    <cellStyle name="SAPBEXunassignedItem 17 5 4" xfId="13181"/>
    <cellStyle name="SAPBEXunassignedItem 17 6" xfId="8971"/>
    <cellStyle name="SAPBEXunassignedItem 17 6 2" xfId="26276"/>
    <cellStyle name="SAPBEXunassignedItem 17 6 3" xfId="19640"/>
    <cellStyle name="SAPBEXunassignedItem 17 6 4" xfId="13182"/>
    <cellStyle name="SAPBEXunassignedItem 17 7" xfId="26277"/>
    <cellStyle name="SAPBEXunassignedItem 17 8" xfId="19635"/>
    <cellStyle name="SAPBEXunassignedItem 17 9" xfId="13177"/>
    <cellStyle name="SAPBEXunassignedItem 18" xfId="8972"/>
    <cellStyle name="SAPBEXunassignedItem 18 2" xfId="8973"/>
    <cellStyle name="SAPBEXunassignedItem 18 2 2" xfId="26274"/>
    <cellStyle name="SAPBEXunassignedItem 18 2 3" xfId="19642"/>
    <cellStyle name="SAPBEXunassignedItem 18 2 4" xfId="13184"/>
    <cellStyle name="SAPBEXunassignedItem 18 3" xfId="8974"/>
    <cellStyle name="SAPBEXunassignedItem 18 3 2" xfId="26273"/>
    <cellStyle name="SAPBEXunassignedItem 18 3 3" xfId="19643"/>
    <cellStyle name="SAPBEXunassignedItem 18 3 4" xfId="13185"/>
    <cellStyle name="SAPBEXunassignedItem 18 4" xfId="8975"/>
    <cellStyle name="SAPBEXunassignedItem 18 4 2" xfId="26272"/>
    <cellStyle name="SAPBEXunassignedItem 18 4 3" xfId="19644"/>
    <cellStyle name="SAPBEXunassignedItem 18 4 4" xfId="13186"/>
    <cellStyle name="SAPBEXunassignedItem 18 5" xfId="8976"/>
    <cellStyle name="SAPBEXunassignedItem 18 5 2" xfId="27120"/>
    <cellStyle name="SAPBEXunassignedItem 18 5 3" xfId="19645"/>
    <cellStyle name="SAPBEXunassignedItem 18 5 4" xfId="13187"/>
    <cellStyle name="SAPBEXunassignedItem 18 6" xfId="8977"/>
    <cellStyle name="SAPBEXunassignedItem 18 6 2" xfId="26270"/>
    <cellStyle name="SAPBEXunassignedItem 18 6 3" xfId="19646"/>
    <cellStyle name="SAPBEXunassignedItem 18 6 4" xfId="13188"/>
    <cellStyle name="SAPBEXunassignedItem 18 7" xfId="26275"/>
    <cellStyle name="SAPBEXunassignedItem 18 8" xfId="19641"/>
    <cellStyle name="SAPBEXunassignedItem 18 9" xfId="13183"/>
    <cellStyle name="SAPBEXunassignedItem 19" xfId="8978"/>
    <cellStyle name="SAPBEXunassignedItem 19 2" xfId="8979"/>
    <cellStyle name="SAPBEXunassignedItem 19 2 2" xfId="22305"/>
    <cellStyle name="SAPBEXunassignedItem 19 2 3" xfId="19648"/>
    <cellStyle name="SAPBEXunassignedItem 19 2 4" xfId="13190"/>
    <cellStyle name="SAPBEXunassignedItem 19 3" xfId="8980"/>
    <cellStyle name="SAPBEXunassignedItem 19 3 2" xfId="26269"/>
    <cellStyle name="SAPBEXunassignedItem 19 3 3" xfId="19649"/>
    <cellStyle name="SAPBEXunassignedItem 19 3 4" xfId="13191"/>
    <cellStyle name="SAPBEXunassignedItem 19 4" xfId="8981"/>
    <cellStyle name="SAPBEXunassignedItem 19 4 2" xfId="22304"/>
    <cellStyle name="SAPBEXunassignedItem 19 4 3" xfId="19650"/>
    <cellStyle name="SAPBEXunassignedItem 19 4 4" xfId="13192"/>
    <cellStyle name="SAPBEXunassignedItem 19 5" xfId="8982"/>
    <cellStyle name="SAPBEXunassignedItem 19 5 2" xfId="22303"/>
    <cellStyle name="SAPBEXunassignedItem 19 5 3" xfId="19651"/>
    <cellStyle name="SAPBEXunassignedItem 19 5 4" xfId="13193"/>
    <cellStyle name="SAPBEXunassignedItem 19 6" xfId="8983"/>
    <cellStyle name="SAPBEXunassignedItem 19 6 2" xfId="22302"/>
    <cellStyle name="SAPBEXunassignedItem 19 6 3" xfId="19652"/>
    <cellStyle name="SAPBEXunassignedItem 19 6 4" xfId="13194"/>
    <cellStyle name="SAPBEXunassignedItem 19 7" xfId="22641"/>
    <cellStyle name="SAPBEXunassignedItem 19 8" xfId="19647"/>
    <cellStyle name="SAPBEXunassignedItem 19 9" xfId="13189"/>
    <cellStyle name="SAPBEXunassignedItem 2" xfId="8984"/>
    <cellStyle name="SAPBEXunassignedItem 2 2" xfId="8985"/>
    <cellStyle name="SAPBEXunassignedItem 2 2 2" xfId="22300"/>
    <cellStyle name="SAPBEXunassignedItem 2 2 3" xfId="19654"/>
    <cellStyle name="SAPBEXunassignedItem 2 2 4" xfId="13196"/>
    <cellStyle name="SAPBEXunassignedItem 2 3" xfId="8986"/>
    <cellStyle name="SAPBEXunassignedItem 2 3 2" xfId="22299"/>
    <cellStyle name="SAPBEXunassignedItem 2 3 3" xfId="19655"/>
    <cellStyle name="SAPBEXunassignedItem 2 3 4" xfId="13197"/>
    <cellStyle name="SAPBEXunassignedItem 2 4" xfId="8987"/>
    <cellStyle name="SAPBEXunassignedItem 2 4 2" xfId="22298"/>
    <cellStyle name="SAPBEXunassignedItem 2 4 3" xfId="19656"/>
    <cellStyle name="SAPBEXunassignedItem 2 4 4" xfId="13198"/>
    <cellStyle name="SAPBEXunassignedItem 2 5" xfId="8988"/>
    <cellStyle name="SAPBEXunassignedItem 2 5 2" xfId="25683"/>
    <cellStyle name="SAPBEXunassignedItem 2 5 3" xfId="19657"/>
    <cellStyle name="SAPBEXunassignedItem 2 5 4" xfId="13199"/>
    <cellStyle name="SAPBEXunassignedItem 2 6" xfId="8989"/>
    <cellStyle name="SAPBEXunassignedItem 2 6 2" xfId="26268"/>
    <cellStyle name="SAPBEXunassignedItem 2 6 3" xfId="19658"/>
    <cellStyle name="SAPBEXunassignedItem 2 6 4" xfId="13200"/>
    <cellStyle name="SAPBEXunassignedItem 2 7" xfId="22301"/>
    <cellStyle name="SAPBEXunassignedItem 2 8" xfId="19653"/>
    <cellStyle name="SAPBEXunassignedItem 2 9" xfId="13195"/>
    <cellStyle name="SAPBEXunassignedItem 20" xfId="8990"/>
    <cellStyle name="SAPBEXunassignedItem 20 2" xfId="8991"/>
    <cellStyle name="SAPBEXunassignedItem 20 2 2" xfId="22296"/>
    <cellStyle name="SAPBEXunassignedItem 20 2 3" xfId="19660"/>
    <cellStyle name="SAPBEXunassignedItem 20 2 4" xfId="13202"/>
    <cellStyle name="SAPBEXunassignedItem 20 3" xfId="8992"/>
    <cellStyle name="SAPBEXunassignedItem 20 3 2" xfId="22295"/>
    <cellStyle name="SAPBEXunassignedItem 20 3 3" xfId="19661"/>
    <cellStyle name="SAPBEXunassignedItem 20 3 4" xfId="13203"/>
    <cellStyle name="SAPBEXunassignedItem 20 4" xfId="8993"/>
    <cellStyle name="SAPBEXunassignedItem 20 4 2" xfId="22294"/>
    <cellStyle name="SAPBEXunassignedItem 20 4 3" xfId="19662"/>
    <cellStyle name="SAPBEXunassignedItem 20 4 4" xfId="13204"/>
    <cellStyle name="SAPBEXunassignedItem 20 5" xfId="8994"/>
    <cellStyle name="SAPBEXunassignedItem 20 5 2" xfId="22293"/>
    <cellStyle name="SAPBEXunassignedItem 20 5 3" xfId="19663"/>
    <cellStyle name="SAPBEXunassignedItem 20 5 4" xfId="13205"/>
    <cellStyle name="SAPBEXunassignedItem 20 6" xfId="8995"/>
    <cellStyle name="SAPBEXunassignedItem 20 6 2" xfId="22292"/>
    <cellStyle name="SAPBEXunassignedItem 20 6 3" xfId="19664"/>
    <cellStyle name="SAPBEXunassignedItem 20 6 4" xfId="13206"/>
    <cellStyle name="SAPBEXunassignedItem 20 7" xfId="22297"/>
    <cellStyle name="SAPBEXunassignedItem 20 8" xfId="19659"/>
    <cellStyle name="SAPBEXunassignedItem 20 9" xfId="13201"/>
    <cellStyle name="SAPBEXunassignedItem 21" xfId="8996"/>
    <cellStyle name="SAPBEXunassignedItem 21 2" xfId="8997"/>
    <cellStyle name="SAPBEXunassignedItem 21 2 2" xfId="22291"/>
    <cellStyle name="SAPBEXunassignedItem 21 2 3" xfId="19666"/>
    <cellStyle name="SAPBEXunassignedItem 21 2 4" xfId="13208"/>
    <cellStyle name="SAPBEXunassignedItem 21 3" xfId="8998"/>
    <cellStyle name="SAPBEXunassignedItem 21 3 2" xfId="26267"/>
    <cellStyle name="SAPBEXunassignedItem 21 3 3" xfId="19667"/>
    <cellStyle name="SAPBEXunassignedItem 21 3 4" xfId="13209"/>
    <cellStyle name="SAPBEXunassignedItem 21 4" xfId="8999"/>
    <cellStyle name="SAPBEXunassignedItem 21 4 2" xfId="22290"/>
    <cellStyle name="SAPBEXunassignedItem 21 4 3" xfId="19668"/>
    <cellStyle name="SAPBEXunassignedItem 21 4 4" xfId="13210"/>
    <cellStyle name="SAPBEXunassignedItem 21 5" xfId="9000"/>
    <cellStyle name="SAPBEXunassignedItem 21 5 2" xfId="22289"/>
    <cellStyle name="SAPBEXunassignedItem 21 5 3" xfId="19669"/>
    <cellStyle name="SAPBEXunassignedItem 21 5 4" xfId="13211"/>
    <cellStyle name="SAPBEXunassignedItem 21 6" xfId="9001"/>
    <cellStyle name="SAPBEXunassignedItem 21 6 2" xfId="22288"/>
    <cellStyle name="SAPBEXunassignedItem 21 6 3" xfId="19670"/>
    <cellStyle name="SAPBEXunassignedItem 21 6 4" xfId="13212"/>
    <cellStyle name="SAPBEXunassignedItem 21 7" xfId="22329"/>
    <cellStyle name="SAPBEXunassignedItem 21 8" xfId="19665"/>
    <cellStyle name="SAPBEXunassignedItem 21 9" xfId="13207"/>
    <cellStyle name="SAPBEXunassignedItem 22" xfId="9002"/>
    <cellStyle name="SAPBEXunassignedItem 22 2" xfId="9003"/>
    <cellStyle name="SAPBEXunassignedItem 22 2 2" xfId="23412"/>
    <cellStyle name="SAPBEXunassignedItem 22 2 3" xfId="19672"/>
    <cellStyle name="SAPBEXunassignedItem 22 2 4" xfId="13214"/>
    <cellStyle name="SAPBEXunassignedItem 22 3" xfId="9004"/>
    <cellStyle name="SAPBEXunassignedItem 22 3 2" xfId="22285"/>
    <cellStyle name="SAPBEXunassignedItem 22 3 3" xfId="19673"/>
    <cellStyle name="SAPBEXunassignedItem 22 3 4" xfId="13215"/>
    <cellStyle name="SAPBEXunassignedItem 22 4" xfId="9005"/>
    <cellStyle name="SAPBEXunassignedItem 22 4 2" xfId="22284"/>
    <cellStyle name="SAPBEXunassignedItem 22 4 3" xfId="19674"/>
    <cellStyle name="SAPBEXunassignedItem 22 4 4" xfId="13216"/>
    <cellStyle name="SAPBEXunassignedItem 22 5" xfId="9006"/>
    <cellStyle name="SAPBEXunassignedItem 22 5 2" xfId="22283"/>
    <cellStyle name="SAPBEXunassignedItem 22 5 3" xfId="19675"/>
    <cellStyle name="SAPBEXunassignedItem 22 5 4" xfId="13217"/>
    <cellStyle name="SAPBEXunassignedItem 22 6" xfId="9007"/>
    <cellStyle name="SAPBEXunassignedItem 22 6 2" xfId="26266"/>
    <cellStyle name="SAPBEXunassignedItem 22 6 3" xfId="19676"/>
    <cellStyle name="SAPBEXunassignedItem 22 6 4" xfId="13218"/>
    <cellStyle name="SAPBEXunassignedItem 22 7" xfId="22287"/>
    <cellStyle name="SAPBEXunassignedItem 22 8" xfId="19671"/>
    <cellStyle name="SAPBEXunassignedItem 22 9" xfId="13213"/>
    <cellStyle name="SAPBEXunassignedItem 23" xfId="9008"/>
    <cellStyle name="SAPBEXunassignedItem 23 2" xfId="9009"/>
    <cellStyle name="SAPBEXunassignedItem 23 2 2" xfId="22281"/>
    <cellStyle name="SAPBEXunassignedItem 23 2 3" xfId="19678"/>
    <cellStyle name="SAPBEXunassignedItem 23 2 4" xfId="13220"/>
    <cellStyle name="SAPBEXunassignedItem 23 3" xfId="9010"/>
    <cellStyle name="SAPBEXunassignedItem 23 3 2" xfId="22280"/>
    <cellStyle name="SAPBEXunassignedItem 23 3 3" xfId="19679"/>
    <cellStyle name="SAPBEXunassignedItem 23 3 4" xfId="13221"/>
    <cellStyle name="SAPBEXunassignedItem 23 4" xfId="9011"/>
    <cellStyle name="SAPBEXunassignedItem 23 4 2" xfId="22279"/>
    <cellStyle name="SAPBEXunassignedItem 23 4 3" xfId="19680"/>
    <cellStyle name="SAPBEXunassignedItem 23 4 4" xfId="13222"/>
    <cellStyle name="SAPBEXunassignedItem 23 5" xfId="9012"/>
    <cellStyle name="SAPBEXunassignedItem 23 5 2" xfId="22278"/>
    <cellStyle name="SAPBEXunassignedItem 23 5 3" xfId="19681"/>
    <cellStyle name="SAPBEXunassignedItem 23 5 4" xfId="13223"/>
    <cellStyle name="SAPBEXunassignedItem 23 6" xfId="9013"/>
    <cellStyle name="SAPBEXunassignedItem 23 6 2" xfId="22277"/>
    <cellStyle name="SAPBEXunassignedItem 23 6 3" xfId="19682"/>
    <cellStyle name="SAPBEXunassignedItem 23 6 4" xfId="13224"/>
    <cellStyle name="SAPBEXunassignedItem 23 7" xfId="22282"/>
    <cellStyle name="SAPBEXunassignedItem 23 8" xfId="19677"/>
    <cellStyle name="SAPBEXunassignedItem 23 9" xfId="13219"/>
    <cellStyle name="SAPBEXunassignedItem 24" xfId="9014"/>
    <cellStyle name="SAPBEXunassignedItem 24 2" xfId="9015"/>
    <cellStyle name="SAPBEXunassignedItem 24 2 2" xfId="23411"/>
    <cellStyle name="SAPBEXunassignedItem 24 2 3" xfId="19684"/>
    <cellStyle name="SAPBEXunassignedItem 24 2 4" xfId="13226"/>
    <cellStyle name="SAPBEXunassignedItem 24 3" xfId="9016"/>
    <cellStyle name="SAPBEXunassignedItem 24 3 2" xfId="23410"/>
    <cellStyle name="SAPBEXunassignedItem 24 3 3" xfId="19685"/>
    <cellStyle name="SAPBEXunassignedItem 24 3 4" xfId="13227"/>
    <cellStyle name="SAPBEXunassignedItem 24 4" xfId="9017"/>
    <cellStyle name="SAPBEXunassignedItem 24 4 2" xfId="22275"/>
    <cellStyle name="SAPBEXunassignedItem 24 4 3" xfId="19686"/>
    <cellStyle name="SAPBEXunassignedItem 24 4 4" xfId="13228"/>
    <cellStyle name="SAPBEXunassignedItem 24 5" xfId="9018"/>
    <cellStyle name="SAPBEXunassignedItem 24 5 2" xfId="22274"/>
    <cellStyle name="SAPBEXunassignedItem 24 5 3" xfId="19687"/>
    <cellStyle name="SAPBEXunassignedItem 24 5 4" xfId="13229"/>
    <cellStyle name="SAPBEXunassignedItem 24 6" xfId="9019"/>
    <cellStyle name="SAPBEXunassignedItem 24 6 2" xfId="22273"/>
    <cellStyle name="SAPBEXunassignedItem 24 6 3" xfId="19688"/>
    <cellStyle name="SAPBEXunassignedItem 24 6 4" xfId="13230"/>
    <cellStyle name="SAPBEXunassignedItem 24 7" xfId="22276"/>
    <cellStyle name="SAPBEXunassignedItem 24 8" xfId="19683"/>
    <cellStyle name="SAPBEXunassignedItem 24 9" xfId="13225"/>
    <cellStyle name="SAPBEXunassignedItem 25" xfId="9020"/>
    <cellStyle name="SAPBEXunassignedItem 25 2" xfId="9021"/>
    <cellStyle name="SAPBEXunassignedItem 25 2 2" xfId="22271"/>
    <cellStyle name="SAPBEXunassignedItem 25 2 3" xfId="19690"/>
    <cellStyle name="SAPBEXunassignedItem 25 2 4" xfId="13232"/>
    <cellStyle name="SAPBEXunassignedItem 25 3" xfId="9022"/>
    <cellStyle name="SAPBEXunassignedItem 25 3 2" xfId="22270"/>
    <cellStyle name="SAPBEXunassignedItem 25 3 3" xfId="19691"/>
    <cellStyle name="SAPBEXunassignedItem 25 3 4" xfId="13233"/>
    <cellStyle name="SAPBEXunassignedItem 25 4" xfId="9023"/>
    <cellStyle name="SAPBEXunassignedItem 25 4 2" xfId="22269"/>
    <cellStyle name="SAPBEXunassignedItem 25 4 3" xfId="19692"/>
    <cellStyle name="SAPBEXunassignedItem 25 4 4" xfId="13234"/>
    <cellStyle name="SAPBEXunassignedItem 25 5" xfId="9024"/>
    <cellStyle name="SAPBEXunassignedItem 25 5 2" xfId="22268"/>
    <cellStyle name="SAPBEXunassignedItem 25 5 3" xfId="19693"/>
    <cellStyle name="SAPBEXunassignedItem 25 5 4" xfId="13235"/>
    <cellStyle name="SAPBEXunassignedItem 25 6" xfId="9025"/>
    <cellStyle name="SAPBEXunassignedItem 25 6 2" xfId="22267"/>
    <cellStyle name="SAPBEXunassignedItem 25 6 3" xfId="19694"/>
    <cellStyle name="SAPBEXunassignedItem 25 6 4" xfId="13236"/>
    <cellStyle name="SAPBEXunassignedItem 25 7" xfId="22272"/>
    <cellStyle name="SAPBEXunassignedItem 25 8" xfId="19689"/>
    <cellStyle name="SAPBEXunassignedItem 25 9" xfId="13231"/>
    <cellStyle name="SAPBEXunassignedItem 26" xfId="9026"/>
    <cellStyle name="SAPBEXunassignedItem 26 2" xfId="9027"/>
    <cellStyle name="SAPBEXunassignedItem 26 2 2" xfId="22266"/>
    <cellStyle name="SAPBEXunassignedItem 26 2 3" xfId="19696"/>
    <cellStyle name="SAPBEXunassignedItem 26 2 4" xfId="13238"/>
    <cellStyle name="SAPBEXunassignedItem 26 3" xfId="9028"/>
    <cellStyle name="SAPBEXunassignedItem 26 3 2" xfId="22265"/>
    <cellStyle name="SAPBEXunassignedItem 26 3 3" xfId="19697"/>
    <cellStyle name="SAPBEXunassignedItem 26 3 4" xfId="13239"/>
    <cellStyle name="SAPBEXunassignedItem 26 4" xfId="9029"/>
    <cellStyle name="SAPBEXunassignedItem 26 4 2" xfId="22264"/>
    <cellStyle name="SAPBEXunassignedItem 26 4 3" xfId="19698"/>
    <cellStyle name="SAPBEXunassignedItem 26 4 4" xfId="13240"/>
    <cellStyle name="SAPBEXunassignedItem 26 5" xfId="9030"/>
    <cellStyle name="SAPBEXunassignedItem 26 5 2" xfId="22263"/>
    <cellStyle name="SAPBEXunassignedItem 26 5 3" xfId="19699"/>
    <cellStyle name="SAPBEXunassignedItem 26 5 4" xfId="13241"/>
    <cellStyle name="SAPBEXunassignedItem 26 6" xfId="9031"/>
    <cellStyle name="SAPBEXunassignedItem 26 6 2" xfId="22262"/>
    <cellStyle name="SAPBEXunassignedItem 26 6 3" xfId="19700"/>
    <cellStyle name="SAPBEXunassignedItem 26 6 4" xfId="13242"/>
    <cellStyle name="SAPBEXunassignedItem 26 7" xfId="26265"/>
    <cellStyle name="SAPBEXunassignedItem 26 8" xfId="19695"/>
    <cellStyle name="SAPBEXunassignedItem 26 9" xfId="13237"/>
    <cellStyle name="SAPBEXunassignedItem 27" xfId="9032"/>
    <cellStyle name="SAPBEXunassignedItem 27 2" xfId="9033"/>
    <cellStyle name="SAPBEXunassignedItem 27 2 2" xfId="22260"/>
    <cellStyle name="SAPBEXunassignedItem 27 2 3" xfId="19702"/>
    <cellStyle name="SAPBEXunassignedItem 27 2 4" xfId="13244"/>
    <cellStyle name="SAPBEXunassignedItem 27 3" xfId="9034"/>
    <cellStyle name="SAPBEXunassignedItem 27 3 2" xfId="22259"/>
    <cellStyle name="SAPBEXunassignedItem 27 3 3" xfId="19703"/>
    <cellStyle name="SAPBEXunassignedItem 27 3 4" xfId="13245"/>
    <cellStyle name="SAPBEXunassignedItem 27 4" xfId="9035"/>
    <cellStyle name="SAPBEXunassignedItem 27 4 2" xfId="25682"/>
    <cellStyle name="SAPBEXunassignedItem 27 4 3" xfId="19704"/>
    <cellStyle name="SAPBEXunassignedItem 27 4 4" xfId="13246"/>
    <cellStyle name="SAPBEXunassignedItem 27 5" xfId="9036"/>
    <cellStyle name="SAPBEXunassignedItem 27 5 2" xfId="22258"/>
    <cellStyle name="SAPBEXunassignedItem 27 5 3" xfId="19705"/>
    <cellStyle name="SAPBEXunassignedItem 27 5 4" xfId="13247"/>
    <cellStyle name="SAPBEXunassignedItem 27 6" xfId="9037"/>
    <cellStyle name="SAPBEXunassignedItem 27 6 2" xfId="22257"/>
    <cellStyle name="SAPBEXunassignedItem 27 6 3" xfId="19706"/>
    <cellStyle name="SAPBEXunassignedItem 27 6 4" xfId="13248"/>
    <cellStyle name="SAPBEXunassignedItem 27 7" xfId="22261"/>
    <cellStyle name="SAPBEXunassignedItem 27 8" xfId="19701"/>
    <cellStyle name="SAPBEXunassignedItem 27 9" xfId="13243"/>
    <cellStyle name="SAPBEXunassignedItem 28" xfId="9038"/>
    <cellStyle name="SAPBEXunassignedItem 28 2" xfId="9039"/>
    <cellStyle name="SAPBEXunassignedItem 28 2 2" xfId="22255"/>
    <cellStyle name="SAPBEXunassignedItem 28 2 3" xfId="19708"/>
    <cellStyle name="SAPBEXunassignedItem 28 2 4" xfId="13250"/>
    <cellStyle name="SAPBEXunassignedItem 28 3" xfId="9040"/>
    <cellStyle name="SAPBEXunassignedItem 28 3 2" xfId="22254"/>
    <cellStyle name="SAPBEXunassignedItem 28 3 3" xfId="19709"/>
    <cellStyle name="SAPBEXunassignedItem 28 3 4" xfId="13251"/>
    <cellStyle name="SAPBEXunassignedItem 28 4" xfId="9041"/>
    <cellStyle name="SAPBEXunassignedItem 28 4 2" xfId="22253"/>
    <cellStyle name="SAPBEXunassignedItem 28 4 3" xfId="19710"/>
    <cellStyle name="SAPBEXunassignedItem 28 4 4" xfId="13252"/>
    <cellStyle name="SAPBEXunassignedItem 28 5" xfId="9042"/>
    <cellStyle name="SAPBEXunassignedItem 28 5 2" xfId="22252"/>
    <cellStyle name="SAPBEXunassignedItem 28 5 3" xfId="19711"/>
    <cellStyle name="SAPBEXunassignedItem 28 5 4" xfId="13253"/>
    <cellStyle name="SAPBEXunassignedItem 28 6" xfId="9043"/>
    <cellStyle name="SAPBEXunassignedItem 28 6 2" xfId="26225"/>
    <cellStyle name="SAPBEXunassignedItem 28 6 3" xfId="19712"/>
    <cellStyle name="SAPBEXunassignedItem 28 6 4" xfId="13254"/>
    <cellStyle name="SAPBEXunassignedItem 28 7" xfId="22256"/>
    <cellStyle name="SAPBEXunassignedItem 28 8" xfId="19707"/>
    <cellStyle name="SAPBEXunassignedItem 28 9" xfId="13249"/>
    <cellStyle name="SAPBEXunassignedItem 29" xfId="9044"/>
    <cellStyle name="SAPBEXunassignedItem 29 2" xfId="9045"/>
    <cellStyle name="SAPBEXunassignedItem 29 2 2" xfId="22250"/>
    <cellStyle name="SAPBEXunassignedItem 29 2 3" xfId="19714"/>
    <cellStyle name="SAPBEXunassignedItem 29 2 4" xfId="13256"/>
    <cellStyle name="SAPBEXunassignedItem 29 3" xfId="9046"/>
    <cellStyle name="SAPBEXunassignedItem 29 3 2" xfId="22249"/>
    <cellStyle name="SAPBEXunassignedItem 29 3 3" xfId="19715"/>
    <cellStyle name="SAPBEXunassignedItem 29 3 4" xfId="13257"/>
    <cellStyle name="SAPBEXunassignedItem 29 4" xfId="9047"/>
    <cellStyle name="SAPBEXunassignedItem 29 4 2" xfId="22286"/>
    <cellStyle name="SAPBEXunassignedItem 29 4 3" xfId="19716"/>
    <cellStyle name="SAPBEXunassignedItem 29 4 4" xfId="13258"/>
    <cellStyle name="SAPBEXunassignedItem 29 5" xfId="9048"/>
    <cellStyle name="SAPBEXunassignedItem 29 5 2" xfId="22248"/>
    <cellStyle name="SAPBEXunassignedItem 29 5 3" xfId="19717"/>
    <cellStyle name="SAPBEXunassignedItem 29 5 4" xfId="13259"/>
    <cellStyle name="SAPBEXunassignedItem 29 6" xfId="9049"/>
    <cellStyle name="SAPBEXunassignedItem 29 6 2" xfId="22247"/>
    <cellStyle name="SAPBEXunassignedItem 29 6 3" xfId="19718"/>
    <cellStyle name="SAPBEXunassignedItem 29 6 4" xfId="13260"/>
    <cellStyle name="SAPBEXunassignedItem 29 7" xfId="22251"/>
    <cellStyle name="SAPBEXunassignedItem 29 8" xfId="19713"/>
    <cellStyle name="SAPBEXunassignedItem 29 9" xfId="13255"/>
    <cellStyle name="SAPBEXunassignedItem 3" xfId="9050"/>
    <cellStyle name="SAPBEXunassignedItem 3 2" xfId="9051"/>
    <cellStyle name="SAPBEXunassignedItem 3 2 2" xfId="22245"/>
    <cellStyle name="SAPBEXunassignedItem 3 2 3" xfId="19720"/>
    <cellStyle name="SAPBEXunassignedItem 3 2 4" xfId="13262"/>
    <cellStyle name="SAPBEXunassignedItem 3 3" xfId="9052"/>
    <cellStyle name="SAPBEXunassignedItem 3 3 2" xfId="22244"/>
    <cellStyle name="SAPBEXunassignedItem 3 3 3" xfId="19721"/>
    <cellStyle name="SAPBEXunassignedItem 3 3 4" xfId="13263"/>
    <cellStyle name="SAPBEXunassignedItem 3 4" xfId="9053"/>
    <cellStyle name="SAPBEXunassignedItem 3 4 2" xfId="23409"/>
    <cellStyle name="SAPBEXunassignedItem 3 4 3" xfId="19722"/>
    <cellStyle name="SAPBEXunassignedItem 3 4 4" xfId="13264"/>
    <cellStyle name="SAPBEXunassignedItem 3 5" xfId="9054"/>
    <cellStyle name="SAPBEXunassignedItem 3 5 2" xfId="23408"/>
    <cellStyle name="SAPBEXunassignedItem 3 5 3" xfId="19723"/>
    <cellStyle name="SAPBEXunassignedItem 3 5 4" xfId="13265"/>
    <cellStyle name="SAPBEXunassignedItem 3 6" xfId="9055"/>
    <cellStyle name="SAPBEXunassignedItem 3 6 2" xfId="23407"/>
    <cellStyle name="SAPBEXunassignedItem 3 6 3" xfId="19724"/>
    <cellStyle name="SAPBEXunassignedItem 3 6 4" xfId="13266"/>
    <cellStyle name="SAPBEXunassignedItem 3 7" xfId="22246"/>
    <cellStyle name="SAPBEXunassignedItem 3 8" xfId="19719"/>
    <cellStyle name="SAPBEXunassignedItem 3 9" xfId="13261"/>
    <cellStyle name="SAPBEXunassignedItem 30" xfId="9056"/>
    <cellStyle name="SAPBEXunassignedItem 30 2" xfId="9057"/>
    <cellStyle name="SAPBEXunassignedItem 30 2 2" xfId="23405"/>
    <cellStyle name="SAPBEXunassignedItem 30 2 3" xfId="19726"/>
    <cellStyle name="SAPBEXunassignedItem 30 2 4" xfId="13268"/>
    <cellStyle name="SAPBEXunassignedItem 30 3" xfId="9058"/>
    <cellStyle name="SAPBEXunassignedItem 30 3 2" xfId="23404"/>
    <cellStyle name="SAPBEXunassignedItem 30 3 3" xfId="19727"/>
    <cellStyle name="SAPBEXunassignedItem 30 3 4" xfId="13269"/>
    <cellStyle name="SAPBEXunassignedItem 30 4" xfId="9059"/>
    <cellStyle name="SAPBEXunassignedItem 30 4 2" xfId="23403"/>
    <cellStyle name="SAPBEXunassignedItem 30 4 3" xfId="19728"/>
    <cellStyle name="SAPBEXunassignedItem 30 4 4" xfId="13270"/>
    <cellStyle name="SAPBEXunassignedItem 30 5" xfId="9060"/>
    <cellStyle name="SAPBEXunassignedItem 30 5 2" xfId="26264"/>
    <cellStyle name="SAPBEXunassignedItem 30 5 3" xfId="19729"/>
    <cellStyle name="SAPBEXunassignedItem 30 5 4" xfId="13271"/>
    <cellStyle name="SAPBEXunassignedItem 30 6" xfId="9061"/>
    <cellStyle name="SAPBEXunassignedItem 30 6 2" xfId="23402"/>
    <cellStyle name="SAPBEXunassignedItem 30 6 3" xfId="19730"/>
    <cellStyle name="SAPBEXunassignedItem 30 6 4" xfId="13272"/>
    <cellStyle name="SAPBEXunassignedItem 30 7" xfId="23406"/>
    <cellStyle name="SAPBEXunassignedItem 30 8" xfId="19725"/>
    <cellStyle name="SAPBEXunassignedItem 30 9" xfId="13267"/>
    <cellStyle name="SAPBEXunassignedItem 31" xfId="9062"/>
    <cellStyle name="SAPBEXunassignedItem 31 2" xfId="9063"/>
    <cellStyle name="SAPBEXunassignedItem 31 2 2" xfId="23400"/>
    <cellStyle name="SAPBEXunassignedItem 31 2 3" xfId="19732"/>
    <cellStyle name="SAPBEXunassignedItem 31 2 4" xfId="13274"/>
    <cellStyle name="SAPBEXunassignedItem 31 3" xfId="9064"/>
    <cellStyle name="SAPBEXunassignedItem 31 3 2" xfId="26609"/>
    <cellStyle name="SAPBEXunassignedItem 31 3 3" xfId="19733"/>
    <cellStyle name="SAPBEXunassignedItem 31 3 4" xfId="13275"/>
    <cellStyle name="SAPBEXunassignedItem 31 4" xfId="9065"/>
    <cellStyle name="SAPBEXunassignedItem 31 4 2" xfId="23399"/>
    <cellStyle name="SAPBEXunassignedItem 31 4 3" xfId="19734"/>
    <cellStyle name="SAPBEXunassignedItem 31 4 4" xfId="13276"/>
    <cellStyle name="SAPBEXunassignedItem 31 5" xfId="9066"/>
    <cellStyle name="SAPBEXunassignedItem 31 5 2" xfId="23398"/>
    <cellStyle name="SAPBEXunassignedItem 31 5 3" xfId="19735"/>
    <cellStyle name="SAPBEXunassignedItem 31 5 4" xfId="13277"/>
    <cellStyle name="SAPBEXunassignedItem 31 6" xfId="9067"/>
    <cellStyle name="SAPBEXunassignedItem 31 6 2" xfId="22243"/>
    <cellStyle name="SAPBEXunassignedItem 31 6 3" xfId="19736"/>
    <cellStyle name="SAPBEXunassignedItem 31 6 4" xfId="13278"/>
    <cellStyle name="SAPBEXunassignedItem 31 7" xfId="23401"/>
    <cellStyle name="SAPBEXunassignedItem 31 8" xfId="19731"/>
    <cellStyle name="SAPBEXunassignedItem 31 9" xfId="13273"/>
    <cellStyle name="SAPBEXunassignedItem 32" xfId="9068"/>
    <cellStyle name="SAPBEXunassignedItem 32 2" xfId="9069"/>
    <cellStyle name="SAPBEXunassignedItem 32 2 2" xfId="23396"/>
    <cellStyle name="SAPBEXunassignedItem 32 2 3" xfId="19738"/>
    <cellStyle name="SAPBEXunassignedItem 32 2 4" xfId="13280"/>
    <cellStyle name="SAPBEXunassignedItem 32 3" xfId="9070"/>
    <cellStyle name="SAPBEXunassignedItem 32 3 2" xfId="23395"/>
    <cellStyle name="SAPBEXunassignedItem 32 3 3" xfId="19739"/>
    <cellStyle name="SAPBEXunassignedItem 32 3 4" xfId="13281"/>
    <cellStyle name="SAPBEXunassignedItem 32 4" xfId="9071"/>
    <cellStyle name="SAPBEXunassignedItem 32 4 2" xfId="23394"/>
    <cellStyle name="SAPBEXunassignedItem 32 4 3" xfId="19740"/>
    <cellStyle name="SAPBEXunassignedItem 32 4 4" xfId="13282"/>
    <cellStyle name="SAPBEXunassignedItem 32 5" xfId="9072"/>
    <cellStyle name="SAPBEXunassignedItem 32 5 2" xfId="23393"/>
    <cellStyle name="SAPBEXunassignedItem 32 5 3" xfId="19741"/>
    <cellStyle name="SAPBEXunassignedItem 32 5 4" xfId="13283"/>
    <cellStyle name="SAPBEXunassignedItem 32 6" xfId="9073"/>
    <cellStyle name="SAPBEXunassignedItem 32 6 2" xfId="23392"/>
    <cellStyle name="SAPBEXunassignedItem 32 6 3" xfId="19742"/>
    <cellStyle name="SAPBEXunassignedItem 32 6 4" xfId="13284"/>
    <cellStyle name="SAPBEXunassignedItem 32 7" xfId="23397"/>
    <cellStyle name="SAPBEXunassignedItem 32 8" xfId="19737"/>
    <cellStyle name="SAPBEXunassignedItem 32 9" xfId="13279"/>
    <cellStyle name="SAPBEXunassignedItem 33" xfId="9074"/>
    <cellStyle name="SAPBEXunassignedItem 33 2" xfId="9075"/>
    <cellStyle name="SAPBEXunassignedItem 33 2 2" xfId="23390"/>
    <cellStyle name="SAPBEXunassignedItem 33 2 3" xfId="19744"/>
    <cellStyle name="SAPBEXunassignedItem 33 2 4" xfId="13286"/>
    <cellStyle name="SAPBEXunassignedItem 33 3" xfId="9076"/>
    <cellStyle name="SAPBEXunassignedItem 33 3 2" xfId="23389"/>
    <cellStyle name="SAPBEXunassignedItem 33 3 3" xfId="19745"/>
    <cellStyle name="SAPBEXunassignedItem 33 3 4" xfId="13287"/>
    <cellStyle name="SAPBEXunassignedItem 33 4" xfId="9077"/>
    <cellStyle name="SAPBEXunassignedItem 33 4 2" xfId="26263"/>
    <cellStyle name="SAPBEXunassignedItem 33 4 3" xfId="19746"/>
    <cellStyle name="SAPBEXunassignedItem 33 4 4" xfId="13288"/>
    <cellStyle name="SAPBEXunassignedItem 33 5" xfId="9078"/>
    <cellStyle name="SAPBEXunassignedItem 33 5 2" xfId="23388"/>
    <cellStyle name="SAPBEXunassignedItem 33 5 3" xfId="19747"/>
    <cellStyle name="SAPBEXunassignedItem 33 5 4" xfId="13289"/>
    <cellStyle name="SAPBEXunassignedItem 33 6" xfId="9079"/>
    <cellStyle name="SAPBEXunassignedItem 33 6 2" xfId="23387"/>
    <cellStyle name="SAPBEXunassignedItem 33 6 3" xfId="19748"/>
    <cellStyle name="SAPBEXunassignedItem 33 6 4" xfId="13290"/>
    <cellStyle name="SAPBEXunassignedItem 33 7" xfId="23391"/>
    <cellStyle name="SAPBEXunassignedItem 33 8" xfId="19743"/>
    <cellStyle name="SAPBEXunassignedItem 33 9" xfId="13285"/>
    <cellStyle name="SAPBEXunassignedItem 34" xfId="9080"/>
    <cellStyle name="SAPBEXunassignedItem 34 2" xfId="9081"/>
    <cellStyle name="SAPBEXunassignedItem 34 2 2" xfId="23385"/>
    <cellStyle name="SAPBEXunassignedItem 34 2 3" xfId="19750"/>
    <cellStyle name="SAPBEXunassignedItem 34 2 4" xfId="13292"/>
    <cellStyle name="SAPBEXunassignedItem 34 3" xfId="9082"/>
    <cellStyle name="SAPBEXunassignedItem 34 3 2" xfId="23384"/>
    <cellStyle name="SAPBEXunassignedItem 34 3 3" xfId="19751"/>
    <cellStyle name="SAPBEXunassignedItem 34 3 4" xfId="13293"/>
    <cellStyle name="SAPBEXunassignedItem 34 4" xfId="9083"/>
    <cellStyle name="SAPBEXunassignedItem 34 4 2" xfId="26608"/>
    <cellStyle name="SAPBEXunassignedItem 34 4 3" xfId="19752"/>
    <cellStyle name="SAPBEXunassignedItem 34 4 4" xfId="13294"/>
    <cellStyle name="SAPBEXunassignedItem 34 5" xfId="9084"/>
    <cellStyle name="SAPBEXunassignedItem 34 5 2" xfId="23383"/>
    <cellStyle name="SAPBEXunassignedItem 34 5 3" xfId="19753"/>
    <cellStyle name="SAPBEXunassignedItem 34 5 4" xfId="13295"/>
    <cellStyle name="SAPBEXunassignedItem 34 6" xfId="9085"/>
    <cellStyle name="SAPBEXunassignedItem 34 6 2" xfId="23382"/>
    <cellStyle name="SAPBEXunassignedItem 34 6 3" xfId="19754"/>
    <cellStyle name="SAPBEXunassignedItem 34 6 4" xfId="13296"/>
    <cellStyle name="SAPBEXunassignedItem 34 7" xfId="23386"/>
    <cellStyle name="SAPBEXunassignedItem 34 8" xfId="19749"/>
    <cellStyle name="SAPBEXunassignedItem 34 9" xfId="13291"/>
    <cellStyle name="SAPBEXunassignedItem 35" xfId="9086"/>
    <cellStyle name="SAPBEXunassignedItem 35 2" xfId="9087"/>
    <cellStyle name="SAPBEXunassignedItem 35 2 2" xfId="23380"/>
    <cellStyle name="SAPBEXunassignedItem 35 2 3" xfId="19756"/>
    <cellStyle name="SAPBEXunassignedItem 35 2 4" xfId="13298"/>
    <cellStyle name="SAPBEXunassignedItem 35 3" xfId="9088"/>
    <cellStyle name="SAPBEXunassignedItem 35 3 2" xfId="23379"/>
    <cellStyle name="SAPBEXunassignedItem 35 3 3" xfId="19757"/>
    <cellStyle name="SAPBEXunassignedItem 35 3 4" xfId="13299"/>
    <cellStyle name="SAPBEXunassignedItem 35 4" xfId="9089"/>
    <cellStyle name="SAPBEXunassignedItem 35 4 2" xfId="23378"/>
    <cellStyle name="SAPBEXunassignedItem 35 4 3" xfId="19758"/>
    <cellStyle name="SAPBEXunassignedItem 35 4 4" xfId="13300"/>
    <cellStyle name="SAPBEXunassignedItem 35 5" xfId="9090"/>
    <cellStyle name="SAPBEXunassignedItem 35 5 2" xfId="23377"/>
    <cellStyle name="SAPBEXunassignedItem 35 5 3" xfId="19759"/>
    <cellStyle name="SAPBEXunassignedItem 35 5 4" xfId="13301"/>
    <cellStyle name="SAPBEXunassignedItem 35 6" xfId="9091"/>
    <cellStyle name="SAPBEXunassignedItem 35 6 2" xfId="23376"/>
    <cellStyle name="SAPBEXunassignedItem 35 6 3" xfId="19760"/>
    <cellStyle name="SAPBEXunassignedItem 35 6 4" xfId="13302"/>
    <cellStyle name="SAPBEXunassignedItem 35 7" xfId="23381"/>
    <cellStyle name="SAPBEXunassignedItem 35 8" xfId="19755"/>
    <cellStyle name="SAPBEXunassignedItem 35 9" xfId="13297"/>
    <cellStyle name="SAPBEXunassignedItem 36" xfId="9092"/>
    <cellStyle name="SAPBEXunassignedItem 36 2" xfId="9093"/>
    <cellStyle name="SAPBEXunassignedItem 36 2 2" xfId="23374"/>
    <cellStyle name="SAPBEXunassignedItem 36 2 3" xfId="19762"/>
    <cellStyle name="SAPBEXunassignedItem 36 2 4" xfId="13304"/>
    <cellStyle name="SAPBEXunassignedItem 36 3" xfId="9094"/>
    <cellStyle name="SAPBEXunassignedItem 36 3 2" xfId="27119"/>
    <cellStyle name="SAPBEXunassignedItem 36 3 3" xfId="19763"/>
    <cellStyle name="SAPBEXunassignedItem 36 3 4" xfId="13305"/>
    <cellStyle name="SAPBEXunassignedItem 36 4" xfId="9095"/>
    <cellStyle name="SAPBEXunassignedItem 36 4 2" xfId="23373"/>
    <cellStyle name="SAPBEXunassignedItem 36 4 3" xfId="19764"/>
    <cellStyle name="SAPBEXunassignedItem 36 4 4" xfId="13306"/>
    <cellStyle name="SAPBEXunassignedItem 36 5" xfId="9096"/>
    <cellStyle name="SAPBEXunassignedItem 36 5 2" xfId="27118"/>
    <cellStyle name="SAPBEXunassignedItem 36 5 3" xfId="19765"/>
    <cellStyle name="SAPBEXunassignedItem 36 5 4" xfId="13307"/>
    <cellStyle name="SAPBEXunassignedItem 36 6" xfId="9097"/>
    <cellStyle name="SAPBEXunassignedItem 36 6 2" xfId="26262"/>
    <cellStyle name="SAPBEXunassignedItem 36 6 3" xfId="19766"/>
    <cellStyle name="SAPBEXunassignedItem 36 6 4" xfId="13308"/>
    <cellStyle name="SAPBEXunassignedItem 36 7" xfId="23375"/>
    <cellStyle name="SAPBEXunassignedItem 36 8" xfId="19761"/>
    <cellStyle name="SAPBEXunassignedItem 36 9" xfId="13303"/>
    <cellStyle name="SAPBEXunassignedItem 37" xfId="9098"/>
    <cellStyle name="SAPBEXunassignedItem 37 2" xfId="9099"/>
    <cellStyle name="SAPBEXunassignedItem 37 2 2" xfId="26260"/>
    <cellStyle name="SAPBEXunassignedItem 37 2 3" xfId="19768"/>
    <cellStyle name="SAPBEXunassignedItem 37 2 4" xfId="13310"/>
    <cellStyle name="SAPBEXunassignedItem 37 3" xfId="9100"/>
    <cellStyle name="SAPBEXunassignedItem 37 3 2" xfId="26259"/>
    <cellStyle name="SAPBEXunassignedItem 37 3 3" xfId="19769"/>
    <cellStyle name="SAPBEXunassignedItem 37 3 4" xfId="13311"/>
    <cellStyle name="SAPBEXunassignedItem 37 4" xfId="9101"/>
    <cellStyle name="SAPBEXunassignedItem 37 4 2" xfId="26258"/>
    <cellStyle name="SAPBEXunassignedItem 37 4 3" xfId="19770"/>
    <cellStyle name="SAPBEXunassignedItem 37 4 4" xfId="13312"/>
    <cellStyle name="SAPBEXunassignedItem 37 5" xfId="9102"/>
    <cellStyle name="SAPBEXunassignedItem 37 5 2" xfId="26257"/>
    <cellStyle name="SAPBEXunassignedItem 37 5 3" xfId="19771"/>
    <cellStyle name="SAPBEXunassignedItem 37 5 4" xfId="13313"/>
    <cellStyle name="SAPBEXunassignedItem 37 6" xfId="9103"/>
    <cellStyle name="SAPBEXunassignedItem 37 6 2" xfId="23372"/>
    <cellStyle name="SAPBEXunassignedItem 37 6 3" xfId="19772"/>
    <cellStyle name="SAPBEXunassignedItem 37 6 4" xfId="13314"/>
    <cellStyle name="SAPBEXunassignedItem 37 7" xfId="26261"/>
    <cellStyle name="SAPBEXunassignedItem 37 8" xfId="19767"/>
    <cellStyle name="SAPBEXunassignedItem 37 9" xfId="13309"/>
    <cellStyle name="SAPBEXunassignedItem 38" xfId="9104"/>
    <cellStyle name="SAPBEXunassignedItem 38 2" xfId="9105"/>
    <cellStyle name="SAPBEXunassignedItem 38 2 2" xfId="23370"/>
    <cellStyle name="SAPBEXunassignedItem 38 2 3" xfId="19774"/>
    <cellStyle name="SAPBEXunassignedItem 38 2 4" xfId="13316"/>
    <cellStyle name="SAPBEXunassignedItem 38 3" xfId="9106"/>
    <cellStyle name="SAPBEXunassignedItem 38 3 2" xfId="23369"/>
    <cellStyle name="SAPBEXunassignedItem 38 3 3" xfId="19775"/>
    <cellStyle name="SAPBEXunassignedItem 38 3 4" xfId="13317"/>
    <cellStyle name="SAPBEXunassignedItem 38 4" xfId="9107"/>
    <cellStyle name="SAPBEXunassignedItem 38 4 2" xfId="23368"/>
    <cellStyle name="SAPBEXunassignedItem 38 4 3" xfId="19776"/>
    <cellStyle name="SAPBEXunassignedItem 38 4 4" xfId="13318"/>
    <cellStyle name="SAPBEXunassignedItem 38 5" xfId="9108"/>
    <cellStyle name="SAPBEXunassignedItem 38 5 2" xfId="26256"/>
    <cellStyle name="SAPBEXunassignedItem 38 5 3" xfId="19777"/>
    <cellStyle name="SAPBEXunassignedItem 38 5 4" xfId="13319"/>
    <cellStyle name="SAPBEXunassignedItem 38 6" xfId="9109"/>
    <cellStyle name="SAPBEXunassignedItem 38 6 2" xfId="26607"/>
    <cellStyle name="SAPBEXunassignedItem 38 6 3" xfId="19778"/>
    <cellStyle name="SAPBEXunassignedItem 38 6 4" xfId="13320"/>
    <cellStyle name="SAPBEXunassignedItem 38 7" xfId="23371"/>
    <cellStyle name="SAPBEXunassignedItem 38 8" xfId="19773"/>
    <cellStyle name="SAPBEXunassignedItem 38 9" xfId="13315"/>
    <cellStyle name="SAPBEXunassignedItem 39" xfId="9110"/>
    <cellStyle name="SAPBEXunassignedItem 39 2" xfId="9111"/>
    <cellStyle name="SAPBEXunassignedItem 39 2 2" xfId="23367"/>
    <cellStyle name="SAPBEXunassignedItem 39 2 3" xfId="19780"/>
    <cellStyle name="SAPBEXunassignedItem 39 2 4" xfId="13322"/>
    <cellStyle name="SAPBEXunassignedItem 39 3" xfId="9112"/>
    <cellStyle name="SAPBEXunassignedItem 39 3 2" xfId="26606"/>
    <cellStyle name="SAPBEXunassignedItem 39 3 3" xfId="19781"/>
    <cellStyle name="SAPBEXunassignedItem 39 3 4" xfId="13323"/>
    <cellStyle name="SAPBEXunassignedItem 39 4" xfId="9113"/>
    <cellStyle name="SAPBEXunassignedItem 39 4 2" xfId="26605"/>
    <cellStyle name="SAPBEXunassignedItem 39 4 3" xfId="19782"/>
    <cellStyle name="SAPBEXunassignedItem 39 4 4" xfId="13324"/>
    <cellStyle name="SAPBEXunassignedItem 39 5" xfId="9114"/>
    <cellStyle name="SAPBEXunassignedItem 39 5 2" xfId="26604"/>
    <cellStyle name="SAPBEXunassignedItem 39 5 3" xfId="19783"/>
    <cellStyle name="SAPBEXunassignedItem 39 5 4" xfId="13325"/>
    <cellStyle name="SAPBEXunassignedItem 39 6" xfId="9115"/>
    <cellStyle name="SAPBEXunassignedItem 39 6 2" xfId="26603"/>
    <cellStyle name="SAPBEXunassignedItem 39 6 3" xfId="19784"/>
    <cellStyle name="SAPBEXunassignedItem 39 6 4" xfId="13326"/>
    <cellStyle name="SAPBEXunassignedItem 39 7" xfId="26255"/>
    <cellStyle name="SAPBEXunassignedItem 39 8" xfId="19779"/>
    <cellStyle name="SAPBEXunassignedItem 39 9" xfId="13321"/>
    <cellStyle name="SAPBEXunassignedItem 4" xfId="9116"/>
    <cellStyle name="SAPBEXunassignedItem 4 2" xfId="9117"/>
    <cellStyle name="SAPBEXunassignedItem 4 2 2" xfId="26601"/>
    <cellStyle name="SAPBEXunassignedItem 4 2 3" xfId="19786"/>
    <cellStyle name="SAPBEXunassignedItem 4 2 4" xfId="13328"/>
    <cellStyle name="SAPBEXunassignedItem 4 3" xfId="9118"/>
    <cellStyle name="SAPBEXunassignedItem 4 3 2" xfId="26600"/>
    <cellStyle name="SAPBEXunassignedItem 4 3 3" xfId="19787"/>
    <cellStyle name="SAPBEXunassignedItem 4 3 4" xfId="13329"/>
    <cellStyle name="SAPBEXunassignedItem 4 4" xfId="9119"/>
    <cellStyle name="SAPBEXunassignedItem 4 4 2" xfId="23366"/>
    <cellStyle name="SAPBEXunassignedItem 4 4 3" xfId="19788"/>
    <cellStyle name="SAPBEXunassignedItem 4 4 4" xfId="13330"/>
    <cellStyle name="SAPBEXunassignedItem 4 5" xfId="9120"/>
    <cellStyle name="SAPBEXunassignedItem 4 5 2" xfId="23365"/>
    <cellStyle name="SAPBEXunassignedItem 4 5 3" xfId="19789"/>
    <cellStyle name="SAPBEXunassignedItem 4 5 4" xfId="13331"/>
    <cellStyle name="SAPBEXunassignedItem 4 6" xfId="9121"/>
    <cellStyle name="SAPBEXunassignedItem 4 6 2" xfId="26254"/>
    <cellStyle name="SAPBEXunassignedItem 4 6 3" xfId="19790"/>
    <cellStyle name="SAPBEXunassignedItem 4 6 4" xfId="13332"/>
    <cellStyle name="SAPBEXunassignedItem 4 7" xfId="26602"/>
    <cellStyle name="SAPBEXunassignedItem 4 8" xfId="19785"/>
    <cellStyle name="SAPBEXunassignedItem 4 9" xfId="13327"/>
    <cellStyle name="SAPBEXunassignedItem 40" xfId="9122"/>
    <cellStyle name="SAPBEXunassignedItem 40 2" xfId="9123"/>
    <cellStyle name="SAPBEXunassignedItem 40 2 2" xfId="26253"/>
    <cellStyle name="SAPBEXunassignedItem 40 2 3" xfId="19792"/>
    <cellStyle name="SAPBEXunassignedItem 40 2 4" xfId="13334"/>
    <cellStyle name="SAPBEXunassignedItem 40 3" xfId="9124"/>
    <cellStyle name="SAPBEXunassignedItem 40 3 2" xfId="26252"/>
    <cellStyle name="SAPBEXunassignedItem 40 3 3" xfId="19793"/>
    <cellStyle name="SAPBEXunassignedItem 40 3 4" xfId="13335"/>
    <cellStyle name="SAPBEXunassignedItem 40 4" xfId="9125"/>
    <cellStyle name="SAPBEXunassignedItem 40 4 2" xfId="26251"/>
    <cellStyle name="SAPBEXunassignedItem 40 4 3" xfId="19794"/>
    <cellStyle name="SAPBEXunassignedItem 40 4 4" xfId="13336"/>
    <cellStyle name="SAPBEXunassignedItem 40 5" xfId="9126"/>
    <cellStyle name="SAPBEXunassignedItem 40 5 2" xfId="26250"/>
    <cellStyle name="SAPBEXunassignedItem 40 5 3" xfId="19795"/>
    <cellStyle name="SAPBEXunassignedItem 40 5 4" xfId="13337"/>
    <cellStyle name="SAPBEXunassignedItem 40 6" xfId="9127"/>
    <cellStyle name="SAPBEXunassignedItem 40 6 2" xfId="26249"/>
    <cellStyle name="SAPBEXunassignedItem 40 6 3" xfId="19796"/>
    <cellStyle name="SAPBEXunassignedItem 40 6 4" xfId="13338"/>
    <cellStyle name="SAPBEXunassignedItem 40 7" xfId="23364"/>
    <cellStyle name="SAPBEXunassignedItem 40 8" xfId="19791"/>
    <cellStyle name="SAPBEXunassignedItem 40 9" xfId="13333"/>
    <cellStyle name="SAPBEXunassignedItem 41" xfId="9128"/>
    <cellStyle name="SAPBEXunassignedItem 41 2" xfId="9129"/>
    <cellStyle name="SAPBEXunassignedItem 41 2 2" xfId="26247"/>
    <cellStyle name="SAPBEXunassignedItem 41 2 3" xfId="19798"/>
    <cellStyle name="SAPBEXunassignedItem 41 2 4" xfId="13340"/>
    <cellStyle name="SAPBEXunassignedItem 41 3" xfId="9130"/>
    <cellStyle name="SAPBEXunassignedItem 41 3 2" xfId="26246"/>
    <cellStyle name="SAPBEXunassignedItem 41 3 3" xfId="19799"/>
    <cellStyle name="SAPBEXunassignedItem 41 3 4" xfId="13341"/>
    <cellStyle name="SAPBEXunassignedItem 41 4" xfId="9131"/>
    <cellStyle name="SAPBEXunassignedItem 41 4 2" xfId="23363"/>
    <cellStyle name="SAPBEXunassignedItem 41 4 3" xfId="19800"/>
    <cellStyle name="SAPBEXunassignedItem 41 4 4" xfId="13342"/>
    <cellStyle name="SAPBEXunassignedItem 41 5" xfId="9132"/>
    <cellStyle name="SAPBEXunassignedItem 41 5 2" xfId="26245"/>
    <cellStyle name="SAPBEXunassignedItem 41 5 3" xfId="19801"/>
    <cellStyle name="SAPBEXunassignedItem 41 5 4" xfId="13343"/>
    <cellStyle name="SAPBEXunassignedItem 41 6" xfId="9133"/>
    <cellStyle name="SAPBEXunassignedItem 41 6 2" xfId="23362"/>
    <cellStyle name="SAPBEXunassignedItem 41 6 3" xfId="19802"/>
    <cellStyle name="SAPBEXunassignedItem 41 6 4" xfId="13344"/>
    <cellStyle name="SAPBEXunassignedItem 41 7" xfId="26248"/>
    <cellStyle name="SAPBEXunassignedItem 41 8" xfId="19797"/>
    <cellStyle name="SAPBEXunassignedItem 41 9" xfId="13339"/>
    <cellStyle name="SAPBEXunassignedItem 42" xfId="9134"/>
    <cellStyle name="SAPBEXunassignedItem 42 2" xfId="9135"/>
    <cellStyle name="SAPBEXunassignedItem 42 2 2" xfId="23361"/>
    <cellStyle name="SAPBEXunassignedItem 42 2 3" xfId="19804"/>
    <cellStyle name="SAPBEXunassignedItem 42 2 4" xfId="13346"/>
    <cellStyle name="SAPBEXunassignedItem 42 3" xfId="9136"/>
    <cellStyle name="SAPBEXunassignedItem 42 3 2" xfId="26598"/>
    <cellStyle name="SAPBEXunassignedItem 42 3 3" xfId="19805"/>
    <cellStyle name="SAPBEXunassignedItem 42 3 4" xfId="13347"/>
    <cellStyle name="SAPBEXunassignedItem 42 4" xfId="9137"/>
    <cellStyle name="SAPBEXunassignedItem 42 4 2" xfId="23360"/>
    <cellStyle name="SAPBEXunassignedItem 42 4 3" xfId="19806"/>
    <cellStyle name="SAPBEXunassignedItem 42 4 4" xfId="13348"/>
    <cellStyle name="SAPBEXunassignedItem 42 5" xfId="9138"/>
    <cellStyle name="SAPBEXunassignedItem 42 5 2" xfId="23359"/>
    <cellStyle name="SAPBEXunassignedItem 42 5 3" xfId="19807"/>
    <cellStyle name="SAPBEXunassignedItem 42 5 4" xfId="13349"/>
    <cellStyle name="SAPBEXunassignedItem 42 6" xfId="9139"/>
    <cellStyle name="SAPBEXunassignedItem 42 6 2" xfId="23358"/>
    <cellStyle name="SAPBEXunassignedItem 42 6 3" xfId="19808"/>
    <cellStyle name="SAPBEXunassignedItem 42 6 4" xfId="13350"/>
    <cellStyle name="SAPBEXunassignedItem 42 7" xfId="26599"/>
    <cellStyle name="SAPBEXunassignedItem 42 8" xfId="19803"/>
    <cellStyle name="SAPBEXunassignedItem 42 9" xfId="13345"/>
    <cellStyle name="SAPBEXunassignedItem 43" xfId="9140"/>
    <cellStyle name="SAPBEXunassignedItem 43 2" xfId="9141"/>
    <cellStyle name="SAPBEXunassignedItem 43 2 2" xfId="26244"/>
    <cellStyle name="SAPBEXunassignedItem 43 2 3" xfId="19810"/>
    <cellStyle name="SAPBEXunassignedItem 43 2 4" xfId="13352"/>
    <cellStyle name="SAPBEXunassignedItem 43 3" xfId="9142"/>
    <cellStyle name="SAPBEXunassignedItem 43 3 2" xfId="23356"/>
    <cellStyle name="SAPBEXunassignedItem 43 3 3" xfId="19811"/>
    <cellStyle name="SAPBEXunassignedItem 43 3 4" xfId="13353"/>
    <cellStyle name="SAPBEXunassignedItem 43 4" xfId="9143"/>
    <cellStyle name="SAPBEXunassignedItem 43 4 2" xfId="23355"/>
    <cellStyle name="SAPBEXunassignedItem 43 4 3" xfId="19812"/>
    <cellStyle name="SAPBEXunassignedItem 43 4 4" xfId="13354"/>
    <cellStyle name="SAPBEXunassignedItem 43 5" xfId="9144"/>
    <cellStyle name="SAPBEXunassignedItem 43 5 2" xfId="23354"/>
    <cellStyle name="SAPBEXunassignedItem 43 5 3" xfId="19813"/>
    <cellStyle name="SAPBEXunassignedItem 43 5 4" xfId="13355"/>
    <cellStyle name="SAPBEXunassignedItem 43 6" xfId="9145"/>
    <cellStyle name="SAPBEXunassignedItem 43 6 2" xfId="23353"/>
    <cellStyle name="SAPBEXunassignedItem 43 6 3" xfId="19814"/>
    <cellStyle name="SAPBEXunassignedItem 43 6 4" xfId="13356"/>
    <cellStyle name="SAPBEXunassignedItem 43 7" xfId="23357"/>
    <cellStyle name="SAPBEXunassignedItem 43 8" xfId="19809"/>
    <cellStyle name="SAPBEXunassignedItem 43 9" xfId="13351"/>
    <cellStyle name="SAPBEXunassignedItem 44" xfId="9146"/>
    <cellStyle name="SAPBEXunassignedItem 44 2" xfId="9147"/>
    <cellStyle name="SAPBEXunassignedItem 44 2 2" xfId="23351"/>
    <cellStyle name="SAPBEXunassignedItem 44 2 3" xfId="19816"/>
    <cellStyle name="SAPBEXunassignedItem 44 2 4" xfId="13358"/>
    <cellStyle name="SAPBEXunassignedItem 44 3" xfId="9148"/>
    <cellStyle name="SAPBEXunassignedItem 44 3 2" xfId="26597"/>
    <cellStyle name="SAPBEXunassignedItem 44 3 3" xfId="19817"/>
    <cellStyle name="SAPBEXunassignedItem 44 3 4" xfId="13359"/>
    <cellStyle name="SAPBEXunassignedItem 44 4" xfId="9149"/>
    <cellStyle name="SAPBEXunassignedItem 44 4 2" xfId="23350"/>
    <cellStyle name="SAPBEXunassignedItem 44 4 3" xfId="19818"/>
    <cellStyle name="SAPBEXunassignedItem 44 4 4" xfId="13360"/>
    <cellStyle name="SAPBEXunassignedItem 44 5" xfId="9150"/>
    <cellStyle name="SAPBEXunassignedItem 44 5 2" xfId="26243"/>
    <cellStyle name="SAPBEXunassignedItem 44 5 3" xfId="19819"/>
    <cellStyle name="SAPBEXunassignedItem 44 5 4" xfId="13361"/>
    <cellStyle name="SAPBEXunassignedItem 44 6" xfId="9151"/>
    <cellStyle name="SAPBEXunassignedItem 44 6 2" xfId="26596"/>
    <cellStyle name="SAPBEXunassignedItem 44 6 3" xfId="19820"/>
    <cellStyle name="SAPBEXunassignedItem 44 6 4" xfId="13362"/>
    <cellStyle name="SAPBEXunassignedItem 44 7" xfId="23352"/>
    <cellStyle name="SAPBEXunassignedItem 44 8" xfId="19815"/>
    <cellStyle name="SAPBEXunassignedItem 44 9" xfId="13357"/>
    <cellStyle name="SAPBEXunassignedItem 45" xfId="9152"/>
    <cellStyle name="SAPBEXunassignedItem 45 2" xfId="9153"/>
    <cellStyle name="SAPBEXunassignedItem 45 2 2" xfId="26594"/>
    <cellStyle name="SAPBEXunassignedItem 45 2 3" xfId="19822"/>
    <cellStyle name="SAPBEXunassignedItem 45 2 4" xfId="13364"/>
    <cellStyle name="SAPBEXunassignedItem 45 3" xfId="9154"/>
    <cellStyle name="SAPBEXunassignedItem 45 3 2" xfId="26593"/>
    <cellStyle name="SAPBEXunassignedItem 45 3 3" xfId="19823"/>
    <cellStyle name="SAPBEXunassignedItem 45 3 4" xfId="13365"/>
    <cellStyle name="SAPBEXunassignedItem 45 4" xfId="9155"/>
    <cellStyle name="SAPBEXunassignedItem 45 4 2" xfId="26592"/>
    <cellStyle name="SAPBEXunassignedItem 45 4 3" xfId="19824"/>
    <cellStyle name="SAPBEXunassignedItem 45 4 4" xfId="13366"/>
    <cellStyle name="SAPBEXunassignedItem 45 5" xfId="9156"/>
    <cellStyle name="SAPBEXunassignedItem 45 5 2" xfId="26591"/>
    <cellStyle name="SAPBEXunassignedItem 45 5 3" xfId="19825"/>
    <cellStyle name="SAPBEXunassignedItem 45 5 4" xfId="13367"/>
    <cellStyle name="SAPBEXunassignedItem 45 6" xfId="9157"/>
    <cellStyle name="SAPBEXunassignedItem 45 6 2" xfId="26590"/>
    <cellStyle name="SAPBEXunassignedItem 45 6 3" xfId="19826"/>
    <cellStyle name="SAPBEXunassignedItem 45 6 4" xfId="13368"/>
    <cellStyle name="SAPBEXunassignedItem 45 7" xfId="26595"/>
    <cellStyle name="SAPBEXunassignedItem 45 8" xfId="19821"/>
    <cellStyle name="SAPBEXunassignedItem 45 9" xfId="13363"/>
    <cellStyle name="SAPBEXunassignedItem 46" xfId="9158"/>
    <cellStyle name="SAPBEXunassignedItem 46 2" xfId="9159"/>
    <cellStyle name="SAPBEXunassignedItem 46 2 2" xfId="26242"/>
    <cellStyle name="SAPBEXunassignedItem 46 2 3" xfId="19828"/>
    <cellStyle name="SAPBEXunassignedItem 46 2 4" xfId="13370"/>
    <cellStyle name="SAPBEXunassignedItem 46 3" xfId="9160"/>
    <cellStyle name="SAPBEXunassignedItem 46 3 2" xfId="23349"/>
    <cellStyle name="SAPBEXunassignedItem 46 3 3" xfId="19829"/>
    <cellStyle name="SAPBEXunassignedItem 46 3 4" xfId="13371"/>
    <cellStyle name="SAPBEXunassignedItem 46 4" xfId="9161"/>
    <cellStyle name="SAPBEXunassignedItem 46 4 2" xfId="26588"/>
    <cellStyle name="SAPBEXunassignedItem 46 4 3" xfId="19830"/>
    <cellStyle name="SAPBEXunassignedItem 46 4 4" xfId="13372"/>
    <cellStyle name="SAPBEXunassignedItem 46 5" xfId="9162"/>
    <cellStyle name="SAPBEXunassignedItem 46 5 2" xfId="23348"/>
    <cellStyle name="SAPBEXunassignedItem 46 5 3" xfId="19831"/>
    <cellStyle name="SAPBEXunassignedItem 46 5 4" xfId="13373"/>
    <cellStyle name="SAPBEXunassignedItem 46 6" xfId="9163"/>
    <cellStyle name="SAPBEXunassignedItem 46 6 2" xfId="26241"/>
    <cellStyle name="SAPBEXunassignedItem 46 6 3" xfId="19832"/>
    <cellStyle name="SAPBEXunassignedItem 46 6 4" xfId="13374"/>
    <cellStyle name="SAPBEXunassignedItem 46 7" xfId="26589"/>
    <cellStyle name="SAPBEXunassignedItem 46 8" xfId="19827"/>
    <cellStyle name="SAPBEXunassignedItem 46 9" xfId="13369"/>
    <cellStyle name="SAPBEXunassignedItem 47" xfId="9164"/>
    <cellStyle name="SAPBEXunassignedItem 47 2" xfId="9165"/>
    <cellStyle name="SAPBEXunassignedItem 47 2 2" xfId="23346"/>
    <cellStyle name="SAPBEXunassignedItem 47 2 3" xfId="19834"/>
    <cellStyle name="SAPBEXunassignedItem 47 2 4" xfId="13376"/>
    <cellStyle name="SAPBEXunassignedItem 47 3" xfId="9166"/>
    <cellStyle name="SAPBEXunassignedItem 47 3 2" xfId="23345"/>
    <cellStyle name="SAPBEXunassignedItem 47 3 3" xfId="19835"/>
    <cellStyle name="SAPBEXunassignedItem 47 3 4" xfId="13377"/>
    <cellStyle name="SAPBEXunassignedItem 47 4" xfId="9167"/>
    <cellStyle name="SAPBEXunassignedItem 47 4 2" xfId="23344"/>
    <cellStyle name="SAPBEXunassignedItem 47 4 3" xfId="19836"/>
    <cellStyle name="SAPBEXunassignedItem 47 4 4" xfId="13378"/>
    <cellStyle name="SAPBEXunassignedItem 47 5" xfId="9168"/>
    <cellStyle name="SAPBEXunassignedItem 47 5 2" xfId="26240"/>
    <cellStyle name="SAPBEXunassignedItem 47 5 3" xfId="19837"/>
    <cellStyle name="SAPBEXunassignedItem 47 5 4" xfId="13379"/>
    <cellStyle name="SAPBEXunassignedItem 47 6" xfId="9169"/>
    <cellStyle name="SAPBEXunassignedItem 47 6 2" xfId="23343"/>
    <cellStyle name="SAPBEXunassignedItem 47 6 3" xfId="19838"/>
    <cellStyle name="SAPBEXunassignedItem 47 6 4" xfId="13380"/>
    <cellStyle name="SAPBEXunassignedItem 47 7" xfId="23347"/>
    <cellStyle name="SAPBEXunassignedItem 47 8" xfId="19833"/>
    <cellStyle name="SAPBEXunassignedItem 47 9" xfId="13375"/>
    <cellStyle name="SAPBEXunassignedItem 48" xfId="9170"/>
    <cellStyle name="SAPBEXunassignedItem 48 2" xfId="9171"/>
    <cellStyle name="SAPBEXunassignedItem 48 2 2" xfId="23341"/>
    <cellStyle name="SAPBEXunassignedItem 48 2 3" xfId="19840"/>
    <cellStyle name="SAPBEXunassignedItem 48 2 4" xfId="13382"/>
    <cellStyle name="SAPBEXunassignedItem 48 3" xfId="9172"/>
    <cellStyle name="SAPBEXunassignedItem 48 3 2" xfId="26587"/>
    <cellStyle name="SAPBEXunassignedItem 48 3 3" xfId="19841"/>
    <cellStyle name="SAPBEXunassignedItem 48 3 4" xfId="13383"/>
    <cellStyle name="SAPBEXunassignedItem 48 4" xfId="9173"/>
    <cellStyle name="SAPBEXunassignedItem 48 4 2" xfId="26239"/>
    <cellStyle name="SAPBEXunassignedItem 48 4 3" xfId="19842"/>
    <cellStyle name="SAPBEXunassignedItem 48 4 4" xfId="13384"/>
    <cellStyle name="SAPBEXunassignedItem 48 5" xfId="9174"/>
    <cellStyle name="SAPBEXunassignedItem 48 5 2" xfId="23340"/>
    <cellStyle name="SAPBEXunassignedItem 48 5 3" xfId="19843"/>
    <cellStyle name="SAPBEXunassignedItem 48 5 4" xfId="13385"/>
    <cellStyle name="SAPBEXunassignedItem 48 6" xfId="9175"/>
    <cellStyle name="SAPBEXunassignedItem 48 6 2" xfId="23339"/>
    <cellStyle name="SAPBEXunassignedItem 48 6 3" xfId="19844"/>
    <cellStyle name="SAPBEXunassignedItem 48 6 4" xfId="13386"/>
    <cellStyle name="SAPBEXunassignedItem 48 7" xfId="23342"/>
    <cellStyle name="SAPBEXunassignedItem 48 8" xfId="19839"/>
    <cellStyle name="SAPBEXunassignedItem 48 9" xfId="13381"/>
    <cellStyle name="SAPBEXunassignedItem 49" xfId="9176"/>
    <cellStyle name="SAPBEXunassignedItem 49 2" xfId="9177"/>
    <cellStyle name="SAPBEXunassignedItem 49 2 2" xfId="23337"/>
    <cellStyle name="SAPBEXunassignedItem 49 2 3" xfId="19846"/>
    <cellStyle name="SAPBEXunassignedItem 49 2 4" xfId="13388"/>
    <cellStyle name="SAPBEXunassignedItem 49 3" xfId="9178"/>
    <cellStyle name="SAPBEXunassignedItem 49 3 2" xfId="26238"/>
    <cellStyle name="SAPBEXunassignedItem 49 3 3" xfId="19847"/>
    <cellStyle name="SAPBEXunassignedItem 49 3 4" xfId="13389"/>
    <cellStyle name="SAPBEXunassignedItem 49 4" xfId="9179"/>
    <cellStyle name="SAPBEXunassignedItem 49 4 2" xfId="23336"/>
    <cellStyle name="SAPBEXunassignedItem 49 4 3" xfId="19848"/>
    <cellStyle name="SAPBEXunassignedItem 49 4 4" xfId="13390"/>
    <cellStyle name="SAPBEXunassignedItem 49 5" xfId="9180"/>
    <cellStyle name="SAPBEXunassignedItem 49 5 2" xfId="23335"/>
    <cellStyle name="SAPBEXunassignedItem 49 5 3" xfId="19849"/>
    <cellStyle name="SAPBEXunassignedItem 49 5 4" xfId="13391"/>
    <cellStyle name="SAPBEXunassignedItem 49 6" xfId="9181"/>
    <cellStyle name="SAPBEXunassignedItem 49 6 2" xfId="23334"/>
    <cellStyle name="SAPBEXunassignedItem 49 6 3" xfId="19850"/>
    <cellStyle name="SAPBEXunassignedItem 49 6 4" xfId="13392"/>
    <cellStyle name="SAPBEXunassignedItem 49 7" xfId="23338"/>
    <cellStyle name="SAPBEXunassignedItem 49 8" xfId="19845"/>
    <cellStyle name="SAPBEXunassignedItem 49 9" xfId="13387"/>
    <cellStyle name="SAPBEXunassignedItem 5" xfId="9182"/>
    <cellStyle name="SAPBEXunassignedItem 5 2" xfId="9183"/>
    <cellStyle name="SAPBEXunassignedItem 5 2 2" xfId="26237"/>
    <cellStyle name="SAPBEXunassignedItem 5 2 3" xfId="19852"/>
    <cellStyle name="SAPBEXunassignedItem 5 2 4" xfId="13394"/>
    <cellStyle name="SAPBEXunassignedItem 5 3" xfId="9184"/>
    <cellStyle name="SAPBEXunassignedItem 5 3 2" xfId="23332"/>
    <cellStyle name="SAPBEXunassignedItem 5 3 3" xfId="19853"/>
    <cellStyle name="SAPBEXunassignedItem 5 3 4" xfId="13395"/>
    <cellStyle name="SAPBEXunassignedItem 5 4" xfId="9185"/>
    <cellStyle name="SAPBEXunassignedItem 5 4 2" xfId="23331"/>
    <cellStyle name="SAPBEXunassignedItem 5 4 3" xfId="19854"/>
    <cellStyle name="SAPBEXunassignedItem 5 4 4" xfId="13396"/>
    <cellStyle name="SAPBEXunassignedItem 5 5" xfId="9186"/>
    <cellStyle name="SAPBEXunassignedItem 5 5 2" xfId="23330"/>
    <cellStyle name="SAPBEXunassignedItem 5 5 3" xfId="19855"/>
    <cellStyle name="SAPBEXunassignedItem 5 5 4" xfId="13397"/>
    <cellStyle name="SAPBEXunassignedItem 5 6" xfId="9187"/>
    <cellStyle name="SAPBEXunassignedItem 5 6 2" xfId="23329"/>
    <cellStyle name="SAPBEXunassignedItem 5 6 3" xfId="19856"/>
    <cellStyle name="SAPBEXunassignedItem 5 6 4" xfId="13398"/>
    <cellStyle name="SAPBEXunassignedItem 5 7" xfId="23333"/>
    <cellStyle name="SAPBEXunassignedItem 5 8" xfId="19851"/>
    <cellStyle name="SAPBEXunassignedItem 5 9" xfId="13393"/>
    <cellStyle name="SAPBEXunassignedItem 50" xfId="9188"/>
    <cellStyle name="SAPBEXunassignedItem 50 2" xfId="9189"/>
    <cellStyle name="SAPBEXunassignedItem 50 2 2" xfId="22640"/>
    <cellStyle name="SAPBEXunassignedItem 50 2 3" xfId="19858"/>
    <cellStyle name="SAPBEXunassignedItem 50 2 4" xfId="13400"/>
    <cellStyle name="SAPBEXunassignedItem 50 3" xfId="9190"/>
    <cellStyle name="SAPBEXunassignedItem 50 3 2" xfId="22639"/>
    <cellStyle name="SAPBEXunassignedItem 50 3 3" xfId="19859"/>
    <cellStyle name="SAPBEXunassignedItem 50 3 4" xfId="13401"/>
    <cellStyle name="SAPBEXunassignedItem 50 4" xfId="9191"/>
    <cellStyle name="SAPBEXunassignedItem 50 4 2" xfId="26271"/>
    <cellStyle name="SAPBEXunassignedItem 50 4 3" xfId="19860"/>
    <cellStyle name="SAPBEXunassignedItem 50 4 4" xfId="13402"/>
    <cellStyle name="SAPBEXunassignedItem 50 5" xfId="9192"/>
    <cellStyle name="SAPBEXunassignedItem 50 5 2" xfId="26235"/>
    <cellStyle name="SAPBEXunassignedItem 50 5 3" xfId="19861"/>
    <cellStyle name="SAPBEXunassignedItem 50 5 4" xfId="13403"/>
    <cellStyle name="SAPBEXunassignedItem 50 6" xfId="9193"/>
    <cellStyle name="SAPBEXunassignedItem 50 6 2" xfId="26234"/>
    <cellStyle name="SAPBEXunassignedItem 50 6 3" xfId="19862"/>
    <cellStyle name="SAPBEXunassignedItem 50 6 4" xfId="13404"/>
    <cellStyle name="SAPBEXunassignedItem 50 7" xfId="26236"/>
    <cellStyle name="SAPBEXunassignedItem 50 8" xfId="19857"/>
    <cellStyle name="SAPBEXunassignedItem 50 9" xfId="13399"/>
    <cellStyle name="SAPBEXunassignedItem 51" xfId="9194"/>
    <cellStyle name="SAPBEXunassignedItem 51 2" xfId="9195"/>
    <cellStyle name="SAPBEXunassignedItem 51 2 2" xfId="27117"/>
    <cellStyle name="SAPBEXunassignedItem 51 2 3" xfId="19864"/>
    <cellStyle name="SAPBEXunassignedItem 51 2 4" xfId="13406"/>
    <cellStyle name="SAPBEXunassignedItem 51 3" xfId="9196"/>
    <cellStyle name="SAPBEXunassignedItem 51 3 2" xfId="26232"/>
    <cellStyle name="SAPBEXunassignedItem 51 3 3" xfId="19865"/>
    <cellStyle name="SAPBEXunassignedItem 51 3 4" xfId="13407"/>
    <cellStyle name="SAPBEXunassignedItem 51 4" xfId="9197"/>
    <cellStyle name="SAPBEXunassignedItem 51 4 2" xfId="23328"/>
    <cellStyle name="SAPBEXunassignedItem 51 4 3" xfId="19866"/>
    <cellStyle name="SAPBEXunassignedItem 51 4 4" xfId="13408"/>
    <cellStyle name="SAPBEXunassignedItem 51 5" xfId="9198"/>
    <cellStyle name="SAPBEXunassignedItem 51 5 2" xfId="26231"/>
    <cellStyle name="SAPBEXunassignedItem 51 5 3" xfId="19867"/>
    <cellStyle name="SAPBEXunassignedItem 51 5 4" xfId="13409"/>
    <cellStyle name="SAPBEXunassignedItem 51 6" xfId="9199"/>
    <cellStyle name="SAPBEXunassignedItem 51 6 2" xfId="23327"/>
    <cellStyle name="SAPBEXunassignedItem 51 6 3" xfId="19868"/>
    <cellStyle name="SAPBEXunassignedItem 51 6 4" xfId="13410"/>
    <cellStyle name="SAPBEXunassignedItem 51 7" xfId="26233"/>
    <cellStyle name="SAPBEXunassignedItem 51 8" xfId="19863"/>
    <cellStyle name="SAPBEXunassignedItem 51 9" xfId="13405"/>
    <cellStyle name="SAPBEXunassignedItem 52" xfId="9200"/>
    <cellStyle name="SAPBEXunassignedItem 52 2" xfId="9201"/>
    <cellStyle name="SAPBEXunassignedItem 52 2 2" xfId="23325"/>
    <cellStyle name="SAPBEXunassignedItem 52 2 3" xfId="19870"/>
    <cellStyle name="SAPBEXunassignedItem 52 2 4" xfId="13412"/>
    <cellStyle name="SAPBEXunassignedItem 52 3" xfId="9202"/>
    <cellStyle name="SAPBEXunassignedItem 52 3 2" xfId="23324"/>
    <cellStyle name="SAPBEXunassignedItem 52 3 3" xfId="19871"/>
    <cellStyle name="SAPBEXunassignedItem 52 3 4" xfId="13413"/>
    <cellStyle name="SAPBEXunassignedItem 52 4" xfId="9203"/>
    <cellStyle name="SAPBEXunassignedItem 52 4 2" xfId="26229"/>
    <cellStyle name="SAPBEXunassignedItem 52 4 3" xfId="19872"/>
    <cellStyle name="SAPBEXunassignedItem 52 4 4" xfId="13414"/>
    <cellStyle name="SAPBEXunassignedItem 52 5" xfId="9204"/>
    <cellStyle name="SAPBEXunassignedItem 52 5 2" xfId="26228"/>
    <cellStyle name="SAPBEXunassignedItem 52 5 3" xfId="19873"/>
    <cellStyle name="SAPBEXunassignedItem 52 5 4" xfId="13415"/>
    <cellStyle name="SAPBEXunassignedItem 52 6" xfId="9205"/>
    <cellStyle name="SAPBEXunassignedItem 52 6 2" xfId="26227"/>
    <cellStyle name="SAPBEXunassignedItem 52 6 3" xfId="19874"/>
    <cellStyle name="SAPBEXunassignedItem 52 6 4" xfId="13416"/>
    <cellStyle name="SAPBEXunassignedItem 52 7" xfId="23326"/>
    <cellStyle name="SAPBEXunassignedItem 52 8" xfId="19869"/>
    <cellStyle name="SAPBEXunassignedItem 52 9" xfId="13411"/>
    <cellStyle name="SAPBEXunassignedItem 53" xfId="9206"/>
    <cellStyle name="SAPBEXunassignedItem 53 2" xfId="9207"/>
    <cellStyle name="SAPBEXunassignedItem 53 2 2" xfId="22638"/>
    <cellStyle name="SAPBEXunassignedItem 53 2 3" xfId="19876"/>
    <cellStyle name="SAPBEXunassignedItem 53 2 4" xfId="13418"/>
    <cellStyle name="SAPBEXunassignedItem 53 3" xfId="9208"/>
    <cellStyle name="SAPBEXunassignedItem 53 3 2" xfId="26224"/>
    <cellStyle name="SAPBEXunassignedItem 53 3 3" xfId="19877"/>
    <cellStyle name="SAPBEXunassignedItem 53 3 4" xfId="13419"/>
    <cellStyle name="SAPBEXunassignedItem 53 4" xfId="9209"/>
    <cellStyle name="SAPBEXunassignedItem 53 4 2" xfId="26223"/>
    <cellStyle name="SAPBEXunassignedItem 53 4 3" xfId="19878"/>
    <cellStyle name="SAPBEXunassignedItem 53 4 4" xfId="13420"/>
    <cellStyle name="SAPBEXunassignedItem 53 5" xfId="9210"/>
    <cellStyle name="SAPBEXunassignedItem 53 5 2" xfId="26222"/>
    <cellStyle name="SAPBEXunassignedItem 53 5 3" xfId="19879"/>
    <cellStyle name="SAPBEXunassignedItem 53 5 4" xfId="13421"/>
    <cellStyle name="SAPBEXunassignedItem 53 6" xfId="9211"/>
    <cellStyle name="SAPBEXunassignedItem 53 6 2" xfId="23323"/>
    <cellStyle name="SAPBEXunassignedItem 53 6 3" xfId="19880"/>
    <cellStyle name="SAPBEXunassignedItem 53 6 4" xfId="13422"/>
    <cellStyle name="SAPBEXunassignedItem 53 7" xfId="26226"/>
    <cellStyle name="SAPBEXunassignedItem 53 8" xfId="19875"/>
    <cellStyle name="SAPBEXunassignedItem 53 9" xfId="13417"/>
    <cellStyle name="SAPBEXunassignedItem 54" xfId="9212"/>
    <cellStyle name="SAPBEXunassignedItem 54 2" xfId="9213"/>
    <cellStyle name="SAPBEXunassignedItem 54 2 2" xfId="23322"/>
    <cellStyle name="SAPBEXunassignedItem 54 2 3" xfId="19882"/>
    <cellStyle name="SAPBEXunassignedItem 54 2 4" xfId="13424"/>
    <cellStyle name="SAPBEXunassignedItem 54 3" xfId="9214"/>
    <cellStyle name="SAPBEXunassignedItem 54 3 2" xfId="22241"/>
    <cellStyle name="SAPBEXunassignedItem 54 3 3" xfId="19883"/>
    <cellStyle name="SAPBEXunassignedItem 54 3 4" xfId="13425"/>
    <cellStyle name="SAPBEXunassignedItem 54 4" xfId="9215"/>
    <cellStyle name="SAPBEXunassignedItem 54 4 2" xfId="22240"/>
    <cellStyle name="SAPBEXunassignedItem 54 4 3" xfId="19884"/>
    <cellStyle name="SAPBEXunassignedItem 54 4 4" xfId="13426"/>
    <cellStyle name="SAPBEXunassignedItem 54 5" xfId="9216"/>
    <cellStyle name="SAPBEXunassignedItem 54 5 2" xfId="22239"/>
    <cellStyle name="SAPBEXunassignedItem 54 5 3" xfId="19885"/>
    <cellStyle name="SAPBEXunassignedItem 54 5 4" xfId="13427"/>
    <cellStyle name="SAPBEXunassignedItem 54 6" xfId="9217"/>
    <cellStyle name="SAPBEXunassignedItem 54 6 2" xfId="22238"/>
    <cellStyle name="SAPBEXunassignedItem 54 6 3" xfId="19886"/>
    <cellStyle name="SAPBEXunassignedItem 54 6 4" xfId="13428"/>
    <cellStyle name="SAPBEXunassignedItem 54 7" xfId="26221"/>
    <cellStyle name="SAPBEXunassignedItem 54 8" xfId="19881"/>
    <cellStyle name="SAPBEXunassignedItem 54 9" xfId="13423"/>
    <cellStyle name="SAPBEXunassignedItem 55" xfId="9218"/>
    <cellStyle name="SAPBEXunassignedItem 55 2" xfId="9219"/>
    <cellStyle name="SAPBEXunassignedItem 55 2 2" xfId="22236"/>
    <cellStyle name="SAPBEXunassignedItem 55 2 3" xfId="19888"/>
    <cellStyle name="SAPBEXunassignedItem 55 2 4" xfId="13430"/>
    <cellStyle name="SAPBEXunassignedItem 55 3" xfId="9220"/>
    <cellStyle name="SAPBEXunassignedItem 55 3 2" xfId="22235"/>
    <cellStyle name="SAPBEXunassignedItem 55 3 3" xfId="19889"/>
    <cellStyle name="SAPBEXunassignedItem 55 3 4" xfId="13431"/>
    <cellStyle name="SAPBEXunassignedItem 55 4" xfId="9221"/>
    <cellStyle name="SAPBEXunassignedItem 55 4 2" xfId="26220"/>
    <cellStyle name="SAPBEXunassignedItem 55 4 3" xfId="19890"/>
    <cellStyle name="SAPBEXunassignedItem 55 4 4" xfId="13432"/>
    <cellStyle name="SAPBEXunassignedItem 55 5" xfId="9222"/>
    <cellStyle name="SAPBEXunassignedItem 55 5 2" xfId="22234"/>
    <cellStyle name="SAPBEXunassignedItem 55 5 3" xfId="19891"/>
    <cellStyle name="SAPBEXunassignedItem 55 5 4" xfId="13433"/>
    <cellStyle name="SAPBEXunassignedItem 55 6" xfId="9223"/>
    <cellStyle name="SAPBEXunassignedItem 55 6 2" xfId="22233"/>
    <cellStyle name="SAPBEXunassignedItem 55 6 3" xfId="19892"/>
    <cellStyle name="SAPBEXunassignedItem 55 6 4" xfId="13434"/>
    <cellStyle name="SAPBEXunassignedItem 55 7" xfId="22237"/>
    <cellStyle name="SAPBEXunassignedItem 55 8" xfId="19887"/>
    <cellStyle name="SAPBEXunassignedItem 55 9" xfId="13429"/>
    <cellStyle name="SAPBEXunassignedItem 56" xfId="9224"/>
    <cellStyle name="SAPBEXunassignedItem 56 2" xfId="9225"/>
    <cellStyle name="SAPBEXunassignedItem 56 2 2" xfId="22231"/>
    <cellStyle name="SAPBEXunassignedItem 56 2 3" xfId="19894"/>
    <cellStyle name="SAPBEXunassignedItem 56 2 4" xfId="13436"/>
    <cellStyle name="SAPBEXunassignedItem 56 3" xfId="9226"/>
    <cellStyle name="SAPBEXunassignedItem 56 3 2" xfId="22230"/>
    <cellStyle name="SAPBEXunassignedItem 56 3 3" xfId="19895"/>
    <cellStyle name="SAPBEXunassignedItem 56 3 4" xfId="13437"/>
    <cellStyle name="SAPBEXunassignedItem 56 4" xfId="9227"/>
    <cellStyle name="SAPBEXunassignedItem 56 4 2" xfId="22229"/>
    <cellStyle name="SAPBEXunassignedItem 56 4 3" xfId="19896"/>
    <cellStyle name="SAPBEXunassignedItem 56 4 4" xfId="13438"/>
    <cellStyle name="SAPBEXunassignedItem 56 5" xfId="9228"/>
    <cellStyle name="SAPBEXunassignedItem 56 5 2" xfId="22228"/>
    <cellStyle name="SAPBEXunassignedItem 56 5 3" xfId="19897"/>
    <cellStyle name="SAPBEXunassignedItem 56 5 4" xfId="13439"/>
    <cellStyle name="SAPBEXunassignedItem 56 6" xfId="9229"/>
    <cellStyle name="SAPBEXunassignedItem 56 6 2" xfId="22227"/>
    <cellStyle name="SAPBEXunassignedItem 56 6 3" xfId="19898"/>
    <cellStyle name="SAPBEXunassignedItem 56 6 4" xfId="13440"/>
    <cellStyle name="SAPBEXunassignedItem 56 7" xfId="22232"/>
    <cellStyle name="SAPBEXunassignedItem 56 8" xfId="19893"/>
    <cellStyle name="SAPBEXunassignedItem 56 9" xfId="13435"/>
    <cellStyle name="SAPBEXunassignedItem 57" xfId="9230"/>
    <cellStyle name="SAPBEXunassignedItem 57 2" xfId="9231"/>
    <cellStyle name="SAPBEXunassignedItem 57 2 2" xfId="22226"/>
    <cellStyle name="SAPBEXunassignedItem 57 2 3" xfId="19900"/>
    <cellStyle name="SAPBEXunassignedItem 57 2 4" xfId="13442"/>
    <cellStyle name="SAPBEXunassignedItem 57 3" xfId="9232"/>
    <cellStyle name="SAPBEXunassignedItem 57 3 2" xfId="22225"/>
    <cellStyle name="SAPBEXunassignedItem 57 3 3" xfId="19901"/>
    <cellStyle name="SAPBEXunassignedItem 57 3 4" xfId="13443"/>
    <cellStyle name="SAPBEXunassignedItem 57 4" xfId="9233"/>
    <cellStyle name="SAPBEXunassignedItem 57 4 2" xfId="22224"/>
    <cellStyle name="SAPBEXunassignedItem 57 4 3" xfId="19902"/>
    <cellStyle name="SAPBEXunassignedItem 57 4 4" xfId="13444"/>
    <cellStyle name="SAPBEXunassignedItem 57 5" xfId="9234"/>
    <cellStyle name="SAPBEXunassignedItem 57 5 2" xfId="27115"/>
    <cellStyle name="SAPBEXunassignedItem 57 5 3" xfId="19903"/>
    <cellStyle name="SAPBEXunassignedItem 57 5 4" xfId="13445"/>
    <cellStyle name="SAPBEXunassignedItem 57 6" xfId="9235"/>
    <cellStyle name="SAPBEXunassignedItem 57 6 2" xfId="22223"/>
    <cellStyle name="SAPBEXunassignedItem 57 6 3" xfId="19904"/>
    <cellStyle name="SAPBEXunassignedItem 57 6 4" xfId="13446"/>
    <cellStyle name="SAPBEXunassignedItem 57 7" xfId="27116"/>
    <cellStyle name="SAPBEXunassignedItem 57 8" xfId="19899"/>
    <cellStyle name="SAPBEXunassignedItem 57 9" xfId="13441"/>
    <cellStyle name="SAPBEXunassignedItem 58" xfId="9236"/>
    <cellStyle name="SAPBEXunassignedItem 58 2" xfId="9237"/>
    <cellStyle name="SAPBEXunassignedItem 58 2 2" xfId="22221"/>
    <cellStyle name="SAPBEXunassignedItem 58 2 3" xfId="19906"/>
    <cellStyle name="SAPBEXunassignedItem 58 2 4" xfId="13448"/>
    <cellStyle name="SAPBEXunassignedItem 58 3" xfId="9238"/>
    <cellStyle name="SAPBEXunassignedItem 58 3 2" xfId="26219"/>
    <cellStyle name="SAPBEXunassignedItem 58 3 3" xfId="19907"/>
    <cellStyle name="SAPBEXunassignedItem 58 3 4" xfId="13449"/>
    <cellStyle name="SAPBEXunassignedItem 58 4" xfId="9239"/>
    <cellStyle name="SAPBEXunassignedItem 58 4 2" xfId="22220"/>
    <cellStyle name="SAPBEXunassignedItem 58 4 3" xfId="19908"/>
    <cellStyle name="SAPBEXunassignedItem 58 4 4" xfId="13450"/>
    <cellStyle name="SAPBEXunassignedItem 58 5" xfId="9240"/>
    <cellStyle name="SAPBEXunassignedItem 58 5 2" xfId="25681"/>
    <cellStyle name="SAPBEXunassignedItem 58 5 3" xfId="19909"/>
    <cellStyle name="SAPBEXunassignedItem 58 5 4" xfId="13451"/>
    <cellStyle name="SAPBEXunassignedItem 58 6" xfId="9241"/>
    <cellStyle name="SAPBEXunassignedItem 58 6 2" xfId="22219"/>
    <cellStyle name="SAPBEXunassignedItem 58 6 3" xfId="19910"/>
    <cellStyle name="SAPBEXunassignedItem 58 6 4" xfId="13452"/>
    <cellStyle name="SAPBEXunassignedItem 58 7" xfId="22222"/>
    <cellStyle name="SAPBEXunassignedItem 58 8" xfId="19905"/>
    <cellStyle name="SAPBEXunassignedItem 58 9" xfId="13447"/>
    <cellStyle name="SAPBEXunassignedItem 59" xfId="9242"/>
    <cellStyle name="SAPBEXunassignedItem 59 2" xfId="9243"/>
    <cellStyle name="SAPBEXunassignedItem 59 2 2" xfId="26218"/>
    <cellStyle name="SAPBEXunassignedItem 59 2 3" xfId="19912"/>
    <cellStyle name="SAPBEXunassignedItem 59 2 4" xfId="13454"/>
    <cellStyle name="SAPBEXunassignedItem 59 3" xfId="9244"/>
    <cellStyle name="SAPBEXunassignedItem 59 3 2" xfId="22217"/>
    <cellStyle name="SAPBEXunassignedItem 59 3 3" xfId="19913"/>
    <cellStyle name="SAPBEXunassignedItem 59 3 4" xfId="13455"/>
    <cellStyle name="SAPBEXunassignedItem 59 4" xfId="9245"/>
    <cellStyle name="SAPBEXunassignedItem 59 4 2" xfId="22216"/>
    <cellStyle name="SAPBEXunassignedItem 59 4 3" xfId="19914"/>
    <cellStyle name="SAPBEXunassignedItem 59 4 4" xfId="13456"/>
    <cellStyle name="SAPBEXunassignedItem 59 5" xfId="9246"/>
    <cellStyle name="SAPBEXunassignedItem 59 5 2" xfId="22215"/>
    <cellStyle name="SAPBEXunassignedItem 59 5 3" xfId="19915"/>
    <cellStyle name="SAPBEXunassignedItem 59 5 4" xfId="13457"/>
    <cellStyle name="SAPBEXunassignedItem 59 6" xfId="9247"/>
    <cellStyle name="SAPBEXunassignedItem 59 6 2" xfId="22214"/>
    <cellStyle name="SAPBEXunassignedItem 59 6 3" xfId="19916"/>
    <cellStyle name="SAPBEXunassignedItem 59 6 4" xfId="13458"/>
    <cellStyle name="SAPBEXunassignedItem 59 7" xfId="22218"/>
    <cellStyle name="SAPBEXunassignedItem 59 8" xfId="19911"/>
    <cellStyle name="SAPBEXunassignedItem 59 9" xfId="13453"/>
    <cellStyle name="SAPBEXunassignedItem 6" xfId="9248"/>
    <cellStyle name="SAPBEXunassignedItem 6 2" xfId="9249"/>
    <cellStyle name="SAPBEXunassignedItem 6 2 2" xfId="22213"/>
    <cellStyle name="SAPBEXunassignedItem 6 2 3" xfId="19918"/>
    <cellStyle name="SAPBEXunassignedItem 6 2 4" xfId="13460"/>
    <cellStyle name="SAPBEXunassignedItem 6 3" xfId="9250"/>
    <cellStyle name="SAPBEXunassignedItem 6 3 2" xfId="22212"/>
    <cellStyle name="SAPBEXunassignedItem 6 3 3" xfId="19919"/>
    <cellStyle name="SAPBEXunassignedItem 6 3 4" xfId="13461"/>
    <cellStyle name="SAPBEXunassignedItem 6 4" xfId="9251"/>
    <cellStyle name="SAPBEXunassignedItem 6 4 2" xfId="22211"/>
    <cellStyle name="SAPBEXunassignedItem 6 4 3" xfId="19920"/>
    <cellStyle name="SAPBEXunassignedItem 6 4 4" xfId="13462"/>
    <cellStyle name="SAPBEXunassignedItem 6 5" xfId="9252"/>
    <cellStyle name="SAPBEXunassignedItem 6 5 2" xfId="22210"/>
    <cellStyle name="SAPBEXunassignedItem 6 5 3" xfId="19921"/>
    <cellStyle name="SAPBEXunassignedItem 6 5 4" xfId="13463"/>
    <cellStyle name="SAPBEXunassignedItem 6 6" xfId="9253"/>
    <cellStyle name="SAPBEXunassignedItem 6 6 2" xfId="26216"/>
    <cellStyle name="SAPBEXunassignedItem 6 6 3" xfId="19922"/>
    <cellStyle name="SAPBEXunassignedItem 6 6 4" xfId="13464"/>
    <cellStyle name="SAPBEXunassignedItem 6 7" xfId="26217"/>
    <cellStyle name="SAPBEXunassignedItem 6 8" xfId="19917"/>
    <cellStyle name="SAPBEXunassignedItem 6 9" xfId="13459"/>
    <cellStyle name="SAPBEXunassignedItem 60" xfId="9254"/>
    <cellStyle name="SAPBEXunassignedItem 60 2" xfId="9255"/>
    <cellStyle name="SAPBEXunassignedItem 60 2 2" xfId="22208"/>
    <cellStyle name="SAPBEXunassignedItem 60 2 3" xfId="19924"/>
    <cellStyle name="SAPBEXunassignedItem 60 2 4" xfId="13466"/>
    <cellStyle name="SAPBEXunassignedItem 60 3" xfId="9256"/>
    <cellStyle name="SAPBEXunassignedItem 60 3 2" xfId="22207"/>
    <cellStyle name="SAPBEXunassignedItem 60 3 3" xfId="19925"/>
    <cellStyle name="SAPBEXunassignedItem 60 3 4" xfId="13467"/>
    <cellStyle name="SAPBEXunassignedItem 60 4" xfId="9257"/>
    <cellStyle name="SAPBEXunassignedItem 60 4 2" xfId="22206"/>
    <cellStyle name="SAPBEXunassignedItem 60 4 3" xfId="19926"/>
    <cellStyle name="SAPBEXunassignedItem 60 4 4" xfId="13468"/>
    <cellStyle name="SAPBEXunassignedItem 60 5" xfId="9258"/>
    <cellStyle name="SAPBEXunassignedItem 60 5 2" xfId="26215"/>
    <cellStyle name="SAPBEXunassignedItem 60 5 3" xfId="19927"/>
    <cellStyle name="SAPBEXunassignedItem 60 5 4" xfId="13469"/>
    <cellStyle name="SAPBEXunassignedItem 60 6" xfId="9259"/>
    <cellStyle name="SAPBEXunassignedItem 60 6 2" xfId="22205"/>
    <cellStyle name="SAPBEXunassignedItem 60 6 3" xfId="19928"/>
    <cellStyle name="SAPBEXunassignedItem 60 6 4" xfId="13470"/>
    <cellStyle name="SAPBEXunassignedItem 60 7" xfId="22209"/>
    <cellStyle name="SAPBEXunassignedItem 60 8" xfId="19923"/>
    <cellStyle name="SAPBEXunassignedItem 60 9" xfId="13465"/>
    <cellStyle name="SAPBEXunassignedItem 61" xfId="9260"/>
    <cellStyle name="SAPBEXunassignedItem 61 2" xfId="9261"/>
    <cellStyle name="SAPBEXunassignedItem 61 2 2" xfId="22242"/>
    <cellStyle name="SAPBEXunassignedItem 61 2 3" xfId="19930"/>
    <cellStyle name="SAPBEXunassignedItem 61 2 4" xfId="13472"/>
    <cellStyle name="SAPBEXunassignedItem 61 3" xfId="9262"/>
    <cellStyle name="SAPBEXunassignedItem 61 3 2" xfId="22203"/>
    <cellStyle name="SAPBEXunassignedItem 61 3 3" xfId="19931"/>
    <cellStyle name="SAPBEXunassignedItem 61 3 4" xfId="13473"/>
    <cellStyle name="SAPBEXunassignedItem 61 4" xfId="9263"/>
    <cellStyle name="SAPBEXunassignedItem 61 4 2" xfId="26214"/>
    <cellStyle name="SAPBEXunassignedItem 61 4 3" xfId="19932"/>
    <cellStyle name="SAPBEXunassignedItem 61 4 4" xfId="13474"/>
    <cellStyle name="SAPBEXunassignedItem 61 5" xfId="9264"/>
    <cellStyle name="SAPBEXunassignedItem 61 5 2" xfId="26213"/>
    <cellStyle name="SAPBEXunassignedItem 61 5 3" xfId="19933"/>
    <cellStyle name="SAPBEXunassignedItem 61 5 4" xfId="13475"/>
    <cellStyle name="SAPBEXunassignedItem 61 6" xfId="9265"/>
    <cellStyle name="SAPBEXunassignedItem 61 6 2" xfId="22637"/>
    <cellStyle name="SAPBEXunassignedItem 61 6 3" xfId="19934"/>
    <cellStyle name="SAPBEXunassignedItem 61 6 4" xfId="13476"/>
    <cellStyle name="SAPBEXunassignedItem 61 7" xfId="22204"/>
    <cellStyle name="SAPBEXunassignedItem 61 8" xfId="19929"/>
    <cellStyle name="SAPBEXunassignedItem 61 9" xfId="13471"/>
    <cellStyle name="SAPBEXunassignedItem 62" xfId="9266"/>
    <cellStyle name="SAPBEXunassignedItem 62 2" xfId="9267"/>
    <cellStyle name="SAPBEXunassignedItem 62 2 2" xfId="26212"/>
    <cellStyle name="SAPBEXunassignedItem 62 2 3" xfId="19936"/>
    <cellStyle name="SAPBEXunassignedItem 62 2 4" xfId="13478"/>
    <cellStyle name="SAPBEXunassignedItem 62 3" xfId="9268"/>
    <cellStyle name="SAPBEXunassignedItem 62 3 2" xfId="26211"/>
    <cellStyle name="SAPBEXunassignedItem 62 3 3" xfId="19937"/>
    <cellStyle name="SAPBEXunassignedItem 62 3 4" xfId="13479"/>
    <cellStyle name="SAPBEXunassignedItem 62 4" xfId="9269"/>
    <cellStyle name="SAPBEXunassignedItem 62 4 2" xfId="26210"/>
    <cellStyle name="SAPBEXunassignedItem 62 4 3" xfId="19938"/>
    <cellStyle name="SAPBEXunassignedItem 62 4 4" xfId="13480"/>
    <cellStyle name="SAPBEXunassignedItem 62 5" xfId="9270"/>
    <cellStyle name="SAPBEXunassignedItem 62 5 2" xfId="26207"/>
    <cellStyle name="SAPBEXunassignedItem 62 5 3" xfId="19939"/>
    <cellStyle name="SAPBEXunassignedItem 62 5 4" xfId="13481"/>
    <cellStyle name="SAPBEXunassignedItem 62 6" xfId="9271"/>
    <cellStyle name="SAPBEXunassignedItem 62 6 2" xfId="26209"/>
    <cellStyle name="SAPBEXunassignedItem 62 6 3" xfId="19940"/>
    <cellStyle name="SAPBEXunassignedItem 62 6 4" xfId="13482"/>
    <cellStyle name="SAPBEXunassignedItem 62 7" xfId="22636"/>
    <cellStyle name="SAPBEXunassignedItem 62 8" xfId="19935"/>
    <cellStyle name="SAPBEXunassignedItem 62 9" xfId="13477"/>
    <cellStyle name="SAPBEXunassignedItem 63" xfId="9272"/>
    <cellStyle name="SAPBEXunassignedItem 63 2" xfId="9273"/>
    <cellStyle name="SAPBEXunassignedItem 63 2 2" xfId="26208"/>
    <cellStyle name="SAPBEXunassignedItem 63 2 3" xfId="19942"/>
    <cellStyle name="SAPBEXunassignedItem 63 2 4" xfId="13484"/>
    <cellStyle name="SAPBEXunassignedItem 63 3" xfId="9274"/>
    <cellStyle name="SAPBEXunassignedItem 63 3 2" xfId="22201"/>
    <cellStyle name="SAPBEXunassignedItem 63 3 3" xfId="19943"/>
    <cellStyle name="SAPBEXunassignedItem 63 3 4" xfId="13485"/>
    <cellStyle name="SAPBEXunassignedItem 63 4" xfId="9275"/>
    <cellStyle name="SAPBEXunassignedItem 63 4 2" xfId="22200"/>
    <cellStyle name="SAPBEXunassignedItem 63 4 3" xfId="19944"/>
    <cellStyle name="SAPBEXunassignedItem 63 4 4" xfId="13486"/>
    <cellStyle name="SAPBEXunassignedItem 63 5" xfId="9276"/>
    <cellStyle name="SAPBEXunassignedItem 63 5 2" xfId="22199"/>
    <cellStyle name="SAPBEXunassignedItem 63 5 3" xfId="19945"/>
    <cellStyle name="SAPBEXunassignedItem 63 5 4" xfId="13487"/>
    <cellStyle name="SAPBEXunassignedItem 63 6" xfId="9277"/>
    <cellStyle name="SAPBEXunassignedItem 63 6 2" xfId="23321"/>
    <cellStyle name="SAPBEXunassignedItem 63 6 3" xfId="19946"/>
    <cellStyle name="SAPBEXunassignedItem 63 6 4" xfId="13488"/>
    <cellStyle name="SAPBEXunassignedItem 63 7" xfId="22202"/>
    <cellStyle name="SAPBEXunassignedItem 63 8" xfId="19941"/>
    <cellStyle name="SAPBEXunassignedItem 63 9" xfId="13483"/>
    <cellStyle name="SAPBEXunassignedItem 64" xfId="9278"/>
    <cellStyle name="SAPBEXunassignedItem 64 2" xfId="9279"/>
    <cellStyle name="SAPBEXunassignedItem 64 2 2" xfId="26205"/>
    <cellStyle name="SAPBEXunassignedItem 64 2 3" xfId="19948"/>
    <cellStyle name="SAPBEXunassignedItem 64 2 4" xfId="13490"/>
    <cellStyle name="SAPBEXunassignedItem 64 3" xfId="9280"/>
    <cellStyle name="SAPBEXunassignedItem 64 3 2" xfId="26204"/>
    <cellStyle name="SAPBEXunassignedItem 64 3 3" xfId="19949"/>
    <cellStyle name="SAPBEXunassignedItem 64 3 4" xfId="13491"/>
    <cellStyle name="SAPBEXunassignedItem 64 4" xfId="9281"/>
    <cellStyle name="SAPBEXunassignedItem 64 4 2" xfId="26203"/>
    <cellStyle name="SAPBEXunassignedItem 64 4 3" xfId="19950"/>
    <cellStyle name="SAPBEXunassignedItem 64 4 4" xfId="13492"/>
    <cellStyle name="SAPBEXunassignedItem 64 5" xfId="9282"/>
    <cellStyle name="SAPBEXunassignedItem 64 5 2" xfId="22635"/>
    <cellStyle name="SAPBEXunassignedItem 64 5 3" xfId="19951"/>
    <cellStyle name="SAPBEXunassignedItem 64 5 4" xfId="13493"/>
    <cellStyle name="SAPBEXunassignedItem 64 6" xfId="9283"/>
    <cellStyle name="SAPBEXunassignedItem 64 6 2" xfId="26202"/>
    <cellStyle name="SAPBEXunassignedItem 64 6 3" xfId="19952"/>
    <cellStyle name="SAPBEXunassignedItem 64 6 4" xfId="13494"/>
    <cellStyle name="SAPBEXunassignedItem 64 7" xfId="26206"/>
    <cellStyle name="SAPBEXunassignedItem 64 8" xfId="19947"/>
    <cellStyle name="SAPBEXunassignedItem 64 9" xfId="13489"/>
    <cellStyle name="SAPBEXunassignedItem 65" xfId="9284"/>
    <cellStyle name="SAPBEXunassignedItem 65 2" xfId="9285"/>
    <cellStyle name="SAPBEXunassignedItem 65 2 2" xfId="22633"/>
    <cellStyle name="SAPBEXunassignedItem 65 2 3" xfId="19954"/>
    <cellStyle name="SAPBEXunassignedItem 65 2 4" xfId="13496"/>
    <cellStyle name="SAPBEXunassignedItem 65 3" xfId="9286"/>
    <cellStyle name="SAPBEXunassignedItem 65 3 2" xfId="23320"/>
    <cellStyle name="SAPBEXunassignedItem 65 3 3" xfId="19955"/>
    <cellStyle name="SAPBEXunassignedItem 65 3 4" xfId="13497"/>
    <cellStyle name="SAPBEXunassignedItem 65 4" xfId="9287"/>
    <cellStyle name="SAPBEXunassignedItem 65 4 2" xfId="22632"/>
    <cellStyle name="SAPBEXunassignedItem 65 4 3" xfId="19956"/>
    <cellStyle name="SAPBEXunassignedItem 65 4 4" xfId="13498"/>
    <cellStyle name="SAPBEXunassignedItem 65 5" xfId="9288"/>
    <cellStyle name="SAPBEXunassignedItem 65 5 2" xfId="23319"/>
    <cellStyle name="SAPBEXunassignedItem 65 5 3" xfId="19957"/>
    <cellStyle name="SAPBEXunassignedItem 65 5 4" xfId="13499"/>
    <cellStyle name="SAPBEXunassignedItem 65 6" xfId="9289"/>
    <cellStyle name="SAPBEXunassignedItem 65 6 2" xfId="23318"/>
    <cellStyle name="SAPBEXunassignedItem 65 6 3" xfId="19958"/>
    <cellStyle name="SAPBEXunassignedItem 65 6 4" xfId="13500"/>
    <cellStyle name="SAPBEXunassignedItem 65 7" xfId="22634"/>
    <cellStyle name="SAPBEXunassignedItem 65 8" xfId="19953"/>
    <cellStyle name="SAPBEXunassignedItem 65 9" xfId="13495"/>
    <cellStyle name="SAPBEXunassignedItem 66" xfId="9290"/>
    <cellStyle name="SAPBEXunassignedItem 66 2" xfId="9291"/>
    <cellStyle name="SAPBEXunassignedItem 66 2 2" xfId="22631"/>
    <cellStyle name="SAPBEXunassignedItem 66 2 3" xfId="19960"/>
    <cellStyle name="SAPBEXunassignedItem 66 2 4" xfId="13502"/>
    <cellStyle name="SAPBEXunassignedItem 66 3" xfId="9292"/>
    <cellStyle name="SAPBEXunassignedItem 66 3 2" xfId="23316"/>
    <cellStyle name="SAPBEXunassignedItem 66 3 3" xfId="19961"/>
    <cellStyle name="SAPBEXunassignedItem 66 3 4" xfId="13503"/>
    <cellStyle name="SAPBEXunassignedItem 66 4" xfId="9293"/>
    <cellStyle name="SAPBEXunassignedItem 66 4 2" xfId="23315"/>
    <cellStyle name="SAPBEXunassignedItem 66 4 3" xfId="19962"/>
    <cellStyle name="SAPBEXunassignedItem 66 4 4" xfId="13504"/>
    <cellStyle name="SAPBEXunassignedItem 66 5" xfId="9294"/>
    <cellStyle name="SAPBEXunassignedItem 66 5 2" xfId="23314"/>
    <cellStyle name="SAPBEXunassignedItem 66 5 3" xfId="19963"/>
    <cellStyle name="SAPBEXunassignedItem 66 5 4" xfId="13505"/>
    <cellStyle name="SAPBEXunassignedItem 66 6" xfId="9295"/>
    <cellStyle name="SAPBEXunassignedItem 66 6 2" xfId="22630"/>
    <cellStyle name="SAPBEXunassignedItem 66 6 3" xfId="19964"/>
    <cellStyle name="SAPBEXunassignedItem 66 6 4" xfId="13506"/>
    <cellStyle name="SAPBEXunassignedItem 66 7" xfId="23317"/>
    <cellStyle name="SAPBEXunassignedItem 66 8" xfId="19959"/>
    <cellStyle name="SAPBEXunassignedItem 66 9" xfId="13501"/>
    <cellStyle name="SAPBEXunassignedItem 67" xfId="9296"/>
    <cellStyle name="SAPBEXunassignedItem 67 2" xfId="22629"/>
    <cellStyle name="SAPBEXunassignedItem 67 3" xfId="19965"/>
    <cellStyle name="SAPBEXunassignedItem 67 4" xfId="13507"/>
    <cellStyle name="SAPBEXunassignedItem 68" xfId="9297"/>
    <cellStyle name="SAPBEXunassignedItem 68 2" xfId="22628"/>
    <cellStyle name="SAPBEXunassignedItem 68 3" xfId="19966"/>
    <cellStyle name="SAPBEXunassignedItem 68 4" xfId="13508"/>
    <cellStyle name="SAPBEXunassignedItem 69" xfId="9298"/>
    <cellStyle name="SAPBEXunassignedItem 69 2" xfId="26230"/>
    <cellStyle name="SAPBEXunassignedItem 69 3" xfId="19967"/>
    <cellStyle name="SAPBEXunassignedItem 69 4" xfId="13509"/>
    <cellStyle name="SAPBEXunassignedItem 7" xfId="9299"/>
    <cellStyle name="SAPBEXunassignedItem 7 2" xfId="9300"/>
    <cellStyle name="SAPBEXunassignedItem 7 2 2" xfId="26198"/>
    <cellStyle name="SAPBEXunassignedItem 7 2 3" xfId="19969"/>
    <cellStyle name="SAPBEXunassignedItem 7 2 4" xfId="13511"/>
    <cellStyle name="SAPBEXunassignedItem 7 3" xfId="9301"/>
    <cellStyle name="SAPBEXunassignedItem 7 3 2" xfId="26201"/>
    <cellStyle name="SAPBEXunassignedItem 7 3 3" xfId="19970"/>
    <cellStyle name="SAPBEXunassignedItem 7 3 4" xfId="13512"/>
    <cellStyle name="SAPBEXunassignedItem 7 4" xfId="9302"/>
    <cellStyle name="SAPBEXunassignedItem 7 4 2" xfId="22626"/>
    <cellStyle name="SAPBEXunassignedItem 7 4 3" xfId="19971"/>
    <cellStyle name="SAPBEXunassignedItem 7 4 4" xfId="13513"/>
    <cellStyle name="SAPBEXunassignedItem 7 5" xfId="9303"/>
    <cellStyle name="SAPBEXunassignedItem 7 5 2" xfId="22625"/>
    <cellStyle name="SAPBEXunassignedItem 7 5 3" xfId="19972"/>
    <cellStyle name="SAPBEXunassignedItem 7 5 4" xfId="13514"/>
    <cellStyle name="SAPBEXunassignedItem 7 6" xfId="9304"/>
    <cellStyle name="SAPBEXunassignedItem 7 6 2" xfId="22624"/>
    <cellStyle name="SAPBEXunassignedItem 7 6 3" xfId="19973"/>
    <cellStyle name="SAPBEXunassignedItem 7 6 4" xfId="13515"/>
    <cellStyle name="SAPBEXunassignedItem 7 7" xfId="22627"/>
    <cellStyle name="SAPBEXunassignedItem 7 8" xfId="19968"/>
    <cellStyle name="SAPBEXunassignedItem 7 9" xfId="13510"/>
    <cellStyle name="SAPBEXunassignedItem 70" xfId="9305"/>
    <cellStyle name="SAPBEXunassignedItem 70 2" xfId="27114"/>
    <cellStyle name="SAPBEXunassignedItem 70 3" xfId="19974"/>
    <cellStyle name="SAPBEXunassignedItem 70 4" xfId="13516"/>
    <cellStyle name="SAPBEXunassignedItem 71" xfId="9306"/>
    <cellStyle name="SAPBEXunassignedItem 71 2" xfId="27113"/>
    <cellStyle name="SAPBEXunassignedItem 71 3" xfId="19975"/>
    <cellStyle name="SAPBEXunassignedItem 71 4" xfId="13517"/>
    <cellStyle name="SAPBEXunassignedItem 72" xfId="9307"/>
    <cellStyle name="SAPBEXunassignedItem 72 2" xfId="27112"/>
    <cellStyle name="SAPBEXunassignedItem 72 3" xfId="19976"/>
    <cellStyle name="SAPBEXunassignedItem 72 4" xfId="13518"/>
    <cellStyle name="SAPBEXunassignedItem 73" xfId="9308"/>
    <cellStyle name="SAPBEXunassignedItem 73 2" xfId="27111"/>
    <cellStyle name="SAPBEXunassignedItem 73 3" xfId="19977"/>
    <cellStyle name="SAPBEXunassignedItem 73 4" xfId="13519"/>
    <cellStyle name="SAPBEXunassignedItem 74" xfId="9309"/>
    <cellStyle name="SAPBEXunassignedItem 74 2" xfId="27110"/>
    <cellStyle name="SAPBEXunassignedItem 74 3" xfId="19978"/>
    <cellStyle name="SAPBEXunassignedItem 74 4" xfId="13520"/>
    <cellStyle name="SAPBEXunassignedItem 75" xfId="9310"/>
    <cellStyle name="SAPBEXunassignedItem 75 2" xfId="27109"/>
    <cellStyle name="SAPBEXunassignedItem 75 3" xfId="19979"/>
    <cellStyle name="SAPBEXunassignedItem 75 4" xfId="13521"/>
    <cellStyle name="SAPBEXunassignedItem 76" xfId="9311"/>
    <cellStyle name="SAPBEXunassignedItem 76 2" xfId="27108"/>
    <cellStyle name="SAPBEXunassignedItem 76 3" xfId="19980"/>
    <cellStyle name="SAPBEXunassignedItem 76 4" xfId="13522"/>
    <cellStyle name="SAPBEXunassignedItem 77" xfId="9312"/>
    <cellStyle name="SAPBEXunassignedItem 77 2" xfId="27107"/>
    <cellStyle name="SAPBEXunassignedItem 77 3" xfId="19981"/>
    <cellStyle name="SAPBEXunassignedItem 77 4" xfId="13523"/>
    <cellStyle name="SAPBEXunassignedItem 78" xfId="9313"/>
    <cellStyle name="SAPBEXunassignedItem 78 2" xfId="26200"/>
    <cellStyle name="SAPBEXunassignedItem 78 3" xfId="19982"/>
    <cellStyle name="SAPBEXunassignedItem 78 4" xfId="13524"/>
    <cellStyle name="SAPBEXunassignedItem 79" xfId="9314"/>
    <cellStyle name="SAPBEXunassignedItem 79 2" xfId="25146"/>
    <cellStyle name="SAPBEXunassignedItem 79 3" xfId="19983"/>
    <cellStyle name="SAPBEXunassignedItem 79 4" xfId="13525"/>
    <cellStyle name="SAPBEXunassignedItem 8" xfId="9315"/>
    <cellStyle name="SAPBEXunassignedItem 8 2" xfId="9316"/>
    <cellStyle name="SAPBEXunassignedItem 8 2 2" xfId="27106"/>
    <cellStyle name="SAPBEXunassignedItem 8 2 3" xfId="19985"/>
    <cellStyle name="SAPBEXunassignedItem 8 2 4" xfId="13527"/>
    <cellStyle name="SAPBEXunassignedItem 8 3" xfId="9317"/>
    <cellStyle name="SAPBEXunassignedItem 8 3 2" xfId="27105"/>
    <cellStyle name="SAPBEXunassignedItem 8 3 3" xfId="19986"/>
    <cellStyle name="SAPBEXunassignedItem 8 3 4" xfId="13528"/>
    <cellStyle name="SAPBEXunassignedItem 8 4" xfId="9318"/>
    <cellStyle name="SAPBEXunassignedItem 8 4 2" xfId="27104"/>
    <cellStyle name="SAPBEXunassignedItem 8 4 3" xfId="19987"/>
    <cellStyle name="SAPBEXunassignedItem 8 4 4" xfId="13529"/>
    <cellStyle name="SAPBEXunassignedItem 8 5" xfId="9319"/>
    <cellStyle name="SAPBEXunassignedItem 8 5 2" xfId="27103"/>
    <cellStyle name="SAPBEXunassignedItem 8 5 3" xfId="19988"/>
    <cellStyle name="SAPBEXunassignedItem 8 5 4" xfId="13530"/>
    <cellStyle name="SAPBEXunassignedItem 8 6" xfId="9320"/>
    <cellStyle name="SAPBEXunassignedItem 8 6 2" xfId="27102"/>
    <cellStyle name="SAPBEXunassignedItem 8 6 3" xfId="19989"/>
    <cellStyle name="SAPBEXunassignedItem 8 6 4" xfId="13531"/>
    <cellStyle name="SAPBEXunassignedItem 8 7" xfId="25145"/>
    <cellStyle name="SAPBEXunassignedItem 8 8" xfId="19984"/>
    <cellStyle name="SAPBEXunassignedItem 8 9" xfId="13526"/>
    <cellStyle name="SAPBEXunassignedItem 80" xfId="9321"/>
    <cellStyle name="SAPBEXunassignedItem 80 2" xfId="27101"/>
    <cellStyle name="SAPBEXunassignedItem 80 3" xfId="19990"/>
    <cellStyle name="SAPBEXunassignedItem 80 4" xfId="13532"/>
    <cellStyle name="SAPBEXunassignedItem 81" xfId="9322"/>
    <cellStyle name="SAPBEXunassignedItem 81 2" xfId="22623"/>
    <cellStyle name="SAPBEXunassignedItem 81 3" xfId="19991"/>
    <cellStyle name="SAPBEXunassignedItem 81 4" xfId="13533"/>
    <cellStyle name="SAPBEXunassignedItem 82" xfId="9323"/>
    <cellStyle name="SAPBEXunassignedItem 82 2" xfId="27100"/>
    <cellStyle name="SAPBEXunassignedItem 82 3" xfId="19992"/>
    <cellStyle name="SAPBEXunassignedItem 82 4" xfId="13534"/>
    <cellStyle name="SAPBEXunassignedItem 83" xfId="9324"/>
    <cellStyle name="SAPBEXunassignedItem 83 2" xfId="22622"/>
    <cellStyle name="SAPBEXunassignedItem 83 3" xfId="19993"/>
    <cellStyle name="SAPBEXunassignedItem 83 4" xfId="13535"/>
    <cellStyle name="SAPBEXunassignedItem 84" xfId="9325"/>
    <cellStyle name="SAPBEXunassignedItem 84 2" xfId="22621"/>
    <cellStyle name="SAPBEXunassignedItem 84 3" xfId="19994"/>
    <cellStyle name="SAPBEXunassignedItem 84 4" xfId="13536"/>
    <cellStyle name="SAPBEXunassignedItem 85" xfId="9326"/>
    <cellStyle name="SAPBEXunassignedItem 85 2" xfId="22620"/>
    <cellStyle name="SAPBEXunassignedItem 85 3" xfId="19995"/>
    <cellStyle name="SAPBEXunassignedItem 85 4" xfId="13537"/>
    <cellStyle name="SAPBEXunassignedItem 86" xfId="9327"/>
    <cellStyle name="SAPBEXunassignedItem 86 2" xfId="26199"/>
    <cellStyle name="SAPBEXunassignedItem 86 3" xfId="19996"/>
    <cellStyle name="SAPBEXunassignedItem 86 4" xfId="13538"/>
    <cellStyle name="SAPBEXunassignedItem 87" xfId="9328"/>
    <cellStyle name="SAPBEXunassignedItem 87 2" xfId="22619"/>
    <cellStyle name="SAPBEXunassignedItem 87 3" xfId="19997"/>
    <cellStyle name="SAPBEXunassignedItem 87 4" xfId="13539"/>
    <cellStyle name="SAPBEXunassignedItem 88" xfId="9329"/>
    <cellStyle name="SAPBEXunassignedItem 88 2" xfId="23313"/>
    <cellStyle name="SAPBEXunassignedItem 88 3" xfId="19998"/>
    <cellStyle name="SAPBEXunassignedItem 88 4" xfId="13540"/>
    <cellStyle name="SAPBEXunassignedItem 89" xfId="9330"/>
    <cellStyle name="SAPBEXunassignedItem 89 2" xfId="23312"/>
    <cellStyle name="SAPBEXunassignedItem 89 3" xfId="19999"/>
    <cellStyle name="SAPBEXunassignedItem 89 4" xfId="13541"/>
    <cellStyle name="SAPBEXunassignedItem 9" xfId="9331"/>
    <cellStyle name="SAPBEXunassignedItem 9 2" xfId="9332"/>
    <cellStyle name="SAPBEXunassignedItem 9 2 2" xfId="22617"/>
    <cellStyle name="SAPBEXunassignedItem 9 2 3" xfId="20001"/>
    <cellStyle name="SAPBEXunassignedItem 9 2 4" xfId="13543"/>
    <cellStyle name="SAPBEXunassignedItem 9 3" xfId="9333"/>
    <cellStyle name="SAPBEXunassignedItem 9 3 2" xfId="22616"/>
    <cellStyle name="SAPBEXunassignedItem 9 3 3" xfId="20002"/>
    <cellStyle name="SAPBEXunassignedItem 9 3 4" xfId="13544"/>
    <cellStyle name="SAPBEXunassignedItem 9 4" xfId="9334"/>
    <cellStyle name="SAPBEXunassignedItem 9 4 2" xfId="27099"/>
    <cellStyle name="SAPBEXunassignedItem 9 4 3" xfId="20003"/>
    <cellStyle name="SAPBEXunassignedItem 9 4 4" xfId="13545"/>
    <cellStyle name="SAPBEXunassignedItem 9 5" xfId="9335"/>
    <cellStyle name="SAPBEXunassignedItem 9 5 2" xfId="27098"/>
    <cellStyle name="SAPBEXunassignedItem 9 5 3" xfId="20004"/>
    <cellStyle name="SAPBEXunassignedItem 9 5 4" xfId="13546"/>
    <cellStyle name="SAPBEXunassignedItem 9 6" xfId="9336"/>
    <cellStyle name="SAPBEXunassignedItem 9 6 2" xfId="27097"/>
    <cellStyle name="SAPBEXunassignedItem 9 6 3" xfId="20005"/>
    <cellStyle name="SAPBEXunassignedItem 9 6 4" xfId="13547"/>
    <cellStyle name="SAPBEXunassignedItem 9 7" xfId="22618"/>
    <cellStyle name="SAPBEXunassignedItem 9 8" xfId="20000"/>
    <cellStyle name="SAPBEXunassignedItem 9 9" xfId="13542"/>
    <cellStyle name="SAPBEXunassignedItem 90" xfId="9337"/>
    <cellStyle name="SAPBEXunassignedItem 90 2" xfId="25144"/>
    <cellStyle name="SAPBEXunassignedItem 90 3" xfId="20006"/>
    <cellStyle name="SAPBEXunassignedItem 90 4" xfId="13548"/>
    <cellStyle name="SAPBEXunassignedItem 91" xfId="9338"/>
    <cellStyle name="SAPBEXunassignedItem 91 2" xfId="22615"/>
    <cellStyle name="SAPBEXunassignedItem 91 3" xfId="20007"/>
    <cellStyle name="SAPBEXunassignedItem 91 4" xfId="13549"/>
    <cellStyle name="SAPBEXunassignedItem 92" xfId="9339"/>
    <cellStyle name="SAPBEXunassignedItem 92 2" xfId="25143"/>
    <cellStyle name="SAPBEXunassignedItem 92 3" xfId="20008"/>
    <cellStyle name="SAPBEXunassignedItem 92 4" xfId="13550"/>
    <cellStyle name="SAPBEXunassignedItem 93" xfId="9340"/>
    <cellStyle name="SAPBEXunassignedItem 93 2" xfId="22614"/>
    <cellStyle name="SAPBEXunassignedItem 93 3" xfId="20009"/>
    <cellStyle name="SAPBEXunassignedItem 93 4" xfId="13551"/>
    <cellStyle name="SAPBEXunassignedItem 94" xfId="9341"/>
    <cellStyle name="SAPBEXunassignedItem 94 2" xfId="23311"/>
    <cellStyle name="SAPBEXunassignedItem 94 3" xfId="20010"/>
    <cellStyle name="SAPBEXunassignedItem 94 4" xfId="13552"/>
    <cellStyle name="SAPBEXunassignedItem 95" xfId="9342"/>
    <cellStyle name="SAPBEXunassignedItem 95 2" xfId="22613"/>
    <cellStyle name="SAPBEXunassignedItem 95 3" xfId="20011"/>
    <cellStyle name="SAPBEXunassignedItem 95 4" xfId="13553"/>
    <cellStyle name="SAPBEXunassignedItem 96" xfId="9343"/>
    <cellStyle name="SAPBEXunassignedItem 96 2" xfId="22612"/>
    <cellStyle name="SAPBEXunassignedItem 96 3" xfId="20012"/>
    <cellStyle name="SAPBEXunassignedItem 96 4" xfId="13554"/>
    <cellStyle name="SAPBEXunassignedItem 97" xfId="9344"/>
    <cellStyle name="SAPBEXunassignedItem 97 2" xfId="26197"/>
    <cellStyle name="SAPBEXunassignedItem 97 3" xfId="20013"/>
    <cellStyle name="SAPBEXunassignedItem 97 4" xfId="13555"/>
    <cellStyle name="SAPBEXunassignedItem 98" xfId="9345"/>
    <cellStyle name="SAPBEXunassignedItem 98 2" xfId="22611"/>
    <cellStyle name="SAPBEXunassignedItem 98 3" xfId="20014"/>
    <cellStyle name="SAPBEXunassignedItem 98 4" xfId="13556"/>
    <cellStyle name="SAPBEXunassignedItem 99" xfId="9346"/>
    <cellStyle name="SAPBEXunassignedItem 99 2" xfId="22610"/>
    <cellStyle name="SAPBEXunassignedItem 99 3" xfId="20015"/>
    <cellStyle name="SAPBEXunassignedItem 99 4" xfId="13557"/>
    <cellStyle name="SAPBEXunassignedItem_(A-7) IS-Inputs" xfId="9347"/>
    <cellStyle name="SAPBEXundefined" xfId="119"/>
    <cellStyle name="SAPBEXundefined 10" xfId="3083"/>
    <cellStyle name="SAPBEXundefined 11" xfId="3084"/>
    <cellStyle name="SAPBEXundefined 12" xfId="3085"/>
    <cellStyle name="SAPBEXundefined 13" xfId="3086"/>
    <cellStyle name="SAPBEXundefined 14" xfId="3087"/>
    <cellStyle name="SAPBEXundefined 15" xfId="3088"/>
    <cellStyle name="SAPBEXundefined 16" xfId="3089"/>
    <cellStyle name="SAPBEXundefined 17" xfId="3090"/>
    <cellStyle name="SAPBEXundefined 18" xfId="3091"/>
    <cellStyle name="SAPBEXundefined 19" xfId="3092"/>
    <cellStyle name="SAPBEXundefined 2" xfId="3093"/>
    <cellStyle name="SAPBEXundefined 2 2" xfId="9348"/>
    <cellStyle name="SAPBEXundefined 2 3" xfId="13558"/>
    <cellStyle name="SAPBEXundefined 20" xfId="3094"/>
    <cellStyle name="SAPBEXundefined 21" xfId="3095"/>
    <cellStyle name="SAPBEXundefined 22" xfId="3096"/>
    <cellStyle name="SAPBEXundefined 23" xfId="3097"/>
    <cellStyle name="SAPBEXundefined 24" xfId="3098"/>
    <cellStyle name="SAPBEXundefined 25" xfId="3099"/>
    <cellStyle name="SAPBEXundefined 26" xfId="3100"/>
    <cellStyle name="SAPBEXundefined 27" xfId="3101"/>
    <cellStyle name="SAPBEXundefined 28" xfId="3102"/>
    <cellStyle name="SAPBEXundefined 29" xfId="3103"/>
    <cellStyle name="SAPBEXundefined 3" xfId="3104"/>
    <cellStyle name="SAPBEXundefined 30" xfId="3105"/>
    <cellStyle name="SAPBEXundefined 31" xfId="3106"/>
    <cellStyle name="SAPBEXundefined 32" xfId="3107"/>
    <cellStyle name="SAPBEXundefined 33" xfId="3108"/>
    <cellStyle name="SAPBEXundefined 34" xfId="3109"/>
    <cellStyle name="SAPBEXundefined 35" xfId="3110"/>
    <cellStyle name="SAPBEXundefined 36" xfId="3111"/>
    <cellStyle name="SAPBEXundefined 37" xfId="3112"/>
    <cellStyle name="SAPBEXundefined 38" xfId="3113"/>
    <cellStyle name="SAPBEXundefined 39" xfId="3114"/>
    <cellStyle name="SAPBEXundefined 4" xfId="3115"/>
    <cellStyle name="SAPBEXundefined 40" xfId="3116"/>
    <cellStyle name="SAPBEXundefined 41" xfId="3117"/>
    <cellStyle name="SAPBEXundefined 42" xfId="3118"/>
    <cellStyle name="SAPBEXundefined 43" xfId="3119"/>
    <cellStyle name="SAPBEXundefined 44" xfId="3120"/>
    <cellStyle name="SAPBEXundefined 45" xfId="3121"/>
    <cellStyle name="SAPBEXundefined 46" xfId="3122"/>
    <cellStyle name="SAPBEXundefined 47" xfId="9349"/>
    <cellStyle name="SAPBEXundefined 5" xfId="3123"/>
    <cellStyle name="SAPBEXundefined 6" xfId="3124"/>
    <cellStyle name="SAPBEXundefined 7" xfId="3125"/>
    <cellStyle name="SAPBEXundefined 8" xfId="3126"/>
    <cellStyle name="SAPBEXundefined 9" xfId="3127"/>
    <cellStyle name="Sheet Title" xfId="120"/>
    <cellStyle name="Sheet Title 2" xfId="4792"/>
    <cellStyle name="Sheet Title 3" xfId="4862"/>
    <cellStyle name="Sheet Title 4" xfId="4486"/>
    <cellStyle name="SubHeading" xfId="121"/>
    <cellStyle name="SubsidTitle" xfId="122"/>
    <cellStyle name="Table Data" xfId="123"/>
    <cellStyle name="Table Headings Bold" xfId="124"/>
    <cellStyle name="Title" xfId="125" builtinId="15" customBuiltin="1"/>
    <cellStyle name="Title 10" xfId="9350"/>
    <cellStyle name="Title 10 2" xfId="25142"/>
    <cellStyle name="Title 10 3" xfId="20016"/>
    <cellStyle name="Title 10 4" xfId="13559"/>
    <cellStyle name="Title 11" xfId="9351"/>
    <cellStyle name="Title 11 2" xfId="25141"/>
    <cellStyle name="Title 11 3" xfId="20017"/>
    <cellStyle name="Title 11 4" xfId="13560"/>
    <cellStyle name="Title 12" xfId="9352"/>
    <cellStyle name="Title 12 2" xfId="26196"/>
    <cellStyle name="Title 12 3" xfId="20018"/>
    <cellStyle name="Title 12 4" xfId="13561"/>
    <cellStyle name="Title 13" xfId="9353"/>
    <cellStyle name="Title 13 2" xfId="25140"/>
    <cellStyle name="Title 13 3" xfId="20019"/>
    <cellStyle name="Title 13 4" xfId="13562"/>
    <cellStyle name="Title 2" xfId="3306"/>
    <cellStyle name="Title 2 2" xfId="9354"/>
    <cellStyle name="Title 2 2 10" xfId="20021"/>
    <cellStyle name="Title 2 2 11" xfId="13564"/>
    <cellStyle name="Title 2 2 2" xfId="9355"/>
    <cellStyle name="Title 2 2 2 2" xfId="25137"/>
    <cellStyle name="Title 2 2 2 3" xfId="20022"/>
    <cellStyle name="Title 2 2 2 4" xfId="13565"/>
    <cellStyle name="Title 2 2 3" xfId="9356"/>
    <cellStyle name="Title 2 2 3 2" xfId="22609"/>
    <cellStyle name="Title 2 2 3 3" xfId="20023"/>
    <cellStyle name="Title 2 2 3 4" xfId="13566"/>
    <cellStyle name="Title 2 2 4" xfId="9357"/>
    <cellStyle name="Title 2 2 4 2" xfId="25136"/>
    <cellStyle name="Title 2 2 4 3" xfId="20024"/>
    <cellStyle name="Title 2 2 4 4" xfId="13567"/>
    <cellStyle name="Title 2 2 5" xfId="9358"/>
    <cellStyle name="Title 2 2 5 2" xfId="25135"/>
    <cellStyle name="Title 2 2 5 3" xfId="20025"/>
    <cellStyle name="Title 2 2 5 4" xfId="13568"/>
    <cellStyle name="Title 2 2 6" xfId="9359"/>
    <cellStyle name="Title 2 2 6 2" xfId="25134"/>
    <cellStyle name="Title 2 2 6 3" xfId="20026"/>
    <cellStyle name="Title 2 2 6 4" xfId="13569"/>
    <cellStyle name="Title 2 2 7" xfId="9360"/>
    <cellStyle name="Title 2 2 7 2" xfId="25133"/>
    <cellStyle name="Title 2 2 7 3" xfId="20027"/>
    <cellStyle name="Title 2 2 7 4" xfId="13570"/>
    <cellStyle name="Title 2 2 8" xfId="9361"/>
    <cellStyle name="Title 2 2 8 2" xfId="22608"/>
    <cellStyle name="Title 2 2 8 3" xfId="20028"/>
    <cellStyle name="Title 2 2 8 4" xfId="13571"/>
    <cellStyle name="Title 2 2 9" xfId="25138"/>
    <cellStyle name="Title 2 3" xfId="9362"/>
    <cellStyle name="Title 2 3 2" xfId="25132"/>
    <cellStyle name="Title 2 3 3" xfId="20029"/>
    <cellStyle name="Title 2 3 4" xfId="13572"/>
    <cellStyle name="Title 2 4" xfId="9363"/>
    <cellStyle name="Title 2 4 2" xfId="25131"/>
    <cellStyle name="Title 2 4 3" xfId="20030"/>
    <cellStyle name="Title 2 4 4" xfId="13573"/>
    <cellStyle name="Title 2 5" xfId="9364"/>
    <cellStyle name="Title 2 6" xfId="25139"/>
    <cellStyle name="Title 2 7" xfId="20020"/>
    <cellStyle name="Title 2 8" xfId="13563"/>
    <cellStyle name="Title 3" xfId="3437"/>
    <cellStyle name="Title 3 10" xfId="20031"/>
    <cellStyle name="Title 3 11" xfId="13574"/>
    <cellStyle name="Title 3 2" xfId="9366"/>
    <cellStyle name="Title 3 2 2" xfId="25129"/>
    <cellStyle name="Title 3 2 3" xfId="20032"/>
    <cellStyle name="Title 3 2 4" xfId="13575"/>
    <cellStyle name="Title 3 3" xfId="9367"/>
    <cellStyle name="Title 3 3 2" xfId="22607"/>
    <cellStyle name="Title 3 3 3" xfId="20033"/>
    <cellStyle name="Title 3 3 4" xfId="13576"/>
    <cellStyle name="Title 3 4" xfId="9368"/>
    <cellStyle name="Title 3 4 2" xfId="25128"/>
    <cellStyle name="Title 3 4 3" xfId="20034"/>
    <cellStyle name="Title 3 4 4" xfId="13577"/>
    <cellStyle name="Title 3 5" xfId="9369"/>
    <cellStyle name="Title 3 5 2" xfId="25127"/>
    <cellStyle name="Title 3 5 3" xfId="20035"/>
    <cellStyle name="Title 3 5 4" xfId="13578"/>
    <cellStyle name="Title 3 6" xfId="9370"/>
    <cellStyle name="Title 3 6 2" xfId="25126"/>
    <cellStyle name="Title 3 6 3" xfId="20036"/>
    <cellStyle name="Title 3 6 4" xfId="13579"/>
    <cellStyle name="Title 3 7" xfId="9371"/>
    <cellStyle name="Title 3 7 2" xfId="25125"/>
    <cellStyle name="Title 3 7 3" xfId="20037"/>
    <cellStyle name="Title 3 7 4" xfId="13580"/>
    <cellStyle name="Title 3 8" xfId="9372"/>
    <cellStyle name="Title 3 8 2" xfId="22606"/>
    <cellStyle name="Title 3 8 3" xfId="20038"/>
    <cellStyle name="Title 3 8 4" xfId="13581"/>
    <cellStyle name="Title 3 9" xfId="9365"/>
    <cellStyle name="Title 3 9 2" xfId="25130"/>
    <cellStyle name="Title 4" xfId="3489"/>
    <cellStyle name="Title 4 10" xfId="20039"/>
    <cellStyle name="Title 4 11" xfId="13582"/>
    <cellStyle name="Title 4 2" xfId="9374"/>
    <cellStyle name="Title 4 2 2" xfId="25123"/>
    <cellStyle name="Title 4 2 3" xfId="20040"/>
    <cellStyle name="Title 4 2 4" xfId="13583"/>
    <cellStyle name="Title 4 3" xfId="9375"/>
    <cellStyle name="Title 4 3 2" xfId="23310"/>
    <cellStyle name="Title 4 3 3" xfId="20041"/>
    <cellStyle name="Title 4 3 4" xfId="13584"/>
    <cellStyle name="Title 4 4" xfId="9376"/>
    <cellStyle name="Title 4 4 2" xfId="23309"/>
    <cellStyle name="Title 4 4 3" xfId="20042"/>
    <cellStyle name="Title 4 4 4" xfId="13585"/>
    <cellStyle name="Title 4 5" xfId="9377"/>
    <cellStyle name="Title 4 5 2" xfId="25122"/>
    <cellStyle name="Title 4 5 3" xfId="20043"/>
    <cellStyle name="Title 4 5 4" xfId="13586"/>
    <cellStyle name="Title 4 6" xfId="9378"/>
    <cellStyle name="Title 4 6 2" xfId="26195"/>
    <cellStyle name="Title 4 6 3" xfId="20044"/>
    <cellStyle name="Title 4 6 4" xfId="13587"/>
    <cellStyle name="Title 4 7" xfId="9379"/>
    <cellStyle name="Title 4 7 2" xfId="25121"/>
    <cellStyle name="Title 4 7 3" xfId="20045"/>
    <cellStyle name="Title 4 7 4" xfId="13588"/>
    <cellStyle name="Title 4 8" xfId="9380"/>
    <cellStyle name="Title 4 8 2" xfId="25120"/>
    <cellStyle name="Title 4 8 3" xfId="20046"/>
    <cellStyle name="Title 4 8 4" xfId="13589"/>
    <cellStyle name="Title 4 9" xfId="9373"/>
    <cellStyle name="Title 4 9 2" xfId="25124"/>
    <cellStyle name="Title 5" xfId="3630"/>
    <cellStyle name="Title 5 10" xfId="20047"/>
    <cellStyle name="Title 5 11" xfId="13590"/>
    <cellStyle name="Title 5 2" xfId="9382"/>
    <cellStyle name="Title 5 2 2" xfId="25118"/>
    <cellStyle name="Title 5 2 3" xfId="20048"/>
    <cellStyle name="Title 5 2 4" xfId="13591"/>
    <cellStyle name="Title 5 3" xfId="9383"/>
    <cellStyle name="Title 5 3 2" xfId="25117"/>
    <cellStyle name="Title 5 3 3" xfId="20049"/>
    <cellStyle name="Title 5 3 4" xfId="13592"/>
    <cellStyle name="Title 5 4" xfId="9384"/>
    <cellStyle name="Title 5 4 2" xfId="25116"/>
    <cellStyle name="Title 5 4 3" xfId="20050"/>
    <cellStyle name="Title 5 4 4" xfId="13593"/>
    <cellStyle name="Title 5 5" xfId="9385"/>
    <cellStyle name="Title 5 5 2" xfId="25115"/>
    <cellStyle name="Title 5 5 3" xfId="20051"/>
    <cellStyle name="Title 5 5 4" xfId="13594"/>
    <cellStyle name="Title 5 6" xfId="9386"/>
    <cellStyle name="Title 5 6 2" xfId="25114"/>
    <cellStyle name="Title 5 6 3" xfId="20052"/>
    <cellStyle name="Title 5 6 4" xfId="13595"/>
    <cellStyle name="Title 5 7" xfId="9387"/>
    <cellStyle name="Title 5 7 2" xfId="22198"/>
    <cellStyle name="Title 5 7 3" xfId="20053"/>
    <cellStyle name="Title 5 7 4" xfId="13596"/>
    <cellStyle name="Title 5 8" xfId="9388"/>
    <cellStyle name="Title 5 8 2" xfId="25113"/>
    <cellStyle name="Title 5 8 3" xfId="20054"/>
    <cellStyle name="Title 5 8 4" xfId="13597"/>
    <cellStyle name="Title 5 9" xfId="9381"/>
    <cellStyle name="Title 5 9 2" xfId="25119"/>
    <cellStyle name="Title 6" xfId="3781"/>
    <cellStyle name="Title 6 2" xfId="9389"/>
    <cellStyle name="Title 6 2 2" xfId="26193"/>
    <cellStyle name="Title 6 3" xfId="20055"/>
    <cellStyle name="Title 6 4" xfId="13598"/>
    <cellStyle name="Title 7" xfId="9390"/>
    <cellStyle name="Title 7 2" xfId="26192"/>
    <cellStyle name="Title 7 3" xfId="20056"/>
    <cellStyle name="Title 7 4" xfId="13599"/>
    <cellStyle name="Title 8" xfId="9391"/>
    <cellStyle name="Title 8 2" xfId="26191"/>
    <cellStyle name="Title 8 3" xfId="20057"/>
    <cellStyle name="Title 8 4" xfId="13600"/>
    <cellStyle name="Title 9" xfId="9392"/>
    <cellStyle name="Title 9 2" xfId="26190"/>
    <cellStyle name="Title 9 3" xfId="20058"/>
    <cellStyle name="Title 9 4" xfId="13601"/>
    <cellStyle name="Total" xfId="126" builtinId="25" customBuiltin="1"/>
    <cellStyle name="Total 10" xfId="9393"/>
    <cellStyle name="Total 10 2" xfId="9394"/>
    <cellStyle name="Total 10 2 2" xfId="26189"/>
    <cellStyle name="Total 10 2 3" xfId="20060"/>
    <cellStyle name="Total 10 2 4" xfId="13603"/>
    <cellStyle name="Total 10 3" xfId="9395"/>
    <cellStyle name="Total 10 3 2" xfId="22605"/>
    <cellStyle name="Total 10 3 3" xfId="20061"/>
    <cellStyle name="Total 10 3 4" xfId="13604"/>
    <cellStyle name="Total 10 4" xfId="26187"/>
    <cellStyle name="Total 10 5" xfId="20059"/>
    <cellStyle name="Total 10 6" xfId="13602"/>
    <cellStyle name="Total 11" xfId="9396"/>
    <cellStyle name="Total 11 2" xfId="26188"/>
    <cellStyle name="Total 11 3" xfId="20062"/>
    <cellStyle name="Total 11 4" xfId="13605"/>
    <cellStyle name="Total 12" xfId="4396"/>
    <cellStyle name="Total 12 2" xfId="15861"/>
    <cellStyle name="Total 2" xfId="3128"/>
    <cellStyle name="Total 2 2" xfId="3129"/>
    <cellStyle name="Total 2 2 2" xfId="9397"/>
    <cellStyle name="Total 2 2 2 2" xfId="27529"/>
    <cellStyle name="Total 2 2 2 3" xfId="21900"/>
    <cellStyle name="Total 2 2 2 4" xfId="15439"/>
    <cellStyle name="Total 2 2 3" xfId="22603"/>
    <cellStyle name="Total 2 2 4" xfId="20064"/>
    <cellStyle name="Total 2 2 5" xfId="13607"/>
    <cellStyle name="Total 2 3" xfId="3196"/>
    <cellStyle name="Total 2 3 2" xfId="9398"/>
    <cellStyle name="Total 2 3 2 2" xfId="27530"/>
    <cellStyle name="Total 2 3 2 3" xfId="21901"/>
    <cellStyle name="Total 2 3 2 4" xfId="15440"/>
    <cellStyle name="Total 2 3 3" xfId="25112"/>
    <cellStyle name="Total 2 3 4" xfId="20065"/>
    <cellStyle name="Total 2 3 5" xfId="13608"/>
    <cellStyle name="Total 2 4" xfId="3355"/>
    <cellStyle name="Total 2 4 2" xfId="9399"/>
    <cellStyle name="Total 2 4 2 2" xfId="27531"/>
    <cellStyle name="Total 2 4 2 3" xfId="21902"/>
    <cellStyle name="Total 2 4 2 4" xfId="15441"/>
    <cellStyle name="Total 2 4 3" xfId="23308"/>
    <cellStyle name="Total 2 4 4" xfId="20066"/>
    <cellStyle name="Total 2 4 5" xfId="13609"/>
    <cellStyle name="Total 2 5" xfId="4793"/>
    <cellStyle name="Total 2 5 2" xfId="27528"/>
    <cellStyle name="Total 2 5 3" xfId="21899"/>
    <cellStyle name="Total 2 5 4" xfId="15438"/>
    <cellStyle name="Total 2 6" xfId="4439"/>
    <cellStyle name="Total 2 6 2" xfId="22604"/>
    <cellStyle name="Total 2 7" xfId="20063"/>
    <cellStyle name="Total 2 8" xfId="13606"/>
    <cellStyle name="Total 3" xfId="3195"/>
    <cellStyle name="Total 3 2" xfId="3375"/>
    <cellStyle name="Total 3 2 2" xfId="9400"/>
    <cellStyle name="Total 3 2 2 2" xfId="27533"/>
    <cellStyle name="Total 3 2 2 3" xfId="21904"/>
    <cellStyle name="Total 3 2 2 4" xfId="15443"/>
    <cellStyle name="Total 3 2 3" xfId="25111"/>
    <cellStyle name="Total 3 2 4" xfId="20068"/>
    <cellStyle name="Total 3 2 5" xfId="13611"/>
    <cellStyle name="Total 3 3" xfId="9401"/>
    <cellStyle name="Total 3 3 2" xfId="22602"/>
    <cellStyle name="Total 3 3 3" xfId="20069"/>
    <cellStyle name="Total 3 3 4" xfId="13612"/>
    <cellStyle name="Total 3 4" xfId="9402"/>
    <cellStyle name="Total 3 4 2" xfId="22601"/>
    <cellStyle name="Total 3 4 3" xfId="20070"/>
    <cellStyle name="Total 3 4 4" xfId="13613"/>
    <cellStyle name="Total 3 5" xfId="9403"/>
    <cellStyle name="Total 3 5 2" xfId="27532"/>
    <cellStyle name="Total 3 5 3" xfId="21903"/>
    <cellStyle name="Total 3 5 4" xfId="15442"/>
    <cellStyle name="Total 3 6" xfId="23307"/>
    <cellStyle name="Total 3 7" xfId="20067"/>
    <cellStyle name="Total 3 8" xfId="13610"/>
    <cellStyle name="Total 4" xfId="3305"/>
    <cellStyle name="Total 4 2" xfId="9404"/>
    <cellStyle name="Total 4 2 2" xfId="26185"/>
    <cellStyle name="Total 4 2 3" xfId="20072"/>
    <cellStyle name="Total 4 2 4" xfId="13615"/>
    <cellStyle name="Total 4 3" xfId="9405"/>
    <cellStyle name="Total 4 3 2" xfId="26184"/>
    <cellStyle name="Total 4 3 3" xfId="20073"/>
    <cellStyle name="Total 4 3 4" xfId="13616"/>
    <cellStyle name="Total 4 4" xfId="9406"/>
    <cellStyle name="Total 4 4 2" xfId="26183"/>
    <cellStyle name="Total 4 4 3" xfId="20074"/>
    <cellStyle name="Total 4 4 4" xfId="13617"/>
    <cellStyle name="Total 4 5" xfId="9407"/>
    <cellStyle name="Total 4 5 2" xfId="27534"/>
    <cellStyle name="Total 4 5 3" xfId="21905"/>
    <cellStyle name="Total 4 5 4" xfId="15444"/>
    <cellStyle name="Total 4 6" xfId="26186"/>
    <cellStyle name="Total 4 7" xfId="20071"/>
    <cellStyle name="Total 4 8" xfId="13614"/>
    <cellStyle name="Total 5" xfId="3438"/>
    <cellStyle name="Total 5 2" xfId="9408"/>
    <cellStyle name="Total 5 2 2" xfId="26181"/>
    <cellStyle name="Total 5 2 3" xfId="20076"/>
    <cellStyle name="Total 5 2 4" xfId="13619"/>
    <cellStyle name="Total 5 3" xfId="9409"/>
    <cellStyle name="Total 5 3 2" xfId="26180"/>
    <cellStyle name="Total 5 3 3" xfId="20077"/>
    <cellStyle name="Total 5 3 4" xfId="13620"/>
    <cellStyle name="Total 5 4" xfId="9410"/>
    <cellStyle name="Total 5 4 2" xfId="23306"/>
    <cellStyle name="Total 5 4 3" xfId="20078"/>
    <cellStyle name="Total 5 4 4" xfId="13621"/>
    <cellStyle name="Total 5 5" xfId="4500"/>
    <cellStyle name="Total 5 5 2" xfId="26182"/>
    <cellStyle name="Total 5 6" xfId="20075"/>
    <cellStyle name="Total 5 7" xfId="13618"/>
    <cellStyle name="Total 6" xfId="3490"/>
    <cellStyle name="Total 6 2" xfId="9411"/>
    <cellStyle name="Total 6 2 2" xfId="23305"/>
    <cellStyle name="Total 6 2 3" xfId="20080"/>
    <cellStyle name="Total 6 2 4" xfId="13623"/>
    <cellStyle name="Total 6 3" xfId="9412"/>
    <cellStyle name="Total 6 3 2" xfId="23304"/>
    <cellStyle name="Total 6 3 3" xfId="20081"/>
    <cellStyle name="Total 6 3 4" xfId="13624"/>
    <cellStyle name="Total 6 4" xfId="9413"/>
    <cellStyle name="Total 6 4 2" xfId="23303"/>
    <cellStyle name="Total 6 4 3" xfId="20082"/>
    <cellStyle name="Total 6 4 4" xfId="13625"/>
    <cellStyle name="Total 6 5" xfId="4504"/>
    <cellStyle name="Total 6 5 2" xfId="26179"/>
    <cellStyle name="Total 6 6" xfId="20079"/>
    <cellStyle name="Total 6 7" xfId="13622"/>
    <cellStyle name="Total 7" xfId="3646"/>
    <cellStyle name="Total 7 2" xfId="9414"/>
    <cellStyle name="Total 7 2 2" xfId="23301"/>
    <cellStyle name="Total 7 2 3" xfId="20084"/>
    <cellStyle name="Total 7 2 4" xfId="13627"/>
    <cellStyle name="Total 7 3" xfId="9415"/>
    <cellStyle name="Total 7 3 2" xfId="23300"/>
    <cellStyle name="Total 7 3 3" xfId="20085"/>
    <cellStyle name="Total 7 3 4" xfId="13628"/>
    <cellStyle name="Total 7 4" xfId="9416"/>
    <cellStyle name="Total 7 4 2" xfId="23299"/>
    <cellStyle name="Total 7 4 3" xfId="20086"/>
    <cellStyle name="Total 7 4 4" xfId="13629"/>
    <cellStyle name="Total 7 5" xfId="4794"/>
    <cellStyle name="Total 7 5 2" xfId="23302"/>
    <cellStyle name="Total 7 6" xfId="20083"/>
    <cellStyle name="Total 7 7" xfId="13626"/>
    <cellStyle name="Total 8" xfId="3782"/>
    <cellStyle name="Total 8 2" xfId="9418"/>
    <cellStyle name="Total 8 2 2" xfId="22600"/>
    <cellStyle name="Total 8 2 3" xfId="20088"/>
    <cellStyle name="Total 8 2 4" xfId="13631"/>
    <cellStyle name="Total 8 3" xfId="9419"/>
    <cellStyle name="Total 8 3 2" xfId="23297"/>
    <cellStyle name="Total 8 3 3" xfId="20089"/>
    <cellStyle name="Total 8 3 4" xfId="13632"/>
    <cellStyle name="Total 8 4" xfId="9417"/>
    <cellStyle name="Total 8 4 2" xfId="23298"/>
    <cellStyle name="Total 8 5" xfId="20087"/>
    <cellStyle name="Total 8 6" xfId="13630"/>
    <cellStyle name="Total 9" xfId="9420"/>
    <cellStyle name="Total 9 2" xfId="9421"/>
    <cellStyle name="Total 9 2 2" xfId="23295"/>
    <cellStyle name="Total 9 2 3" xfId="20091"/>
    <cellStyle name="Total 9 2 4" xfId="13634"/>
    <cellStyle name="Total 9 3" xfId="9422"/>
    <cellStyle name="Total 9 3 2" xfId="26178"/>
    <cellStyle name="Total 9 3 3" xfId="20092"/>
    <cellStyle name="Total 9 3 4" xfId="13635"/>
    <cellStyle name="Total 9 4" xfId="23296"/>
    <cellStyle name="Total 9 5" xfId="20090"/>
    <cellStyle name="Total 9 6" xfId="13633"/>
    <cellStyle name="Totals" xfId="127"/>
    <cellStyle name="Totals [0]" xfId="128"/>
    <cellStyle name="Totals [2]" xfId="129"/>
    <cellStyle name="Warning Text" xfId="130" builtinId="11" customBuiltin="1"/>
    <cellStyle name="Warning Text 10" xfId="3131"/>
    <cellStyle name="Warning Text 10 10" xfId="20093"/>
    <cellStyle name="Warning Text 10 11" xfId="13636"/>
    <cellStyle name="Warning Text 10 2" xfId="9423"/>
    <cellStyle name="Warning Text 10 2 2" xfId="23293"/>
    <cellStyle name="Warning Text 10 2 3" xfId="20094"/>
    <cellStyle name="Warning Text 10 2 4" xfId="13637"/>
    <cellStyle name="Warning Text 10 3" xfId="9424"/>
    <cellStyle name="Warning Text 10 3 2" xfId="23292"/>
    <cellStyle name="Warning Text 10 3 3" xfId="20095"/>
    <cellStyle name="Warning Text 10 3 4" xfId="13638"/>
    <cellStyle name="Warning Text 10 4" xfId="9425"/>
    <cellStyle name="Warning Text 10 4 2" xfId="23291"/>
    <cellStyle name="Warning Text 10 4 3" xfId="20096"/>
    <cellStyle name="Warning Text 10 4 4" xfId="13639"/>
    <cellStyle name="Warning Text 10 5" xfId="9426"/>
    <cellStyle name="Warning Text 10 5 2" xfId="22599"/>
    <cellStyle name="Warning Text 10 5 3" xfId="20097"/>
    <cellStyle name="Warning Text 10 5 4" xfId="13640"/>
    <cellStyle name="Warning Text 10 6" xfId="9427"/>
    <cellStyle name="Warning Text 10 6 2" xfId="23290"/>
    <cellStyle name="Warning Text 10 6 3" xfId="20098"/>
    <cellStyle name="Warning Text 10 6 4" xfId="13641"/>
    <cellStyle name="Warning Text 10 7" xfId="9428"/>
    <cellStyle name="Warning Text 10 7 2" xfId="23289"/>
    <cellStyle name="Warning Text 10 7 3" xfId="20099"/>
    <cellStyle name="Warning Text 10 7 4" xfId="13642"/>
    <cellStyle name="Warning Text 10 8" xfId="9429"/>
    <cellStyle name="Warning Text 10 8 2" xfId="23288"/>
    <cellStyle name="Warning Text 10 8 3" xfId="20100"/>
    <cellStyle name="Warning Text 10 8 4" xfId="13643"/>
    <cellStyle name="Warning Text 10 9" xfId="23294"/>
    <cellStyle name="Warning Text 11" xfId="3132"/>
    <cellStyle name="Warning Text 11 2" xfId="9430"/>
    <cellStyle name="Warning Text 11 2 2" xfId="27535"/>
    <cellStyle name="Warning Text 11 2 3" xfId="21906"/>
    <cellStyle name="Warning Text 11 2 4" xfId="15445"/>
    <cellStyle name="Warning Text 11 3" xfId="23287"/>
    <cellStyle name="Warning Text 11 4" xfId="20101"/>
    <cellStyle name="Warning Text 11 5" xfId="13644"/>
    <cellStyle name="Warning Text 12" xfId="3133"/>
    <cellStyle name="Warning Text 12 2" xfId="27536"/>
    <cellStyle name="Warning Text 12 3" xfId="21907"/>
    <cellStyle name="Warning Text 12 4" xfId="15446"/>
    <cellStyle name="Warning Text 13" xfId="3134"/>
    <cellStyle name="Warning Text 13 2" xfId="27537"/>
    <cellStyle name="Warning Text 13 3" xfId="21908"/>
    <cellStyle name="Warning Text 13 4" xfId="15447"/>
    <cellStyle name="Warning Text 14" xfId="3135"/>
    <cellStyle name="Warning Text 14 2" xfId="27538"/>
    <cellStyle name="Warning Text 14 3" xfId="21909"/>
    <cellStyle name="Warning Text 14 4" xfId="15448"/>
    <cellStyle name="Warning Text 15" xfId="3136"/>
    <cellStyle name="Warning Text 15 2" xfId="27539"/>
    <cellStyle name="Warning Text 15 3" xfId="21910"/>
    <cellStyle name="Warning Text 15 4" xfId="15449"/>
    <cellStyle name="Warning Text 16" xfId="3137"/>
    <cellStyle name="Warning Text 16 2" xfId="27540"/>
    <cellStyle name="Warning Text 16 3" xfId="21911"/>
    <cellStyle name="Warning Text 16 4" xfId="15450"/>
    <cellStyle name="Warning Text 17" xfId="3138"/>
    <cellStyle name="Warning Text 17 2" xfId="27541"/>
    <cellStyle name="Warning Text 17 3" xfId="21912"/>
    <cellStyle name="Warning Text 17 4" xfId="15451"/>
    <cellStyle name="Warning Text 18" xfId="3139"/>
    <cellStyle name="Warning Text 18 2" xfId="27542"/>
    <cellStyle name="Warning Text 18 3" xfId="21913"/>
    <cellStyle name="Warning Text 18 4" xfId="15452"/>
    <cellStyle name="Warning Text 19" xfId="3140"/>
    <cellStyle name="Warning Text 19 2" xfId="27543"/>
    <cellStyle name="Warning Text 19 3" xfId="21914"/>
    <cellStyle name="Warning Text 19 4" xfId="15453"/>
    <cellStyle name="Warning Text 2" xfId="3130"/>
    <cellStyle name="Warning Text 2 10" xfId="9431"/>
    <cellStyle name="Warning Text 2 10 2" xfId="27544"/>
    <cellStyle name="Warning Text 2 10 3" xfId="21915"/>
    <cellStyle name="Warning Text 2 10 4" xfId="15454"/>
    <cellStyle name="Warning Text 2 11" xfId="22598"/>
    <cellStyle name="Warning Text 2 12" xfId="20102"/>
    <cellStyle name="Warning Text 2 13" xfId="13645"/>
    <cellStyle name="Warning Text 2 2" xfId="3141"/>
    <cellStyle name="Warning Text 2 2 10" xfId="20103"/>
    <cellStyle name="Warning Text 2 2 11" xfId="13646"/>
    <cellStyle name="Warning Text 2 2 2" xfId="9432"/>
    <cellStyle name="Warning Text 2 2 2 2" xfId="23285"/>
    <cellStyle name="Warning Text 2 2 2 3" xfId="20104"/>
    <cellStyle name="Warning Text 2 2 2 4" xfId="13647"/>
    <cellStyle name="Warning Text 2 2 3" xfId="9433"/>
    <cellStyle name="Warning Text 2 2 3 2" xfId="23284"/>
    <cellStyle name="Warning Text 2 2 3 3" xfId="20105"/>
    <cellStyle name="Warning Text 2 2 3 4" xfId="13648"/>
    <cellStyle name="Warning Text 2 2 4" xfId="9434"/>
    <cellStyle name="Warning Text 2 2 4 2" xfId="23283"/>
    <cellStyle name="Warning Text 2 2 4 3" xfId="20106"/>
    <cellStyle name="Warning Text 2 2 4 4" xfId="13649"/>
    <cellStyle name="Warning Text 2 2 5" xfId="9435"/>
    <cellStyle name="Warning Text 2 2 5 2" xfId="22597"/>
    <cellStyle name="Warning Text 2 2 5 3" xfId="20107"/>
    <cellStyle name="Warning Text 2 2 5 4" xfId="13650"/>
    <cellStyle name="Warning Text 2 2 6" xfId="9436"/>
    <cellStyle name="Warning Text 2 2 6 2" xfId="23282"/>
    <cellStyle name="Warning Text 2 2 6 3" xfId="20108"/>
    <cellStyle name="Warning Text 2 2 6 4" xfId="13651"/>
    <cellStyle name="Warning Text 2 2 7" xfId="9437"/>
    <cellStyle name="Warning Text 2 2 7 2" xfId="23281"/>
    <cellStyle name="Warning Text 2 2 7 3" xfId="20109"/>
    <cellStyle name="Warning Text 2 2 7 4" xfId="13652"/>
    <cellStyle name="Warning Text 2 2 8" xfId="9438"/>
    <cellStyle name="Warning Text 2 2 8 2" xfId="23280"/>
    <cellStyle name="Warning Text 2 2 8 3" xfId="20110"/>
    <cellStyle name="Warning Text 2 2 8 4" xfId="13653"/>
    <cellStyle name="Warning Text 2 2 9" xfId="23286"/>
    <cellStyle name="Warning Text 2 3" xfId="3198"/>
    <cellStyle name="Warning Text 2 3 2" xfId="23279"/>
    <cellStyle name="Warning Text 2 3 3" xfId="20111"/>
    <cellStyle name="Warning Text 2 3 4" xfId="13654"/>
    <cellStyle name="Warning Text 2 4" xfId="3356"/>
    <cellStyle name="Warning Text 2 4 2" xfId="9439"/>
    <cellStyle name="Warning Text 2 4 2 2" xfId="27545"/>
    <cellStyle name="Warning Text 2 4 2 3" xfId="21916"/>
    <cellStyle name="Warning Text 2 4 2 4" xfId="15455"/>
    <cellStyle name="Warning Text 2 4 3" xfId="22596"/>
    <cellStyle name="Warning Text 2 4 4" xfId="20112"/>
    <cellStyle name="Warning Text 2 4 5" xfId="13655"/>
    <cellStyle name="Warning Text 2 5" xfId="9440"/>
    <cellStyle name="Warning Text 2 5 2" xfId="23278"/>
    <cellStyle name="Warning Text 2 5 3" xfId="20113"/>
    <cellStyle name="Warning Text 2 5 4" xfId="13656"/>
    <cellStyle name="Warning Text 2 6" xfId="9441"/>
    <cellStyle name="Warning Text 2 6 2" xfId="23277"/>
    <cellStyle name="Warning Text 2 6 3" xfId="20114"/>
    <cellStyle name="Warning Text 2 6 4" xfId="13657"/>
    <cellStyle name="Warning Text 2 7" xfId="9442"/>
    <cellStyle name="Warning Text 2 7 2" xfId="23276"/>
    <cellStyle name="Warning Text 2 7 3" xfId="20115"/>
    <cellStyle name="Warning Text 2 7 4" xfId="13658"/>
    <cellStyle name="Warning Text 2 8" xfId="9443"/>
    <cellStyle name="Warning Text 2 8 2" xfId="23275"/>
    <cellStyle name="Warning Text 2 8 3" xfId="20116"/>
    <cellStyle name="Warning Text 2 8 4" xfId="13659"/>
    <cellStyle name="Warning Text 2 9" xfId="9444"/>
    <cellStyle name="Warning Text 2 9 2" xfId="22595"/>
    <cellStyle name="Warning Text 2 9 3" xfId="20117"/>
    <cellStyle name="Warning Text 2 9 4" xfId="13660"/>
    <cellStyle name="Warning Text 20" xfId="3142"/>
    <cellStyle name="Warning Text 20 2" xfId="27546"/>
    <cellStyle name="Warning Text 20 3" xfId="21917"/>
    <cellStyle name="Warning Text 20 4" xfId="15456"/>
    <cellStyle name="Warning Text 21" xfId="3143"/>
    <cellStyle name="Warning Text 21 2" xfId="27547"/>
    <cellStyle name="Warning Text 21 3" xfId="21918"/>
    <cellStyle name="Warning Text 21 4" xfId="15457"/>
    <cellStyle name="Warning Text 22" xfId="3144"/>
    <cellStyle name="Warning Text 22 2" xfId="27548"/>
    <cellStyle name="Warning Text 22 3" xfId="21919"/>
    <cellStyle name="Warning Text 22 4" xfId="15458"/>
    <cellStyle name="Warning Text 23" xfId="3145"/>
    <cellStyle name="Warning Text 23 2" xfId="27549"/>
    <cellStyle name="Warning Text 23 3" xfId="21920"/>
    <cellStyle name="Warning Text 23 4" xfId="15459"/>
    <cellStyle name="Warning Text 24" xfId="3197"/>
    <cellStyle name="Warning Text 24 2" xfId="3376"/>
    <cellStyle name="Warning Text 24 2 2" xfId="27551"/>
    <cellStyle name="Warning Text 24 2 3" xfId="21922"/>
    <cellStyle name="Warning Text 24 2 4" xfId="15461"/>
    <cellStyle name="Warning Text 24 3" xfId="27550"/>
    <cellStyle name="Warning Text 24 4" xfId="21921"/>
    <cellStyle name="Warning Text 24 5" xfId="15460"/>
    <cellStyle name="Warning Text 25" xfId="3303"/>
    <cellStyle name="Warning Text 25 2" xfId="27552"/>
    <cellStyle name="Warning Text 25 3" xfId="21923"/>
    <cellStyle name="Warning Text 25 4" xfId="15462"/>
    <cellStyle name="Warning Text 26" xfId="3439"/>
    <cellStyle name="Warning Text 26 2" xfId="4549"/>
    <cellStyle name="Warning Text 26 3" xfId="15862"/>
    <cellStyle name="Warning Text 27" xfId="3491"/>
    <cellStyle name="Warning Text 27 2" xfId="4795"/>
    <cellStyle name="Warning Text 28" xfId="3643"/>
    <cellStyle name="Warning Text 29" xfId="3783"/>
    <cellStyle name="Warning Text 29 2" xfId="4408"/>
    <cellStyle name="Warning Text 3" xfId="3146"/>
    <cellStyle name="Warning Text 3 10" xfId="22594"/>
    <cellStyle name="Warning Text 3 11" xfId="20118"/>
    <cellStyle name="Warning Text 3 12" xfId="13661"/>
    <cellStyle name="Warning Text 3 2" xfId="9445"/>
    <cellStyle name="Warning Text 3 2 10" xfId="20119"/>
    <cellStyle name="Warning Text 3 2 11" xfId="13662"/>
    <cellStyle name="Warning Text 3 2 2" xfId="9446"/>
    <cellStyle name="Warning Text 3 2 2 2" xfId="22592"/>
    <cellStyle name="Warning Text 3 2 2 3" xfId="20120"/>
    <cellStyle name="Warning Text 3 2 2 4" xfId="13663"/>
    <cellStyle name="Warning Text 3 2 3" xfId="9447"/>
    <cellStyle name="Warning Text 3 2 3 2" xfId="26177"/>
    <cellStyle name="Warning Text 3 2 3 3" xfId="20121"/>
    <cellStyle name="Warning Text 3 2 3 4" xfId="13664"/>
    <cellStyle name="Warning Text 3 2 4" xfId="9448"/>
    <cellStyle name="Warning Text 3 2 4 2" xfId="22591"/>
    <cellStyle name="Warning Text 3 2 4 3" xfId="20122"/>
    <cellStyle name="Warning Text 3 2 4 4" xfId="13665"/>
    <cellStyle name="Warning Text 3 2 5" xfId="9449"/>
    <cellStyle name="Warning Text 3 2 5 2" xfId="22590"/>
    <cellStyle name="Warning Text 3 2 5 3" xfId="20123"/>
    <cellStyle name="Warning Text 3 2 5 4" xfId="13666"/>
    <cellStyle name="Warning Text 3 2 6" xfId="9450"/>
    <cellStyle name="Warning Text 3 2 6 2" xfId="22587"/>
    <cellStyle name="Warning Text 3 2 6 3" xfId="20124"/>
    <cellStyle name="Warning Text 3 2 6 4" xfId="13667"/>
    <cellStyle name="Warning Text 3 2 7" xfId="9451"/>
    <cellStyle name="Warning Text 3 2 7 2" xfId="22589"/>
    <cellStyle name="Warning Text 3 2 7 3" xfId="20125"/>
    <cellStyle name="Warning Text 3 2 7 4" xfId="13668"/>
    <cellStyle name="Warning Text 3 2 8" xfId="9452"/>
    <cellStyle name="Warning Text 3 2 8 2" xfId="23274"/>
    <cellStyle name="Warning Text 3 2 8 3" xfId="20126"/>
    <cellStyle name="Warning Text 3 2 8 4" xfId="13669"/>
    <cellStyle name="Warning Text 3 2 9" xfId="22593"/>
    <cellStyle name="Warning Text 3 3" xfId="9453"/>
    <cellStyle name="Warning Text 3 3 2" xfId="22588"/>
    <cellStyle name="Warning Text 3 3 3" xfId="20127"/>
    <cellStyle name="Warning Text 3 3 4" xfId="13670"/>
    <cellStyle name="Warning Text 3 4" xfId="9454"/>
    <cellStyle name="Warning Text 3 4 2" xfId="23273"/>
    <cellStyle name="Warning Text 3 4 3" xfId="20128"/>
    <cellStyle name="Warning Text 3 4 4" xfId="13671"/>
    <cellStyle name="Warning Text 3 5" xfId="9455"/>
    <cellStyle name="Warning Text 3 5 2" xfId="23272"/>
    <cellStyle name="Warning Text 3 5 3" xfId="20129"/>
    <cellStyle name="Warning Text 3 5 4" xfId="13672"/>
    <cellStyle name="Warning Text 3 6" xfId="9456"/>
    <cellStyle name="Warning Text 3 6 2" xfId="23271"/>
    <cellStyle name="Warning Text 3 6 3" xfId="20130"/>
    <cellStyle name="Warning Text 3 6 4" xfId="13673"/>
    <cellStyle name="Warning Text 3 7" xfId="9457"/>
    <cellStyle name="Warning Text 3 7 2" xfId="23270"/>
    <cellStyle name="Warning Text 3 7 3" xfId="20131"/>
    <cellStyle name="Warning Text 3 7 4" xfId="13674"/>
    <cellStyle name="Warning Text 3 8" xfId="9458"/>
    <cellStyle name="Warning Text 3 8 2" xfId="22586"/>
    <cellStyle name="Warning Text 3 8 3" xfId="20132"/>
    <cellStyle name="Warning Text 3 8 4" xfId="13675"/>
    <cellStyle name="Warning Text 3 9" xfId="9459"/>
    <cellStyle name="Warning Text 3 9 2" xfId="22585"/>
    <cellStyle name="Warning Text 3 9 3" xfId="20133"/>
    <cellStyle name="Warning Text 3 9 4" xfId="13676"/>
    <cellStyle name="Warning Text 4" xfId="3147"/>
    <cellStyle name="Warning Text 4 10" xfId="22584"/>
    <cellStyle name="Warning Text 4 11" xfId="20134"/>
    <cellStyle name="Warning Text 4 12" xfId="13677"/>
    <cellStyle name="Warning Text 4 2" xfId="9460"/>
    <cellStyle name="Warning Text 4 2 10" xfId="20135"/>
    <cellStyle name="Warning Text 4 2 11" xfId="13678"/>
    <cellStyle name="Warning Text 4 2 2" xfId="9461"/>
    <cellStyle name="Warning Text 4 2 2 2" xfId="26176"/>
    <cellStyle name="Warning Text 4 2 2 3" xfId="20136"/>
    <cellStyle name="Warning Text 4 2 2 4" xfId="13679"/>
    <cellStyle name="Warning Text 4 2 3" xfId="9462"/>
    <cellStyle name="Warning Text 4 2 3 2" xfId="26175"/>
    <cellStyle name="Warning Text 4 2 3 3" xfId="20137"/>
    <cellStyle name="Warning Text 4 2 3 4" xfId="13680"/>
    <cellStyle name="Warning Text 4 2 4" xfId="9463"/>
    <cellStyle name="Warning Text 4 2 4 2" xfId="26174"/>
    <cellStyle name="Warning Text 4 2 4 3" xfId="20138"/>
    <cellStyle name="Warning Text 4 2 4 4" xfId="13681"/>
    <cellStyle name="Warning Text 4 2 5" xfId="9464"/>
    <cellStyle name="Warning Text 4 2 5 2" xfId="26173"/>
    <cellStyle name="Warning Text 4 2 5 3" xfId="20139"/>
    <cellStyle name="Warning Text 4 2 5 4" xfId="13682"/>
    <cellStyle name="Warning Text 4 2 6" xfId="9465"/>
    <cellStyle name="Warning Text 4 2 6 2" xfId="23269"/>
    <cellStyle name="Warning Text 4 2 6 3" xfId="20140"/>
    <cellStyle name="Warning Text 4 2 6 4" xfId="13683"/>
    <cellStyle name="Warning Text 4 2 7" xfId="9466"/>
    <cellStyle name="Warning Text 4 2 7 2" xfId="26172"/>
    <cellStyle name="Warning Text 4 2 7 3" xfId="20141"/>
    <cellStyle name="Warning Text 4 2 7 4" xfId="13684"/>
    <cellStyle name="Warning Text 4 2 8" xfId="9467"/>
    <cellStyle name="Warning Text 4 2 8 2" xfId="23268"/>
    <cellStyle name="Warning Text 4 2 8 3" xfId="20142"/>
    <cellStyle name="Warning Text 4 2 8 4" xfId="13685"/>
    <cellStyle name="Warning Text 4 2 9" xfId="26194"/>
    <cellStyle name="Warning Text 4 3" xfId="9468"/>
    <cellStyle name="Warning Text 4 3 2" xfId="23267"/>
    <cellStyle name="Warning Text 4 3 3" xfId="20143"/>
    <cellStyle name="Warning Text 4 3 4" xfId="13686"/>
    <cellStyle name="Warning Text 4 4" xfId="9469"/>
    <cellStyle name="Warning Text 4 4 2" xfId="23266"/>
    <cellStyle name="Warning Text 4 4 3" xfId="20144"/>
    <cellStyle name="Warning Text 4 4 4" xfId="13687"/>
    <cellStyle name="Warning Text 4 5" xfId="9470"/>
    <cellStyle name="Warning Text 4 5 2" xfId="23265"/>
    <cellStyle name="Warning Text 4 5 3" xfId="20145"/>
    <cellStyle name="Warning Text 4 5 4" xfId="13688"/>
    <cellStyle name="Warning Text 4 6" xfId="9471"/>
    <cellStyle name="Warning Text 4 6 2" xfId="23264"/>
    <cellStyle name="Warning Text 4 6 3" xfId="20146"/>
    <cellStyle name="Warning Text 4 6 4" xfId="13689"/>
    <cellStyle name="Warning Text 4 7" xfId="9472"/>
    <cellStyle name="Warning Text 4 7 2" xfId="23263"/>
    <cellStyle name="Warning Text 4 7 3" xfId="20147"/>
    <cellStyle name="Warning Text 4 7 4" xfId="13690"/>
    <cellStyle name="Warning Text 4 8" xfId="9473"/>
    <cellStyle name="Warning Text 4 8 2" xfId="23262"/>
    <cellStyle name="Warning Text 4 8 3" xfId="20148"/>
    <cellStyle name="Warning Text 4 8 4" xfId="13691"/>
    <cellStyle name="Warning Text 4 9" xfId="9474"/>
    <cellStyle name="Warning Text 4 9 2" xfId="23261"/>
    <cellStyle name="Warning Text 4 9 3" xfId="20149"/>
    <cellStyle name="Warning Text 4 9 4" xfId="13692"/>
    <cellStyle name="Warning Text 5" xfId="3148"/>
    <cellStyle name="Warning Text 5 10" xfId="25110"/>
    <cellStyle name="Warning Text 5 11" xfId="20150"/>
    <cellStyle name="Warning Text 5 12" xfId="13693"/>
    <cellStyle name="Warning Text 5 2" xfId="9475"/>
    <cellStyle name="Warning Text 5 2 10" xfId="20151"/>
    <cellStyle name="Warning Text 5 2 11" xfId="13694"/>
    <cellStyle name="Warning Text 5 2 2" xfId="9476"/>
    <cellStyle name="Warning Text 5 2 2 2" xfId="23259"/>
    <cellStyle name="Warning Text 5 2 2 3" xfId="20152"/>
    <cellStyle name="Warning Text 5 2 2 4" xfId="13695"/>
    <cellStyle name="Warning Text 5 2 3" xfId="9477"/>
    <cellStyle name="Warning Text 5 2 3 2" xfId="23258"/>
    <cellStyle name="Warning Text 5 2 3 3" xfId="20153"/>
    <cellStyle name="Warning Text 5 2 3 4" xfId="13696"/>
    <cellStyle name="Warning Text 5 2 4" xfId="9478"/>
    <cellStyle name="Warning Text 5 2 4 2" xfId="23257"/>
    <cellStyle name="Warning Text 5 2 4 3" xfId="20154"/>
    <cellStyle name="Warning Text 5 2 4 4" xfId="13697"/>
    <cellStyle name="Warning Text 5 2 5" xfId="9479"/>
    <cellStyle name="Warning Text 5 2 5 2" xfId="23256"/>
    <cellStyle name="Warning Text 5 2 5 3" xfId="20155"/>
    <cellStyle name="Warning Text 5 2 5 4" xfId="13698"/>
    <cellStyle name="Warning Text 5 2 6" xfId="9480"/>
    <cellStyle name="Warning Text 5 2 6 2" xfId="23255"/>
    <cellStyle name="Warning Text 5 2 6 3" xfId="20156"/>
    <cellStyle name="Warning Text 5 2 6 4" xfId="13699"/>
    <cellStyle name="Warning Text 5 2 7" xfId="9481"/>
    <cellStyle name="Warning Text 5 2 7 2" xfId="23254"/>
    <cellStyle name="Warning Text 5 2 7 3" xfId="20157"/>
    <cellStyle name="Warning Text 5 2 7 4" xfId="13700"/>
    <cellStyle name="Warning Text 5 2 8" xfId="9482"/>
    <cellStyle name="Warning Text 5 2 8 2" xfId="23253"/>
    <cellStyle name="Warning Text 5 2 8 3" xfId="20158"/>
    <cellStyle name="Warning Text 5 2 8 4" xfId="13701"/>
    <cellStyle name="Warning Text 5 2 9" xfId="23260"/>
    <cellStyle name="Warning Text 5 3" xfId="9483"/>
    <cellStyle name="Warning Text 5 3 2" xfId="26133"/>
    <cellStyle name="Warning Text 5 3 3" xfId="20159"/>
    <cellStyle name="Warning Text 5 3 4" xfId="13702"/>
    <cellStyle name="Warning Text 5 4" xfId="9484"/>
    <cellStyle name="Warning Text 5 4 2" xfId="26171"/>
    <cellStyle name="Warning Text 5 4 3" xfId="20160"/>
    <cellStyle name="Warning Text 5 4 4" xfId="13703"/>
    <cellStyle name="Warning Text 5 5" xfId="9485"/>
    <cellStyle name="Warning Text 5 5 2" xfId="26170"/>
    <cellStyle name="Warning Text 5 5 3" xfId="20161"/>
    <cellStyle name="Warning Text 5 5 4" xfId="13704"/>
    <cellStyle name="Warning Text 5 6" xfId="9486"/>
    <cellStyle name="Warning Text 5 6 2" xfId="26169"/>
    <cellStyle name="Warning Text 5 6 3" xfId="20162"/>
    <cellStyle name="Warning Text 5 6 4" xfId="13705"/>
    <cellStyle name="Warning Text 5 7" xfId="9487"/>
    <cellStyle name="Warning Text 5 7 2" xfId="26168"/>
    <cellStyle name="Warning Text 5 7 3" xfId="20163"/>
    <cellStyle name="Warning Text 5 7 4" xfId="13706"/>
    <cellStyle name="Warning Text 5 8" xfId="9488"/>
    <cellStyle name="Warning Text 5 8 2" xfId="26135"/>
    <cellStyle name="Warning Text 5 8 3" xfId="20164"/>
    <cellStyle name="Warning Text 5 8 4" xfId="13707"/>
    <cellStyle name="Warning Text 5 9" xfId="9489"/>
    <cellStyle name="Warning Text 5 9 2" xfId="26167"/>
    <cellStyle name="Warning Text 5 9 3" xfId="20165"/>
    <cellStyle name="Warning Text 5 9 4" xfId="13708"/>
    <cellStyle name="Warning Text 6" xfId="3149"/>
    <cellStyle name="Warning Text 6 10" xfId="26166"/>
    <cellStyle name="Warning Text 6 11" xfId="20166"/>
    <cellStyle name="Warning Text 6 12" xfId="13709"/>
    <cellStyle name="Warning Text 6 2" xfId="9490"/>
    <cellStyle name="Warning Text 6 2 10" xfId="20167"/>
    <cellStyle name="Warning Text 6 2 11" xfId="13710"/>
    <cellStyle name="Warning Text 6 2 2" xfId="9491"/>
    <cellStyle name="Warning Text 6 2 2 2" xfId="26164"/>
    <cellStyle name="Warning Text 6 2 2 3" xfId="20168"/>
    <cellStyle name="Warning Text 6 2 2 4" xfId="13711"/>
    <cellStyle name="Warning Text 6 2 3" xfId="9492"/>
    <cellStyle name="Warning Text 6 2 3 2" xfId="26163"/>
    <cellStyle name="Warning Text 6 2 3 3" xfId="20169"/>
    <cellStyle name="Warning Text 6 2 3 4" xfId="13712"/>
    <cellStyle name="Warning Text 6 2 4" xfId="9493"/>
    <cellStyle name="Warning Text 6 2 4 2" xfId="25109"/>
    <cellStyle name="Warning Text 6 2 4 3" xfId="20170"/>
    <cellStyle name="Warning Text 6 2 4 4" xfId="13713"/>
    <cellStyle name="Warning Text 6 2 5" xfId="9494"/>
    <cellStyle name="Warning Text 6 2 5 2" xfId="25108"/>
    <cellStyle name="Warning Text 6 2 5 3" xfId="20171"/>
    <cellStyle name="Warning Text 6 2 5 4" xfId="13714"/>
    <cellStyle name="Warning Text 6 2 6" xfId="9495"/>
    <cellStyle name="Warning Text 6 2 6 2" xfId="26162"/>
    <cellStyle name="Warning Text 6 2 6 3" xfId="20172"/>
    <cellStyle name="Warning Text 6 2 6 4" xfId="13715"/>
    <cellStyle name="Warning Text 6 2 7" xfId="9496"/>
    <cellStyle name="Warning Text 6 2 7 2" xfId="26161"/>
    <cellStyle name="Warning Text 6 2 7 3" xfId="20173"/>
    <cellStyle name="Warning Text 6 2 7 4" xfId="13716"/>
    <cellStyle name="Warning Text 6 2 8" xfId="9497"/>
    <cellStyle name="Warning Text 6 2 8 2" xfId="26160"/>
    <cellStyle name="Warning Text 6 2 8 3" xfId="20174"/>
    <cellStyle name="Warning Text 6 2 8 4" xfId="13717"/>
    <cellStyle name="Warning Text 6 2 9" xfId="26165"/>
    <cellStyle name="Warning Text 6 3" xfId="9498"/>
    <cellStyle name="Warning Text 6 3 2" xfId="26159"/>
    <cellStyle name="Warning Text 6 3 3" xfId="20175"/>
    <cellStyle name="Warning Text 6 3 4" xfId="13718"/>
    <cellStyle name="Warning Text 6 4" xfId="9499"/>
    <cellStyle name="Warning Text 6 4 2" xfId="26158"/>
    <cellStyle name="Warning Text 6 4 3" xfId="20176"/>
    <cellStyle name="Warning Text 6 4 4" xfId="13719"/>
    <cellStyle name="Warning Text 6 5" xfId="9500"/>
    <cellStyle name="Warning Text 6 5 2" xfId="26157"/>
    <cellStyle name="Warning Text 6 5 3" xfId="20177"/>
    <cellStyle name="Warning Text 6 5 4" xfId="13720"/>
    <cellStyle name="Warning Text 6 6" xfId="9501"/>
    <cellStyle name="Warning Text 6 6 2" xfId="26156"/>
    <cellStyle name="Warning Text 6 6 3" xfId="20178"/>
    <cellStyle name="Warning Text 6 6 4" xfId="13721"/>
    <cellStyle name="Warning Text 6 7" xfId="9502"/>
    <cellStyle name="Warning Text 6 7 2" xfId="26155"/>
    <cellStyle name="Warning Text 6 7 3" xfId="20179"/>
    <cellStyle name="Warning Text 6 7 4" xfId="13722"/>
    <cellStyle name="Warning Text 6 8" xfId="9503"/>
    <cellStyle name="Warning Text 6 8 2" xfId="26154"/>
    <cellStyle name="Warning Text 6 8 3" xfId="20180"/>
    <cellStyle name="Warning Text 6 8 4" xfId="13723"/>
    <cellStyle name="Warning Text 6 9" xfId="9504"/>
    <cellStyle name="Warning Text 6 9 2" xfId="26153"/>
    <cellStyle name="Warning Text 6 9 3" xfId="20181"/>
    <cellStyle name="Warning Text 6 9 4" xfId="13724"/>
    <cellStyle name="Warning Text 7" xfId="3150"/>
    <cellStyle name="Warning Text 7 10" xfId="26152"/>
    <cellStyle name="Warning Text 7 11" xfId="20182"/>
    <cellStyle name="Warning Text 7 12" xfId="13725"/>
    <cellStyle name="Warning Text 7 2" xfId="9505"/>
    <cellStyle name="Warning Text 7 2 10" xfId="20183"/>
    <cellStyle name="Warning Text 7 2 11" xfId="13726"/>
    <cellStyle name="Warning Text 7 2 2" xfId="9506"/>
    <cellStyle name="Warning Text 7 2 2 2" xfId="25107"/>
    <cellStyle name="Warning Text 7 2 2 3" xfId="20184"/>
    <cellStyle name="Warning Text 7 2 2 4" xfId="13727"/>
    <cellStyle name="Warning Text 7 2 3" xfId="9507"/>
    <cellStyle name="Warning Text 7 2 3 2" xfId="26149"/>
    <cellStyle name="Warning Text 7 2 3 3" xfId="20185"/>
    <cellStyle name="Warning Text 7 2 3 4" xfId="13728"/>
    <cellStyle name="Warning Text 7 2 4" xfId="9508"/>
    <cellStyle name="Warning Text 7 2 4 2" xfId="26148"/>
    <cellStyle name="Warning Text 7 2 4 3" xfId="20186"/>
    <cellStyle name="Warning Text 7 2 4 4" xfId="13729"/>
    <cellStyle name="Warning Text 7 2 5" xfId="9509"/>
    <cellStyle name="Warning Text 7 2 5 2" xfId="26147"/>
    <cellStyle name="Warning Text 7 2 5 3" xfId="20187"/>
    <cellStyle name="Warning Text 7 2 5 4" xfId="13730"/>
    <cellStyle name="Warning Text 7 2 6" xfId="9510"/>
    <cellStyle name="Warning Text 7 2 6 2" xfId="26146"/>
    <cellStyle name="Warning Text 7 2 6 3" xfId="20188"/>
    <cellStyle name="Warning Text 7 2 6 4" xfId="13731"/>
    <cellStyle name="Warning Text 7 2 7" xfId="9511"/>
    <cellStyle name="Warning Text 7 2 7 2" xfId="26145"/>
    <cellStyle name="Warning Text 7 2 7 3" xfId="20189"/>
    <cellStyle name="Warning Text 7 2 7 4" xfId="13732"/>
    <cellStyle name="Warning Text 7 2 8" xfId="9512"/>
    <cellStyle name="Warning Text 7 2 8 2" xfId="26144"/>
    <cellStyle name="Warning Text 7 2 8 3" xfId="20190"/>
    <cellStyle name="Warning Text 7 2 8 4" xfId="13733"/>
    <cellStyle name="Warning Text 7 2 9" xfId="26151"/>
    <cellStyle name="Warning Text 7 3" xfId="9513"/>
    <cellStyle name="Warning Text 7 3 2" xfId="22583"/>
    <cellStyle name="Warning Text 7 3 3" xfId="20191"/>
    <cellStyle name="Warning Text 7 3 4" xfId="13734"/>
    <cellStyle name="Warning Text 7 4" xfId="9514"/>
    <cellStyle name="Warning Text 7 4 2" xfId="22582"/>
    <cellStyle name="Warning Text 7 4 3" xfId="20192"/>
    <cellStyle name="Warning Text 7 4 4" xfId="13735"/>
    <cellStyle name="Warning Text 7 5" xfId="9515"/>
    <cellStyle name="Warning Text 7 5 2" xfId="23252"/>
    <cellStyle name="Warning Text 7 5 3" xfId="20193"/>
    <cellStyle name="Warning Text 7 5 4" xfId="13736"/>
    <cellStyle name="Warning Text 7 6" xfId="9516"/>
    <cellStyle name="Warning Text 7 6 2" xfId="23251"/>
    <cellStyle name="Warning Text 7 6 3" xfId="20194"/>
    <cellStyle name="Warning Text 7 6 4" xfId="13737"/>
    <cellStyle name="Warning Text 7 7" xfId="9517"/>
    <cellStyle name="Warning Text 7 7 2" xfId="26143"/>
    <cellStyle name="Warning Text 7 7 3" xfId="20195"/>
    <cellStyle name="Warning Text 7 7 4" xfId="13738"/>
    <cellStyle name="Warning Text 7 8" xfId="9518"/>
    <cellStyle name="Warning Text 7 8 2" xfId="26142"/>
    <cellStyle name="Warning Text 7 8 3" xfId="20196"/>
    <cellStyle name="Warning Text 7 8 4" xfId="13739"/>
    <cellStyle name="Warning Text 7 9" xfId="9519"/>
    <cellStyle name="Warning Text 7 9 2" xfId="25106"/>
    <cellStyle name="Warning Text 7 9 3" xfId="20197"/>
    <cellStyle name="Warning Text 7 9 4" xfId="13740"/>
    <cellStyle name="Warning Text 8" xfId="3151"/>
    <cellStyle name="Warning Text 8 10" xfId="20198"/>
    <cellStyle name="Warning Text 8 11" xfId="13741"/>
    <cellStyle name="Warning Text 8 2" xfId="9520"/>
    <cellStyle name="Warning Text 8 2 2" xfId="26141"/>
    <cellStyle name="Warning Text 8 2 3" xfId="20199"/>
    <cellStyle name="Warning Text 8 2 4" xfId="13742"/>
    <cellStyle name="Warning Text 8 3" xfId="9521"/>
    <cellStyle name="Warning Text 8 3 2" xfId="26140"/>
    <cellStyle name="Warning Text 8 3 3" xfId="20200"/>
    <cellStyle name="Warning Text 8 3 4" xfId="13743"/>
    <cellStyle name="Warning Text 8 4" xfId="9522"/>
    <cellStyle name="Warning Text 8 4 2" xfId="26139"/>
    <cellStyle name="Warning Text 8 4 3" xfId="20201"/>
    <cellStyle name="Warning Text 8 4 4" xfId="13744"/>
    <cellStyle name="Warning Text 8 5" xfId="9523"/>
    <cellStyle name="Warning Text 8 5 2" xfId="26138"/>
    <cellStyle name="Warning Text 8 5 3" xfId="20202"/>
    <cellStyle name="Warning Text 8 5 4" xfId="13745"/>
    <cellStyle name="Warning Text 8 6" xfId="9524"/>
    <cellStyle name="Warning Text 8 6 2" xfId="26137"/>
    <cellStyle name="Warning Text 8 6 3" xfId="20203"/>
    <cellStyle name="Warning Text 8 6 4" xfId="13746"/>
    <cellStyle name="Warning Text 8 7" xfId="9525"/>
    <cellStyle name="Warning Text 8 7 2" xfId="26136"/>
    <cellStyle name="Warning Text 8 7 3" xfId="20204"/>
    <cellStyle name="Warning Text 8 7 4" xfId="13747"/>
    <cellStyle name="Warning Text 8 8" xfId="9526"/>
    <cellStyle name="Warning Text 8 8 2" xfId="23250"/>
    <cellStyle name="Warning Text 8 8 3" xfId="20205"/>
    <cellStyle name="Warning Text 8 8 4" xfId="13748"/>
    <cellStyle name="Warning Text 8 9" xfId="25105"/>
    <cellStyle name="Warning Text 9" xfId="3152"/>
    <cellStyle name="Warning Text 9 10" xfId="20206"/>
    <cellStyle name="Warning Text 9 11" xfId="13749"/>
    <cellStyle name="Warning Text 9 2" xfId="9527"/>
    <cellStyle name="Warning Text 9 2 2" xfId="22581"/>
    <cellStyle name="Warning Text 9 2 3" xfId="20207"/>
    <cellStyle name="Warning Text 9 2 4" xfId="13750"/>
    <cellStyle name="Warning Text 9 3" xfId="9528"/>
    <cellStyle name="Warning Text 9 3 2" xfId="26132"/>
    <cellStyle name="Warning Text 9 3 3" xfId="20208"/>
    <cellStyle name="Warning Text 9 3 4" xfId="13751"/>
    <cellStyle name="Warning Text 9 4" xfId="9529"/>
    <cellStyle name="Warning Text 9 4 2" xfId="26131"/>
    <cellStyle name="Warning Text 9 4 3" xfId="20209"/>
    <cellStyle name="Warning Text 9 4 4" xfId="13752"/>
    <cellStyle name="Warning Text 9 5" xfId="9530"/>
    <cellStyle name="Warning Text 9 5 2" xfId="26130"/>
    <cellStyle name="Warning Text 9 5 3" xfId="20210"/>
    <cellStyle name="Warning Text 9 5 4" xfId="13753"/>
    <cellStyle name="Warning Text 9 6" xfId="9531"/>
    <cellStyle name="Warning Text 9 6 2" xfId="26129"/>
    <cellStyle name="Warning Text 9 6 3" xfId="20211"/>
    <cellStyle name="Warning Text 9 6 4" xfId="13754"/>
    <cellStyle name="Warning Text 9 7" xfId="9532"/>
    <cellStyle name="Warning Text 9 7 2" xfId="26128"/>
    <cellStyle name="Warning Text 9 7 3" xfId="20212"/>
    <cellStyle name="Warning Text 9 7 4" xfId="13755"/>
    <cellStyle name="Warning Text 9 8" xfId="9533"/>
    <cellStyle name="Warning Text 9 8 2" xfId="26127"/>
    <cellStyle name="Warning Text 9 8 3" xfId="20213"/>
    <cellStyle name="Warning Text 9 8 4" xfId="13756"/>
    <cellStyle name="Warning Text 9 9" xfId="26134"/>
    <cellStyle name="Year" xfId="131"/>
    <cellStyle name="Year 2" xfId="4796"/>
    <cellStyle name="Year 3" xfId="4865"/>
    <cellStyle name="Year 4" xfId="4487"/>
  </cellStyles>
  <dxfs count="0"/>
  <tableStyles count="0" defaultTableStyle="TableStyleMedium9" defaultPivotStyle="PivotStyleLight16"/>
  <colors>
    <mruColors>
      <color rgb="FF00FF00"/>
      <color rgb="FF0000FF"/>
      <color rgb="FF99FF99"/>
      <color rgb="FFFFFF99"/>
      <color rgb="FFCC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9" Type="http://schemas.openxmlformats.org/officeDocument/2006/relationships/customXml" Target="../customXml/item8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ustomXml" Target="../customXml/item2.xml"/><Relationship Id="rId38" Type="http://schemas.openxmlformats.org/officeDocument/2006/relationships/customXml" Target="../customXml/item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worksheet" Target="worksheets/sheet8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Affairs/PGA%20-%20OREGON/2016/September%20Filing/Rate%20Development/NWN%20Oregon%20PGA%20Rate%20Development%20Fi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zs\Local%20Settings\Temporary%20Internet%20Files\OLK17C\Income%20Statement%20Budget%20-%20Version%20053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Affairs/201X%20OREGON%20GENERAL%20RATE%20CASE/PRE-CASE%20REV%20REQ%20WORK/Revenue%20Requirements%20-%20Prelim%20-%20Sept%202017/Revenue%20Requirements%20Model%20-%20Working%20-%20Sept%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Documentation"/>
      <sheetName val="Average Bill by RS"/>
      <sheetName val="Rates in detail"/>
      <sheetName val="Rates in summary"/>
      <sheetName val="Class Price for Decoupling"/>
      <sheetName val="Permanents"/>
      <sheetName val="_@RISKFitInformation"/>
      <sheetName val="Temporaries"/>
      <sheetName val="Allocation equal ¢ per therm"/>
      <sheetName val="Allocation equal % of margin"/>
      <sheetName val="Equal % of margin_Sch 182"/>
      <sheetName val="Inputs"/>
      <sheetName val="Oregon volumes"/>
      <sheetName val="Amortization Rates"/>
      <sheetName val="Rev Chng Detail"/>
      <sheetName val="Attach A"/>
      <sheetName val="Attach B"/>
      <sheetName val="Attach C"/>
      <sheetName val="Attach D"/>
      <sheetName val="Attach E"/>
      <sheetName val="Rates for MAS GS"/>
      <sheetName val="Inputs for FCST MGN"/>
      <sheetName val="Rates for Tariff Sheets"/>
      <sheetName val="Cover"/>
      <sheetName val="OR Index"/>
      <sheetName val="F Goldenrod"/>
      <sheetName val="Statement of Rates"/>
      <sheetName val="Summary of Sales Rates"/>
      <sheetName val="Summary of Transportation Rates"/>
      <sheetName val="Summary of Changes in Rates 408"/>
      <sheetName val="Summary of Changes in Rates PGA"/>
      <sheetName val="Adjs. to  Residential Rates"/>
      <sheetName val="Rate Case History"/>
      <sheetName val="Annual WACOG History"/>
      <sheetName val="Winter WACOG History"/>
      <sheetName val="RS 2 Billing Rate History"/>
      <sheetName val="RS 3 Sales Billing Rate History"/>
      <sheetName val="RS 27 Sales Billing Rate Histor"/>
      <sheetName val="RS 31 FirmSalesHistory"/>
      <sheetName val="RS 32 FirmSalesHistory"/>
      <sheetName val="RS 32 IntpSalesHistory"/>
      <sheetName val="RS 31 Transp History"/>
      <sheetName val="RS 32 Transp History"/>
      <sheetName val="RS 33 Transp History"/>
      <sheetName val="Break"/>
      <sheetName val="RS 1 History 2002-2012"/>
      <sheetName val="RS1 History 1982-2001"/>
      <sheetName val="RS 2 History 1980-2001"/>
      <sheetName val="RS 3 Sales History 1980-2001"/>
      <sheetName val="RS 3 Transp History 1988-2001"/>
      <sheetName val="RS 3T History 2002-2006"/>
      <sheetName val="RS 19 History 2002-2012"/>
      <sheetName val="RS 31 IntpSalesHist 2003-2012"/>
      <sheetName val="RS 1R Perm. Rates 1994-2012"/>
      <sheetName val="RS 2 Perm. Rates"/>
      <sheetName val="RS 3 Perm. Rates"/>
      <sheetName val="OR RS 54 History 2003-2009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0">
          <cell r="B30">
            <v>2.7320000000000001E-2</v>
          </cell>
        </row>
        <row r="82">
          <cell r="B82">
            <v>42309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Version 2-10"/>
      <sheetName val="Budget Version 2-14"/>
      <sheetName val="Bud. Ver. 2-10 to 2-14"/>
      <sheetName val="Budget Version 2-21"/>
      <sheetName val="Bud. Ver. 2-14 to 2-21"/>
      <sheetName val="Budget Version 4-19"/>
      <sheetName val="Bud. Ver. 2-21 to 4-19"/>
      <sheetName val="Budget Version 5-2"/>
      <sheetName val="Bud. Ver. 4-19 to 5-2"/>
      <sheetName val="Budget Version 5-31"/>
      <sheetName val="Bud. Ver. 5-2 to 5-31"/>
      <sheetName val="Data"/>
      <sheetName val="YTD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>
        <row r="4">
          <cell r="G4" t="str">
            <v>Jan</v>
          </cell>
        </row>
      </sheetData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P 302 Rev Increase"/>
      <sheetName val="Exhibit 302 - ROO"/>
      <sheetName val="Exhibit 311 - Cost of Cap"/>
      <sheetName val="Exhibit 303 - Revenue &amp; COG"/>
      <sheetName val="Exhibit 304 - Misc Revenues"/>
      <sheetName val="Exhibit 305 - Uncollectible"/>
      <sheetName val="Exhibit 306 - O&amp;M"/>
      <sheetName val="Exhibit 307 - Taxes"/>
      <sheetName val="Exhibit 308 - Other Taxes"/>
      <sheetName val=" Exhibit 310 - Rate Base &amp;  Dep"/>
      <sheetName val="WP 310 - Gas in Storage"/>
      <sheetName val="WP 302 Base Year Adjustments"/>
      <sheetName val="WP 313 Equity Flotation"/>
      <sheetName val="WP 314 Environmental Rider"/>
      <sheetName val="Exhibit 315 Allocation Factors"/>
      <sheetName val="Test Year Adjustments"/>
      <sheetName val="Source Table"/>
    </sheetNames>
    <sheetDataSet>
      <sheetData sheetId="0" refreshError="1"/>
      <sheetData sheetId="1" refreshError="1"/>
      <sheetData sheetId="2" refreshError="1">
        <row r="1">
          <cell r="A1" t="str">
            <v>NW Natural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41"/>
  <sheetViews>
    <sheetView zoomScale="90" zoomScaleNormal="90" workbookViewId="0">
      <selection activeCell="Q17" sqref="Q17"/>
    </sheetView>
  </sheetViews>
  <sheetFormatPr defaultRowHeight="12.75" x14ac:dyDescent="0.2"/>
  <cols>
    <col min="1" max="1" width="12.85546875" customWidth="1"/>
    <col min="3" max="14" width="12.7109375" customWidth="1"/>
    <col min="15" max="15" width="14" customWidth="1"/>
    <col min="17" max="17" width="35.5703125" bestFit="1" customWidth="1"/>
  </cols>
  <sheetData>
    <row r="1" spans="1:17" x14ac:dyDescent="0.2">
      <c r="B1" s="370" t="s">
        <v>368</v>
      </c>
      <c r="C1" s="362" t="s">
        <v>10</v>
      </c>
      <c r="D1" s="362" t="s">
        <v>11</v>
      </c>
      <c r="E1" s="362" t="s">
        <v>0</v>
      </c>
      <c r="F1" s="362" t="s">
        <v>1</v>
      </c>
      <c r="G1" s="362" t="s">
        <v>2</v>
      </c>
      <c r="H1" s="362" t="s">
        <v>3</v>
      </c>
      <c r="I1" s="362" t="s">
        <v>4</v>
      </c>
      <c r="J1" s="362" t="s">
        <v>5</v>
      </c>
      <c r="K1" s="362" t="s">
        <v>6</v>
      </c>
      <c r="L1" s="362" t="s">
        <v>7</v>
      </c>
      <c r="M1" s="362" t="s">
        <v>8</v>
      </c>
      <c r="N1" s="362" t="s">
        <v>9</v>
      </c>
      <c r="Q1" s="479" t="s">
        <v>429</v>
      </c>
    </row>
    <row r="2" spans="1:17" x14ac:dyDescent="0.2">
      <c r="B2" s="370"/>
    </row>
    <row r="3" spans="1:17" x14ac:dyDescent="0.2">
      <c r="A3" t="s">
        <v>369</v>
      </c>
      <c r="B3" s="370"/>
    </row>
    <row r="4" spans="1:17" ht="15" x14ac:dyDescent="0.2">
      <c r="A4" t="s">
        <v>370</v>
      </c>
      <c r="B4" s="370" t="s">
        <v>371</v>
      </c>
      <c r="C4" s="376">
        <v>839</v>
      </c>
      <c r="D4" s="376">
        <v>843</v>
      </c>
      <c r="E4" s="376">
        <v>846</v>
      </c>
      <c r="F4" s="376">
        <v>853</v>
      </c>
      <c r="G4" s="376">
        <v>855</v>
      </c>
      <c r="H4" s="376">
        <v>861</v>
      </c>
      <c r="I4" s="376">
        <v>866</v>
      </c>
      <c r="J4" s="376">
        <v>869</v>
      </c>
      <c r="K4" s="376">
        <v>875</v>
      </c>
      <c r="L4" s="390">
        <v>875</v>
      </c>
      <c r="M4" s="390">
        <v>874</v>
      </c>
      <c r="N4" s="390">
        <v>868</v>
      </c>
      <c r="Q4" s="437" t="s">
        <v>428</v>
      </c>
    </row>
    <row r="5" spans="1:17" x14ac:dyDescent="0.2">
      <c r="A5" t="s">
        <v>370</v>
      </c>
      <c r="B5" s="370" t="s">
        <v>372</v>
      </c>
      <c r="C5" s="376">
        <v>73419</v>
      </c>
      <c r="D5" s="376">
        <v>73708</v>
      </c>
      <c r="E5" s="376">
        <v>73959</v>
      </c>
      <c r="F5" s="376">
        <v>74269</v>
      </c>
      <c r="G5" s="376">
        <v>74431</v>
      </c>
      <c r="H5" s="376">
        <v>74636</v>
      </c>
      <c r="I5" s="376">
        <v>74808</v>
      </c>
      <c r="J5" s="376">
        <v>74978</v>
      </c>
      <c r="K5" s="376">
        <v>75145</v>
      </c>
      <c r="L5" s="390">
        <v>75293</v>
      </c>
      <c r="M5" s="390">
        <v>75431</v>
      </c>
      <c r="N5" s="390">
        <v>75649</v>
      </c>
      <c r="Q5" t="s">
        <v>428</v>
      </c>
    </row>
    <row r="6" spans="1:17" x14ac:dyDescent="0.2">
      <c r="A6" t="s">
        <v>370</v>
      </c>
      <c r="B6" s="370" t="s">
        <v>373</v>
      </c>
      <c r="C6" s="376">
        <v>38</v>
      </c>
      <c r="D6" s="376">
        <v>37</v>
      </c>
      <c r="E6" s="376">
        <v>37</v>
      </c>
      <c r="F6" s="376">
        <v>37</v>
      </c>
      <c r="G6" s="376">
        <v>35</v>
      </c>
      <c r="H6" s="376">
        <v>36</v>
      </c>
      <c r="I6" s="376">
        <v>37</v>
      </c>
      <c r="J6" s="376">
        <v>37</v>
      </c>
      <c r="K6" s="376">
        <v>38</v>
      </c>
      <c r="L6" s="390">
        <v>37</v>
      </c>
      <c r="M6" s="390">
        <v>37</v>
      </c>
      <c r="N6" s="390">
        <v>37</v>
      </c>
      <c r="Q6" t="s">
        <v>428</v>
      </c>
    </row>
    <row r="7" spans="1:17" x14ac:dyDescent="0.2">
      <c r="A7" t="s">
        <v>370</v>
      </c>
      <c r="B7" s="370" t="s">
        <v>374</v>
      </c>
      <c r="C7" s="376">
        <v>5879</v>
      </c>
      <c r="D7" s="376">
        <v>5916</v>
      </c>
      <c r="E7" s="376">
        <v>5964</v>
      </c>
      <c r="F7" s="376">
        <v>6025</v>
      </c>
      <c r="G7" s="376">
        <v>6041</v>
      </c>
      <c r="H7" s="376">
        <v>6047</v>
      </c>
      <c r="I7" s="376">
        <v>6059</v>
      </c>
      <c r="J7" s="376">
        <v>6039</v>
      </c>
      <c r="K7" s="376">
        <v>6038</v>
      </c>
      <c r="L7" s="390">
        <v>6032</v>
      </c>
      <c r="M7" s="390">
        <v>6021</v>
      </c>
      <c r="N7" s="390">
        <v>6024</v>
      </c>
      <c r="Q7" t="s">
        <v>428</v>
      </c>
    </row>
    <row r="8" spans="1:17" x14ac:dyDescent="0.2">
      <c r="A8" t="s">
        <v>370</v>
      </c>
      <c r="B8" s="370" t="s">
        <v>375</v>
      </c>
      <c r="C8" s="376">
        <v>805</v>
      </c>
      <c r="D8" s="376">
        <v>820</v>
      </c>
      <c r="E8" s="376">
        <v>839</v>
      </c>
      <c r="F8" s="376">
        <v>790</v>
      </c>
      <c r="G8" s="376">
        <v>807</v>
      </c>
      <c r="H8" s="376">
        <v>805</v>
      </c>
      <c r="I8" s="376">
        <v>799</v>
      </c>
      <c r="J8" s="376">
        <v>768</v>
      </c>
      <c r="K8" s="376">
        <v>745</v>
      </c>
      <c r="L8" s="390">
        <v>726</v>
      </c>
      <c r="M8" s="390">
        <v>742</v>
      </c>
      <c r="N8" s="390">
        <v>792</v>
      </c>
      <c r="Q8" t="s">
        <v>428</v>
      </c>
    </row>
    <row r="9" spans="1:17" x14ac:dyDescent="0.2">
      <c r="A9" t="s">
        <v>370</v>
      </c>
      <c r="B9" s="370" t="s">
        <v>376</v>
      </c>
      <c r="C9" s="376">
        <v>86</v>
      </c>
      <c r="D9" s="376">
        <v>89</v>
      </c>
      <c r="E9" s="376">
        <v>91</v>
      </c>
      <c r="F9" s="376">
        <v>90</v>
      </c>
      <c r="G9" s="376">
        <v>91</v>
      </c>
      <c r="H9" s="376">
        <v>90</v>
      </c>
      <c r="I9" s="376">
        <v>90</v>
      </c>
      <c r="J9" s="376">
        <v>89</v>
      </c>
      <c r="K9" s="376">
        <v>86</v>
      </c>
      <c r="L9" s="390">
        <v>86</v>
      </c>
      <c r="M9" s="390">
        <v>86</v>
      </c>
      <c r="N9" s="390">
        <v>86</v>
      </c>
      <c r="Q9" t="s">
        <v>428</v>
      </c>
    </row>
    <row r="10" spans="1:17" x14ac:dyDescent="0.2">
      <c r="A10" t="s">
        <v>370</v>
      </c>
      <c r="B10" s="370" t="s">
        <v>377</v>
      </c>
      <c r="C10" s="376">
        <v>6</v>
      </c>
      <c r="D10" s="376">
        <v>6</v>
      </c>
      <c r="E10" s="376">
        <v>6</v>
      </c>
      <c r="F10" s="376">
        <v>6</v>
      </c>
      <c r="G10" s="376">
        <v>6</v>
      </c>
      <c r="H10" s="376">
        <v>6</v>
      </c>
      <c r="I10" s="376">
        <v>6</v>
      </c>
      <c r="J10" s="376">
        <v>6</v>
      </c>
      <c r="K10" s="376">
        <v>6</v>
      </c>
      <c r="L10" s="390">
        <v>6</v>
      </c>
      <c r="M10" s="390">
        <v>4</v>
      </c>
      <c r="N10" s="390">
        <v>5</v>
      </c>
      <c r="Q10" t="s">
        <v>428</v>
      </c>
    </row>
    <row r="11" spans="1:17" x14ac:dyDescent="0.2">
      <c r="A11" t="s">
        <v>370</v>
      </c>
      <c r="B11" s="370" t="s">
        <v>378</v>
      </c>
      <c r="C11" s="376">
        <v>27</v>
      </c>
      <c r="D11" s="376">
        <v>27</v>
      </c>
      <c r="E11" s="376">
        <v>27</v>
      </c>
      <c r="F11" s="376">
        <v>27</v>
      </c>
      <c r="G11" s="376">
        <v>27</v>
      </c>
      <c r="H11" s="376">
        <v>27</v>
      </c>
      <c r="I11" s="376">
        <v>27</v>
      </c>
      <c r="J11" s="376">
        <v>27</v>
      </c>
      <c r="K11" s="376">
        <v>28</v>
      </c>
      <c r="L11" s="390">
        <v>28</v>
      </c>
      <c r="M11" s="390">
        <v>28</v>
      </c>
      <c r="N11" s="390">
        <v>28</v>
      </c>
      <c r="Q11" t="s">
        <v>428</v>
      </c>
    </row>
    <row r="12" spans="1:17" x14ac:dyDescent="0.2">
      <c r="A12" t="s">
        <v>370</v>
      </c>
      <c r="B12" s="370" t="s">
        <v>379</v>
      </c>
      <c r="C12" s="376">
        <v>14</v>
      </c>
      <c r="D12" s="376">
        <v>15</v>
      </c>
      <c r="E12" s="376">
        <v>15</v>
      </c>
      <c r="F12" s="376">
        <v>15</v>
      </c>
      <c r="G12" s="376">
        <v>15</v>
      </c>
      <c r="H12" s="376">
        <v>15</v>
      </c>
      <c r="I12" s="376">
        <v>15</v>
      </c>
      <c r="J12" s="376">
        <v>15</v>
      </c>
      <c r="K12" s="376">
        <v>15</v>
      </c>
      <c r="L12" s="390">
        <v>15</v>
      </c>
      <c r="M12" s="390">
        <v>15</v>
      </c>
      <c r="N12" s="390">
        <v>15</v>
      </c>
      <c r="Q12" t="s">
        <v>428</v>
      </c>
    </row>
    <row r="13" spans="1:17" x14ac:dyDescent="0.2">
      <c r="A13" t="s">
        <v>370</v>
      </c>
      <c r="B13" s="370" t="s">
        <v>380</v>
      </c>
      <c r="C13" s="376">
        <v>12</v>
      </c>
      <c r="D13" s="376">
        <v>12</v>
      </c>
      <c r="E13" s="376">
        <v>12</v>
      </c>
      <c r="F13" s="376">
        <v>11</v>
      </c>
      <c r="G13" s="376">
        <v>12</v>
      </c>
      <c r="H13" s="376">
        <v>12</v>
      </c>
      <c r="I13" s="376">
        <v>12</v>
      </c>
      <c r="J13" s="376">
        <v>12</v>
      </c>
      <c r="K13" s="376">
        <v>12</v>
      </c>
      <c r="L13" s="390">
        <v>11</v>
      </c>
      <c r="M13" s="390">
        <v>12</v>
      </c>
      <c r="N13" s="390">
        <v>12</v>
      </c>
      <c r="Q13" t="s">
        <v>428</v>
      </c>
    </row>
    <row r="14" spans="1:17" x14ac:dyDescent="0.2">
      <c r="A14" t="s">
        <v>370</v>
      </c>
      <c r="B14" s="370" t="s">
        <v>381</v>
      </c>
      <c r="C14" s="376">
        <v>5</v>
      </c>
      <c r="D14" s="376">
        <v>5</v>
      </c>
      <c r="E14" s="376">
        <v>5</v>
      </c>
      <c r="F14" s="376">
        <v>5</v>
      </c>
      <c r="G14" s="376">
        <v>5</v>
      </c>
      <c r="H14" s="376">
        <v>5</v>
      </c>
      <c r="I14" s="376">
        <v>5</v>
      </c>
      <c r="J14" s="376">
        <v>5</v>
      </c>
      <c r="K14" s="376">
        <v>5</v>
      </c>
      <c r="L14" s="390">
        <v>5</v>
      </c>
      <c r="M14" s="390">
        <v>5</v>
      </c>
      <c r="N14" s="390">
        <v>5</v>
      </c>
      <c r="Q14" t="s">
        <v>428</v>
      </c>
    </row>
    <row r="15" spans="1:17" x14ac:dyDescent="0.2">
      <c r="A15" t="s">
        <v>382</v>
      </c>
      <c r="B15" s="370" t="s">
        <v>376</v>
      </c>
      <c r="C15" s="376">
        <v>17</v>
      </c>
      <c r="D15" s="376">
        <v>17</v>
      </c>
      <c r="E15" s="376">
        <v>16</v>
      </c>
      <c r="F15" s="376">
        <v>16</v>
      </c>
      <c r="G15" s="376">
        <v>17</v>
      </c>
      <c r="H15" s="376">
        <v>17</v>
      </c>
      <c r="I15" s="376">
        <v>17</v>
      </c>
      <c r="J15" s="376">
        <v>17</v>
      </c>
      <c r="K15" s="376">
        <v>17</v>
      </c>
      <c r="L15" s="390">
        <v>17</v>
      </c>
      <c r="M15" s="390">
        <v>17</v>
      </c>
      <c r="N15" s="390">
        <v>17</v>
      </c>
      <c r="Q15" t="s">
        <v>428</v>
      </c>
    </row>
    <row r="16" spans="1:17" x14ac:dyDescent="0.2">
      <c r="A16" t="s">
        <v>382</v>
      </c>
      <c r="B16" s="370" t="s">
        <v>377</v>
      </c>
      <c r="C16" s="376">
        <v>4</v>
      </c>
      <c r="D16" s="376">
        <v>4</v>
      </c>
      <c r="E16" s="376">
        <v>4</v>
      </c>
      <c r="F16" s="376">
        <v>4</v>
      </c>
      <c r="G16" s="376">
        <v>4</v>
      </c>
      <c r="H16" s="376">
        <v>4</v>
      </c>
      <c r="I16" s="376">
        <v>4</v>
      </c>
      <c r="J16" s="376">
        <v>4</v>
      </c>
      <c r="K16" s="376">
        <v>4</v>
      </c>
      <c r="L16" s="390">
        <v>4</v>
      </c>
      <c r="M16" s="390">
        <v>4</v>
      </c>
      <c r="N16" s="390">
        <v>4</v>
      </c>
      <c r="Q16" t="s">
        <v>428</v>
      </c>
    </row>
    <row r="17" spans="1:17" x14ac:dyDescent="0.2">
      <c r="A17" t="s">
        <v>382</v>
      </c>
      <c r="B17" s="370" t="s">
        <v>380</v>
      </c>
      <c r="C17" s="376">
        <v>7</v>
      </c>
      <c r="D17" s="376">
        <v>8</v>
      </c>
      <c r="E17" s="376">
        <v>7</v>
      </c>
      <c r="F17" s="376">
        <v>8</v>
      </c>
      <c r="G17" s="376">
        <v>8</v>
      </c>
      <c r="H17" s="376">
        <v>8</v>
      </c>
      <c r="I17" s="376">
        <v>8</v>
      </c>
      <c r="J17" s="376">
        <v>8</v>
      </c>
      <c r="K17" s="376">
        <v>8</v>
      </c>
      <c r="L17" s="390">
        <v>8</v>
      </c>
      <c r="M17" s="390">
        <v>8</v>
      </c>
      <c r="N17" s="390">
        <v>8</v>
      </c>
      <c r="Q17" t="s">
        <v>428</v>
      </c>
    </row>
    <row r="18" spans="1:17" x14ac:dyDescent="0.2">
      <c r="A18" t="s">
        <v>382</v>
      </c>
      <c r="B18" s="370" t="s">
        <v>383</v>
      </c>
      <c r="C18" s="376">
        <v>1</v>
      </c>
      <c r="D18" s="376">
        <v>1</v>
      </c>
      <c r="E18" s="376">
        <v>1</v>
      </c>
      <c r="F18" s="376">
        <v>1</v>
      </c>
      <c r="G18" s="376">
        <v>1</v>
      </c>
      <c r="H18" s="376">
        <v>1</v>
      </c>
      <c r="I18" s="376">
        <v>1</v>
      </c>
      <c r="J18" s="376">
        <v>1</v>
      </c>
      <c r="K18" s="376">
        <v>1</v>
      </c>
      <c r="L18" s="390">
        <v>1</v>
      </c>
      <c r="M18" s="390">
        <v>1</v>
      </c>
      <c r="N18" s="390">
        <v>1</v>
      </c>
      <c r="Q18" t="s">
        <v>428</v>
      </c>
    </row>
    <row r="19" spans="1:17" x14ac:dyDescent="0.2">
      <c r="A19" t="s">
        <v>382</v>
      </c>
      <c r="B19" s="370" t="s">
        <v>381</v>
      </c>
      <c r="C19" s="377">
        <v>10</v>
      </c>
      <c r="D19" s="377">
        <v>11</v>
      </c>
      <c r="E19" s="377">
        <v>11</v>
      </c>
      <c r="F19" s="377">
        <v>11</v>
      </c>
      <c r="G19" s="377">
        <v>11</v>
      </c>
      <c r="H19" s="377">
        <v>11</v>
      </c>
      <c r="I19" s="377">
        <v>11</v>
      </c>
      <c r="J19" s="377">
        <v>11</v>
      </c>
      <c r="K19" s="377">
        <v>11</v>
      </c>
      <c r="L19" s="393">
        <v>11</v>
      </c>
      <c r="M19" s="393">
        <v>11</v>
      </c>
      <c r="N19" s="393">
        <v>11</v>
      </c>
      <c r="Q19" t="s">
        <v>428</v>
      </c>
    </row>
    <row r="20" spans="1:17" x14ac:dyDescent="0.2">
      <c r="B20" s="370"/>
      <c r="C20" s="376">
        <f t="shared" ref="C20:N20" si="0">SUM(C4:C19)</f>
        <v>81169</v>
      </c>
      <c r="D20" s="376">
        <f t="shared" si="0"/>
        <v>81519</v>
      </c>
      <c r="E20" s="376">
        <f t="shared" si="0"/>
        <v>81840</v>
      </c>
      <c r="F20" s="376">
        <f t="shared" si="0"/>
        <v>82168</v>
      </c>
      <c r="G20" s="376">
        <f t="shared" si="0"/>
        <v>82366</v>
      </c>
      <c r="H20" s="376">
        <f t="shared" si="0"/>
        <v>82581</v>
      </c>
      <c r="I20" s="376">
        <f t="shared" si="0"/>
        <v>82765</v>
      </c>
      <c r="J20" s="376">
        <f t="shared" si="0"/>
        <v>82886</v>
      </c>
      <c r="K20" s="376">
        <f t="shared" si="0"/>
        <v>83034</v>
      </c>
      <c r="L20" s="391">
        <f t="shared" si="0"/>
        <v>83155</v>
      </c>
      <c r="M20" s="391">
        <f t="shared" si="0"/>
        <v>83296</v>
      </c>
      <c r="N20" s="391">
        <f t="shared" si="0"/>
        <v>83562</v>
      </c>
    </row>
    <row r="21" spans="1:17" x14ac:dyDescent="0.2">
      <c r="B21" s="370"/>
      <c r="C21" s="376"/>
      <c r="D21" s="376"/>
      <c r="E21" s="376"/>
      <c r="F21" s="376"/>
      <c r="G21" s="376"/>
      <c r="H21" s="376"/>
      <c r="I21" s="376"/>
      <c r="J21" s="376"/>
      <c r="K21" s="376"/>
      <c r="L21" s="390"/>
      <c r="M21" s="390"/>
      <c r="N21" s="390"/>
    </row>
    <row r="22" spans="1:17" x14ac:dyDescent="0.2">
      <c r="B22" s="370"/>
      <c r="C22" s="376"/>
      <c r="D22" s="376"/>
      <c r="E22" s="376"/>
      <c r="F22" s="376"/>
      <c r="G22" s="376"/>
      <c r="H22" s="376"/>
      <c r="I22" s="376"/>
      <c r="J22" s="376"/>
      <c r="K22" s="376"/>
      <c r="L22" s="390"/>
      <c r="M22" s="390"/>
      <c r="N22" s="390"/>
    </row>
    <row r="23" spans="1:17" x14ac:dyDescent="0.2">
      <c r="A23" t="s">
        <v>370</v>
      </c>
      <c r="B23" s="370" t="s">
        <v>371</v>
      </c>
      <c r="C23" s="376">
        <v>9502.5</v>
      </c>
      <c r="D23" s="376">
        <v>16606.400000000001</v>
      </c>
      <c r="E23" s="376">
        <v>26250.400000000001</v>
      </c>
      <c r="F23" s="376">
        <v>34155.5</v>
      </c>
      <c r="G23" s="376">
        <v>24392.9</v>
      </c>
      <c r="H23" s="376">
        <v>27178.5</v>
      </c>
      <c r="I23" s="376">
        <v>20012.8</v>
      </c>
      <c r="J23" s="376">
        <v>11832.2</v>
      </c>
      <c r="K23" s="376">
        <v>8735.4</v>
      </c>
      <c r="L23" s="390">
        <v>7290.2</v>
      </c>
      <c r="M23" s="390">
        <v>6118.9</v>
      </c>
      <c r="N23" s="390">
        <v>-8454.7999999999993</v>
      </c>
      <c r="O23" s="396">
        <f t="shared" ref="O23:O38" si="1">SUM(C23:N23)</f>
        <v>183620.90000000002</v>
      </c>
      <c r="Q23" t="s">
        <v>428</v>
      </c>
    </row>
    <row r="24" spans="1:17" x14ac:dyDescent="0.2">
      <c r="A24" t="s">
        <v>370</v>
      </c>
      <c r="B24" s="370" t="s">
        <v>372</v>
      </c>
      <c r="C24" s="376">
        <v>2178414.7000000002</v>
      </c>
      <c r="D24" s="376">
        <v>4260570.5</v>
      </c>
      <c r="E24" s="376">
        <v>7117411.2999999998</v>
      </c>
      <c r="F24" s="376">
        <v>9149200.3000000007</v>
      </c>
      <c r="G24" s="376">
        <v>6551200.2999999998</v>
      </c>
      <c r="H24" s="376">
        <v>7232602</v>
      </c>
      <c r="I24" s="376">
        <v>5198681.2</v>
      </c>
      <c r="J24" s="376">
        <v>2640990.1</v>
      </c>
      <c r="K24" s="376">
        <v>1727573.8</v>
      </c>
      <c r="L24" s="390">
        <v>1386217.3</v>
      </c>
      <c r="M24" s="390">
        <v>1147132.3999999999</v>
      </c>
      <c r="N24" s="390">
        <v>1295371.1000000001</v>
      </c>
      <c r="O24" s="396">
        <f t="shared" si="1"/>
        <v>49885365</v>
      </c>
      <c r="Q24" t="s">
        <v>428</v>
      </c>
    </row>
    <row r="25" spans="1:17" x14ac:dyDescent="0.2">
      <c r="A25" t="s">
        <v>370</v>
      </c>
      <c r="B25" s="370" t="s">
        <v>373</v>
      </c>
      <c r="C25" s="376">
        <v>1655.5</v>
      </c>
      <c r="D25" s="376">
        <v>2890.7</v>
      </c>
      <c r="E25" s="376">
        <v>4721.3999999999996</v>
      </c>
      <c r="F25" s="376">
        <v>6088.7</v>
      </c>
      <c r="G25" s="376">
        <v>4183.2</v>
      </c>
      <c r="H25" s="376">
        <v>4515.6000000000004</v>
      </c>
      <c r="I25" s="376">
        <v>3227.6</v>
      </c>
      <c r="J25" s="376">
        <v>1800.4</v>
      </c>
      <c r="K25" s="376">
        <v>1501.6</v>
      </c>
      <c r="L25" s="390">
        <v>1531.3</v>
      </c>
      <c r="M25" s="390">
        <v>1334.3</v>
      </c>
      <c r="N25" s="390">
        <v>1517.5</v>
      </c>
      <c r="O25" s="396">
        <f t="shared" si="1"/>
        <v>34967.799999999996</v>
      </c>
      <c r="Q25" t="s">
        <v>428</v>
      </c>
    </row>
    <row r="26" spans="1:17" x14ac:dyDescent="0.2">
      <c r="A26" t="s">
        <v>370</v>
      </c>
      <c r="B26" s="370" t="s">
        <v>374</v>
      </c>
      <c r="C26" s="376">
        <v>706386.7</v>
      </c>
      <c r="D26" s="376">
        <v>1250054</v>
      </c>
      <c r="E26" s="376">
        <v>2139249.1</v>
      </c>
      <c r="F26" s="376">
        <v>2971254.4</v>
      </c>
      <c r="G26" s="376">
        <v>2051761.7</v>
      </c>
      <c r="H26" s="376">
        <v>2332129.2999999998</v>
      </c>
      <c r="I26" s="376">
        <v>1697205.8</v>
      </c>
      <c r="J26" s="376">
        <v>975433.6</v>
      </c>
      <c r="K26" s="376">
        <v>682710.2</v>
      </c>
      <c r="L26" s="390">
        <v>627734.4</v>
      </c>
      <c r="M26" s="390">
        <v>506098</v>
      </c>
      <c r="N26" s="390">
        <v>568405.30000000005</v>
      </c>
      <c r="O26" s="396">
        <f t="shared" si="1"/>
        <v>16508422.5</v>
      </c>
      <c r="Q26" t="s">
        <v>428</v>
      </c>
    </row>
    <row r="27" spans="1:17" x14ac:dyDescent="0.2">
      <c r="A27" t="s">
        <v>370</v>
      </c>
      <c r="B27" s="370" t="s">
        <v>375</v>
      </c>
      <c r="C27" s="376">
        <v>17879.7</v>
      </c>
      <c r="D27" s="376">
        <v>48901.2</v>
      </c>
      <c r="E27" s="376">
        <v>80386.7</v>
      </c>
      <c r="F27" s="376">
        <v>91846.2</v>
      </c>
      <c r="G27" s="376">
        <v>71287.199999999997</v>
      </c>
      <c r="H27" s="376">
        <v>74842.8</v>
      </c>
      <c r="I27" s="376">
        <v>55618.1</v>
      </c>
      <c r="J27" s="376">
        <v>28377.3</v>
      </c>
      <c r="K27" s="376">
        <v>10853.5</v>
      </c>
      <c r="L27" s="390">
        <v>4230.2</v>
      </c>
      <c r="M27" s="390">
        <v>947.6</v>
      </c>
      <c r="N27" s="390">
        <v>3363</v>
      </c>
      <c r="O27" s="396">
        <f t="shared" si="1"/>
        <v>488533.49999999994</v>
      </c>
      <c r="Q27" t="s">
        <v>428</v>
      </c>
    </row>
    <row r="28" spans="1:17" x14ac:dyDescent="0.2">
      <c r="A28" t="s">
        <v>370</v>
      </c>
      <c r="B28" s="370" t="s">
        <v>376</v>
      </c>
      <c r="C28" s="376">
        <v>191847.4</v>
      </c>
      <c r="D28" s="376">
        <v>290325.5</v>
      </c>
      <c r="E28" s="376">
        <v>447440.2</v>
      </c>
      <c r="F28" s="376">
        <v>560102.5</v>
      </c>
      <c r="G28" s="376">
        <v>423603.9</v>
      </c>
      <c r="H28" s="376">
        <v>464249.59999999998</v>
      </c>
      <c r="I28" s="376">
        <v>365004</v>
      </c>
      <c r="J28" s="376">
        <v>242897.9</v>
      </c>
      <c r="K28" s="376">
        <v>184144</v>
      </c>
      <c r="L28" s="390">
        <v>158310.39999999999</v>
      </c>
      <c r="M28" s="390">
        <v>141794.9</v>
      </c>
      <c r="N28" s="390">
        <v>161050.9</v>
      </c>
      <c r="O28" s="396">
        <f t="shared" si="1"/>
        <v>3630771.1999999997</v>
      </c>
      <c r="Q28" t="s">
        <v>428</v>
      </c>
    </row>
    <row r="29" spans="1:17" x14ac:dyDescent="0.2">
      <c r="A29" t="s">
        <v>370</v>
      </c>
      <c r="B29" s="370" t="s">
        <v>377</v>
      </c>
      <c r="C29" s="376">
        <v>61684.3</v>
      </c>
      <c r="D29" s="376">
        <v>89154.4</v>
      </c>
      <c r="E29" s="376">
        <v>134895.20000000001</v>
      </c>
      <c r="F29" s="376">
        <v>150123.5</v>
      </c>
      <c r="G29" s="376">
        <v>130169.7</v>
      </c>
      <c r="H29" s="376">
        <v>133788.4</v>
      </c>
      <c r="I29" s="376">
        <v>107162.1</v>
      </c>
      <c r="J29" s="376">
        <v>81626.100000000006</v>
      </c>
      <c r="K29" s="376">
        <v>63827.7</v>
      </c>
      <c r="L29" s="390">
        <v>53511.6</v>
      </c>
      <c r="M29" s="390">
        <v>32225.3</v>
      </c>
      <c r="N29" s="390">
        <v>37616.6</v>
      </c>
      <c r="O29" s="396">
        <f t="shared" si="1"/>
        <v>1075784.8999999999</v>
      </c>
      <c r="Q29" t="s">
        <v>428</v>
      </c>
    </row>
    <row r="30" spans="1:17" x14ac:dyDescent="0.2">
      <c r="A30" t="s">
        <v>370</v>
      </c>
      <c r="B30" s="370" t="s">
        <v>378</v>
      </c>
      <c r="C30" s="376">
        <v>28380.400000000001</v>
      </c>
      <c r="D30" s="376">
        <v>39254.1</v>
      </c>
      <c r="E30" s="376">
        <v>53760.1</v>
      </c>
      <c r="F30" s="376">
        <v>71332.7</v>
      </c>
      <c r="G30" s="376">
        <v>57071</v>
      </c>
      <c r="H30" s="376">
        <v>56656.1</v>
      </c>
      <c r="I30" s="376">
        <v>45534.9</v>
      </c>
      <c r="J30" s="376">
        <v>32758.3</v>
      </c>
      <c r="K30" s="376">
        <v>26394.5</v>
      </c>
      <c r="L30" s="390">
        <v>24727</v>
      </c>
      <c r="M30" s="390">
        <v>21904.6</v>
      </c>
      <c r="N30" s="390">
        <v>22546</v>
      </c>
      <c r="O30" s="396">
        <f t="shared" si="1"/>
        <v>480319.69999999995</v>
      </c>
      <c r="Q30" t="s">
        <v>428</v>
      </c>
    </row>
    <row r="31" spans="1:17" x14ac:dyDescent="0.2">
      <c r="A31" t="s">
        <v>370</v>
      </c>
      <c r="B31" s="370" t="s">
        <v>379</v>
      </c>
      <c r="C31" s="376">
        <v>39236.699999999997</v>
      </c>
      <c r="D31" s="376">
        <v>51530.7</v>
      </c>
      <c r="E31" s="376">
        <v>74172.899999999994</v>
      </c>
      <c r="F31" s="376">
        <v>86625.8</v>
      </c>
      <c r="G31" s="376">
        <v>78037.8</v>
      </c>
      <c r="H31" s="376">
        <v>82006.100000000006</v>
      </c>
      <c r="I31" s="376">
        <v>69999.7</v>
      </c>
      <c r="J31" s="376">
        <v>54424.800000000003</v>
      </c>
      <c r="K31" s="376">
        <v>39892.199999999997</v>
      </c>
      <c r="L31" s="390">
        <v>38490.5</v>
      </c>
      <c r="M31" s="390">
        <v>34006.1</v>
      </c>
      <c r="N31" s="390">
        <v>36973.300000000003</v>
      </c>
      <c r="O31" s="396">
        <f t="shared" si="1"/>
        <v>685396.6</v>
      </c>
      <c r="Q31" t="s">
        <v>428</v>
      </c>
    </row>
    <row r="32" spans="1:17" x14ac:dyDescent="0.2">
      <c r="A32" t="s">
        <v>370</v>
      </c>
      <c r="B32" s="370" t="s">
        <v>380</v>
      </c>
      <c r="C32" s="376">
        <v>141494.9</v>
      </c>
      <c r="D32" s="376">
        <v>162779.20000000001</v>
      </c>
      <c r="E32" s="376">
        <v>198743.6</v>
      </c>
      <c r="F32" s="376">
        <v>228909.8</v>
      </c>
      <c r="G32" s="376">
        <v>206382.1</v>
      </c>
      <c r="H32" s="376">
        <v>199023.6</v>
      </c>
      <c r="I32" s="376">
        <v>180320</v>
      </c>
      <c r="J32" s="376">
        <v>137953.1</v>
      </c>
      <c r="K32" s="376">
        <v>121837.3</v>
      </c>
      <c r="L32" s="390">
        <v>87341.6</v>
      </c>
      <c r="M32" s="390">
        <v>110043.3</v>
      </c>
      <c r="N32" s="390">
        <v>111841</v>
      </c>
      <c r="O32" s="396">
        <f t="shared" si="1"/>
        <v>1886669.5000000002</v>
      </c>
      <c r="Q32" t="s">
        <v>428</v>
      </c>
    </row>
    <row r="33" spans="1:17" x14ac:dyDescent="0.2">
      <c r="A33" t="s">
        <v>370</v>
      </c>
      <c r="B33" s="370" t="s">
        <v>381</v>
      </c>
      <c r="C33" s="376">
        <v>104819</v>
      </c>
      <c r="D33" s="376">
        <v>126269</v>
      </c>
      <c r="E33" s="376">
        <v>147531</v>
      </c>
      <c r="F33" s="376">
        <v>131183</v>
      </c>
      <c r="G33" s="376">
        <v>130109</v>
      </c>
      <c r="H33" s="376">
        <v>120165</v>
      </c>
      <c r="I33" s="376">
        <v>107863</v>
      </c>
      <c r="J33" s="376">
        <v>96456</v>
      </c>
      <c r="K33" s="376">
        <v>94241</v>
      </c>
      <c r="L33" s="390">
        <v>80971</v>
      </c>
      <c r="M33" s="390">
        <v>86720</v>
      </c>
      <c r="N33" s="390">
        <v>92871</v>
      </c>
      <c r="O33" s="396">
        <f t="shared" si="1"/>
        <v>1319198</v>
      </c>
      <c r="Q33" t="s">
        <v>428</v>
      </c>
    </row>
    <row r="34" spans="1:17" x14ac:dyDescent="0.2">
      <c r="A34" t="s">
        <v>382</v>
      </c>
      <c r="B34" s="370" t="s">
        <v>376</v>
      </c>
      <c r="C34" s="376">
        <v>76641</v>
      </c>
      <c r="D34" s="376">
        <v>105111</v>
      </c>
      <c r="E34" s="376">
        <v>139963</v>
      </c>
      <c r="F34" s="376">
        <v>121896</v>
      </c>
      <c r="G34" s="376">
        <v>126918</v>
      </c>
      <c r="H34" s="376">
        <v>114087</v>
      </c>
      <c r="I34" s="376">
        <v>83455</v>
      </c>
      <c r="J34" s="376">
        <v>50045</v>
      </c>
      <c r="K34" s="376">
        <v>43428</v>
      </c>
      <c r="L34" s="390">
        <v>29368</v>
      </c>
      <c r="M34" s="390">
        <v>30236</v>
      </c>
      <c r="N34" s="390">
        <v>42287</v>
      </c>
      <c r="O34" s="396">
        <f t="shared" si="1"/>
        <v>963435</v>
      </c>
      <c r="Q34" t="s">
        <v>428</v>
      </c>
    </row>
    <row r="35" spans="1:17" x14ac:dyDescent="0.2">
      <c r="A35" t="s">
        <v>382</v>
      </c>
      <c r="B35" s="370" t="s">
        <v>377</v>
      </c>
      <c r="C35" s="376">
        <v>169675</v>
      </c>
      <c r="D35" s="376">
        <v>188475</v>
      </c>
      <c r="E35" s="376">
        <v>204386</v>
      </c>
      <c r="F35" s="376">
        <v>183680</v>
      </c>
      <c r="G35" s="376">
        <v>172417</v>
      </c>
      <c r="H35" s="376">
        <v>178176</v>
      </c>
      <c r="I35" s="376">
        <v>163040</v>
      </c>
      <c r="J35" s="376">
        <v>156970</v>
      </c>
      <c r="K35" s="376">
        <v>147986</v>
      </c>
      <c r="L35" s="390">
        <v>153001</v>
      </c>
      <c r="M35" s="390">
        <v>168707</v>
      </c>
      <c r="N35" s="390">
        <v>171456</v>
      </c>
      <c r="O35" s="396">
        <f t="shared" si="1"/>
        <v>2057969</v>
      </c>
      <c r="Q35" t="s">
        <v>428</v>
      </c>
    </row>
    <row r="36" spans="1:17" x14ac:dyDescent="0.2">
      <c r="A36" t="s">
        <v>382</v>
      </c>
      <c r="B36" s="370" t="s">
        <v>380</v>
      </c>
      <c r="C36" s="376">
        <v>308795</v>
      </c>
      <c r="D36" s="376">
        <v>372029</v>
      </c>
      <c r="E36" s="376">
        <v>425644</v>
      </c>
      <c r="F36" s="376">
        <v>403778</v>
      </c>
      <c r="G36" s="376">
        <v>385626</v>
      </c>
      <c r="H36" s="376">
        <v>394120</v>
      </c>
      <c r="I36" s="376">
        <v>349736</v>
      </c>
      <c r="J36" s="376">
        <v>290575</v>
      </c>
      <c r="K36" s="376">
        <v>283796</v>
      </c>
      <c r="L36" s="390">
        <v>273838</v>
      </c>
      <c r="M36" s="390">
        <v>272764</v>
      </c>
      <c r="N36" s="390">
        <v>283615</v>
      </c>
      <c r="O36" s="396">
        <f t="shared" si="1"/>
        <v>4044316</v>
      </c>
      <c r="Q36" t="s">
        <v>428</v>
      </c>
    </row>
    <row r="37" spans="1:17" x14ac:dyDescent="0.2">
      <c r="A37" t="s">
        <v>382</v>
      </c>
      <c r="B37" s="370" t="s">
        <v>383</v>
      </c>
      <c r="C37" s="376">
        <v>276323</v>
      </c>
      <c r="D37" s="376">
        <v>281278</v>
      </c>
      <c r="E37" s="376">
        <v>319867</v>
      </c>
      <c r="F37" s="376">
        <v>284628</v>
      </c>
      <c r="G37" s="376">
        <v>264283</v>
      </c>
      <c r="H37" s="376">
        <v>227606</v>
      </c>
      <c r="I37" s="376">
        <v>244695</v>
      </c>
      <c r="J37" s="376">
        <v>208807</v>
      </c>
      <c r="K37" s="376">
        <v>200568</v>
      </c>
      <c r="L37" s="390">
        <v>166545</v>
      </c>
      <c r="M37" s="390">
        <v>198265</v>
      </c>
      <c r="N37" s="390">
        <v>140290</v>
      </c>
      <c r="O37" s="396">
        <f t="shared" si="1"/>
        <v>2813155</v>
      </c>
      <c r="Q37" t="s">
        <v>428</v>
      </c>
    </row>
    <row r="38" spans="1:17" x14ac:dyDescent="0.2">
      <c r="A38" t="s">
        <v>382</v>
      </c>
      <c r="B38" s="370" t="s">
        <v>381</v>
      </c>
      <c r="C38" s="376">
        <v>1201467</v>
      </c>
      <c r="D38" s="376">
        <v>890238</v>
      </c>
      <c r="E38" s="376">
        <v>958794</v>
      </c>
      <c r="F38" s="376">
        <v>908646</v>
      </c>
      <c r="G38" s="376">
        <v>748474</v>
      </c>
      <c r="H38" s="376">
        <v>897572</v>
      </c>
      <c r="I38" s="376">
        <v>860750</v>
      </c>
      <c r="J38" s="376">
        <v>848963</v>
      </c>
      <c r="K38" s="376">
        <v>812935</v>
      </c>
      <c r="L38" s="390">
        <v>839982</v>
      </c>
      <c r="M38" s="390">
        <v>976944</v>
      </c>
      <c r="N38" s="390">
        <v>965142</v>
      </c>
      <c r="O38" s="396">
        <f t="shared" si="1"/>
        <v>10909907</v>
      </c>
      <c r="Q38" t="s">
        <v>428</v>
      </c>
    </row>
    <row r="39" spans="1:17" x14ac:dyDescent="0.2">
      <c r="L39" s="392"/>
      <c r="M39" s="392"/>
      <c r="N39" s="392"/>
    </row>
    <row r="40" spans="1:17" x14ac:dyDescent="0.2">
      <c r="L40" s="392"/>
      <c r="M40" s="392"/>
      <c r="N40" s="392"/>
    </row>
    <row r="41" spans="1:17" x14ac:dyDescent="0.2">
      <c r="B41" s="370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>
    <tabColor theme="5" tint="0.39997558519241921"/>
    <pageSetUpPr fitToPage="1"/>
  </sheetPr>
  <dimension ref="A1:AB160"/>
  <sheetViews>
    <sheetView topLeftCell="A16" zoomScale="85" zoomScaleNormal="85" workbookViewId="0">
      <selection activeCell="C45" sqref="C45"/>
    </sheetView>
  </sheetViews>
  <sheetFormatPr defaultColWidth="9.140625" defaultRowHeight="12.75" x14ac:dyDescent="0.2"/>
  <cols>
    <col min="1" max="1" width="15" style="12" customWidth="1"/>
    <col min="2" max="2" width="45.85546875" style="12" customWidth="1"/>
    <col min="3" max="5" width="15.7109375" style="12" customWidth="1"/>
    <col min="6" max="12" width="15.85546875" style="12" bestFit="1" customWidth="1"/>
    <col min="13" max="13" width="9.140625" style="12" customWidth="1"/>
    <col min="14" max="62" width="13.7109375" style="12" customWidth="1"/>
    <col min="63" max="63" width="15.28515625" style="12" bestFit="1" customWidth="1"/>
    <col min="64" max="73" width="13.7109375" style="12" customWidth="1"/>
    <col min="74" max="77" width="13.7109375" style="12" bestFit="1" customWidth="1"/>
    <col min="78" max="85" width="12.5703125" style="12" bestFit="1" customWidth="1"/>
    <col min="86" max="90" width="13.7109375" style="12" bestFit="1" customWidth="1"/>
    <col min="91" max="97" width="12.5703125" style="12" bestFit="1" customWidth="1"/>
    <col min="98" max="101" width="13.7109375" style="12" bestFit="1" customWidth="1"/>
    <col min="102" max="109" width="12.5703125" style="12" bestFit="1" customWidth="1"/>
    <col min="110" max="114" width="13.7109375" style="12" bestFit="1" customWidth="1"/>
    <col min="115" max="121" width="12.5703125" style="12" bestFit="1" customWidth="1"/>
    <col min="122" max="122" width="13.7109375" style="12" bestFit="1" customWidth="1"/>
    <col min="123" max="16384" width="9.140625" style="12"/>
  </cols>
  <sheetData>
    <row r="1" spans="1:24" x14ac:dyDescent="0.2">
      <c r="C1" s="249" t="s">
        <v>230</v>
      </c>
      <c r="P1" s="249" t="s">
        <v>228</v>
      </c>
    </row>
    <row r="2" spans="1:24" x14ac:dyDescent="0.2">
      <c r="B2" s="12" t="s">
        <v>40</v>
      </c>
      <c r="C2" s="250" t="s">
        <v>231</v>
      </c>
      <c r="D2" s="45"/>
      <c r="E2" s="45"/>
      <c r="F2" s="45"/>
      <c r="G2" s="45"/>
      <c r="H2" s="45"/>
      <c r="I2" s="45"/>
      <c r="J2" s="45"/>
      <c r="K2" s="45"/>
      <c r="L2" s="45"/>
      <c r="P2" s="249" t="s">
        <v>238</v>
      </c>
    </row>
    <row r="3" spans="1:24" x14ac:dyDescent="0.2">
      <c r="B3" s="12" t="s">
        <v>41</v>
      </c>
      <c r="C3" s="249" t="s">
        <v>232</v>
      </c>
      <c r="D3" s="243"/>
      <c r="E3" s="243"/>
      <c r="F3" s="243"/>
      <c r="G3" s="243"/>
      <c r="H3" s="243"/>
      <c r="I3" s="243"/>
      <c r="P3" s="249" t="s">
        <v>229</v>
      </c>
    </row>
    <row r="6" spans="1:24" x14ac:dyDescent="0.2">
      <c r="A6" s="34" t="s">
        <v>196</v>
      </c>
      <c r="C6" s="141"/>
      <c r="D6" s="122" t="e">
        <f>D12/C12-1</f>
        <v>#REF!</v>
      </c>
      <c r="E6" s="122" t="e">
        <f t="shared" ref="E6:L6" si="0">E12/D12-1</f>
        <v>#REF!</v>
      </c>
      <c r="F6" s="122" t="e">
        <f t="shared" si="0"/>
        <v>#REF!</v>
      </c>
      <c r="G6" s="122" t="e">
        <f t="shared" si="0"/>
        <v>#REF!</v>
      </c>
      <c r="H6" s="122" t="e">
        <f t="shared" si="0"/>
        <v>#REF!</v>
      </c>
      <c r="I6" s="122" t="e">
        <f t="shared" si="0"/>
        <v>#REF!</v>
      </c>
      <c r="J6" s="122" t="e">
        <f t="shared" si="0"/>
        <v>#REF!</v>
      </c>
      <c r="K6" s="122" t="e">
        <f t="shared" si="0"/>
        <v>#REF!</v>
      </c>
      <c r="L6" s="122" t="e">
        <f t="shared" si="0"/>
        <v>#REF!</v>
      </c>
    </row>
    <row r="7" spans="1:24" x14ac:dyDescent="0.2">
      <c r="A7" s="466" t="s">
        <v>89</v>
      </c>
      <c r="B7" s="76" t="s">
        <v>79</v>
      </c>
      <c r="C7" s="160">
        <f>'Input - Rates'!$I$8</f>
        <v>2017</v>
      </c>
      <c r="D7" s="161">
        <f>C7+1</f>
        <v>2018</v>
      </c>
      <c r="E7" s="161">
        <f t="shared" ref="E7:L7" si="1">D7+1</f>
        <v>2019</v>
      </c>
      <c r="F7" s="161">
        <f t="shared" si="1"/>
        <v>2020</v>
      </c>
      <c r="G7" s="161">
        <f t="shared" si="1"/>
        <v>2021</v>
      </c>
      <c r="H7" s="161">
        <f t="shared" si="1"/>
        <v>2022</v>
      </c>
      <c r="I7" s="161">
        <f t="shared" si="1"/>
        <v>2023</v>
      </c>
      <c r="J7" s="161">
        <f t="shared" si="1"/>
        <v>2024</v>
      </c>
      <c r="K7" s="161">
        <f t="shared" si="1"/>
        <v>2025</v>
      </c>
      <c r="L7" s="161">
        <f t="shared" si="1"/>
        <v>2026</v>
      </c>
      <c r="N7" s="192" t="s">
        <v>208</v>
      </c>
      <c r="O7" s="192" t="s">
        <v>69</v>
      </c>
      <c r="P7" s="192" t="s">
        <v>256</v>
      </c>
    </row>
    <row r="8" spans="1:24" x14ac:dyDescent="0.2">
      <c r="A8" s="467"/>
      <c r="B8" s="77" t="s">
        <v>42</v>
      </c>
      <c r="C8" s="159"/>
      <c r="D8" s="159"/>
      <c r="E8" s="159"/>
      <c r="F8" s="159"/>
      <c r="G8" s="159"/>
      <c r="H8" s="159"/>
      <c r="I8" s="159"/>
      <c r="J8" s="159"/>
      <c r="K8" s="142"/>
      <c r="L8" s="142"/>
      <c r="N8" s="187"/>
      <c r="O8" s="159"/>
      <c r="P8" s="187"/>
      <c r="R8" s="241"/>
      <c r="S8" s="241"/>
      <c r="T8" s="241"/>
      <c r="U8" s="241"/>
      <c r="V8" s="241"/>
      <c r="W8" s="241"/>
      <c r="X8" s="241"/>
    </row>
    <row r="9" spans="1:24" x14ac:dyDescent="0.2">
      <c r="A9" s="467"/>
      <c r="B9" s="78" t="s">
        <v>12</v>
      </c>
      <c r="C9" s="145" t="e">
        <f>+#REF!</f>
        <v>#REF!</v>
      </c>
      <c r="D9" s="145" t="e">
        <f>+#REF!</f>
        <v>#REF!</v>
      </c>
      <c r="E9" s="145" t="e">
        <f>+#REF!</f>
        <v>#REF!</v>
      </c>
      <c r="F9" s="145" t="e">
        <f>+#REF!</f>
        <v>#REF!</v>
      </c>
      <c r="G9" s="145" t="e">
        <f>+#REF!</f>
        <v>#REF!</v>
      </c>
      <c r="H9" s="145" t="e">
        <f>+#REF!</f>
        <v>#REF!</v>
      </c>
      <c r="I9" s="145" t="e">
        <f>+#REF!</f>
        <v>#REF!</v>
      </c>
      <c r="J9" s="145" t="e">
        <f>+#REF!</f>
        <v>#REF!</v>
      </c>
      <c r="K9" s="145" t="e">
        <f>+#REF!</f>
        <v>#REF!</v>
      </c>
      <c r="L9" s="145" t="e">
        <f>+#REF!</f>
        <v>#REF!</v>
      </c>
      <c r="N9" s="188">
        <v>0</v>
      </c>
      <c r="O9" s="145" t="e">
        <f>C9</f>
        <v>#REF!</v>
      </c>
      <c r="P9" s="188" t="e">
        <f>O9+N9</f>
        <v>#REF!</v>
      </c>
      <c r="R9" s="243"/>
      <c r="S9" s="241"/>
      <c r="T9" s="241"/>
      <c r="U9" s="241"/>
      <c r="V9" s="241"/>
      <c r="W9" s="241"/>
      <c r="X9" s="241"/>
    </row>
    <row r="10" spans="1:24" x14ac:dyDescent="0.2">
      <c r="A10" s="467"/>
      <c r="B10" s="79" t="s">
        <v>26</v>
      </c>
      <c r="C10" s="145" t="e">
        <f>+#REF!</f>
        <v>#REF!</v>
      </c>
      <c r="D10" s="145" t="e">
        <f>+#REF!</f>
        <v>#REF!</v>
      </c>
      <c r="E10" s="145" t="e">
        <f>+#REF!</f>
        <v>#REF!</v>
      </c>
      <c r="F10" s="145" t="e">
        <f>+#REF!</f>
        <v>#REF!</v>
      </c>
      <c r="G10" s="145" t="e">
        <f>+#REF!</f>
        <v>#REF!</v>
      </c>
      <c r="H10" s="145" t="e">
        <f>+#REF!</f>
        <v>#REF!</v>
      </c>
      <c r="I10" s="145" t="e">
        <f>+#REF!</f>
        <v>#REF!</v>
      </c>
      <c r="J10" s="145" t="e">
        <f>+#REF!</f>
        <v>#REF!</v>
      </c>
      <c r="K10" s="145" t="e">
        <f>+#REF!</f>
        <v>#REF!</v>
      </c>
      <c r="L10" s="145" t="e">
        <f>+#REF!</f>
        <v>#REF!</v>
      </c>
      <c r="N10" s="188">
        <v>0</v>
      </c>
      <c r="O10" s="145" t="e">
        <f>C10</f>
        <v>#REF!</v>
      </c>
      <c r="P10" s="188" t="e">
        <f>O10+N10</f>
        <v>#REF!</v>
      </c>
      <c r="R10" s="243"/>
      <c r="S10" s="241"/>
      <c r="T10" s="241"/>
      <c r="U10" s="241"/>
      <c r="V10" s="241"/>
      <c r="W10" s="241"/>
      <c r="X10" s="241"/>
    </row>
    <row r="11" spans="1:24" x14ac:dyDescent="0.2">
      <c r="A11" s="467"/>
      <c r="B11" s="80" t="s">
        <v>39</v>
      </c>
      <c r="C11" s="145" t="e">
        <f>+SUM(#REF!)</f>
        <v>#REF!</v>
      </c>
      <c r="D11" s="145" t="e">
        <f>+SUM(#REF!)</f>
        <v>#REF!</v>
      </c>
      <c r="E11" s="145" t="e">
        <f>+SUM(#REF!)</f>
        <v>#REF!</v>
      </c>
      <c r="F11" s="145" t="e">
        <f>+SUM(#REF!)</f>
        <v>#REF!</v>
      </c>
      <c r="G11" s="145" t="e">
        <f>+SUM(#REF!)</f>
        <v>#REF!</v>
      </c>
      <c r="H11" s="145" t="e">
        <f>+SUM(#REF!)</f>
        <v>#REF!</v>
      </c>
      <c r="I11" s="145" t="e">
        <f>+SUM(#REF!)</f>
        <v>#REF!</v>
      </c>
      <c r="J11" s="145" t="e">
        <f>+SUM(#REF!)</f>
        <v>#REF!</v>
      </c>
      <c r="K11" s="145" t="e">
        <f>+SUM(#REF!)</f>
        <v>#REF!</v>
      </c>
      <c r="L11" s="145" t="e">
        <f>+SUM(#REF!)</f>
        <v>#REF!</v>
      </c>
      <c r="N11" s="188">
        <v>0</v>
      </c>
      <c r="O11" s="145" t="e">
        <f>C11</f>
        <v>#REF!</v>
      </c>
      <c r="P11" s="188" t="e">
        <f>O11+N11</f>
        <v>#REF!</v>
      </c>
      <c r="R11" s="243"/>
      <c r="S11" s="241"/>
      <c r="T11" s="241"/>
      <c r="U11" s="241"/>
      <c r="V11" s="241"/>
      <c r="W11" s="241"/>
      <c r="X11" s="241"/>
    </row>
    <row r="12" spans="1:24" x14ac:dyDescent="0.2">
      <c r="A12" s="467"/>
      <c r="B12" s="81" t="s">
        <v>22</v>
      </c>
      <c r="C12" s="146" t="e">
        <f t="shared" ref="C12:L12" si="2">SUM(C9:C11)</f>
        <v>#REF!</v>
      </c>
      <c r="D12" s="146" t="e">
        <f t="shared" si="2"/>
        <v>#REF!</v>
      </c>
      <c r="E12" s="146" t="e">
        <f t="shared" si="2"/>
        <v>#REF!</v>
      </c>
      <c r="F12" s="146" t="e">
        <f t="shared" si="2"/>
        <v>#REF!</v>
      </c>
      <c r="G12" s="146" t="e">
        <f t="shared" si="2"/>
        <v>#REF!</v>
      </c>
      <c r="H12" s="146" t="e">
        <f t="shared" si="2"/>
        <v>#REF!</v>
      </c>
      <c r="I12" s="146" t="e">
        <f t="shared" si="2"/>
        <v>#REF!</v>
      </c>
      <c r="J12" s="146" t="e">
        <f t="shared" si="2"/>
        <v>#REF!</v>
      </c>
      <c r="K12" s="146" t="e">
        <f t="shared" si="2"/>
        <v>#REF!</v>
      </c>
      <c r="L12" s="146" t="e">
        <f t="shared" si="2"/>
        <v>#REF!</v>
      </c>
      <c r="N12" s="189">
        <v>0</v>
      </c>
      <c r="O12" s="146" t="e">
        <f>C12</f>
        <v>#REF!</v>
      </c>
      <c r="P12" s="189" t="e">
        <f>O12+N12</f>
        <v>#REF!</v>
      </c>
      <c r="R12" s="243"/>
      <c r="S12" s="241"/>
      <c r="T12" s="241"/>
      <c r="U12" s="241"/>
      <c r="V12" s="241"/>
      <c r="W12" s="241"/>
      <c r="X12" s="241"/>
    </row>
    <row r="13" spans="1:24" x14ac:dyDescent="0.2">
      <c r="A13" s="467"/>
      <c r="B13" s="82" t="s">
        <v>12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N13" s="188"/>
      <c r="O13" s="145"/>
      <c r="P13" s="188"/>
      <c r="R13" s="243"/>
      <c r="S13" s="241"/>
      <c r="T13" s="241"/>
      <c r="U13" s="241"/>
      <c r="V13" s="241"/>
      <c r="W13" s="241"/>
      <c r="X13" s="241"/>
    </row>
    <row r="14" spans="1:24" x14ac:dyDescent="0.2">
      <c r="A14" s="467"/>
      <c r="B14" s="83" t="s">
        <v>80</v>
      </c>
      <c r="C14" s="145" t="e">
        <f>+Customers!#REF!+Customers!#REF!</f>
        <v>#REF!</v>
      </c>
      <c r="D14" s="145" t="e">
        <f>+Customers!#REF!+Customers!#REF!</f>
        <v>#REF!</v>
      </c>
      <c r="E14" s="145" t="e">
        <f>+Customers!#REF!+Customers!#REF!</f>
        <v>#REF!</v>
      </c>
      <c r="F14" s="145" t="e">
        <f>+Customers!#REF!+Customers!#REF!</f>
        <v>#REF!</v>
      </c>
      <c r="G14" s="145" t="e">
        <f>+Customers!#REF!+Customers!#REF!</f>
        <v>#REF!</v>
      </c>
      <c r="H14" s="145" t="e">
        <f>+Customers!#REF!+Customers!#REF!</f>
        <v>#REF!</v>
      </c>
      <c r="I14" s="145" t="e">
        <f>+Customers!#REF!+Customers!#REF!</f>
        <v>#REF!</v>
      </c>
      <c r="J14" s="145" t="e">
        <f>+Customers!#REF!+Customers!#REF!</f>
        <v>#REF!</v>
      </c>
      <c r="K14" s="145" t="e">
        <f>+Customers!#REF!+Customers!#REF!</f>
        <v>#REF!</v>
      </c>
      <c r="L14" s="145" t="e">
        <f>+Customers!#REF!+Customers!#REF!</f>
        <v>#REF!</v>
      </c>
      <c r="N14" s="188">
        <v>0</v>
      </c>
      <c r="O14" s="145" t="e">
        <f>C14</f>
        <v>#REF!</v>
      </c>
      <c r="P14" s="188" t="e">
        <f>O14+N14</f>
        <v>#REF!</v>
      </c>
      <c r="R14" s="243"/>
      <c r="S14" s="241"/>
      <c r="T14" s="241"/>
      <c r="U14" s="241"/>
      <c r="V14" s="241"/>
      <c r="W14" s="241"/>
      <c r="X14" s="241"/>
    </row>
    <row r="15" spans="1:24" x14ac:dyDescent="0.2">
      <c r="A15" s="467"/>
      <c r="B15" s="83" t="s">
        <v>21</v>
      </c>
      <c r="C15" s="145" t="e">
        <f>+Customers!#REF!+Customers!#REF!</f>
        <v>#REF!</v>
      </c>
      <c r="D15" s="145" t="e">
        <f>+Customers!#REF!+Customers!#REF!</f>
        <v>#REF!</v>
      </c>
      <c r="E15" s="145" t="e">
        <f>+Customers!#REF!+Customers!#REF!</f>
        <v>#REF!</v>
      </c>
      <c r="F15" s="145" t="e">
        <f>+Customers!#REF!+Customers!#REF!</f>
        <v>#REF!</v>
      </c>
      <c r="G15" s="145" t="e">
        <f>+Customers!#REF!+Customers!#REF!</f>
        <v>#REF!</v>
      </c>
      <c r="H15" s="145" t="e">
        <f>+Customers!#REF!+Customers!#REF!</f>
        <v>#REF!</v>
      </c>
      <c r="I15" s="145" t="e">
        <f>+Customers!#REF!+Customers!#REF!</f>
        <v>#REF!</v>
      </c>
      <c r="J15" s="145" t="e">
        <f>+Customers!#REF!+Customers!#REF!</f>
        <v>#REF!</v>
      </c>
      <c r="K15" s="145" t="e">
        <f>+Customers!#REF!+Customers!#REF!</f>
        <v>#REF!</v>
      </c>
      <c r="L15" s="145" t="e">
        <f>+Customers!#REF!+Customers!#REF!</f>
        <v>#REF!</v>
      </c>
      <c r="N15" s="188">
        <v>0</v>
      </c>
      <c r="O15" s="145" t="e">
        <f>C15</f>
        <v>#REF!</v>
      </c>
      <c r="P15" s="188" t="e">
        <f>O15+N15</f>
        <v>#REF!</v>
      </c>
      <c r="R15" s="243"/>
      <c r="S15" s="241"/>
      <c r="T15" s="241"/>
      <c r="U15" s="241"/>
      <c r="V15" s="241"/>
      <c r="W15" s="241"/>
      <c r="X15" s="241"/>
    </row>
    <row r="16" spans="1:24" x14ac:dyDescent="0.2">
      <c r="A16" s="467"/>
      <c r="B16" s="83" t="s">
        <v>81</v>
      </c>
      <c r="C16" s="145" t="e">
        <f t="shared" ref="C16:L16" si="3">SUM(C14:C15)</f>
        <v>#REF!</v>
      </c>
      <c r="D16" s="145" t="e">
        <f t="shared" si="3"/>
        <v>#REF!</v>
      </c>
      <c r="E16" s="145" t="e">
        <f t="shared" si="3"/>
        <v>#REF!</v>
      </c>
      <c r="F16" s="145" t="e">
        <f t="shared" si="3"/>
        <v>#REF!</v>
      </c>
      <c r="G16" s="145" t="e">
        <f t="shared" si="3"/>
        <v>#REF!</v>
      </c>
      <c r="H16" s="145" t="e">
        <f t="shared" si="3"/>
        <v>#REF!</v>
      </c>
      <c r="I16" s="145" t="e">
        <f t="shared" si="3"/>
        <v>#REF!</v>
      </c>
      <c r="J16" s="145" t="e">
        <f t="shared" si="3"/>
        <v>#REF!</v>
      </c>
      <c r="K16" s="145" t="e">
        <f t="shared" si="3"/>
        <v>#REF!</v>
      </c>
      <c r="L16" s="145" t="e">
        <f t="shared" si="3"/>
        <v>#REF!</v>
      </c>
      <c r="N16" s="188">
        <v>0</v>
      </c>
      <c r="O16" s="145" t="e">
        <f>C16</f>
        <v>#REF!</v>
      </c>
      <c r="P16" s="188" t="e">
        <f>O16+N16</f>
        <v>#REF!</v>
      </c>
      <c r="R16" s="243"/>
      <c r="S16" s="241"/>
      <c r="T16" s="241"/>
      <c r="U16" s="241"/>
      <c r="V16" s="241"/>
      <c r="W16" s="241"/>
      <c r="X16" s="241"/>
    </row>
    <row r="17" spans="1:28" x14ac:dyDescent="0.2">
      <c r="A17" s="467"/>
      <c r="B17" s="80" t="s">
        <v>26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N17" s="188"/>
      <c r="O17" s="145"/>
      <c r="P17" s="188"/>
      <c r="R17" s="243"/>
      <c r="S17" s="241"/>
      <c r="T17" s="241"/>
      <c r="U17" s="241"/>
      <c r="V17" s="241"/>
      <c r="W17" s="241"/>
      <c r="X17" s="241"/>
    </row>
    <row r="18" spans="1:28" x14ac:dyDescent="0.2">
      <c r="A18" s="467"/>
      <c r="B18" s="83" t="s">
        <v>80</v>
      </c>
      <c r="C18" s="145" t="e">
        <f>+Customers!#REF!+Customers!#REF!+Customers!#REF!+Customers!#REF!+Customers!#REF!+Customers!#REF!+Customers!#REF!</f>
        <v>#REF!</v>
      </c>
      <c r="D18" s="145" t="e">
        <f>+Customers!#REF!+Customers!#REF!+Customers!#REF!+Customers!#REF!+Customers!#REF!+Customers!#REF!+Customers!#REF!</f>
        <v>#REF!</v>
      </c>
      <c r="E18" s="145" t="e">
        <f>+Customers!#REF!+Customers!#REF!+Customers!#REF!+Customers!#REF!+Customers!#REF!+Customers!#REF!+Customers!#REF!</f>
        <v>#REF!</v>
      </c>
      <c r="F18" s="145" t="e">
        <f>+Customers!#REF!+Customers!#REF!+Customers!#REF!+Customers!#REF!+Customers!#REF!+Customers!#REF!+Customers!#REF!</f>
        <v>#REF!</v>
      </c>
      <c r="G18" s="145" t="e">
        <f>+Customers!#REF!+Customers!#REF!+Customers!#REF!+Customers!#REF!+Customers!#REF!+Customers!#REF!+Customers!#REF!</f>
        <v>#REF!</v>
      </c>
      <c r="H18" s="145" t="e">
        <f>+Customers!#REF!+Customers!#REF!+Customers!#REF!+Customers!#REF!+Customers!#REF!+Customers!#REF!+Customers!#REF!</f>
        <v>#REF!</v>
      </c>
      <c r="I18" s="145" t="e">
        <f>+Customers!#REF!+Customers!#REF!+Customers!#REF!+Customers!#REF!+Customers!#REF!+Customers!#REF!+Customers!#REF!</f>
        <v>#REF!</v>
      </c>
      <c r="J18" s="145" t="e">
        <f>+Customers!#REF!+Customers!#REF!+Customers!#REF!+Customers!#REF!+Customers!#REF!+Customers!#REF!+Customers!#REF!</f>
        <v>#REF!</v>
      </c>
      <c r="K18" s="145" t="e">
        <f>+Customers!#REF!+Customers!#REF!+Customers!#REF!+Customers!#REF!+Customers!#REF!+Customers!#REF!+Customers!#REF!</f>
        <v>#REF!</v>
      </c>
      <c r="L18" s="145" t="e">
        <f>+Customers!#REF!+Customers!#REF!+Customers!#REF!+Customers!#REF!+Customers!#REF!+Customers!#REF!+Customers!#REF!</f>
        <v>#REF!</v>
      </c>
      <c r="N18" s="188">
        <v>0</v>
      </c>
      <c r="O18" s="145" t="e">
        <f>C18</f>
        <v>#REF!</v>
      </c>
      <c r="P18" s="188" t="e">
        <f t="shared" ref="P18:P27" si="4">O18+N18</f>
        <v>#REF!</v>
      </c>
      <c r="R18" s="243"/>
      <c r="S18" s="241"/>
      <c r="T18" s="241"/>
      <c r="U18" s="241"/>
      <c r="V18" s="241"/>
      <c r="W18" s="241"/>
      <c r="X18" s="241"/>
    </row>
    <row r="19" spans="1:28" x14ac:dyDescent="0.2">
      <c r="A19" s="467"/>
      <c r="B19" s="83" t="s">
        <v>21</v>
      </c>
      <c r="C19" s="145" t="e">
        <f>+Customers!#REF!+Customers!#REF!+Customers!#REF!+Customers!#REF!+Customers!#REF!+Customers!#REF!+Customers!#REF!</f>
        <v>#REF!</v>
      </c>
      <c r="D19" s="145" t="e">
        <f>+Customers!#REF!+Customers!#REF!+Customers!#REF!+Customers!#REF!+Customers!#REF!+Customers!#REF!+Customers!#REF!</f>
        <v>#REF!</v>
      </c>
      <c r="E19" s="145" t="e">
        <f>+Customers!#REF!+Customers!#REF!+Customers!#REF!+Customers!#REF!+Customers!#REF!+Customers!#REF!+Customers!#REF!</f>
        <v>#REF!</v>
      </c>
      <c r="F19" s="145" t="e">
        <f>+Customers!#REF!+Customers!#REF!+Customers!#REF!+Customers!#REF!+Customers!#REF!+Customers!#REF!+Customers!#REF!</f>
        <v>#REF!</v>
      </c>
      <c r="G19" s="145" t="e">
        <f>+Customers!#REF!+Customers!#REF!+Customers!#REF!+Customers!#REF!+Customers!#REF!+Customers!#REF!+Customers!#REF!</f>
        <v>#REF!</v>
      </c>
      <c r="H19" s="145" t="e">
        <f>+Customers!#REF!+Customers!#REF!+Customers!#REF!+Customers!#REF!+Customers!#REF!+Customers!#REF!+Customers!#REF!</f>
        <v>#REF!</v>
      </c>
      <c r="I19" s="145" t="e">
        <f>+Customers!#REF!+Customers!#REF!+Customers!#REF!+Customers!#REF!+Customers!#REF!+Customers!#REF!+Customers!#REF!</f>
        <v>#REF!</v>
      </c>
      <c r="J19" s="145" t="e">
        <f>+Customers!#REF!+Customers!#REF!+Customers!#REF!+Customers!#REF!+Customers!#REF!+Customers!#REF!+Customers!#REF!</f>
        <v>#REF!</v>
      </c>
      <c r="K19" s="145" t="e">
        <f>+Customers!#REF!+Customers!#REF!+Customers!#REF!+Customers!#REF!+Customers!#REF!+Customers!#REF!+Customers!#REF!</f>
        <v>#REF!</v>
      </c>
      <c r="L19" s="145" t="e">
        <f>+Customers!#REF!+Customers!#REF!+Customers!#REF!+Customers!#REF!+Customers!#REF!+Customers!#REF!+Customers!#REF!</f>
        <v>#REF!</v>
      </c>
      <c r="N19" s="188">
        <v>0</v>
      </c>
      <c r="O19" s="145" t="e">
        <f>C19</f>
        <v>#REF!</v>
      </c>
      <c r="P19" s="188" t="e">
        <f t="shared" si="4"/>
        <v>#REF!</v>
      </c>
      <c r="R19" s="243"/>
      <c r="S19" s="241"/>
      <c r="T19" s="241"/>
      <c r="U19" s="241"/>
      <c r="V19" s="241"/>
      <c r="W19" s="241"/>
      <c r="X19" s="241"/>
    </row>
    <row r="20" spans="1:28" x14ac:dyDescent="0.2">
      <c r="A20" s="467"/>
      <c r="B20" s="84" t="s">
        <v>81</v>
      </c>
      <c r="C20" s="147" t="e">
        <f t="shared" ref="C20:L20" si="5">SUM(C18:C19)</f>
        <v>#REF!</v>
      </c>
      <c r="D20" s="147" t="e">
        <f t="shared" si="5"/>
        <v>#REF!</v>
      </c>
      <c r="E20" s="147" t="e">
        <f t="shared" si="5"/>
        <v>#REF!</v>
      </c>
      <c r="F20" s="147" t="e">
        <f t="shared" si="5"/>
        <v>#REF!</v>
      </c>
      <c r="G20" s="147" t="e">
        <f t="shared" si="5"/>
        <v>#REF!</v>
      </c>
      <c r="H20" s="147" t="e">
        <f t="shared" si="5"/>
        <v>#REF!</v>
      </c>
      <c r="I20" s="147" t="e">
        <f t="shared" si="5"/>
        <v>#REF!</v>
      </c>
      <c r="J20" s="147" t="e">
        <f t="shared" si="5"/>
        <v>#REF!</v>
      </c>
      <c r="K20" s="147" t="e">
        <f t="shared" si="5"/>
        <v>#REF!</v>
      </c>
      <c r="L20" s="147" t="e">
        <f t="shared" si="5"/>
        <v>#REF!</v>
      </c>
      <c r="N20" s="189">
        <v>0</v>
      </c>
      <c r="O20" s="193" t="e">
        <f>C20</f>
        <v>#REF!</v>
      </c>
      <c r="P20" s="194" t="e">
        <f t="shared" si="4"/>
        <v>#REF!</v>
      </c>
      <c r="R20" s="243"/>
      <c r="S20" s="241"/>
      <c r="T20" s="241"/>
      <c r="U20" s="241"/>
      <c r="V20" s="241"/>
      <c r="W20" s="241"/>
      <c r="X20" s="241"/>
    </row>
    <row r="21" spans="1:28" x14ac:dyDescent="0.2">
      <c r="A21" s="467"/>
      <c r="B21" s="78" t="s">
        <v>43</v>
      </c>
      <c r="C21" s="145" t="e">
        <f>ROUND('Total Revenue'!#REF!/1000000,2)</f>
        <v>#REF!</v>
      </c>
      <c r="D21" s="145" t="e">
        <f>ROUND('Total Revenue'!#REF!/1000000,2)</f>
        <v>#REF!</v>
      </c>
      <c r="E21" s="145" t="e">
        <f>ROUND('Total Revenue'!#REF!/1000000,2)</f>
        <v>#REF!</v>
      </c>
      <c r="F21" s="145" t="e">
        <f>ROUND('Total Revenue'!#REF!/1000000,2)</f>
        <v>#REF!</v>
      </c>
      <c r="G21" s="145" t="e">
        <f>ROUND('Total Revenue'!#REF!/1000000,2)</f>
        <v>#REF!</v>
      </c>
      <c r="H21" s="145" t="e">
        <f>ROUND('Total Revenue'!#REF!/1000000,2)</f>
        <v>#REF!</v>
      </c>
      <c r="I21" s="145" t="e">
        <f>ROUND('Total Revenue'!#REF!/1000000,2)</f>
        <v>#REF!</v>
      </c>
      <c r="J21" s="145" t="e">
        <f>ROUND('Total Revenue'!#REF!/1000000,2)</f>
        <v>#REF!</v>
      </c>
      <c r="K21" s="145" t="e">
        <f>ROUND('Total Revenue'!#REF!/1000000,2)</f>
        <v>#REF!</v>
      </c>
      <c r="L21" s="145" t="e">
        <f>ROUND('Total Revenue'!#REF!/1000000,2)</f>
        <v>#REF!</v>
      </c>
      <c r="N21" s="240">
        <f>451.754-N24-N38-N35-N26</f>
        <v>437.90453900000006</v>
      </c>
      <c r="O21" s="145" t="e">
        <f>SUM('Total Revenue'!#REF!)/1000000</f>
        <v>#REF!</v>
      </c>
      <c r="P21" s="188" t="e">
        <f t="shared" si="4"/>
        <v>#REF!</v>
      </c>
      <c r="Q21" s="45"/>
      <c r="R21" s="243"/>
      <c r="S21" s="263">
        <v>799.91</v>
      </c>
      <c r="T21" s="241">
        <v>799.13</v>
      </c>
      <c r="U21" s="241">
        <v>796.25</v>
      </c>
      <c r="V21" s="241">
        <v>814.83</v>
      </c>
      <c r="W21" s="241">
        <v>838.23</v>
      </c>
      <c r="X21" s="241">
        <v>860.91</v>
      </c>
      <c r="Y21" s="12">
        <v>876.47</v>
      </c>
      <c r="Z21" s="12">
        <v>892.04</v>
      </c>
      <c r="AA21" s="12">
        <v>907.62</v>
      </c>
      <c r="AB21" s="12">
        <v>923.2</v>
      </c>
    </row>
    <row r="22" spans="1:28" x14ac:dyDescent="0.2">
      <c r="A22" s="467"/>
      <c r="B22" s="78" t="s">
        <v>44</v>
      </c>
      <c r="C22" s="145" t="e">
        <f>ROUND(#REF!/1000000,2)</f>
        <v>#REF!</v>
      </c>
      <c r="D22" s="145" t="e">
        <f>ROUND(#REF!/1000000,2)</f>
        <v>#REF!</v>
      </c>
      <c r="E22" s="145" t="e">
        <f>ROUND(#REF!/1000000,2)</f>
        <v>#REF!</v>
      </c>
      <c r="F22" s="145" t="e">
        <f>ROUND(#REF!/1000000,2)</f>
        <v>#REF!</v>
      </c>
      <c r="G22" s="145" t="e">
        <f>ROUND(#REF!/1000000,2)</f>
        <v>#REF!</v>
      </c>
      <c r="H22" s="145" t="e">
        <f>ROUND(#REF!/1000000,2)</f>
        <v>#REF!</v>
      </c>
      <c r="I22" s="145" t="e">
        <f>ROUND(#REF!/1000000,2)</f>
        <v>#REF!</v>
      </c>
      <c r="J22" s="145" t="e">
        <f>ROUND(#REF!/1000000,2)</f>
        <v>#REF!</v>
      </c>
      <c r="K22" s="145" t="e">
        <f>ROUND(#REF!/1000000,2)</f>
        <v>#REF!</v>
      </c>
      <c r="L22" s="145" t="e">
        <f>ROUND(#REF!/1000000,2)</f>
        <v>#REF!</v>
      </c>
      <c r="N22" s="244">
        <f>224.228+N36</f>
        <v>221.90100000000001</v>
      </c>
      <c r="O22" s="145" t="e">
        <f>SUM(#REF!)/1000000</f>
        <v>#REF!</v>
      </c>
      <c r="P22" s="188" t="e">
        <f t="shared" si="4"/>
        <v>#REF!</v>
      </c>
      <c r="R22" s="243"/>
      <c r="S22" s="263">
        <v>419.5</v>
      </c>
      <c r="T22" s="241">
        <v>413.84</v>
      </c>
      <c r="U22" s="241">
        <v>405.05</v>
      </c>
      <c r="V22" s="241">
        <v>416.33</v>
      </c>
      <c r="W22" s="241">
        <v>432.22</v>
      </c>
      <c r="X22" s="241">
        <v>447.71</v>
      </c>
      <c r="Y22" s="12">
        <v>455.48</v>
      </c>
      <c r="Z22" s="12">
        <v>463.26</v>
      </c>
      <c r="AA22" s="12">
        <v>471.04</v>
      </c>
      <c r="AB22" s="12">
        <v>478.82</v>
      </c>
    </row>
    <row r="23" spans="1:28" x14ac:dyDescent="0.2">
      <c r="A23" s="467"/>
      <c r="B23" s="78" t="s">
        <v>45</v>
      </c>
      <c r="C23" s="145" t="e">
        <f>ROUND(#REF!/1000000,2)</f>
        <v>#REF!</v>
      </c>
      <c r="D23" s="145" t="e">
        <f>ROUND(#REF!/1000000,2)</f>
        <v>#REF!</v>
      </c>
      <c r="E23" s="145" t="e">
        <f>ROUND(#REF!/1000000,2)</f>
        <v>#REF!</v>
      </c>
      <c r="F23" s="145" t="e">
        <f>ROUND(#REF!/1000000,2)</f>
        <v>#REF!</v>
      </c>
      <c r="G23" s="145" t="e">
        <f>ROUND(#REF!/1000000,2)</f>
        <v>#REF!</v>
      </c>
      <c r="H23" s="145" t="e">
        <f>ROUND(#REF!/1000000,2)</f>
        <v>#REF!</v>
      </c>
      <c r="I23" s="145" t="e">
        <f>ROUND(#REF!/1000000,2)</f>
        <v>#REF!</v>
      </c>
      <c r="J23" s="145" t="e">
        <f>ROUND(#REF!/1000000,2)</f>
        <v>#REF!</v>
      </c>
      <c r="K23" s="145" t="e">
        <f>ROUND(#REF!/1000000,2)</f>
        <v>#REF!</v>
      </c>
      <c r="L23" s="145" t="e">
        <f>ROUND(#REF!/1000000,2)</f>
        <v>#REF!</v>
      </c>
      <c r="N23" s="244">
        <v>11.343</v>
      </c>
      <c r="O23" s="145" t="e">
        <f>SUM(#REF!)/1000000</f>
        <v>#REF!</v>
      </c>
      <c r="P23" s="188" t="e">
        <f t="shared" si="4"/>
        <v>#REF!</v>
      </c>
      <c r="R23" s="243"/>
      <c r="S23" s="263">
        <v>20.46</v>
      </c>
      <c r="T23" s="241">
        <v>20.45</v>
      </c>
      <c r="U23" s="241">
        <v>20.39</v>
      </c>
      <c r="V23" s="241">
        <v>20.88</v>
      </c>
      <c r="W23" s="241">
        <v>21.49</v>
      </c>
      <c r="X23" s="241">
        <v>22.08</v>
      </c>
      <c r="Y23" s="12">
        <v>22.49</v>
      </c>
      <c r="Z23" s="12">
        <v>22.9</v>
      </c>
      <c r="AA23" s="12">
        <v>23.32</v>
      </c>
      <c r="AB23" s="12">
        <v>23.73</v>
      </c>
    </row>
    <row r="24" spans="1:28" x14ac:dyDescent="0.2">
      <c r="A24" s="467"/>
      <c r="B24" s="78" t="s">
        <v>58</v>
      </c>
      <c r="C24" s="148" t="e">
        <f>ROUND(#REF!/1000000,2)</f>
        <v>#REF!</v>
      </c>
      <c r="D24" s="148" t="e">
        <f>ROUND(#REF!/1000000,2)</f>
        <v>#REF!</v>
      </c>
      <c r="E24" s="148" t="e">
        <f>ROUND(#REF!/1000000,2)</f>
        <v>#REF!</v>
      </c>
      <c r="F24" s="148" t="e">
        <f>ROUND(#REF!/1000000,2)</f>
        <v>#REF!</v>
      </c>
      <c r="G24" s="148" t="e">
        <f>ROUND(#REF!/1000000,2)</f>
        <v>#REF!</v>
      </c>
      <c r="H24" s="148" t="e">
        <f>ROUND(#REF!/1000000,2)</f>
        <v>#REF!</v>
      </c>
      <c r="I24" s="148" t="e">
        <f>ROUND(#REF!/1000000,2)</f>
        <v>#REF!</v>
      </c>
      <c r="J24" s="148" t="e">
        <f>ROUND(#REF!/1000000,2)</f>
        <v>#REF!</v>
      </c>
      <c r="K24" s="148" t="e">
        <f>ROUND(#REF!/1000000,2)</f>
        <v>#REF!</v>
      </c>
      <c r="L24" s="148" t="e">
        <f>ROUND(#REF!/1000000,2)</f>
        <v>#REF!</v>
      </c>
      <c r="N24" s="244">
        <v>4.6849999999999996</v>
      </c>
      <c r="O24" s="148" t="e">
        <f>SUM(#REF!)/1000000</f>
        <v>#REF!</v>
      </c>
      <c r="P24" s="190" t="e">
        <f t="shared" si="4"/>
        <v>#REF!</v>
      </c>
      <c r="R24" s="243"/>
      <c r="S24" s="263">
        <v>7.69</v>
      </c>
      <c r="T24" s="241">
        <v>7.92</v>
      </c>
      <c r="U24" s="241">
        <v>8.16</v>
      </c>
      <c r="V24" s="241">
        <v>8.4</v>
      </c>
      <c r="W24" s="241">
        <v>8.66</v>
      </c>
      <c r="X24" s="241">
        <v>8.92</v>
      </c>
      <c r="Y24" s="12">
        <v>9.19</v>
      </c>
      <c r="Z24" s="12">
        <v>9.4600000000000009</v>
      </c>
      <c r="AA24" s="12">
        <v>9.73</v>
      </c>
      <c r="AB24" s="12">
        <v>10.01</v>
      </c>
    </row>
    <row r="25" spans="1:28" x14ac:dyDescent="0.2">
      <c r="A25" s="467"/>
      <c r="B25" s="78" t="s">
        <v>76</v>
      </c>
      <c r="C25" s="145" t="e">
        <f>ROUND(#REF!/1000000,2)</f>
        <v>#REF!</v>
      </c>
      <c r="D25" s="145" t="e">
        <f>ROUND(#REF!/1000000,2)</f>
        <v>#REF!</v>
      </c>
      <c r="E25" s="145" t="e">
        <f>ROUND(#REF!/1000000,2)</f>
        <v>#REF!</v>
      </c>
      <c r="F25" s="145" t="e">
        <f>ROUND(#REF!/1000000,2)</f>
        <v>#REF!</v>
      </c>
      <c r="G25" s="145" t="e">
        <f>ROUND(#REF!/1000000,2)</f>
        <v>#REF!</v>
      </c>
      <c r="H25" s="145" t="e">
        <f>ROUND(#REF!/1000000,2)</f>
        <v>#REF!</v>
      </c>
      <c r="I25" s="145" t="e">
        <f>ROUND(#REF!/1000000,2)</f>
        <v>#REF!</v>
      </c>
      <c r="J25" s="145" t="e">
        <f>ROUND(#REF!/1000000,2)</f>
        <v>#REF!</v>
      </c>
      <c r="K25" s="145" t="e">
        <f>ROUND(#REF!/1000000,2)</f>
        <v>#REF!</v>
      </c>
      <c r="L25" s="145" t="e">
        <f>ROUND(#REF!/1000000,2)</f>
        <v>#REF!</v>
      </c>
      <c r="N25" s="244">
        <v>-8.4000000000000005E-2</v>
      </c>
      <c r="O25" s="145" t="e">
        <f>SUM(#REF!)/1000000</f>
        <v>#REF!</v>
      </c>
      <c r="P25" s="188" t="e">
        <f t="shared" si="4"/>
        <v>#REF!</v>
      </c>
      <c r="R25" s="243"/>
      <c r="S25" s="263">
        <v>2.0099999999999998</v>
      </c>
      <c r="T25" s="241">
        <v>1.97</v>
      </c>
      <c r="U25" s="241">
        <v>1.91</v>
      </c>
      <c r="V25" s="241">
        <v>1.98</v>
      </c>
      <c r="W25" s="241">
        <v>2.06</v>
      </c>
      <c r="X25" s="241">
        <v>2.15</v>
      </c>
      <c r="Y25" s="12">
        <v>2.1800000000000002</v>
      </c>
      <c r="Z25" s="12">
        <v>2.2200000000000002</v>
      </c>
      <c r="AA25" s="12">
        <v>2.2599999999999998</v>
      </c>
      <c r="AB25" s="12">
        <v>2.2999999999999998</v>
      </c>
    </row>
    <row r="26" spans="1:28" x14ac:dyDescent="0.2">
      <c r="A26" s="467"/>
      <c r="B26" s="78" t="s">
        <v>77</v>
      </c>
      <c r="C26" s="145" t="e">
        <f>ROUND(SUM(#REF!)/1000000,2)+ROUND(#REF!/1000000,2)</f>
        <v>#REF!</v>
      </c>
      <c r="D26" s="145" t="e">
        <f>ROUND(SUM(#REF!)/1000000,2)+ROUND(#REF!/1000000,2)</f>
        <v>#REF!</v>
      </c>
      <c r="E26" s="145" t="e">
        <f>ROUND(SUM(#REF!)/1000000,2)+ROUND(#REF!/1000000,2)</f>
        <v>#REF!</v>
      </c>
      <c r="F26" s="145" t="e">
        <f>ROUND(SUM(#REF!)/1000000,2)+ROUND(#REF!/1000000,2)</f>
        <v>#REF!</v>
      </c>
      <c r="G26" s="145" t="e">
        <f>ROUND(SUM(#REF!)/1000000,2)+ROUND(#REF!/1000000,2)</f>
        <v>#REF!</v>
      </c>
      <c r="H26" s="145" t="e">
        <f>ROUND(SUM(#REF!)/1000000,2)+ROUND(#REF!/1000000,2)</f>
        <v>#REF!</v>
      </c>
      <c r="I26" s="145" t="e">
        <f>ROUND(SUM(#REF!)/1000000,2)+ROUND(#REF!/1000000,2)</f>
        <v>#REF!</v>
      </c>
      <c r="J26" s="145" t="e">
        <f>ROUND(SUM(#REF!)/1000000,2)+ROUND(#REF!/1000000,2)</f>
        <v>#REF!</v>
      </c>
      <c r="K26" s="145" t="e">
        <f>ROUND(SUM(#REF!)/1000000,2)+ROUND(#REF!/1000000,2)</f>
        <v>#REF!</v>
      </c>
      <c r="L26" s="145" t="e">
        <f>ROUND(SUM(#REF!)/1000000,2)+ROUND(#REF!/1000000,2)</f>
        <v>#REF!</v>
      </c>
      <c r="N26" s="244">
        <v>0.41699999999999998</v>
      </c>
      <c r="O26" s="145" t="e">
        <f>(SUM(#REF!)+SUM('Monthly Margin'!#REF!)+SUM('Monthly Margin'!#REF!)+SUM(#REF!)+SUM(#REF!))/1000000</f>
        <v>#REF!</v>
      </c>
      <c r="P26" s="188" t="e">
        <f t="shared" si="4"/>
        <v>#REF!</v>
      </c>
      <c r="Q26" s="45"/>
      <c r="R26" s="243"/>
      <c r="S26" s="263">
        <v>-4.55</v>
      </c>
      <c r="T26" s="241">
        <v>-3.669999999999999</v>
      </c>
      <c r="U26" s="241">
        <v>-2.7100000000000009</v>
      </c>
      <c r="V26" s="241">
        <v>-1.0600000000000005</v>
      </c>
      <c r="W26" s="241">
        <v>0.59999999999999964</v>
      </c>
      <c r="X26" s="241">
        <v>2.9700000000000006</v>
      </c>
      <c r="Y26" s="12">
        <v>5.3199999999999985</v>
      </c>
      <c r="Z26" s="12">
        <v>6.990000000000002</v>
      </c>
      <c r="AA26" s="12">
        <v>8.379999999999999</v>
      </c>
      <c r="AB26" s="12">
        <v>8.25</v>
      </c>
    </row>
    <row r="27" spans="1:28" x14ac:dyDescent="0.2">
      <c r="A27" s="467"/>
      <c r="B27" s="86" t="s">
        <v>46</v>
      </c>
      <c r="C27" s="269" t="e">
        <f t="shared" ref="C27:O27" si="6">+C21-C22-C23+C24-C25+C26</f>
        <v>#REF!</v>
      </c>
      <c r="D27" s="146" t="e">
        <f t="shared" si="6"/>
        <v>#REF!</v>
      </c>
      <c r="E27" s="146" t="e">
        <f t="shared" si="6"/>
        <v>#REF!</v>
      </c>
      <c r="F27" s="146" t="e">
        <f t="shared" si="6"/>
        <v>#REF!</v>
      </c>
      <c r="G27" s="146" t="e">
        <f t="shared" si="6"/>
        <v>#REF!</v>
      </c>
      <c r="H27" s="146" t="e">
        <f t="shared" si="6"/>
        <v>#REF!</v>
      </c>
      <c r="I27" s="146" t="e">
        <f t="shared" si="6"/>
        <v>#REF!</v>
      </c>
      <c r="J27" s="146" t="e">
        <f t="shared" si="6"/>
        <v>#REF!</v>
      </c>
      <c r="K27" s="146" t="e">
        <f t="shared" si="6"/>
        <v>#REF!</v>
      </c>
      <c r="L27" s="146" t="e">
        <f t="shared" si="6"/>
        <v>#REF!</v>
      </c>
      <c r="N27" s="245">
        <f>+N21-N22-N23+N24-N25+N26</f>
        <v>209.84653900000006</v>
      </c>
      <c r="O27" s="146" t="e">
        <f t="shared" si="6"/>
        <v>#REF!</v>
      </c>
      <c r="P27" s="189" t="e">
        <f t="shared" si="4"/>
        <v>#REF!</v>
      </c>
      <c r="Q27" s="45"/>
      <c r="R27" s="243"/>
      <c r="S27" s="263">
        <v>361.08</v>
      </c>
      <c r="T27" s="241">
        <v>367.12</v>
      </c>
      <c r="U27" s="241">
        <v>374.35</v>
      </c>
      <c r="V27" s="241">
        <v>382.98</v>
      </c>
      <c r="W27" s="241">
        <v>391.72</v>
      </c>
      <c r="X27" s="241">
        <v>400.86000000000007</v>
      </c>
      <c r="Y27" s="12">
        <v>410.83</v>
      </c>
      <c r="Z27" s="12">
        <v>420.10999999999996</v>
      </c>
      <c r="AA27" s="12">
        <v>429.11</v>
      </c>
      <c r="AB27" s="12">
        <v>436.61</v>
      </c>
    </row>
    <row r="28" spans="1:28" x14ac:dyDescent="0.2">
      <c r="A28" s="87"/>
      <c r="B28" s="108" t="s">
        <v>85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N28" s="191"/>
      <c r="O28" s="149"/>
      <c r="P28" s="191"/>
      <c r="R28" s="243"/>
      <c r="S28" s="241"/>
      <c r="T28" s="241"/>
      <c r="U28" s="241"/>
      <c r="V28" s="241"/>
      <c r="W28" s="241"/>
      <c r="X28" s="241"/>
    </row>
    <row r="29" spans="1:28" x14ac:dyDescent="0.2">
      <c r="A29" s="87"/>
      <c r="B29" s="109" t="s">
        <v>86</v>
      </c>
      <c r="C29" s="145" t="e">
        <f>ROUND(#REF!/1000000,1)</f>
        <v>#REF!</v>
      </c>
      <c r="D29" s="145" t="e">
        <f>ROUND(#REF!/1000000,1)</f>
        <v>#REF!</v>
      </c>
      <c r="E29" s="145" t="e">
        <f>ROUND(#REF!/1000000,1)</f>
        <v>#REF!</v>
      </c>
      <c r="F29" s="145" t="e">
        <f>ROUND(#REF!/1000000,1)</f>
        <v>#REF!</v>
      </c>
      <c r="G29" s="145" t="e">
        <f>ROUND(#REF!/1000000,1)</f>
        <v>#REF!</v>
      </c>
      <c r="H29" s="145" t="e">
        <f>ROUND(#REF!/1000000,1)</f>
        <v>#REF!</v>
      </c>
      <c r="I29" s="145" t="e">
        <f>ROUND(#REF!/1000000,1)</f>
        <v>#REF!</v>
      </c>
      <c r="J29" s="145" t="e">
        <f>ROUND(#REF!/1000000,1)</f>
        <v>#REF!</v>
      </c>
      <c r="K29" s="145" t="e">
        <f>ROUND(#REF!/1000000,1)</f>
        <v>#REF!</v>
      </c>
      <c r="L29" s="145" t="e">
        <f>ROUND(#REF!/1000000,1)</f>
        <v>#REF!</v>
      </c>
      <c r="N29" s="188">
        <v>0</v>
      </c>
      <c r="O29" s="145" t="e">
        <f>SUM('Monthly Margin'!#REF!)/1000000</f>
        <v>#REF!</v>
      </c>
      <c r="P29" s="188" t="e">
        <f>O29+N29</f>
        <v>#REF!</v>
      </c>
      <c r="R29" s="243"/>
      <c r="S29" s="241"/>
      <c r="T29" s="241"/>
      <c r="U29" s="241"/>
      <c r="V29" s="241"/>
      <c r="W29" s="241"/>
      <c r="X29" s="241"/>
    </row>
    <row r="30" spans="1:28" ht="12.75" customHeight="1" x14ac:dyDescent="0.2">
      <c r="A30" s="87"/>
      <c r="B30" s="109" t="s">
        <v>87</v>
      </c>
      <c r="C30" s="145" t="e">
        <f>ROUND(#REF!/1000000,1)</f>
        <v>#REF!</v>
      </c>
      <c r="D30" s="145" t="e">
        <f>ROUND(#REF!/1000000,1)</f>
        <v>#REF!</v>
      </c>
      <c r="E30" s="145" t="e">
        <f>ROUND(#REF!/1000000,1)</f>
        <v>#REF!</v>
      </c>
      <c r="F30" s="145" t="e">
        <f>ROUND(#REF!/1000000,1)</f>
        <v>#REF!</v>
      </c>
      <c r="G30" s="145" t="e">
        <f>ROUND(#REF!/1000000,1)</f>
        <v>#REF!</v>
      </c>
      <c r="H30" s="145" t="e">
        <f>ROUND(#REF!/1000000,1)</f>
        <v>#REF!</v>
      </c>
      <c r="I30" s="145" t="e">
        <f>ROUND(#REF!/1000000,1)</f>
        <v>#REF!</v>
      </c>
      <c r="J30" s="145" t="e">
        <f>ROUND(#REF!/1000000,1)</f>
        <v>#REF!</v>
      </c>
      <c r="K30" s="145" t="e">
        <f>ROUND(#REF!/1000000,1)</f>
        <v>#REF!</v>
      </c>
      <c r="L30" s="145" t="e">
        <f>ROUND(#REF!/1000000,1)</f>
        <v>#REF!</v>
      </c>
      <c r="N30" s="188">
        <v>0</v>
      </c>
      <c r="O30" s="145" t="e">
        <f>SUM('Monthly Margin'!#REF!)</f>
        <v>#REF!</v>
      </c>
      <c r="P30" s="188" t="e">
        <f>O30+N30</f>
        <v>#REF!</v>
      </c>
      <c r="R30" s="243"/>
      <c r="S30" s="263" t="e">
        <f>C21-S21</f>
        <v>#REF!</v>
      </c>
      <c r="T30" s="263" t="e">
        <f t="shared" ref="T30:AB36" si="7">D21-T21</f>
        <v>#REF!</v>
      </c>
      <c r="U30" s="263" t="e">
        <f t="shared" si="7"/>
        <v>#REF!</v>
      </c>
      <c r="V30" s="263" t="e">
        <f t="shared" si="7"/>
        <v>#REF!</v>
      </c>
      <c r="W30" s="263" t="e">
        <f t="shared" si="7"/>
        <v>#REF!</v>
      </c>
      <c r="X30" s="263" t="e">
        <f t="shared" si="7"/>
        <v>#REF!</v>
      </c>
      <c r="Y30" s="263" t="e">
        <f t="shared" si="7"/>
        <v>#REF!</v>
      </c>
      <c r="Z30" s="263" t="e">
        <f t="shared" si="7"/>
        <v>#REF!</v>
      </c>
      <c r="AA30" s="263" t="e">
        <f t="shared" si="7"/>
        <v>#REF!</v>
      </c>
      <c r="AB30" s="263" t="e">
        <f t="shared" si="7"/>
        <v>#REF!</v>
      </c>
    </row>
    <row r="31" spans="1:28" ht="12.75" customHeight="1" x14ac:dyDescent="0.2">
      <c r="A31" s="87"/>
      <c r="B31" s="110" t="s">
        <v>88</v>
      </c>
      <c r="C31" s="146">
        <v>0</v>
      </c>
      <c r="D31" s="146">
        <v>0</v>
      </c>
      <c r="E31" s="146">
        <v>0</v>
      </c>
      <c r="F31" s="146">
        <v>0</v>
      </c>
      <c r="G31" s="146">
        <v>0</v>
      </c>
      <c r="H31" s="146">
        <v>0</v>
      </c>
      <c r="I31" s="146">
        <v>0</v>
      </c>
      <c r="J31" s="146">
        <v>0</v>
      </c>
      <c r="K31" s="146">
        <v>0</v>
      </c>
      <c r="L31" s="146">
        <v>0</v>
      </c>
      <c r="N31" s="189">
        <v>0</v>
      </c>
      <c r="O31" s="146">
        <v>0</v>
      </c>
      <c r="P31" s="189">
        <f>O31+N31</f>
        <v>0</v>
      </c>
      <c r="R31" s="263"/>
      <c r="S31" s="263" t="e">
        <f t="shared" ref="S31:S36" si="8">C22-S22</f>
        <v>#REF!</v>
      </c>
      <c r="T31" s="263" t="e">
        <f t="shared" si="7"/>
        <v>#REF!</v>
      </c>
      <c r="U31" s="263" t="e">
        <f t="shared" si="7"/>
        <v>#REF!</v>
      </c>
      <c r="V31" s="263" t="e">
        <f t="shared" si="7"/>
        <v>#REF!</v>
      </c>
      <c r="W31" s="263" t="e">
        <f t="shared" si="7"/>
        <v>#REF!</v>
      </c>
      <c r="X31" s="263" t="e">
        <f t="shared" si="7"/>
        <v>#REF!</v>
      </c>
      <c r="Y31" s="263" t="e">
        <f t="shared" si="7"/>
        <v>#REF!</v>
      </c>
      <c r="Z31" s="263" t="e">
        <f t="shared" si="7"/>
        <v>#REF!</v>
      </c>
      <c r="AA31" s="263" t="e">
        <f t="shared" si="7"/>
        <v>#REF!</v>
      </c>
      <c r="AB31" s="263" t="e">
        <f t="shared" si="7"/>
        <v>#REF!</v>
      </c>
    </row>
    <row r="32" spans="1:28" ht="12.75" customHeight="1" x14ac:dyDescent="0.2">
      <c r="A32" s="150"/>
      <c r="B32" s="78" t="s">
        <v>184</v>
      </c>
      <c r="C32" s="468" t="s">
        <v>203</v>
      </c>
      <c r="D32" s="469"/>
      <c r="E32" s="469"/>
      <c r="F32" s="469"/>
      <c r="G32" s="469"/>
      <c r="H32" s="469"/>
      <c r="I32" s="469"/>
      <c r="J32" s="469"/>
      <c r="K32" s="469"/>
      <c r="L32" s="469"/>
      <c r="R32" s="263"/>
      <c r="S32" s="263" t="e">
        <f t="shared" si="8"/>
        <v>#REF!</v>
      </c>
      <c r="T32" s="263" t="e">
        <f t="shared" si="7"/>
        <v>#REF!</v>
      </c>
      <c r="U32" s="263" t="e">
        <f t="shared" si="7"/>
        <v>#REF!</v>
      </c>
      <c r="V32" s="263" t="e">
        <f t="shared" si="7"/>
        <v>#REF!</v>
      </c>
      <c r="W32" s="263" t="e">
        <f t="shared" si="7"/>
        <v>#REF!</v>
      </c>
      <c r="X32" s="263" t="e">
        <f t="shared" si="7"/>
        <v>#REF!</v>
      </c>
      <c r="Y32" s="263" t="e">
        <f t="shared" si="7"/>
        <v>#REF!</v>
      </c>
      <c r="Z32" s="263" t="e">
        <f t="shared" si="7"/>
        <v>#REF!</v>
      </c>
      <c r="AA32" s="263" t="e">
        <f t="shared" si="7"/>
        <v>#REF!</v>
      </c>
      <c r="AB32" s="263" t="e">
        <f t="shared" si="7"/>
        <v>#REF!</v>
      </c>
    </row>
    <row r="33" spans="1:28" ht="12.75" customHeight="1" x14ac:dyDescent="0.2">
      <c r="A33" s="150"/>
      <c r="B33" s="78" t="s">
        <v>185</v>
      </c>
      <c r="C33" s="470"/>
      <c r="D33" s="471"/>
      <c r="E33" s="471"/>
      <c r="F33" s="471"/>
      <c r="G33" s="471"/>
      <c r="H33" s="471"/>
      <c r="I33" s="471"/>
      <c r="J33" s="471"/>
      <c r="K33" s="471"/>
      <c r="L33" s="471"/>
      <c r="R33" s="263"/>
      <c r="S33" s="263" t="e">
        <f t="shared" si="8"/>
        <v>#REF!</v>
      </c>
      <c r="T33" s="263" t="e">
        <f t="shared" si="7"/>
        <v>#REF!</v>
      </c>
      <c r="U33" s="263" t="e">
        <f t="shared" si="7"/>
        <v>#REF!</v>
      </c>
      <c r="V33" s="263" t="e">
        <f t="shared" si="7"/>
        <v>#REF!</v>
      </c>
      <c r="W33" s="263" t="e">
        <f t="shared" si="7"/>
        <v>#REF!</v>
      </c>
      <c r="X33" s="263" t="e">
        <f t="shared" si="7"/>
        <v>#REF!</v>
      </c>
      <c r="Y33" s="263" t="e">
        <f t="shared" si="7"/>
        <v>#REF!</v>
      </c>
      <c r="Z33" s="263" t="e">
        <f t="shared" si="7"/>
        <v>#REF!</v>
      </c>
      <c r="AA33" s="263" t="e">
        <f t="shared" si="7"/>
        <v>#REF!</v>
      </c>
      <c r="AB33" s="263" t="e">
        <f t="shared" si="7"/>
        <v>#REF!</v>
      </c>
    </row>
    <row r="34" spans="1:28" ht="12.75" customHeight="1" x14ac:dyDescent="0.2">
      <c r="A34" s="150"/>
      <c r="B34" s="78" t="s">
        <v>186</v>
      </c>
      <c r="C34" s="470"/>
      <c r="D34" s="471"/>
      <c r="E34" s="471"/>
      <c r="F34" s="471"/>
      <c r="G34" s="471"/>
      <c r="H34" s="471"/>
      <c r="I34" s="471"/>
      <c r="J34" s="471"/>
      <c r="K34" s="471"/>
      <c r="L34" s="471"/>
      <c r="N34" s="243">
        <f>N27</f>
        <v>209.84653900000006</v>
      </c>
      <c r="O34" s="45" t="e">
        <f>O27</f>
        <v>#REF!</v>
      </c>
      <c r="P34" s="12" t="s">
        <v>211</v>
      </c>
      <c r="R34" s="263"/>
      <c r="S34" s="263" t="e">
        <f t="shared" si="8"/>
        <v>#REF!</v>
      </c>
      <c r="T34" s="263" t="e">
        <f t="shared" si="7"/>
        <v>#REF!</v>
      </c>
      <c r="U34" s="263" t="e">
        <f t="shared" si="7"/>
        <v>#REF!</v>
      </c>
      <c r="V34" s="263" t="e">
        <f t="shared" si="7"/>
        <v>#REF!</v>
      </c>
      <c r="W34" s="263" t="e">
        <f t="shared" si="7"/>
        <v>#REF!</v>
      </c>
      <c r="X34" s="263" t="e">
        <f t="shared" si="7"/>
        <v>#REF!</v>
      </c>
      <c r="Y34" s="263" t="e">
        <f t="shared" si="7"/>
        <v>#REF!</v>
      </c>
      <c r="Z34" s="263" t="e">
        <f t="shared" si="7"/>
        <v>#REF!</v>
      </c>
      <c r="AA34" s="263" t="e">
        <f t="shared" si="7"/>
        <v>#REF!</v>
      </c>
      <c r="AB34" s="263" t="e">
        <f t="shared" si="7"/>
        <v>#REF!</v>
      </c>
    </row>
    <row r="35" spans="1:28" ht="12.75" customHeight="1" x14ac:dyDescent="0.2">
      <c r="A35" s="150"/>
      <c r="B35" s="78" t="s">
        <v>187</v>
      </c>
      <c r="C35" s="470"/>
      <c r="D35" s="471"/>
      <c r="E35" s="471"/>
      <c r="F35" s="471"/>
      <c r="G35" s="471"/>
      <c r="H35" s="471"/>
      <c r="I35" s="471"/>
      <c r="J35" s="471"/>
      <c r="K35" s="471"/>
      <c r="L35" s="471"/>
      <c r="N35" s="239">
        <v>6.3944609999999997</v>
      </c>
      <c r="O35" s="239"/>
      <c r="P35" s="12" t="s">
        <v>209</v>
      </c>
      <c r="R35" s="263"/>
      <c r="S35" s="61" t="e">
        <f t="shared" si="8"/>
        <v>#REF!</v>
      </c>
      <c r="T35" s="61" t="e">
        <f t="shared" si="7"/>
        <v>#REF!</v>
      </c>
      <c r="U35" s="61" t="e">
        <f t="shared" si="7"/>
        <v>#REF!</v>
      </c>
      <c r="V35" s="61" t="e">
        <f t="shared" si="7"/>
        <v>#REF!</v>
      </c>
      <c r="W35" s="61" t="e">
        <f t="shared" si="7"/>
        <v>#REF!</v>
      </c>
      <c r="X35" s="61" t="e">
        <f t="shared" si="7"/>
        <v>#REF!</v>
      </c>
      <c r="Y35" s="61" t="e">
        <f t="shared" si="7"/>
        <v>#REF!</v>
      </c>
      <c r="Z35" s="61" t="e">
        <f t="shared" si="7"/>
        <v>#REF!</v>
      </c>
      <c r="AA35" s="61" t="e">
        <f t="shared" si="7"/>
        <v>#REF!</v>
      </c>
      <c r="AB35" s="61" t="e">
        <f t="shared" si="7"/>
        <v>#REF!</v>
      </c>
    </row>
    <row r="36" spans="1:28" ht="12.75" customHeight="1" x14ac:dyDescent="0.2">
      <c r="A36" s="150"/>
      <c r="B36" s="78" t="s">
        <v>188</v>
      </c>
      <c r="C36" s="470"/>
      <c r="D36" s="471"/>
      <c r="E36" s="471"/>
      <c r="F36" s="471"/>
      <c r="G36" s="471"/>
      <c r="H36" s="471"/>
      <c r="I36" s="471"/>
      <c r="J36" s="471"/>
      <c r="K36" s="471"/>
      <c r="L36" s="471"/>
      <c r="N36" s="45">
        <v>-2.327</v>
      </c>
      <c r="O36" s="45"/>
      <c r="P36" s="12" t="s">
        <v>210</v>
      </c>
      <c r="Q36" s="243">
        <f>N36+O36</f>
        <v>-2.327</v>
      </c>
      <c r="R36" s="263"/>
      <c r="S36" s="263" t="e">
        <f t="shared" si="8"/>
        <v>#REF!</v>
      </c>
      <c r="T36" s="263" t="e">
        <f t="shared" si="7"/>
        <v>#REF!</v>
      </c>
      <c r="U36" s="263" t="e">
        <f t="shared" si="7"/>
        <v>#REF!</v>
      </c>
      <c r="V36" s="263" t="e">
        <f t="shared" si="7"/>
        <v>#REF!</v>
      </c>
      <c r="W36" s="263" t="e">
        <f t="shared" si="7"/>
        <v>#REF!</v>
      </c>
      <c r="X36" s="263" t="e">
        <f t="shared" si="7"/>
        <v>#REF!</v>
      </c>
      <c r="Y36" s="263" t="e">
        <f t="shared" si="7"/>
        <v>#REF!</v>
      </c>
      <c r="Z36" s="263" t="e">
        <f t="shared" si="7"/>
        <v>#REF!</v>
      </c>
      <c r="AA36" s="263" t="e">
        <f t="shared" si="7"/>
        <v>#REF!</v>
      </c>
      <c r="AB36" s="263" t="e">
        <f t="shared" si="7"/>
        <v>#REF!</v>
      </c>
    </row>
    <row r="37" spans="1:28" x14ac:dyDescent="0.2">
      <c r="A37" s="88"/>
      <c r="B37" s="81"/>
      <c r="C37" s="147"/>
      <c r="D37" s="147"/>
      <c r="E37" s="147"/>
      <c r="F37" s="147"/>
      <c r="G37" s="147"/>
      <c r="H37" s="147"/>
      <c r="I37" s="147"/>
      <c r="J37" s="85"/>
      <c r="K37" s="85"/>
      <c r="L37" s="85"/>
      <c r="N37" s="45">
        <v>0</v>
      </c>
      <c r="O37" s="179">
        <f>1.55*0</f>
        <v>0</v>
      </c>
      <c r="P37" s="45" t="s">
        <v>227</v>
      </c>
    </row>
    <row r="38" spans="1:28" x14ac:dyDescent="0.2">
      <c r="A38" s="97"/>
      <c r="B38" s="98" t="s">
        <v>31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N38" s="45">
        <v>2.3530000000000002</v>
      </c>
      <c r="O38" s="45">
        <f>2.27-0.07</f>
        <v>2.2000000000000002</v>
      </c>
      <c r="P38" s="45" t="s">
        <v>212</v>
      </c>
      <c r="Q38" s="243">
        <f>N38+O38</f>
        <v>4.5530000000000008</v>
      </c>
    </row>
    <row r="39" spans="1:28" x14ac:dyDescent="0.2">
      <c r="A39" s="97" t="s">
        <v>145</v>
      </c>
      <c r="B39" s="100" t="s">
        <v>141</v>
      </c>
      <c r="C39" s="101" t="e">
        <f>+'Total Revenue'!#REF!/1000000+((#REF!+#REF!+#REF!)*$C$45)/1000000</f>
        <v>#REF!</v>
      </c>
      <c r="D39" s="101" t="e">
        <f>+'Total Revenue'!#REF!/1000000+((#REF!+#REF!+#REF!)*$C$45)/1000000</f>
        <v>#REF!</v>
      </c>
      <c r="E39" s="101" t="e">
        <f>+'Total Revenue'!#REF!/1000000+((#REF!+#REF!+#REF!)*$C$45)/1000000</f>
        <v>#REF!</v>
      </c>
      <c r="F39" s="101" t="e">
        <f>+'Total Revenue'!#REF!/1000000+((#REF!+#REF!+#REF!)*$C$45)/1000000</f>
        <v>#REF!</v>
      </c>
      <c r="G39" s="101" t="e">
        <f>+'Total Revenue'!#REF!/1000000+((#REF!+#REF!+#REF!)*$C$45)/1000000</f>
        <v>#REF!</v>
      </c>
      <c r="H39" s="101" t="e">
        <f>+'Total Revenue'!#REF!/1000000+((#REF!+#REF!+#REF!)*$C$45)/1000000</f>
        <v>#REF!</v>
      </c>
      <c r="I39" s="101" t="e">
        <f>+'Total Revenue'!#REF!/1000000+((#REF!+#REF!+#REF!)*$C$45)/1000000</f>
        <v>#REF!</v>
      </c>
      <c r="J39" s="101" t="e">
        <f>+'Total Revenue'!#REF!/1000000+((#REF!+#REF!+#REF!)*$C$45)/1000000</f>
        <v>#REF!</v>
      </c>
      <c r="K39" s="101" t="e">
        <f>+'Total Revenue'!#REF!/1000000+((#REF!+#REF!+#REF!)*$C$45)/1000000</f>
        <v>#REF!</v>
      </c>
      <c r="L39" s="101" t="e">
        <f>+'Total Revenue'!#REF!/1000000+((#REF!+#REF!+#REF!)*$C$45)/1000000</f>
        <v>#REF!</v>
      </c>
      <c r="M39" s="45"/>
      <c r="N39" s="45">
        <v>0</v>
      </c>
      <c r="O39" s="45">
        <v>0</v>
      </c>
      <c r="P39" s="45" t="s">
        <v>213</v>
      </c>
      <c r="R39" s="45"/>
    </row>
    <row r="40" spans="1:28" x14ac:dyDescent="0.2">
      <c r="A40" s="97" t="s">
        <v>146</v>
      </c>
      <c r="B40" s="100" t="s">
        <v>142</v>
      </c>
      <c r="C40" s="101" t="e">
        <f>+#REF!/1000000+#REF!/1000000</f>
        <v>#REF!</v>
      </c>
      <c r="D40" s="101" t="e">
        <f>+#REF!/1000000+#REF!/1000000</f>
        <v>#REF!</v>
      </c>
      <c r="E40" s="101" t="e">
        <f>+#REF!/1000000+#REF!/1000000</f>
        <v>#REF!</v>
      </c>
      <c r="F40" s="101" t="e">
        <f>+#REF!/1000000+#REF!/1000000</f>
        <v>#REF!</v>
      </c>
      <c r="G40" s="101" t="e">
        <f>+#REF!/1000000+#REF!/1000000</f>
        <v>#REF!</v>
      </c>
      <c r="H40" s="101" t="e">
        <f>+#REF!/1000000+#REF!/1000000</f>
        <v>#REF!</v>
      </c>
      <c r="I40" s="101" t="e">
        <f>+#REF!/1000000+#REF!/1000000</f>
        <v>#REF!</v>
      </c>
      <c r="J40" s="101" t="e">
        <f>+#REF!/1000000+#REF!/1000000</f>
        <v>#REF!</v>
      </c>
      <c r="K40" s="101" t="e">
        <f>+#REF!/1000000+#REF!/1000000</f>
        <v>#REF!</v>
      </c>
      <c r="L40" s="101" t="e">
        <f>+#REF!/1000000+#REF!/1000000</f>
        <v>#REF!</v>
      </c>
      <c r="M40" s="45"/>
      <c r="R40" s="45"/>
    </row>
    <row r="41" spans="1:28" x14ac:dyDescent="0.2">
      <c r="A41" s="97" t="s">
        <v>147</v>
      </c>
      <c r="B41" s="100" t="s">
        <v>143</v>
      </c>
      <c r="C41" s="101" t="e">
        <f>+'Total Revenue'!#REF!/1000000</f>
        <v>#REF!</v>
      </c>
      <c r="D41" s="101" t="e">
        <f>+'Total Revenue'!#REF!/1000000</f>
        <v>#REF!</v>
      </c>
      <c r="E41" s="101" t="e">
        <f>+'Total Revenue'!#REF!/1000000</f>
        <v>#REF!</v>
      </c>
      <c r="F41" s="101" t="e">
        <f>+'Total Revenue'!#REF!/1000000</f>
        <v>#REF!</v>
      </c>
      <c r="G41" s="101" t="e">
        <f>+'Total Revenue'!#REF!/1000000</f>
        <v>#REF!</v>
      </c>
      <c r="H41" s="101" t="e">
        <f>+'Total Revenue'!#REF!/1000000</f>
        <v>#REF!</v>
      </c>
      <c r="I41" s="101" t="e">
        <f>+'Total Revenue'!#REF!/1000000</f>
        <v>#REF!</v>
      </c>
      <c r="J41" s="101" t="e">
        <f>+'Total Revenue'!#REF!/1000000</f>
        <v>#REF!</v>
      </c>
      <c r="K41" s="101" t="e">
        <f>+'Total Revenue'!#REF!/1000000</f>
        <v>#REF!</v>
      </c>
      <c r="L41" s="101" t="e">
        <f>+'Total Revenue'!#REF!/1000000</f>
        <v>#REF!</v>
      </c>
      <c r="M41" s="45"/>
      <c r="N41" s="243">
        <f>SUM(N34:N40)</f>
        <v>216.26700000000008</v>
      </c>
      <c r="O41" s="45" t="e">
        <f>SUM(O34:O40)</f>
        <v>#REF!</v>
      </c>
      <c r="P41" s="45" t="s">
        <v>22</v>
      </c>
      <c r="Q41" s="176" t="e">
        <f>N41+O41</f>
        <v>#REF!</v>
      </c>
      <c r="R41" s="45"/>
    </row>
    <row r="42" spans="1:28" x14ac:dyDescent="0.2">
      <c r="A42" s="97" t="s">
        <v>148</v>
      </c>
      <c r="B42" s="100" t="s">
        <v>60</v>
      </c>
      <c r="C42" s="101" t="e">
        <f>ROUND(0.933*#REF!/1000000,1)</f>
        <v>#REF!</v>
      </c>
      <c r="D42" s="101" t="e">
        <f>ROUND(0.933*#REF!/1000000,1)</f>
        <v>#REF!</v>
      </c>
      <c r="E42" s="101" t="e">
        <f>ROUND(0.933*#REF!/1000000,1)</f>
        <v>#REF!</v>
      </c>
      <c r="F42" s="101" t="e">
        <f>ROUND(0.933*#REF!/1000000,1)</f>
        <v>#REF!</v>
      </c>
      <c r="G42" s="101" t="e">
        <f>ROUND(0.933*#REF!/1000000,1)</f>
        <v>#REF!</v>
      </c>
      <c r="H42" s="101" t="e">
        <f>ROUND(0.933*#REF!/1000000,1)</f>
        <v>#REF!</v>
      </c>
      <c r="I42" s="101" t="e">
        <f>ROUND(0.933*#REF!/1000000,1)</f>
        <v>#REF!</v>
      </c>
      <c r="J42" s="101" t="e">
        <f>ROUND(0.933*#REF!/1000000,1)</f>
        <v>#REF!</v>
      </c>
      <c r="K42" s="101" t="e">
        <f>ROUND(0.933*#REF!/1000000,1)</f>
        <v>#REF!</v>
      </c>
      <c r="L42" s="101" t="e">
        <f>ROUND(0.933*#REF!/1000000,1)</f>
        <v>#REF!</v>
      </c>
      <c r="M42" s="45"/>
      <c r="N42" s="45">
        <v>216.28</v>
      </c>
      <c r="O42" s="45"/>
      <c r="P42" s="45"/>
      <c r="Q42" s="243">
        <v>367.08</v>
      </c>
      <c r="R42" s="45"/>
    </row>
    <row r="43" spans="1:28" x14ac:dyDescent="0.2">
      <c r="A43" s="97"/>
      <c r="B43" s="100" t="s">
        <v>71</v>
      </c>
      <c r="C43" s="101" t="e">
        <f>+#REF!/1000000</f>
        <v>#REF!</v>
      </c>
      <c r="D43" s="101" t="e">
        <f>+#REF!/1000000</f>
        <v>#REF!</v>
      </c>
      <c r="E43" s="101" t="e">
        <f>+#REF!/1000000</f>
        <v>#REF!</v>
      </c>
      <c r="F43" s="101" t="e">
        <f>+#REF!/1000000</f>
        <v>#REF!</v>
      </c>
      <c r="G43" s="101" t="e">
        <f>+#REF!/1000000</f>
        <v>#REF!</v>
      </c>
      <c r="H43" s="101" t="e">
        <f>+#REF!/1000000</f>
        <v>#REF!</v>
      </c>
      <c r="I43" s="101" t="e">
        <f>+#REF!/1000000</f>
        <v>#REF!</v>
      </c>
      <c r="J43" s="101" t="e">
        <f>+#REF!/1000000</f>
        <v>#REF!</v>
      </c>
      <c r="K43" s="101" t="e">
        <f>+#REF!/1000000</f>
        <v>#REF!</v>
      </c>
      <c r="L43" s="101" t="e">
        <f>+#REF!/1000000</f>
        <v>#REF!</v>
      </c>
      <c r="M43" s="45"/>
      <c r="N43" s="184">
        <f>N41-N42</f>
        <v>-1.2999999999919964E-2</v>
      </c>
      <c r="O43" s="184" t="e">
        <f>O41-O42</f>
        <v>#REF!</v>
      </c>
      <c r="P43" s="45"/>
      <c r="Q43" s="184" t="e">
        <f>Q41-Q42</f>
        <v>#REF!</v>
      </c>
      <c r="R43" s="45"/>
    </row>
    <row r="44" spans="1:28" x14ac:dyDescent="0.2">
      <c r="A44" s="97"/>
      <c r="B44" s="100" t="s">
        <v>144</v>
      </c>
      <c r="C44" s="101" t="e">
        <f>+#REF!/1000000</f>
        <v>#REF!</v>
      </c>
      <c r="D44" s="101" t="e">
        <f>+#REF!/1000000</f>
        <v>#REF!</v>
      </c>
      <c r="E44" s="101" t="e">
        <f>+#REF!/1000000</f>
        <v>#REF!</v>
      </c>
      <c r="F44" s="101" t="e">
        <f>+#REF!/1000000</f>
        <v>#REF!</v>
      </c>
      <c r="G44" s="101" t="e">
        <f>+#REF!/1000000</f>
        <v>#REF!</v>
      </c>
      <c r="H44" s="101" t="e">
        <f>+#REF!/1000000</f>
        <v>#REF!</v>
      </c>
      <c r="I44" s="101" t="e">
        <f>+#REF!/1000000</f>
        <v>#REF!</v>
      </c>
      <c r="J44" s="101" t="e">
        <f>+#REF!/1000000</f>
        <v>#REF!</v>
      </c>
      <c r="K44" s="101" t="e">
        <f>+#REF!/1000000</f>
        <v>#REF!</v>
      </c>
      <c r="L44" s="101" t="e">
        <f>+#REF!/1000000</f>
        <v>#REF!</v>
      </c>
      <c r="M44" s="45"/>
      <c r="N44" s="45"/>
      <c r="O44" s="45"/>
      <c r="P44" s="45"/>
      <c r="Q44" s="45"/>
      <c r="R44" s="45"/>
    </row>
    <row r="45" spans="1:28" x14ac:dyDescent="0.2">
      <c r="A45" s="97"/>
      <c r="B45" s="100"/>
      <c r="C45" s="178" t="e">
        <f>(1-#REF!)</f>
        <v>#REF!</v>
      </c>
      <c r="D45" s="101"/>
      <c r="E45" s="101"/>
      <c r="F45" s="101"/>
      <c r="G45" s="101"/>
      <c r="H45" s="101"/>
      <c r="I45" s="101"/>
      <c r="J45" s="101"/>
      <c r="K45" s="101"/>
      <c r="L45" s="101"/>
      <c r="M45" s="45"/>
      <c r="N45" s="45"/>
      <c r="O45" s="45"/>
      <c r="P45" s="45"/>
      <c r="Q45" s="45"/>
      <c r="R45" s="45"/>
    </row>
    <row r="46" spans="1:28" x14ac:dyDescent="0.2">
      <c r="A46" s="97"/>
      <c r="B46" s="100" t="s">
        <v>32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45"/>
      <c r="N46" s="45"/>
      <c r="O46" s="45"/>
      <c r="P46" s="45"/>
      <c r="Q46" s="45"/>
      <c r="R46" s="45"/>
    </row>
    <row r="47" spans="1:28" x14ac:dyDescent="0.2">
      <c r="A47" s="97"/>
      <c r="B47" s="100" t="s">
        <v>141</v>
      </c>
      <c r="C47" s="101" t="e">
        <f>+'Total Revenue'!#REF!/1000000+((#REF!+#REF!+#REF!)*(1-$C$45))/1000000</f>
        <v>#REF!</v>
      </c>
      <c r="D47" s="101" t="e">
        <f>+'Total Revenue'!#REF!/1000000+((#REF!+#REF!+#REF!)*(1-$C$45))/1000000</f>
        <v>#REF!</v>
      </c>
      <c r="E47" s="101" t="e">
        <f>+'Total Revenue'!#REF!/1000000+((#REF!+#REF!+#REF!)*(1-$C$45))/1000000</f>
        <v>#REF!</v>
      </c>
      <c r="F47" s="101" t="e">
        <f>+'Total Revenue'!#REF!/1000000+((#REF!+#REF!+#REF!)*(1-$C$45))/1000000</f>
        <v>#REF!</v>
      </c>
      <c r="G47" s="101" t="e">
        <f>+'Total Revenue'!#REF!/1000000+((#REF!+#REF!+#REF!)*(1-$C$45))/1000000</f>
        <v>#REF!</v>
      </c>
      <c r="H47" s="101" t="e">
        <f>+'Total Revenue'!#REF!/1000000+((#REF!+#REF!+#REF!)*(1-$C$45))/1000000</f>
        <v>#REF!</v>
      </c>
      <c r="I47" s="101" t="e">
        <f>+'Total Revenue'!#REF!/1000000+((#REF!+#REF!+#REF!)*(1-$C$45))/1000000</f>
        <v>#REF!</v>
      </c>
      <c r="J47" s="101" t="e">
        <f>+'Total Revenue'!#REF!/1000000+((#REF!+#REF!+#REF!)*(1-$C$45))/1000000</f>
        <v>#REF!</v>
      </c>
      <c r="K47" s="101" t="e">
        <f>+'Total Revenue'!#REF!/1000000+((#REF!+#REF!+#REF!)*(1-$C$45))/1000000</f>
        <v>#REF!</v>
      </c>
      <c r="L47" s="101" t="e">
        <f>+'Total Revenue'!#REF!/1000000+((#REF!+#REF!+#REF!)*(1-$C$45))/1000000</f>
        <v>#REF!</v>
      </c>
      <c r="M47" s="45"/>
      <c r="N47" s="45"/>
      <c r="O47" s="45" t="e">
        <f>SUM('Monthly Margin'!#REF!)/1000000</f>
        <v>#REF!</v>
      </c>
      <c r="P47" s="45"/>
      <c r="Q47" s="45"/>
      <c r="R47" s="45"/>
    </row>
    <row r="48" spans="1:28" x14ac:dyDescent="0.2">
      <c r="A48" s="97"/>
      <c r="B48" s="100" t="s">
        <v>142</v>
      </c>
      <c r="C48" s="101" t="e">
        <f>+#REF!/1000000</f>
        <v>#REF!</v>
      </c>
      <c r="D48" s="101" t="e">
        <f>+#REF!/1000000</f>
        <v>#REF!</v>
      </c>
      <c r="E48" s="101" t="e">
        <f>+#REF!/1000000</f>
        <v>#REF!</v>
      </c>
      <c r="F48" s="101" t="e">
        <f>+#REF!/1000000</f>
        <v>#REF!</v>
      </c>
      <c r="G48" s="101" t="e">
        <f>+#REF!/1000000</f>
        <v>#REF!</v>
      </c>
      <c r="H48" s="101" t="e">
        <f>+#REF!/1000000</f>
        <v>#REF!</v>
      </c>
      <c r="I48" s="101" t="e">
        <f>+#REF!/1000000</f>
        <v>#REF!</v>
      </c>
      <c r="J48" s="101" t="e">
        <f>+#REF!/1000000</f>
        <v>#REF!</v>
      </c>
      <c r="K48" s="101" t="e">
        <f>+#REF!/1000000</f>
        <v>#REF!</v>
      </c>
      <c r="L48" s="101" t="e">
        <f>+#REF!/1000000</f>
        <v>#REF!</v>
      </c>
      <c r="M48" s="45"/>
      <c r="N48" s="45"/>
      <c r="O48" s="45"/>
      <c r="P48" s="45"/>
      <c r="Q48" s="45"/>
      <c r="R48" s="45"/>
      <c r="S48" s="45"/>
    </row>
    <row r="49" spans="1:22" x14ac:dyDescent="0.2">
      <c r="A49" s="97"/>
      <c r="B49" s="100" t="s">
        <v>143</v>
      </c>
      <c r="C49" s="101" t="e">
        <f>+'Total Revenue'!#REF!/1000000</f>
        <v>#REF!</v>
      </c>
      <c r="D49" s="101" t="e">
        <f>+'Total Revenue'!#REF!/1000000</f>
        <v>#REF!</v>
      </c>
      <c r="E49" s="101" t="e">
        <f>+'Total Revenue'!#REF!/1000000</f>
        <v>#REF!</v>
      </c>
      <c r="F49" s="101" t="e">
        <f>+'Total Revenue'!#REF!/1000000</f>
        <v>#REF!</v>
      </c>
      <c r="G49" s="101" t="e">
        <f>+'Total Revenue'!#REF!/1000000</f>
        <v>#REF!</v>
      </c>
      <c r="H49" s="101" t="e">
        <f>+'Total Revenue'!#REF!/1000000</f>
        <v>#REF!</v>
      </c>
      <c r="I49" s="101" t="e">
        <f>+'Total Revenue'!#REF!/1000000</f>
        <v>#REF!</v>
      </c>
      <c r="J49" s="101" t="e">
        <f>+'Total Revenue'!#REF!/1000000</f>
        <v>#REF!</v>
      </c>
      <c r="K49" s="101" t="e">
        <f>+'Total Revenue'!#REF!/1000000</f>
        <v>#REF!</v>
      </c>
      <c r="L49" s="101" t="e">
        <f>+'Total Revenue'!#REF!/1000000</f>
        <v>#REF!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spans="1:22" x14ac:dyDescent="0.2">
      <c r="A50" s="97"/>
      <c r="B50" s="100" t="s">
        <v>60</v>
      </c>
      <c r="C50" s="101" t="e">
        <f>+#REF!/1000000-'Output to Forecast model'!C42</f>
        <v>#REF!</v>
      </c>
      <c r="D50" s="101" t="e">
        <f>+#REF!/1000000-'Output to Forecast model'!D42</f>
        <v>#REF!</v>
      </c>
      <c r="E50" s="101" t="e">
        <f>+#REF!/1000000-'Output to Forecast model'!E42</f>
        <v>#REF!</v>
      </c>
      <c r="F50" s="101" t="e">
        <f>+#REF!/1000000-'Output to Forecast model'!F42</f>
        <v>#REF!</v>
      </c>
      <c r="G50" s="101" t="e">
        <f>+#REF!/1000000-'Output to Forecast model'!G42</f>
        <v>#REF!</v>
      </c>
      <c r="H50" s="101" t="e">
        <f>+#REF!/1000000-'Output to Forecast model'!H42</f>
        <v>#REF!</v>
      </c>
      <c r="I50" s="101" t="e">
        <f>+#REF!/1000000-'Output to Forecast model'!I42</f>
        <v>#REF!</v>
      </c>
      <c r="J50" s="101" t="e">
        <f>+#REF!/1000000-'Output to Forecast model'!J42</f>
        <v>#REF!</v>
      </c>
      <c r="K50" s="101" t="e">
        <f>+#REF!/1000000-'Output to Forecast model'!K42</f>
        <v>#REF!</v>
      </c>
      <c r="L50" s="101" t="e">
        <f>+#REF!/1000000-'Output to Forecast model'!L42</f>
        <v>#REF!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spans="1:22" x14ac:dyDescent="0.2">
      <c r="A51" s="97"/>
      <c r="B51" s="100" t="s">
        <v>71</v>
      </c>
      <c r="C51" s="101" t="e">
        <f>+#REF!/1000000</f>
        <v>#REF!</v>
      </c>
      <c r="D51" s="101" t="e">
        <f>+#REF!/1000000</f>
        <v>#REF!</v>
      </c>
      <c r="E51" s="101" t="e">
        <f>+#REF!/1000000</f>
        <v>#REF!</v>
      </c>
      <c r="F51" s="101" t="e">
        <f>+#REF!/1000000</f>
        <v>#REF!</v>
      </c>
      <c r="G51" s="101" t="e">
        <f>+#REF!/1000000</f>
        <v>#REF!</v>
      </c>
      <c r="H51" s="101" t="e">
        <f>+#REF!/1000000</f>
        <v>#REF!</v>
      </c>
      <c r="I51" s="101" t="e">
        <f>+#REF!/1000000</f>
        <v>#REF!</v>
      </c>
      <c r="J51" s="101" t="e">
        <f>+#REF!/1000000</f>
        <v>#REF!</v>
      </c>
      <c r="K51" s="101" t="e">
        <f>+#REF!/1000000</f>
        <v>#REF!</v>
      </c>
      <c r="L51" s="101" t="e">
        <f>+#REF!/1000000</f>
        <v>#REF!</v>
      </c>
      <c r="M51" s="45"/>
      <c r="N51" s="45" t="e">
        <f>G21-G22-G23+G24-G25+G26</f>
        <v>#REF!</v>
      </c>
      <c r="O51" s="45"/>
      <c r="P51" s="45"/>
      <c r="Q51" s="45"/>
      <c r="R51" s="45"/>
      <c r="S51" s="45"/>
      <c r="T51" s="45"/>
      <c r="U51" s="45"/>
      <c r="V51" s="45"/>
    </row>
    <row r="52" spans="1:22" x14ac:dyDescent="0.2">
      <c r="A52" s="97"/>
      <c r="B52" s="102" t="s">
        <v>144</v>
      </c>
      <c r="C52" s="103" t="e">
        <f>+#REF!/1000000</f>
        <v>#REF!</v>
      </c>
      <c r="D52" s="103" t="e">
        <f>+#REF!/1000000</f>
        <v>#REF!</v>
      </c>
      <c r="E52" s="103" t="e">
        <f>+#REF!/1000000</f>
        <v>#REF!</v>
      </c>
      <c r="F52" s="103" t="e">
        <f>+#REF!/1000000</f>
        <v>#REF!</v>
      </c>
      <c r="G52" s="103" t="e">
        <f>+#REF!/1000000</f>
        <v>#REF!</v>
      </c>
      <c r="H52" s="103" t="e">
        <f>+#REF!/1000000</f>
        <v>#REF!</v>
      </c>
      <c r="I52" s="103" t="e">
        <f>+#REF!/1000000</f>
        <v>#REF!</v>
      </c>
      <c r="J52" s="103" t="e">
        <f>+#REF!/1000000</f>
        <v>#REF!</v>
      </c>
      <c r="K52" s="103" t="e">
        <f>+#REF!/1000000</f>
        <v>#REF!</v>
      </c>
      <c r="L52" s="103" t="e">
        <f>+#REF!/1000000</f>
        <v>#REF!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spans="1:22" x14ac:dyDescent="0.2">
      <c r="A53" s="97"/>
      <c r="B53" s="9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45"/>
      <c r="N53" s="45"/>
      <c r="O53" s="45"/>
      <c r="P53" s="45"/>
      <c r="Q53" s="45"/>
      <c r="R53" s="45"/>
      <c r="S53" s="45"/>
      <c r="T53" s="45"/>
      <c r="U53" s="45"/>
      <c r="V53" s="45"/>
    </row>
    <row r="54" spans="1:22" x14ac:dyDescent="0.2">
      <c r="A54" s="97"/>
      <c r="B54" s="97"/>
      <c r="C54" s="107" t="e">
        <f t="shared" ref="C54:J54" si="9">+SUM(C39:C42)-C44-C43+SUM(C47:C50)-C52-C51</f>
        <v>#REF!</v>
      </c>
      <c r="D54" s="107" t="e">
        <f t="shared" si="9"/>
        <v>#REF!</v>
      </c>
      <c r="E54" s="107" t="e">
        <f t="shared" si="9"/>
        <v>#REF!</v>
      </c>
      <c r="F54" s="107" t="e">
        <f t="shared" si="9"/>
        <v>#REF!</v>
      </c>
      <c r="G54" s="107" t="e">
        <f t="shared" si="9"/>
        <v>#REF!</v>
      </c>
      <c r="H54" s="107" t="e">
        <f t="shared" si="9"/>
        <v>#REF!</v>
      </c>
      <c r="I54" s="107" t="e">
        <f t="shared" si="9"/>
        <v>#REF!</v>
      </c>
      <c r="J54" s="107" t="e">
        <f t="shared" si="9"/>
        <v>#REF!</v>
      </c>
      <c r="K54" s="107" t="e">
        <f>+SUM(K39:K42)-K44-K43+SUM(K47:K50)-K52-K51</f>
        <v>#REF!</v>
      </c>
      <c r="L54" s="107" t="e">
        <f>+SUM(L39:L42)-L44-L43+SUM(L47:L50)-L52-L51</f>
        <v>#REF!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</row>
    <row r="55" spans="1:22" x14ac:dyDescent="0.2">
      <c r="A55" s="97"/>
      <c r="B55" s="97"/>
      <c r="C55" s="107" t="e">
        <f t="shared" ref="C55:L55" si="10">+C54-C27</f>
        <v>#REF!</v>
      </c>
      <c r="D55" s="107" t="e">
        <f t="shared" si="10"/>
        <v>#REF!</v>
      </c>
      <c r="E55" s="107" t="e">
        <f t="shared" si="10"/>
        <v>#REF!</v>
      </c>
      <c r="F55" s="107" t="e">
        <f t="shared" si="10"/>
        <v>#REF!</v>
      </c>
      <c r="G55" s="107" t="e">
        <f t="shared" si="10"/>
        <v>#REF!</v>
      </c>
      <c r="H55" s="107" t="e">
        <f t="shared" si="10"/>
        <v>#REF!</v>
      </c>
      <c r="I55" s="107" t="e">
        <f t="shared" si="10"/>
        <v>#REF!</v>
      </c>
      <c r="J55" s="107" t="e">
        <f t="shared" si="10"/>
        <v>#REF!</v>
      </c>
      <c r="K55" s="107" t="e">
        <f t="shared" si="10"/>
        <v>#REF!</v>
      </c>
      <c r="L55" s="107" t="e">
        <f t="shared" si="10"/>
        <v>#REF!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</row>
    <row r="56" spans="1:22" x14ac:dyDescent="0.2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7" spans="1:22" ht="12.75" customHeight="1" thickBot="1" x14ac:dyDescent="0.25">
      <c r="A57" s="34" t="s">
        <v>196</v>
      </c>
      <c r="C57" s="49" t="e">
        <f>C45</f>
        <v>#REF!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spans="1:22" ht="13.5" thickBot="1" x14ac:dyDescent="0.25">
      <c r="B58" s="114" t="s">
        <v>189</v>
      </c>
      <c r="C58" s="131">
        <f t="shared" ref="C58:J58" si="11">+C7</f>
        <v>2017</v>
      </c>
      <c r="D58" s="131">
        <f t="shared" si="11"/>
        <v>2018</v>
      </c>
      <c r="E58" s="131">
        <f t="shared" si="11"/>
        <v>2019</v>
      </c>
      <c r="F58" s="131">
        <f t="shared" si="11"/>
        <v>2020</v>
      </c>
      <c r="G58" s="131">
        <f t="shared" si="11"/>
        <v>2021</v>
      </c>
      <c r="H58" s="131">
        <f t="shared" si="11"/>
        <v>2022</v>
      </c>
      <c r="I58" s="131">
        <f t="shared" si="11"/>
        <v>2023</v>
      </c>
      <c r="J58" s="131">
        <f t="shared" si="11"/>
        <v>2024</v>
      </c>
      <c r="K58" s="131">
        <f>+K7</f>
        <v>2025</v>
      </c>
      <c r="L58" s="131">
        <f>+L7</f>
        <v>2026</v>
      </c>
      <c r="M58" s="45"/>
      <c r="N58" s="45"/>
      <c r="T58" s="45"/>
      <c r="U58" s="45"/>
      <c r="V58" s="45"/>
    </row>
    <row r="59" spans="1:22" x14ac:dyDescent="0.2">
      <c r="B59" s="119" t="s">
        <v>13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45"/>
      <c r="N59" s="45"/>
      <c r="V59" s="45"/>
    </row>
    <row r="60" spans="1:22" x14ac:dyDescent="0.2">
      <c r="B60" s="120" t="s">
        <v>43</v>
      </c>
      <c r="C60" s="116" t="e">
        <f>ROUND(+'Total Revenue'!#REF!/1000000,2)</f>
        <v>#REF!</v>
      </c>
      <c r="D60" s="116" t="e">
        <f>ROUND(+'Total Revenue'!#REF!/1000000,2)</f>
        <v>#REF!</v>
      </c>
      <c r="E60" s="116" t="e">
        <f>ROUND(+'Total Revenue'!#REF!/1000000,2)</f>
        <v>#REF!</v>
      </c>
      <c r="F60" s="116" t="e">
        <f>ROUND(+'Total Revenue'!#REF!/1000000,2)</f>
        <v>#REF!</v>
      </c>
      <c r="G60" s="116" t="e">
        <f>ROUND(+'Total Revenue'!#REF!/1000000,2)</f>
        <v>#REF!</v>
      </c>
      <c r="H60" s="116" t="e">
        <f>ROUND(+'Total Revenue'!#REF!/1000000,2)</f>
        <v>#REF!</v>
      </c>
      <c r="I60" s="116" t="e">
        <f>ROUND(+'Total Revenue'!#REF!/1000000,2)</f>
        <v>#REF!</v>
      </c>
      <c r="J60" s="116" t="e">
        <f>ROUND(+'Total Revenue'!#REF!/1000000,2)</f>
        <v>#REF!</v>
      </c>
      <c r="K60" s="116" t="e">
        <f>ROUND(+'Total Revenue'!#REF!/1000000,2)</f>
        <v>#REF!</v>
      </c>
      <c r="L60" s="116" t="e">
        <f>ROUND(+'Total Revenue'!#REF!/1000000,2)</f>
        <v>#REF!</v>
      </c>
      <c r="M60" s="45"/>
      <c r="N60" s="45"/>
      <c r="V60" s="45"/>
    </row>
    <row r="61" spans="1:22" x14ac:dyDescent="0.2">
      <c r="B61" s="120" t="s">
        <v>44</v>
      </c>
      <c r="C61" s="116" t="e">
        <f>ROUND(+#REF!/1000000,2)</f>
        <v>#REF!</v>
      </c>
      <c r="D61" s="116" t="e">
        <f>ROUND(+#REF!/1000000,2)</f>
        <v>#REF!</v>
      </c>
      <c r="E61" s="116" t="e">
        <f>ROUND(+#REF!/1000000,2)</f>
        <v>#REF!</v>
      </c>
      <c r="F61" s="116" t="e">
        <f>ROUND(+#REF!/1000000,2)</f>
        <v>#REF!</v>
      </c>
      <c r="G61" s="116" t="e">
        <f>ROUND(+#REF!/1000000,2)</f>
        <v>#REF!</v>
      </c>
      <c r="H61" s="116" t="e">
        <f>ROUND(+#REF!/1000000,2)</f>
        <v>#REF!</v>
      </c>
      <c r="I61" s="116" t="e">
        <f>ROUND(+#REF!/1000000,2)</f>
        <v>#REF!</v>
      </c>
      <c r="J61" s="116" t="e">
        <f>ROUND(+#REF!/1000000,2)</f>
        <v>#REF!</v>
      </c>
      <c r="K61" s="116" t="e">
        <f>ROUND(+#REF!/1000000,2)</f>
        <v>#REF!</v>
      </c>
      <c r="L61" s="116" t="e">
        <f>ROUND(+#REF!/1000000,2)</f>
        <v>#REF!</v>
      </c>
      <c r="M61" s="45"/>
      <c r="N61" s="45"/>
      <c r="V61" s="45"/>
    </row>
    <row r="62" spans="1:22" x14ac:dyDescent="0.2">
      <c r="B62" s="120" t="s">
        <v>45</v>
      </c>
      <c r="C62" s="116" t="e">
        <f>ROUND(+#REF!/1000000,2)</f>
        <v>#REF!</v>
      </c>
      <c r="D62" s="116" t="e">
        <f>ROUND(+#REF!/1000000,2)</f>
        <v>#REF!</v>
      </c>
      <c r="E62" s="116" t="e">
        <f>ROUND(+#REF!/1000000,2)</f>
        <v>#REF!</v>
      </c>
      <c r="F62" s="116" t="e">
        <f>ROUND(+#REF!/1000000,2)</f>
        <v>#REF!</v>
      </c>
      <c r="G62" s="116" t="e">
        <f>ROUND(+#REF!/1000000,2)</f>
        <v>#REF!</v>
      </c>
      <c r="H62" s="116" t="e">
        <f>ROUND(+#REF!/1000000,2)</f>
        <v>#REF!</v>
      </c>
      <c r="I62" s="116" t="e">
        <f>ROUND(+#REF!/1000000,2)</f>
        <v>#REF!</v>
      </c>
      <c r="J62" s="116" t="e">
        <f>ROUND(+#REF!/1000000,2)</f>
        <v>#REF!</v>
      </c>
      <c r="K62" s="116" t="e">
        <f>ROUND(+#REF!/1000000,2)</f>
        <v>#REF!</v>
      </c>
      <c r="L62" s="116" t="e">
        <f>ROUND(+#REF!/1000000,2)</f>
        <v>#REF!</v>
      </c>
      <c r="M62" s="45"/>
      <c r="N62" s="45"/>
      <c r="V62" s="45"/>
    </row>
    <row r="63" spans="1:22" x14ac:dyDescent="0.2">
      <c r="B63" s="120" t="s">
        <v>58</v>
      </c>
      <c r="C63" s="116" t="e">
        <f>ROUND(#REF!/1000000,2)</f>
        <v>#REF!</v>
      </c>
      <c r="D63" s="116" t="e">
        <f>ROUND(#REF!/1000000,2)</f>
        <v>#REF!</v>
      </c>
      <c r="E63" s="116" t="e">
        <f>ROUND(#REF!/1000000,2)</f>
        <v>#REF!</v>
      </c>
      <c r="F63" s="116" t="e">
        <f>ROUND(#REF!/1000000,2)</f>
        <v>#REF!</v>
      </c>
      <c r="G63" s="116" t="e">
        <f>ROUND(#REF!/1000000,2)</f>
        <v>#REF!</v>
      </c>
      <c r="H63" s="116" t="e">
        <f>ROUND(#REF!/1000000,2)</f>
        <v>#REF!</v>
      </c>
      <c r="I63" s="116" t="e">
        <f>ROUND(#REF!/1000000,2)</f>
        <v>#REF!</v>
      </c>
      <c r="J63" s="116" t="e">
        <f>ROUND(#REF!/1000000,2)</f>
        <v>#REF!</v>
      </c>
      <c r="K63" s="116" t="e">
        <f>ROUND(#REF!/1000000,2)</f>
        <v>#REF!</v>
      </c>
      <c r="L63" s="116" t="e">
        <f>ROUND(#REF!/1000000,2)</f>
        <v>#REF!</v>
      </c>
      <c r="M63" s="45"/>
      <c r="N63" s="45"/>
      <c r="V63" s="45"/>
    </row>
    <row r="64" spans="1:22" x14ac:dyDescent="0.2">
      <c r="B64" s="120" t="s">
        <v>76</v>
      </c>
      <c r="C64" s="116" t="e">
        <f t="shared" ref="C64:K64" si="12">0.9*C80</f>
        <v>#REF!</v>
      </c>
      <c r="D64" s="116" t="e">
        <f t="shared" si="12"/>
        <v>#REF!</v>
      </c>
      <c r="E64" s="116" t="e">
        <f t="shared" si="12"/>
        <v>#REF!</v>
      </c>
      <c r="F64" s="116" t="e">
        <f t="shared" si="12"/>
        <v>#REF!</v>
      </c>
      <c r="G64" s="116" t="e">
        <f t="shared" si="12"/>
        <v>#REF!</v>
      </c>
      <c r="H64" s="116" t="e">
        <f t="shared" si="12"/>
        <v>#REF!</v>
      </c>
      <c r="I64" s="116" t="e">
        <f t="shared" si="12"/>
        <v>#REF!</v>
      </c>
      <c r="J64" s="116" t="e">
        <f t="shared" si="12"/>
        <v>#REF!</v>
      </c>
      <c r="K64" s="116" t="e">
        <f t="shared" si="12"/>
        <v>#REF!</v>
      </c>
      <c r="L64" s="116" t="e">
        <f>0.9*L80</f>
        <v>#REF!</v>
      </c>
      <c r="M64" s="45"/>
      <c r="N64" s="45"/>
      <c r="V64" s="45"/>
    </row>
    <row r="65" spans="2:22" x14ac:dyDescent="0.2">
      <c r="B65" s="120" t="s">
        <v>77</v>
      </c>
      <c r="C65" s="116" t="e">
        <f>ROUND((+$C$57*(#REF!+#REF!))/1000000,2)+ROUND(#REF!/1000000,2)+ROUND((#REF!)/1000000,2)</f>
        <v>#REF!</v>
      </c>
      <c r="D65" s="116" t="e">
        <f>ROUND((+$C$57*(#REF!+#REF!))/1000000,2)+ROUND(#REF!/1000000,2)+ROUND((#REF!)/1000000,2)</f>
        <v>#REF!</v>
      </c>
      <c r="E65" s="116" t="e">
        <f>ROUND((+$C$57*(#REF!+#REF!))/1000000,2)+ROUND(#REF!/1000000,2)+ROUND((#REF!)/1000000,2)</f>
        <v>#REF!</v>
      </c>
      <c r="F65" s="116" t="e">
        <f>ROUND((+$C$57*(#REF!+#REF!))/1000000,2)+ROUND(#REF!/1000000,2)+ROUND((#REF!)/1000000,2)</f>
        <v>#REF!</v>
      </c>
      <c r="G65" s="116" t="e">
        <f>ROUND((+$C$57*(#REF!+#REF!))/1000000,2)+ROUND(#REF!/1000000,2)+ROUND((#REF!)/1000000,2)</f>
        <v>#REF!</v>
      </c>
      <c r="H65" s="116" t="e">
        <f>ROUND((+$C$57*(#REF!+#REF!))/1000000,2)+ROUND(#REF!/1000000,2)+ROUND((#REF!)/1000000,2)</f>
        <v>#REF!</v>
      </c>
      <c r="I65" s="116" t="e">
        <f>ROUND((+$C$57*(#REF!+#REF!))/1000000,2)+ROUND(#REF!/1000000,2)+ROUND((#REF!)/1000000,2)</f>
        <v>#REF!</v>
      </c>
      <c r="J65" s="116" t="e">
        <f>ROUND((+$C$57*(#REF!+#REF!))/1000000,2)+ROUND(#REF!/1000000,2)+ROUND((#REF!)/1000000,2)</f>
        <v>#REF!</v>
      </c>
      <c r="K65" s="116" t="e">
        <f>ROUND((+$C$57*(#REF!+#REF!))/1000000,2)+ROUND(#REF!/1000000,2)+ROUND((#REF!)/1000000,2)</f>
        <v>#REF!</v>
      </c>
      <c r="L65" s="116" t="e">
        <f>ROUND((+$C$57*(#REF!+#REF!))/1000000,2)+ROUND(#REF!/1000000,2)+ROUND((#REF!)/1000000,2)</f>
        <v>#REF!</v>
      </c>
      <c r="M65" s="45"/>
      <c r="N65" s="45"/>
      <c r="V65" s="45"/>
    </row>
    <row r="66" spans="2:22" x14ac:dyDescent="0.2">
      <c r="B66" s="121" t="s">
        <v>46</v>
      </c>
      <c r="C66" s="136" t="e">
        <f t="shared" ref="C66:L66" si="13">+C60-C61-C62+C63-C64+C65</f>
        <v>#REF!</v>
      </c>
      <c r="D66" s="136" t="e">
        <f t="shared" si="13"/>
        <v>#REF!</v>
      </c>
      <c r="E66" s="136" t="e">
        <f t="shared" si="13"/>
        <v>#REF!</v>
      </c>
      <c r="F66" s="136" t="e">
        <f t="shared" si="13"/>
        <v>#REF!</v>
      </c>
      <c r="G66" s="136" t="e">
        <f t="shared" si="13"/>
        <v>#REF!</v>
      </c>
      <c r="H66" s="136" t="e">
        <f t="shared" si="13"/>
        <v>#REF!</v>
      </c>
      <c r="I66" s="136" t="e">
        <f t="shared" si="13"/>
        <v>#REF!</v>
      </c>
      <c r="J66" s="136" t="e">
        <f t="shared" si="13"/>
        <v>#REF!</v>
      </c>
      <c r="K66" s="136" t="e">
        <f t="shared" si="13"/>
        <v>#REF!</v>
      </c>
      <c r="L66" s="136" t="e">
        <f t="shared" si="13"/>
        <v>#REF!</v>
      </c>
      <c r="M66" s="45"/>
      <c r="N66" s="45"/>
      <c r="V66" s="45"/>
    </row>
    <row r="67" spans="2:22" x14ac:dyDescent="0.2">
      <c r="B67" s="119" t="s">
        <v>14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45"/>
      <c r="N67" s="45"/>
      <c r="V67" s="45"/>
    </row>
    <row r="68" spans="2:22" x14ac:dyDescent="0.2">
      <c r="B68" s="120" t="s">
        <v>43</v>
      </c>
      <c r="C68" s="116" t="e">
        <f>ROUND(+'Total Revenue'!#REF!/1000000,2)</f>
        <v>#REF!</v>
      </c>
      <c r="D68" s="116" t="e">
        <f>ROUND(+'Total Revenue'!#REF!/1000000,2)</f>
        <v>#REF!</v>
      </c>
      <c r="E68" s="116" t="e">
        <f>ROUND(+'Total Revenue'!#REF!/1000000,2)</f>
        <v>#REF!</v>
      </c>
      <c r="F68" s="116" t="e">
        <f>ROUND(+'Total Revenue'!#REF!/1000000,2)</f>
        <v>#REF!</v>
      </c>
      <c r="G68" s="116" t="e">
        <f>ROUND(+'Total Revenue'!#REF!/1000000,2)</f>
        <v>#REF!</v>
      </c>
      <c r="H68" s="116" t="e">
        <f>ROUND(+'Total Revenue'!#REF!/1000000,2)</f>
        <v>#REF!</v>
      </c>
      <c r="I68" s="116" t="e">
        <f>ROUND(+'Total Revenue'!#REF!/1000000,2)</f>
        <v>#REF!</v>
      </c>
      <c r="J68" s="116" t="e">
        <f>ROUND(+'Total Revenue'!#REF!/1000000,2)</f>
        <v>#REF!</v>
      </c>
      <c r="K68" s="116" t="e">
        <f>ROUND(+'Total Revenue'!#REF!/1000000,2)</f>
        <v>#REF!</v>
      </c>
      <c r="L68" s="116" t="e">
        <f>ROUND(+'Total Revenue'!#REF!/1000000,2)</f>
        <v>#REF!</v>
      </c>
      <c r="M68" s="45"/>
      <c r="N68" s="45"/>
      <c r="V68" s="45"/>
    </row>
    <row r="69" spans="2:22" x14ac:dyDescent="0.2">
      <c r="B69" s="120" t="s">
        <v>44</v>
      </c>
      <c r="C69" s="116" t="e">
        <f>ROUND(+#REF!/1000000,2)</f>
        <v>#REF!</v>
      </c>
      <c r="D69" s="116" t="e">
        <f>ROUND(+#REF!/1000000,2)</f>
        <v>#REF!</v>
      </c>
      <c r="E69" s="116" t="e">
        <f>ROUND(+#REF!/1000000,2)</f>
        <v>#REF!</v>
      </c>
      <c r="F69" s="116" t="e">
        <f>ROUND(+#REF!/1000000,2)</f>
        <v>#REF!</v>
      </c>
      <c r="G69" s="116" t="e">
        <f>ROUND(+#REF!/1000000,2)</f>
        <v>#REF!</v>
      </c>
      <c r="H69" s="116" t="e">
        <f>ROUND(+#REF!/1000000,2)</f>
        <v>#REF!</v>
      </c>
      <c r="I69" s="116" t="e">
        <f>ROUND(+#REF!/1000000,2)</f>
        <v>#REF!</v>
      </c>
      <c r="J69" s="116" t="e">
        <f>ROUND(+#REF!/1000000,2)</f>
        <v>#REF!</v>
      </c>
      <c r="K69" s="116" t="e">
        <f>ROUND(+#REF!/1000000,2)</f>
        <v>#REF!</v>
      </c>
      <c r="L69" s="116" t="e">
        <f>ROUND(+#REF!/1000000,2)</f>
        <v>#REF!</v>
      </c>
      <c r="M69" s="45"/>
      <c r="N69" s="45"/>
      <c r="V69" s="45"/>
    </row>
    <row r="70" spans="2:22" x14ac:dyDescent="0.2">
      <c r="B70" s="120" t="s">
        <v>45</v>
      </c>
      <c r="C70" s="116" t="e">
        <f>ROUND(+#REF!/1000000,2)</f>
        <v>#REF!</v>
      </c>
      <c r="D70" s="116" t="e">
        <f>ROUND(+#REF!/1000000,2)</f>
        <v>#REF!</v>
      </c>
      <c r="E70" s="116" t="e">
        <f>ROUND(+#REF!/1000000,2)</f>
        <v>#REF!</v>
      </c>
      <c r="F70" s="116" t="e">
        <f>ROUND(+#REF!/1000000,2)</f>
        <v>#REF!</v>
      </c>
      <c r="G70" s="116" t="e">
        <f>ROUND(+#REF!/1000000,2)</f>
        <v>#REF!</v>
      </c>
      <c r="H70" s="116" t="e">
        <f>ROUND(+#REF!/1000000,2)</f>
        <v>#REF!</v>
      </c>
      <c r="I70" s="116" t="e">
        <f>ROUND(+#REF!/1000000,2)</f>
        <v>#REF!</v>
      </c>
      <c r="J70" s="116" t="e">
        <f>ROUND(+#REF!/1000000,2)</f>
        <v>#REF!</v>
      </c>
      <c r="K70" s="116" t="e">
        <f>ROUND(+#REF!/1000000,2)</f>
        <v>#REF!</v>
      </c>
      <c r="L70" s="116" t="e">
        <f>ROUND(+#REF!/1000000,2)</f>
        <v>#REF!</v>
      </c>
      <c r="M70" s="45"/>
      <c r="N70" s="45"/>
      <c r="V70" s="45"/>
    </row>
    <row r="71" spans="2:22" x14ac:dyDescent="0.2">
      <c r="B71" s="120" t="s">
        <v>58</v>
      </c>
      <c r="C71" s="116">
        <v>0</v>
      </c>
      <c r="D71" s="116">
        <v>0</v>
      </c>
      <c r="E71" s="116">
        <v>0</v>
      </c>
      <c r="F71" s="116">
        <v>0</v>
      </c>
      <c r="G71" s="116">
        <v>0</v>
      </c>
      <c r="H71" s="116">
        <v>0</v>
      </c>
      <c r="I71" s="116">
        <v>0</v>
      </c>
      <c r="J71" s="116">
        <v>0</v>
      </c>
      <c r="K71" s="116">
        <v>0</v>
      </c>
      <c r="L71" s="116">
        <v>0</v>
      </c>
      <c r="M71" s="45"/>
      <c r="N71" s="45"/>
      <c r="V71" s="45"/>
    </row>
    <row r="72" spans="2:22" x14ac:dyDescent="0.2">
      <c r="B72" s="120" t="s">
        <v>76</v>
      </c>
      <c r="C72" s="116" t="e">
        <f t="shared" ref="C72:K72" si="14">+C80-C64</f>
        <v>#REF!</v>
      </c>
      <c r="D72" s="116" t="e">
        <f t="shared" si="14"/>
        <v>#REF!</v>
      </c>
      <c r="E72" s="116" t="e">
        <f t="shared" si="14"/>
        <v>#REF!</v>
      </c>
      <c r="F72" s="116" t="e">
        <f t="shared" si="14"/>
        <v>#REF!</v>
      </c>
      <c r="G72" s="116" t="e">
        <f t="shared" si="14"/>
        <v>#REF!</v>
      </c>
      <c r="H72" s="116" t="e">
        <f t="shared" si="14"/>
        <v>#REF!</v>
      </c>
      <c r="I72" s="116" t="e">
        <f t="shared" si="14"/>
        <v>#REF!</v>
      </c>
      <c r="J72" s="116" t="e">
        <f t="shared" si="14"/>
        <v>#REF!</v>
      </c>
      <c r="K72" s="116" t="e">
        <f t="shared" si="14"/>
        <v>#REF!</v>
      </c>
      <c r="L72" s="116" t="e">
        <f>+L80-L64</f>
        <v>#REF!</v>
      </c>
      <c r="M72" s="45"/>
      <c r="N72" s="45"/>
      <c r="V72" s="45"/>
    </row>
    <row r="73" spans="2:22" x14ac:dyDescent="0.2">
      <c r="B73" s="120" t="s">
        <v>77</v>
      </c>
      <c r="C73" s="116" t="e">
        <f>+ROUND(((#REF!+#REF!)/1000000)*(1-$C$57),2)+ROUND(#REF!/1000000,2)</f>
        <v>#REF!</v>
      </c>
      <c r="D73" s="116" t="e">
        <f>+ROUND(((#REF!+#REF!)/1000000)*(1-$C$57),2)+ROUND(#REF!/1000000,2)</f>
        <v>#REF!</v>
      </c>
      <c r="E73" s="116" t="e">
        <f>+ROUND(((#REF!+#REF!)/1000000)*(1-$C$57),2)+ROUND(#REF!/1000000,2)</f>
        <v>#REF!</v>
      </c>
      <c r="F73" s="116" t="e">
        <f>+ROUND(((#REF!+#REF!)/1000000)*(1-$C$57),2)+ROUND(#REF!/1000000,2)</f>
        <v>#REF!</v>
      </c>
      <c r="G73" s="116" t="e">
        <f>+ROUND(((#REF!+#REF!)/1000000)*(1-$C$57),2)+ROUND(#REF!/1000000,2)</f>
        <v>#REF!</v>
      </c>
      <c r="H73" s="116" t="e">
        <f>+ROUND(((#REF!+#REF!)/1000000)*(1-$C$57),2)+ROUND(#REF!/1000000,2)</f>
        <v>#REF!</v>
      </c>
      <c r="I73" s="116" t="e">
        <f>+ROUND(((#REF!+#REF!)/1000000)*(1-$C$57),2)+ROUND(#REF!/1000000,2)</f>
        <v>#REF!</v>
      </c>
      <c r="J73" s="116" t="e">
        <f>+ROUND(((#REF!+#REF!)/1000000)*(1-$C$57),2)+ROUND(#REF!/1000000,2)</f>
        <v>#REF!</v>
      </c>
      <c r="K73" s="116" t="e">
        <f>+ROUND(((#REF!+#REF!)/1000000)*(1-$C$57),2)+ROUND(#REF!/1000000,2)</f>
        <v>#REF!</v>
      </c>
      <c r="L73" s="116" t="e">
        <f>+ROUND(((#REF!+#REF!)/1000000)*(1-$C$57),2)+ROUND(#REF!/1000000,2)</f>
        <v>#REF!</v>
      </c>
      <c r="N73" s="45"/>
    </row>
    <row r="74" spans="2:22" x14ac:dyDescent="0.2">
      <c r="B74" s="121" t="s">
        <v>46</v>
      </c>
      <c r="C74" s="136" t="e">
        <f>+C68-C69-C70+C71-C72+C73</f>
        <v>#REF!</v>
      </c>
      <c r="D74" s="136" t="e">
        <f t="shared" ref="D74:L74" si="15">+D68-D69-D70+D71-D72+D73</f>
        <v>#REF!</v>
      </c>
      <c r="E74" s="136" t="e">
        <f t="shared" si="15"/>
        <v>#REF!</v>
      </c>
      <c r="F74" s="136" t="e">
        <f t="shared" si="15"/>
        <v>#REF!</v>
      </c>
      <c r="G74" s="136" t="e">
        <f t="shared" si="15"/>
        <v>#REF!</v>
      </c>
      <c r="H74" s="136" t="e">
        <f t="shared" si="15"/>
        <v>#REF!</v>
      </c>
      <c r="I74" s="136" t="e">
        <f t="shared" si="15"/>
        <v>#REF!</v>
      </c>
      <c r="J74" s="136" t="e">
        <f t="shared" si="15"/>
        <v>#REF!</v>
      </c>
      <c r="K74" s="136" t="e">
        <f t="shared" si="15"/>
        <v>#REF!</v>
      </c>
      <c r="L74" s="136" t="e">
        <f t="shared" si="15"/>
        <v>#REF!</v>
      </c>
      <c r="N74" s="45"/>
    </row>
    <row r="75" spans="2:22" x14ac:dyDescent="0.2">
      <c r="B75" s="115" t="s">
        <v>182</v>
      </c>
      <c r="C75" s="116"/>
      <c r="D75" s="116"/>
      <c r="E75" s="116"/>
      <c r="F75" s="116"/>
      <c r="G75" s="116"/>
      <c r="H75" s="116"/>
      <c r="I75" s="116"/>
      <c r="J75" s="116"/>
      <c r="K75" s="116"/>
      <c r="L75" s="116"/>
    </row>
    <row r="76" spans="2:22" x14ac:dyDescent="0.2">
      <c r="B76" s="120" t="s">
        <v>43</v>
      </c>
      <c r="C76" s="116" t="e">
        <f t="shared" ref="C76:J76" si="16">+C60+C68</f>
        <v>#REF!</v>
      </c>
      <c r="D76" s="116" t="e">
        <f t="shared" si="16"/>
        <v>#REF!</v>
      </c>
      <c r="E76" s="116" t="e">
        <f t="shared" si="16"/>
        <v>#REF!</v>
      </c>
      <c r="F76" s="116" t="e">
        <f t="shared" si="16"/>
        <v>#REF!</v>
      </c>
      <c r="G76" s="116" t="e">
        <f t="shared" si="16"/>
        <v>#REF!</v>
      </c>
      <c r="H76" s="116" t="e">
        <f t="shared" si="16"/>
        <v>#REF!</v>
      </c>
      <c r="I76" s="116" t="e">
        <f t="shared" si="16"/>
        <v>#REF!</v>
      </c>
      <c r="J76" s="116" t="e">
        <f t="shared" si="16"/>
        <v>#REF!</v>
      </c>
      <c r="K76" s="116" t="e">
        <f t="shared" ref="K76:L79" si="17">+K60+K68</f>
        <v>#REF!</v>
      </c>
      <c r="L76" s="116" t="e">
        <f t="shared" si="17"/>
        <v>#REF!</v>
      </c>
      <c r="O76" s="263"/>
    </row>
    <row r="77" spans="2:22" x14ac:dyDescent="0.2">
      <c r="B77" s="120" t="s">
        <v>44</v>
      </c>
      <c r="C77" s="116" t="e">
        <f t="shared" ref="C77:J77" si="18">+C61+C69</f>
        <v>#REF!</v>
      </c>
      <c r="D77" s="116" t="e">
        <f t="shared" si="18"/>
        <v>#REF!</v>
      </c>
      <c r="E77" s="116" t="e">
        <f t="shared" si="18"/>
        <v>#REF!</v>
      </c>
      <c r="F77" s="116" t="e">
        <f t="shared" si="18"/>
        <v>#REF!</v>
      </c>
      <c r="G77" s="116" t="e">
        <f t="shared" si="18"/>
        <v>#REF!</v>
      </c>
      <c r="H77" s="116" t="e">
        <f t="shared" si="18"/>
        <v>#REF!</v>
      </c>
      <c r="I77" s="116" t="e">
        <f t="shared" si="18"/>
        <v>#REF!</v>
      </c>
      <c r="J77" s="116" t="e">
        <f t="shared" si="18"/>
        <v>#REF!</v>
      </c>
      <c r="K77" s="116" t="e">
        <f t="shared" si="17"/>
        <v>#REF!</v>
      </c>
      <c r="L77" s="116" t="e">
        <f t="shared" si="17"/>
        <v>#REF!</v>
      </c>
      <c r="O77" s="263"/>
    </row>
    <row r="78" spans="2:22" x14ac:dyDescent="0.2">
      <c r="B78" s="120" t="s">
        <v>45</v>
      </c>
      <c r="C78" s="116" t="e">
        <f t="shared" ref="C78:J78" si="19">+C62+C70</f>
        <v>#REF!</v>
      </c>
      <c r="D78" s="116" t="e">
        <f t="shared" si="19"/>
        <v>#REF!</v>
      </c>
      <c r="E78" s="116" t="e">
        <f t="shared" si="19"/>
        <v>#REF!</v>
      </c>
      <c r="F78" s="116" t="e">
        <f t="shared" si="19"/>
        <v>#REF!</v>
      </c>
      <c r="G78" s="116" t="e">
        <f t="shared" si="19"/>
        <v>#REF!</v>
      </c>
      <c r="H78" s="116" t="e">
        <f t="shared" si="19"/>
        <v>#REF!</v>
      </c>
      <c r="I78" s="116" t="e">
        <f t="shared" si="19"/>
        <v>#REF!</v>
      </c>
      <c r="J78" s="116" t="e">
        <f t="shared" si="19"/>
        <v>#REF!</v>
      </c>
      <c r="K78" s="116" t="e">
        <f t="shared" si="17"/>
        <v>#REF!</v>
      </c>
      <c r="L78" s="116" t="e">
        <f t="shared" si="17"/>
        <v>#REF!</v>
      </c>
      <c r="O78" s="263"/>
    </row>
    <row r="79" spans="2:22" x14ac:dyDescent="0.2">
      <c r="B79" s="120" t="s">
        <v>58</v>
      </c>
      <c r="C79" s="116" t="e">
        <f t="shared" ref="C79:J79" si="20">+C63+C71</f>
        <v>#REF!</v>
      </c>
      <c r="D79" s="116" t="e">
        <f t="shared" si="20"/>
        <v>#REF!</v>
      </c>
      <c r="E79" s="116" t="e">
        <f t="shared" si="20"/>
        <v>#REF!</v>
      </c>
      <c r="F79" s="116" t="e">
        <f t="shared" si="20"/>
        <v>#REF!</v>
      </c>
      <c r="G79" s="116" t="e">
        <f t="shared" si="20"/>
        <v>#REF!</v>
      </c>
      <c r="H79" s="116" t="e">
        <f t="shared" si="20"/>
        <v>#REF!</v>
      </c>
      <c r="I79" s="116" t="e">
        <f t="shared" si="20"/>
        <v>#REF!</v>
      </c>
      <c r="J79" s="116" t="e">
        <f t="shared" si="20"/>
        <v>#REF!</v>
      </c>
      <c r="K79" s="116" t="e">
        <f t="shared" si="17"/>
        <v>#REF!</v>
      </c>
      <c r="L79" s="116" t="e">
        <f t="shared" si="17"/>
        <v>#REF!</v>
      </c>
      <c r="O79" s="263"/>
    </row>
    <row r="80" spans="2:22" x14ac:dyDescent="0.2">
      <c r="B80" s="120" t="s">
        <v>76</v>
      </c>
      <c r="C80" s="116" t="e">
        <f t="shared" ref="C80:J80" si="21">+C25</f>
        <v>#REF!</v>
      </c>
      <c r="D80" s="116" t="e">
        <f t="shared" si="21"/>
        <v>#REF!</v>
      </c>
      <c r="E80" s="116" t="e">
        <f t="shared" si="21"/>
        <v>#REF!</v>
      </c>
      <c r="F80" s="116" t="e">
        <f t="shared" si="21"/>
        <v>#REF!</v>
      </c>
      <c r="G80" s="116" t="e">
        <f t="shared" si="21"/>
        <v>#REF!</v>
      </c>
      <c r="H80" s="116" t="e">
        <f t="shared" si="21"/>
        <v>#REF!</v>
      </c>
      <c r="I80" s="116" t="e">
        <f t="shared" si="21"/>
        <v>#REF!</v>
      </c>
      <c r="J80" s="116" t="e">
        <f t="shared" si="21"/>
        <v>#REF!</v>
      </c>
      <c r="K80" s="116" t="e">
        <f>+K25</f>
        <v>#REF!</v>
      </c>
      <c r="L80" s="116" t="e">
        <f>+L25</f>
        <v>#REF!</v>
      </c>
      <c r="O80" s="263"/>
    </row>
    <row r="81" spans="2:19" x14ac:dyDescent="0.2">
      <c r="B81" s="120" t="s">
        <v>77</v>
      </c>
      <c r="C81" s="116" t="e">
        <f>+C65+C73</f>
        <v>#REF!</v>
      </c>
      <c r="D81" s="116" t="e">
        <f t="shared" ref="D81:J81" si="22">+D65+D73</f>
        <v>#REF!</v>
      </c>
      <c r="E81" s="116" t="e">
        <f t="shared" si="22"/>
        <v>#REF!</v>
      </c>
      <c r="F81" s="116" t="e">
        <f t="shared" si="22"/>
        <v>#REF!</v>
      </c>
      <c r="G81" s="116" t="e">
        <f t="shared" si="22"/>
        <v>#REF!</v>
      </c>
      <c r="H81" s="116" t="e">
        <f t="shared" si="22"/>
        <v>#REF!</v>
      </c>
      <c r="I81" s="116" t="e">
        <f t="shared" si="22"/>
        <v>#REF!</v>
      </c>
      <c r="J81" s="116" t="e">
        <f t="shared" si="22"/>
        <v>#REF!</v>
      </c>
      <c r="K81" s="116" t="e">
        <f>+K65+K73</f>
        <v>#REF!</v>
      </c>
      <c r="L81" s="116" t="e">
        <f>+L65+L73</f>
        <v>#REF!</v>
      </c>
      <c r="O81" s="263"/>
    </row>
    <row r="82" spans="2:19" x14ac:dyDescent="0.2">
      <c r="B82" s="121" t="s">
        <v>46</v>
      </c>
      <c r="C82" s="136" t="e">
        <f t="shared" ref="C82:L82" si="23">+C76-C77-C78+C79-C80+C81</f>
        <v>#REF!</v>
      </c>
      <c r="D82" s="136" t="e">
        <f t="shared" si="23"/>
        <v>#REF!</v>
      </c>
      <c r="E82" s="136" t="e">
        <f t="shared" si="23"/>
        <v>#REF!</v>
      </c>
      <c r="F82" s="136" t="e">
        <f t="shared" si="23"/>
        <v>#REF!</v>
      </c>
      <c r="G82" s="136" t="e">
        <f t="shared" si="23"/>
        <v>#REF!</v>
      </c>
      <c r="H82" s="136" t="e">
        <f t="shared" si="23"/>
        <v>#REF!</v>
      </c>
      <c r="I82" s="136" t="e">
        <f t="shared" si="23"/>
        <v>#REF!</v>
      </c>
      <c r="J82" s="143" t="e">
        <f t="shared" si="23"/>
        <v>#REF!</v>
      </c>
      <c r="K82" s="143" t="e">
        <f t="shared" si="23"/>
        <v>#REF!</v>
      </c>
      <c r="L82" s="143" t="e">
        <f t="shared" si="23"/>
        <v>#REF!</v>
      </c>
      <c r="O82" s="263"/>
    </row>
    <row r="83" spans="2:19" ht="13.5" thickBot="1" x14ac:dyDescent="0.25">
      <c r="B83" s="117"/>
      <c r="C83" s="118" t="e">
        <f t="shared" ref="C83:L83" si="24">+C82-C27</f>
        <v>#REF!</v>
      </c>
      <c r="D83" s="118" t="e">
        <f t="shared" si="24"/>
        <v>#REF!</v>
      </c>
      <c r="E83" s="118" t="e">
        <f t="shared" si="24"/>
        <v>#REF!</v>
      </c>
      <c r="F83" s="118" t="e">
        <f t="shared" si="24"/>
        <v>#REF!</v>
      </c>
      <c r="G83" s="118" t="e">
        <f t="shared" si="24"/>
        <v>#REF!</v>
      </c>
      <c r="H83" s="118" t="e">
        <f t="shared" si="24"/>
        <v>#REF!</v>
      </c>
      <c r="I83" s="118" t="e">
        <f t="shared" si="24"/>
        <v>#REF!</v>
      </c>
      <c r="J83" s="144" t="e">
        <f t="shared" si="24"/>
        <v>#REF!</v>
      </c>
      <c r="K83" s="144" t="e">
        <f t="shared" si="24"/>
        <v>#REF!</v>
      </c>
      <c r="L83" s="144" t="e">
        <f t="shared" si="24"/>
        <v>#REF!</v>
      </c>
    </row>
    <row r="84" spans="2:19" x14ac:dyDescent="0.2">
      <c r="C84" s="45"/>
      <c r="D84" s="45"/>
      <c r="E84" s="45"/>
      <c r="F84" s="45"/>
      <c r="G84" s="45"/>
      <c r="H84" s="45"/>
      <c r="I84" s="45"/>
      <c r="J84" s="45"/>
      <c r="R84" s="112"/>
      <c r="S84" s="112"/>
    </row>
    <row r="85" spans="2:19" s="112" customFormat="1" x14ac:dyDescent="0.2">
      <c r="B85" s="111"/>
      <c r="C85" s="113"/>
      <c r="D85" s="113"/>
      <c r="E85" s="113"/>
      <c r="F85" s="113"/>
      <c r="G85" s="113"/>
      <c r="H85" s="113"/>
      <c r="I85" s="113"/>
      <c r="J85" s="113"/>
      <c r="N85" s="12"/>
      <c r="O85" s="12"/>
      <c r="P85" s="12"/>
      <c r="Q85" s="12"/>
    </row>
    <row r="86" spans="2:19" s="112" customFormat="1" x14ac:dyDescent="0.2">
      <c r="B86" s="111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N86" s="12"/>
      <c r="O86" s="12"/>
      <c r="P86" s="12"/>
      <c r="R86" s="12"/>
      <c r="S86" s="12"/>
    </row>
    <row r="87" spans="2:19" x14ac:dyDescent="0.2">
      <c r="N87" s="112"/>
      <c r="O87" s="112"/>
      <c r="P87" s="112"/>
      <c r="Q87" s="112"/>
    </row>
    <row r="88" spans="2:19" x14ac:dyDescent="0.2">
      <c r="B88" s="151" t="s">
        <v>199</v>
      </c>
      <c r="C88" s="151"/>
      <c r="D88" s="151">
        <v>1</v>
      </c>
      <c r="E88" s="151">
        <f>+D88+1</f>
        <v>2</v>
      </c>
      <c r="F88" s="151">
        <f t="shared" ref="F88:L88" si="25">+E88+1</f>
        <v>3</v>
      </c>
      <c r="G88" s="151">
        <f t="shared" si="25"/>
        <v>4</v>
      </c>
      <c r="H88" s="151">
        <f t="shared" si="25"/>
        <v>5</v>
      </c>
      <c r="I88" s="151">
        <f t="shared" si="25"/>
        <v>6</v>
      </c>
      <c r="J88" s="151">
        <f t="shared" si="25"/>
        <v>7</v>
      </c>
      <c r="K88" s="151">
        <f t="shared" si="25"/>
        <v>8</v>
      </c>
      <c r="L88" s="151">
        <f t="shared" si="25"/>
        <v>9</v>
      </c>
      <c r="N88" s="112"/>
      <c r="O88" s="112"/>
      <c r="P88" s="112"/>
    </row>
    <row r="89" spans="2:19" x14ac:dyDescent="0.2">
      <c r="B89" s="151"/>
      <c r="C89" s="151">
        <f>C58</f>
        <v>2017</v>
      </c>
      <c r="D89" s="151">
        <f>+C89+1</f>
        <v>2018</v>
      </c>
      <c r="E89" s="151">
        <f>+D89+1</f>
        <v>2019</v>
      </c>
      <c r="F89" s="151">
        <f t="shared" ref="F89:L89" si="26">+E89+1</f>
        <v>2020</v>
      </c>
      <c r="G89" s="151">
        <f t="shared" si="26"/>
        <v>2021</v>
      </c>
      <c r="H89" s="151">
        <f t="shared" si="26"/>
        <v>2022</v>
      </c>
      <c r="I89" s="151">
        <f t="shared" si="26"/>
        <v>2023</v>
      </c>
      <c r="J89" s="151">
        <f t="shared" si="26"/>
        <v>2024</v>
      </c>
      <c r="K89" s="151">
        <f t="shared" si="26"/>
        <v>2025</v>
      </c>
      <c r="L89" s="151">
        <f t="shared" si="26"/>
        <v>2026</v>
      </c>
    </row>
    <row r="90" spans="2:19" x14ac:dyDescent="0.2"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</row>
    <row r="91" spans="2:19" x14ac:dyDescent="0.2">
      <c r="B91" s="151" t="s">
        <v>10</v>
      </c>
      <c r="C91" s="158" t="e">
        <f>INDEX(#REF!,1,10+C88*13)</f>
        <v>#REF!</v>
      </c>
      <c r="D91" s="158" t="e">
        <f>INDEX(#REF!,1,10+D88*13)</f>
        <v>#REF!</v>
      </c>
      <c r="E91" s="158" t="e">
        <f>INDEX(#REF!,1,10+E88*13)</f>
        <v>#REF!</v>
      </c>
      <c r="F91" s="158" t="e">
        <f>INDEX(#REF!,1,10+F88*13)</f>
        <v>#REF!</v>
      </c>
      <c r="G91" s="158" t="e">
        <f>INDEX(#REF!,1,10+G88*13)</f>
        <v>#REF!</v>
      </c>
      <c r="H91" s="158" t="e">
        <f>INDEX(#REF!,1,10+H88*13)</f>
        <v>#REF!</v>
      </c>
      <c r="I91" s="158" t="e">
        <f>INDEX(#REF!,1,10+I88*13)</f>
        <v>#REF!</v>
      </c>
      <c r="J91" s="158" t="e">
        <f>INDEX(#REF!,1,10+J88*13)</f>
        <v>#REF!</v>
      </c>
      <c r="K91" s="158" t="e">
        <f>INDEX(#REF!,1,10+K88*13)</f>
        <v>#REF!</v>
      </c>
      <c r="L91" s="158" t="e">
        <f>INDEX(#REF!,1,10+L88*13)</f>
        <v>#REF!</v>
      </c>
      <c r="M91" s="157"/>
    </row>
    <row r="92" spans="2:19" x14ac:dyDescent="0.2">
      <c r="B92" s="151" t="s">
        <v>11</v>
      </c>
      <c r="C92" s="158" t="e">
        <f>INDEX(#REF!,1,11+C$88*13)</f>
        <v>#REF!</v>
      </c>
      <c r="D92" s="158" t="e">
        <f>INDEX(#REF!,1,11+D$88*13)</f>
        <v>#REF!</v>
      </c>
      <c r="E92" s="158" t="e">
        <f>INDEX(#REF!,1,11+E$88*13)</f>
        <v>#REF!</v>
      </c>
      <c r="F92" s="158" t="e">
        <f>INDEX(#REF!,1,11+F$88*13)</f>
        <v>#REF!</v>
      </c>
      <c r="G92" s="158" t="e">
        <f>INDEX(#REF!,1,11+G$88*13)</f>
        <v>#REF!</v>
      </c>
      <c r="H92" s="158" t="e">
        <f>INDEX(#REF!,1,11+H$88*13)</f>
        <v>#REF!</v>
      </c>
      <c r="I92" s="158" t="e">
        <f>INDEX(#REF!,1,11+I$88*13)</f>
        <v>#REF!</v>
      </c>
      <c r="J92" s="158" t="e">
        <f>INDEX(#REF!,1,11+J$88*13)</f>
        <v>#REF!</v>
      </c>
      <c r="K92" s="158" t="e">
        <f>INDEX(#REF!,1,11+K$88*13)</f>
        <v>#REF!</v>
      </c>
      <c r="L92" s="158" t="e">
        <f>INDEX(#REF!,1,11+L$88*13)</f>
        <v>#REF!</v>
      </c>
      <c r="M92" s="157"/>
    </row>
    <row r="93" spans="2:19" x14ac:dyDescent="0.2">
      <c r="B93" s="151" t="s">
        <v>0</v>
      </c>
      <c r="C93" s="158" t="e">
        <f>INDEX(#REF!,1,12+C$88*13)</f>
        <v>#REF!</v>
      </c>
      <c r="D93" s="158" t="e">
        <f>INDEX(#REF!,1,12+D$88*13)</f>
        <v>#REF!</v>
      </c>
      <c r="E93" s="158" t="e">
        <f>INDEX(#REF!,1,12+E$88*13)</f>
        <v>#REF!</v>
      </c>
      <c r="F93" s="158" t="e">
        <f>INDEX(#REF!,1,12+F$88*13)</f>
        <v>#REF!</v>
      </c>
      <c r="G93" s="158" t="e">
        <f>INDEX(#REF!,1,12+G$88*13)</f>
        <v>#REF!</v>
      </c>
      <c r="H93" s="158" t="e">
        <f>INDEX(#REF!,1,12+H$88*13)</f>
        <v>#REF!</v>
      </c>
      <c r="I93" s="158" t="e">
        <f>INDEX(#REF!,1,12+I$88*13)</f>
        <v>#REF!</v>
      </c>
      <c r="J93" s="158" t="e">
        <f>INDEX(#REF!,1,12+J$88*13)</f>
        <v>#REF!</v>
      </c>
      <c r="K93" s="158" t="e">
        <f>INDEX(#REF!,1,12+K$88*13)</f>
        <v>#REF!</v>
      </c>
      <c r="L93" s="158" t="e">
        <f>INDEX(#REF!,1,12+L$88*13)</f>
        <v>#REF!</v>
      </c>
      <c r="M93" s="157"/>
      <c r="O93" s="157"/>
    </row>
    <row r="94" spans="2:19" x14ac:dyDescent="0.2">
      <c r="O94" s="157"/>
    </row>
    <row r="95" spans="2:19" x14ac:dyDescent="0.2">
      <c r="B95" s="181" t="s">
        <v>205</v>
      </c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O95" s="157"/>
    </row>
    <row r="96" spans="2:19" x14ac:dyDescent="0.2"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</row>
    <row r="97" spans="2:13" x14ac:dyDescent="0.2">
      <c r="B97" s="181" t="s">
        <v>206</v>
      </c>
      <c r="C97" s="182" t="e">
        <f>#REF!/1000000</f>
        <v>#REF!</v>
      </c>
      <c r="D97" s="182" t="e">
        <f>#REF!/1000000</f>
        <v>#REF!</v>
      </c>
      <c r="E97" s="183" t="e">
        <f>#REF!/1000000</f>
        <v>#REF!</v>
      </c>
      <c r="F97" s="182" t="e">
        <f>#REF!/1000000</f>
        <v>#REF!</v>
      </c>
      <c r="G97" s="182" t="e">
        <f>#REF!/1000000</f>
        <v>#REF!</v>
      </c>
      <c r="H97" s="182" t="e">
        <f>#REF!/1000000</f>
        <v>#REF!</v>
      </c>
      <c r="I97" s="182" t="e">
        <f>#REF!/1000000</f>
        <v>#REF!</v>
      </c>
      <c r="J97" s="182" t="e">
        <f>#REF!/1000000</f>
        <v>#REF!</v>
      </c>
      <c r="K97" s="182" t="e">
        <f>#REF!/1000000</f>
        <v>#REF!</v>
      </c>
      <c r="L97" s="181"/>
    </row>
    <row r="100" spans="2:13" x14ac:dyDescent="0.2">
      <c r="C100" s="184" t="e">
        <f>C12-Customers!#REF!</f>
        <v>#REF!</v>
      </c>
      <c r="D100" s="184" t="e">
        <f>D12-Customers!#REF!</f>
        <v>#REF!</v>
      </c>
      <c r="E100" s="184" t="e">
        <f>E12-Customers!#REF!</f>
        <v>#REF!</v>
      </c>
      <c r="F100" s="184" t="e">
        <f>F12-Customers!#REF!</f>
        <v>#REF!</v>
      </c>
      <c r="G100" s="184" t="e">
        <f>G12-Customers!#REF!</f>
        <v>#REF!</v>
      </c>
      <c r="H100" s="184" t="e">
        <f>H12-Customers!#REF!</f>
        <v>#REF!</v>
      </c>
      <c r="I100" s="184" t="e">
        <f>I12-Customers!#REF!</f>
        <v>#REF!</v>
      </c>
      <c r="J100" s="184" t="e">
        <f>J12-Customers!#REF!</f>
        <v>#REF!</v>
      </c>
      <c r="K100" s="184" t="e">
        <f>K12-Customers!#REF!</f>
        <v>#REF!</v>
      </c>
      <c r="L100" s="184" t="e">
        <f>L12-Customers!#REF!</f>
        <v>#REF!</v>
      </c>
    </row>
    <row r="103" spans="2:13" x14ac:dyDescent="0.2">
      <c r="C103" s="49"/>
      <c r="D103" s="49"/>
      <c r="E103" s="49"/>
      <c r="F103" s="49"/>
      <c r="G103" s="49"/>
      <c r="H103" s="49"/>
      <c r="I103" s="49"/>
      <c r="J103" s="49"/>
      <c r="K103" s="49"/>
      <c r="L103" s="49"/>
    </row>
    <row r="104" spans="2:13" x14ac:dyDescent="0.2">
      <c r="B104" s="241"/>
      <c r="C104" s="269">
        <v>352.90999999999997</v>
      </c>
      <c r="D104" s="269">
        <v>357.27</v>
      </c>
      <c r="E104" s="269">
        <v>362.16000000000008</v>
      </c>
      <c r="F104" s="269">
        <v>367.59</v>
      </c>
      <c r="G104" s="269">
        <v>372.90000000000003</v>
      </c>
      <c r="H104" s="269">
        <v>377.65</v>
      </c>
      <c r="I104" s="269">
        <v>383.61</v>
      </c>
      <c r="J104" s="269">
        <v>389.54999999999995</v>
      </c>
      <c r="K104" s="269">
        <v>395.52</v>
      </c>
      <c r="L104" s="269">
        <v>401.44999999999993</v>
      </c>
    </row>
    <row r="105" spans="2:13" x14ac:dyDescent="0.2">
      <c r="C105" s="49" t="e">
        <f t="shared" ref="C105:L105" si="27">C82-C104</f>
        <v>#REF!</v>
      </c>
      <c r="D105" s="49" t="e">
        <f t="shared" si="27"/>
        <v>#REF!</v>
      </c>
      <c r="E105" s="49" t="e">
        <f t="shared" si="27"/>
        <v>#REF!</v>
      </c>
      <c r="F105" s="49" t="e">
        <f t="shared" si="27"/>
        <v>#REF!</v>
      </c>
      <c r="G105" s="49" t="e">
        <f t="shared" si="27"/>
        <v>#REF!</v>
      </c>
      <c r="H105" s="49" t="e">
        <f t="shared" si="27"/>
        <v>#REF!</v>
      </c>
      <c r="I105" s="49" t="e">
        <f t="shared" si="27"/>
        <v>#REF!</v>
      </c>
      <c r="J105" s="49" t="e">
        <f t="shared" si="27"/>
        <v>#REF!</v>
      </c>
      <c r="K105" s="49" t="e">
        <f t="shared" si="27"/>
        <v>#REF!</v>
      </c>
      <c r="L105" s="49" t="e">
        <f t="shared" si="27"/>
        <v>#REF!</v>
      </c>
    </row>
    <row r="109" spans="2:13" x14ac:dyDescent="0.2"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</row>
    <row r="111" spans="2:13" x14ac:dyDescent="0.2">
      <c r="C111" s="271">
        <f>SUM(C112:C120)</f>
        <v>0.17999999999989313</v>
      </c>
      <c r="D111" s="271">
        <f t="shared" ref="D111:L111" si="28">SUM(D112:D120)</f>
        <v>0.17000000000007276</v>
      </c>
      <c r="E111" s="271">
        <f t="shared" si="28"/>
        <v>0.20000000000004547</v>
      </c>
      <c r="F111" s="271">
        <f t="shared" si="28"/>
        <v>0.16999999999995907</v>
      </c>
      <c r="G111" s="271">
        <f t="shared" si="28"/>
        <v>0.13000000000010914</v>
      </c>
      <c r="H111" s="271">
        <f t="shared" si="28"/>
        <v>6.9999999999879492E-2</v>
      </c>
      <c r="I111" s="271">
        <f t="shared" si="28"/>
        <v>9.9999999999965894E-2</v>
      </c>
      <c r="J111" s="271">
        <f t="shared" si="28"/>
        <v>9.0000000000031832E-2</v>
      </c>
      <c r="K111" s="271">
        <f t="shared" si="28"/>
        <v>0.11000000000007049</v>
      </c>
      <c r="L111" s="271">
        <f t="shared" si="28"/>
        <v>8.9999999999918145E-2</v>
      </c>
    </row>
    <row r="112" spans="2:13" x14ac:dyDescent="0.2">
      <c r="B112" s="12" t="s">
        <v>239</v>
      </c>
      <c r="C112" s="49">
        <v>-1.0000000000047748E-2</v>
      </c>
      <c r="D112" s="49">
        <v>0</v>
      </c>
      <c r="E112" s="49">
        <v>-9.9999999999340616E-3</v>
      </c>
      <c r="F112" s="49">
        <v>-1.0000000000104592E-2</v>
      </c>
      <c r="G112" s="49">
        <v>-9.9999999998772182E-3</v>
      </c>
      <c r="H112" s="49">
        <v>-1.0000000000047748E-2</v>
      </c>
      <c r="I112" s="49">
        <v>-9.9999999999340616E-3</v>
      </c>
      <c r="J112" s="49">
        <v>-9.9999999998772182E-3</v>
      </c>
      <c r="K112" s="49">
        <v>0</v>
      </c>
      <c r="L112" s="49">
        <v>-1.999999999998181E-2</v>
      </c>
    </row>
    <row r="113" spans="2:18" x14ac:dyDescent="0.2">
      <c r="B113" s="12" t="s">
        <v>240</v>
      </c>
      <c r="C113" s="49">
        <v>0</v>
      </c>
      <c r="D113" s="49">
        <v>0</v>
      </c>
      <c r="E113" s="49">
        <v>0</v>
      </c>
      <c r="F113" s="49">
        <v>0</v>
      </c>
      <c r="G113" s="49">
        <v>0</v>
      </c>
      <c r="H113" s="49">
        <v>-9.9999999999909051E-3</v>
      </c>
      <c r="I113" s="49">
        <v>0</v>
      </c>
      <c r="J113" s="49">
        <v>0</v>
      </c>
      <c r="K113" s="49">
        <v>0</v>
      </c>
      <c r="L113" s="49">
        <v>0</v>
      </c>
    </row>
    <row r="114" spans="2:18" x14ac:dyDescent="0.2">
      <c r="B114" s="12" t="s">
        <v>241</v>
      </c>
      <c r="C114" s="49">
        <v>-0.51999999999998181</v>
      </c>
      <c r="D114" s="49">
        <v>-0.51999999999998181</v>
      </c>
      <c r="E114" s="49">
        <v>-0.50999999999999091</v>
      </c>
      <c r="F114" s="49">
        <v>-0.52999999999991587</v>
      </c>
      <c r="G114" s="49">
        <v>-0.55000000000006821</v>
      </c>
      <c r="H114" s="49">
        <v>-0.57999999999992724</v>
      </c>
      <c r="I114" s="49">
        <v>-0.59000000000008868</v>
      </c>
      <c r="J114" s="49">
        <v>-0.58000000000004093</v>
      </c>
      <c r="K114" s="49">
        <v>-0.59999999999990905</v>
      </c>
      <c r="L114" s="49">
        <v>-0.59999999999996589</v>
      </c>
    </row>
    <row r="115" spans="2:18" x14ac:dyDescent="0.2">
      <c r="B115" s="12" t="s">
        <v>242</v>
      </c>
      <c r="C115" s="49">
        <v>-4.9999999999954525E-2</v>
      </c>
      <c r="D115" s="49">
        <v>-5.999999999994543E-2</v>
      </c>
      <c r="E115" s="49">
        <v>-5.0000000000011369E-2</v>
      </c>
      <c r="F115" s="49">
        <v>-7.0000000000050022E-2</v>
      </c>
      <c r="G115" s="49">
        <v>-6.0000000000002274E-2</v>
      </c>
      <c r="H115" s="49">
        <v>-6.0000000000059117E-2</v>
      </c>
      <c r="I115" s="49">
        <v>-5.0000000000011369E-2</v>
      </c>
      <c r="J115" s="49">
        <v>-7.0000000000050022E-2</v>
      </c>
      <c r="K115" s="49">
        <v>-6.0000000000115961E-2</v>
      </c>
      <c r="L115" s="49">
        <v>-8.0000000000040927E-2</v>
      </c>
    </row>
    <row r="116" spans="2:18" x14ac:dyDescent="0.2">
      <c r="B116" s="12" t="s">
        <v>243</v>
      </c>
      <c r="C116" s="49">
        <v>9.9999999999909051E-2</v>
      </c>
      <c r="D116" s="49">
        <v>8.9999999999974989E-2</v>
      </c>
      <c r="E116" s="49">
        <v>7.9999999999984084E-2</v>
      </c>
      <c r="F116" s="49">
        <v>0.11000000000001364</v>
      </c>
      <c r="G116" s="49">
        <v>9.0000000000031832E-2</v>
      </c>
      <c r="H116" s="49">
        <v>7.9999999999870397E-2</v>
      </c>
      <c r="I116" s="49">
        <v>0.10000000000002274</v>
      </c>
      <c r="J116" s="49">
        <v>0.10000000000002274</v>
      </c>
      <c r="K116" s="49">
        <v>0.11000000000001364</v>
      </c>
      <c r="L116" s="49">
        <v>0.10999999999989996</v>
      </c>
    </row>
    <row r="117" spans="2:18" x14ac:dyDescent="0.2">
      <c r="B117" s="12" t="s">
        <v>244</v>
      </c>
      <c r="C117" s="49">
        <v>1.4400000000000546</v>
      </c>
      <c r="D117" s="49">
        <v>1.4700000000000273</v>
      </c>
      <c r="E117" s="49">
        <v>1.4799999999999613</v>
      </c>
      <c r="F117" s="49">
        <v>1.5</v>
      </c>
      <c r="G117" s="49">
        <v>1.5200000000000387</v>
      </c>
      <c r="H117" s="49">
        <v>1.5500000000000682</v>
      </c>
      <c r="I117" s="49">
        <v>1.5699999999999932</v>
      </c>
      <c r="J117" s="49">
        <v>1.589999999999975</v>
      </c>
      <c r="K117" s="49">
        <v>1.6100000000000705</v>
      </c>
      <c r="L117" s="49">
        <v>1.6400000000000432</v>
      </c>
    </row>
    <row r="118" spans="2:18" x14ac:dyDescent="0.2">
      <c r="B118" s="12" t="s">
        <v>245</v>
      </c>
      <c r="C118" s="49">
        <v>-0.79000000000002046</v>
      </c>
      <c r="D118" s="49">
        <v>-0.81000000000000227</v>
      </c>
      <c r="E118" s="49">
        <v>-0.78999999999996362</v>
      </c>
      <c r="F118" s="49">
        <v>-0.82999999999998408</v>
      </c>
      <c r="G118" s="49">
        <v>-0.86000000000001364</v>
      </c>
      <c r="H118" s="49">
        <v>-0.90000000000003411</v>
      </c>
      <c r="I118" s="49">
        <v>-0.92000000000001592</v>
      </c>
      <c r="J118" s="49">
        <v>-0.93999999999999773</v>
      </c>
      <c r="K118" s="49">
        <v>-0.94999999999998863</v>
      </c>
      <c r="L118" s="49">
        <v>-0.96000000000003638</v>
      </c>
      <c r="O118" s="241"/>
    </row>
    <row r="119" spans="2:18" x14ac:dyDescent="0.2">
      <c r="B119" s="12" t="s">
        <v>246</v>
      </c>
      <c r="C119" s="49">
        <v>0.39999999999992042</v>
      </c>
      <c r="D119" s="49">
        <v>0</v>
      </c>
      <c r="E119" s="49">
        <v>0</v>
      </c>
      <c r="F119" s="49"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O119" s="241"/>
    </row>
    <row r="120" spans="2:18" x14ac:dyDescent="0.2">
      <c r="B120" s="12" t="s">
        <v>247</v>
      </c>
      <c r="C120" s="49">
        <v>-0.38999999999998636</v>
      </c>
      <c r="D120" s="49">
        <v>0</v>
      </c>
      <c r="E120" s="49">
        <v>0</v>
      </c>
      <c r="F120" s="49">
        <v>0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O120" s="241"/>
      <c r="P120" s="272"/>
    </row>
    <row r="121" spans="2:18" x14ac:dyDescent="0.2">
      <c r="O121" s="241"/>
      <c r="P121" s="216"/>
      <c r="Q121" s="216"/>
      <c r="R121" s="216"/>
    </row>
    <row r="122" spans="2:18" x14ac:dyDescent="0.2">
      <c r="O122" s="241"/>
      <c r="P122" s="216"/>
      <c r="Q122" s="216"/>
      <c r="R122" s="216"/>
    </row>
    <row r="123" spans="2:18" x14ac:dyDescent="0.2">
      <c r="O123" s="241"/>
      <c r="P123" s="216"/>
      <c r="Q123" s="216"/>
      <c r="R123" s="216"/>
    </row>
    <row r="124" spans="2:18" x14ac:dyDescent="0.2">
      <c r="O124" s="241"/>
      <c r="P124" s="216"/>
      <c r="Q124" s="216"/>
      <c r="R124" s="216"/>
    </row>
    <row r="125" spans="2:18" x14ac:dyDescent="0.2">
      <c r="C125" s="273">
        <v>2014</v>
      </c>
      <c r="D125" s="273">
        <f>+C125+1</f>
        <v>2015</v>
      </c>
      <c r="E125" s="273">
        <f t="shared" ref="E125:L125" si="29">+D125+1</f>
        <v>2016</v>
      </c>
      <c r="F125" s="273">
        <f t="shared" si="29"/>
        <v>2017</v>
      </c>
      <c r="G125" s="273">
        <f t="shared" si="29"/>
        <v>2018</v>
      </c>
      <c r="H125" s="273">
        <f t="shared" si="29"/>
        <v>2019</v>
      </c>
      <c r="I125" s="273">
        <f t="shared" si="29"/>
        <v>2020</v>
      </c>
      <c r="J125" s="273">
        <f t="shared" si="29"/>
        <v>2021</v>
      </c>
      <c r="K125" s="273">
        <f t="shared" si="29"/>
        <v>2022</v>
      </c>
      <c r="L125" s="273">
        <f t="shared" si="29"/>
        <v>2023</v>
      </c>
      <c r="O125" s="241"/>
      <c r="P125" s="216"/>
      <c r="Q125" s="216"/>
      <c r="R125" s="216"/>
    </row>
    <row r="126" spans="2:18" x14ac:dyDescent="0.2">
      <c r="B126" s="241" t="s">
        <v>248</v>
      </c>
      <c r="C126" s="274">
        <v>353.07000000000011</v>
      </c>
      <c r="D126" s="274">
        <v>358.83000000000004</v>
      </c>
      <c r="E126" s="274">
        <v>364.95</v>
      </c>
      <c r="F126" s="274">
        <v>371.09000000000003</v>
      </c>
      <c r="G126" s="274">
        <v>377.75999999999993</v>
      </c>
      <c r="H126" s="274">
        <v>384.5100000000001</v>
      </c>
      <c r="I126" s="274">
        <v>393.22</v>
      </c>
      <c r="J126" s="274">
        <v>400.01999999999992</v>
      </c>
      <c r="K126" s="274">
        <v>405.59999999999997</v>
      </c>
      <c r="L126" s="274">
        <v>411.19</v>
      </c>
      <c r="O126" s="241"/>
      <c r="P126" s="216"/>
      <c r="Q126" s="216"/>
      <c r="R126" s="216"/>
    </row>
    <row r="127" spans="2:18" x14ac:dyDescent="0.2">
      <c r="D127" s="276" t="e">
        <f t="shared" ref="D127:L127" si="30">C82-D126</f>
        <v>#REF!</v>
      </c>
      <c r="E127" s="276" t="e">
        <f t="shared" si="30"/>
        <v>#REF!</v>
      </c>
      <c r="F127" s="276" t="e">
        <f t="shared" si="30"/>
        <v>#REF!</v>
      </c>
      <c r="G127" s="276" t="e">
        <f t="shared" si="30"/>
        <v>#REF!</v>
      </c>
      <c r="H127" s="276" t="e">
        <f t="shared" si="30"/>
        <v>#REF!</v>
      </c>
      <c r="I127" s="276" t="e">
        <f t="shared" si="30"/>
        <v>#REF!</v>
      </c>
      <c r="J127" s="276" t="e">
        <f t="shared" si="30"/>
        <v>#REF!</v>
      </c>
      <c r="K127" s="276" t="e">
        <f t="shared" si="30"/>
        <v>#REF!</v>
      </c>
      <c r="L127" s="276" t="e">
        <f t="shared" si="30"/>
        <v>#REF!</v>
      </c>
      <c r="O127" s="241"/>
      <c r="P127" s="216"/>
      <c r="Q127" s="216"/>
      <c r="R127" s="216"/>
    </row>
    <row r="128" spans="2:18" x14ac:dyDescent="0.2">
      <c r="O128" s="241"/>
      <c r="P128" s="216"/>
      <c r="Q128" s="216"/>
      <c r="R128" s="216"/>
    </row>
    <row r="129" spans="2:18" x14ac:dyDescent="0.2">
      <c r="B129" s="241" t="s">
        <v>250</v>
      </c>
      <c r="C129" s="241"/>
      <c r="D129" s="278">
        <v>-6.6716658624993583E-2</v>
      </c>
      <c r="E129" s="278">
        <v>0.29754019069872883</v>
      </c>
      <c r="F129" s="278">
        <v>1.1788635538138041</v>
      </c>
      <c r="G129" s="278">
        <v>2.4346706169709891</v>
      </c>
      <c r="H129" s="278">
        <v>3.7514459447943889</v>
      </c>
      <c r="I129" s="278">
        <v>5.2287793796604403</v>
      </c>
      <c r="J129" s="278">
        <v>6.7061128145264313</v>
      </c>
      <c r="K129" s="278">
        <v>8.1834462493924818</v>
      </c>
      <c r="L129" s="278">
        <v>9.6607796842585145</v>
      </c>
      <c r="O129" s="241"/>
      <c r="P129" s="216"/>
      <c r="Q129" s="216"/>
      <c r="R129" s="216"/>
    </row>
    <row r="130" spans="2:18" x14ac:dyDescent="0.2">
      <c r="B130" s="241"/>
      <c r="C130" s="241"/>
      <c r="D130" s="241"/>
      <c r="E130" s="241"/>
      <c r="F130" s="241"/>
      <c r="G130" s="241"/>
      <c r="H130" s="241"/>
      <c r="I130" s="241"/>
      <c r="J130" s="241"/>
      <c r="K130" s="241"/>
      <c r="L130" s="241"/>
      <c r="O130" s="241"/>
    </row>
    <row r="131" spans="2:18" x14ac:dyDescent="0.2">
      <c r="D131" s="172" t="e">
        <f>D127-D129</f>
        <v>#REF!</v>
      </c>
      <c r="E131" s="96" t="e">
        <f t="shared" ref="E131:L131" si="31">E127-E129</f>
        <v>#REF!</v>
      </c>
      <c r="F131" s="96" t="e">
        <f t="shared" si="31"/>
        <v>#REF!</v>
      </c>
      <c r="G131" s="96" t="e">
        <f t="shared" si="31"/>
        <v>#REF!</v>
      </c>
      <c r="H131" s="96" t="e">
        <f t="shared" si="31"/>
        <v>#REF!</v>
      </c>
      <c r="I131" s="96" t="e">
        <f t="shared" si="31"/>
        <v>#REF!</v>
      </c>
      <c r="J131" s="96" t="e">
        <f t="shared" si="31"/>
        <v>#REF!</v>
      </c>
      <c r="K131" s="96" t="e">
        <f t="shared" si="31"/>
        <v>#REF!</v>
      </c>
      <c r="L131" s="96" t="e">
        <f t="shared" si="31"/>
        <v>#REF!</v>
      </c>
      <c r="O131" s="241"/>
    </row>
    <row r="132" spans="2:18" x14ac:dyDescent="0.2">
      <c r="O132" s="241"/>
    </row>
    <row r="137" spans="2:18" x14ac:dyDescent="0.2">
      <c r="B137" s="241"/>
      <c r="C137" s="241"/>
      <c r="D137" s="241"/>
      <c r="E137" s="241"/>
      <c r="F137" s="241"/>
      <c r="G137" s="241"/>
      <c r="H137" s="241"/>
      <c r="I137" s="241"/>
      <c r="J137" s="241"/>
      <c r="K137" s="241"/>
      <c r="L137" s="241"/>
      <c r="M137" s="241"/>
      <c r="N137" s="241"/>
    </row>
    <row r="138" spans="2:18" x14ac:dyDescent="0.2">
      <c r="B138" s="241"/>
      <c r="C138" s="241"/>
      <c r="D138" s="241"/>
      <c r="E138" s="241"/>
      <c r="F138" s="241"/>
      <c r="G138" s="241"/>
      <c r="H138" s="241"/>
      <c r="I138" s="241"/>
      <c r="J138" s="241"/>
      <c r="K138" s="241"/>
      <c r="L138" s="241"/>
      <c r="M138" s="241"/>
      <c r="N138" s="241"/>
    </row>
    <row r="139" spans="2:18" x14ac:dyDescent="0.2">
      <c r="B139" s="241"/>
      <c r="C139" s="241"/>
      <c r="D139" s="96"/>
      <c r="E139" s="96"/>
      <c r="F139" s="96"/>
      <c r="G139" s="96"/>
      <c r="H139" s="96"/>
      <c r="I139" s="96"/>
      <c r="J139" s="96"/>
      <c r="K139" s="96"/>
      <c r="L139" s="96"/>
      <c r="M139" s="241"/>
      <c r="N139" s="241"/>
    </row>
    <row r="140" spans="2:18" x14ac:dyDescent="0.2">
      <c r="B140" s="241"/>
      <c r="C140" s="241"/>
      <c r="D140" s="241"/>
      <c r="E140" s="241"/>
      <c r="F140" s="241"/>
      <c r="G140" s="241"/>
      <c r="H140" s="241"/>
      <c r="I140" s="241"/>
      <c r="J140" s="241"/>
      <c r="K140" s="241"/>
      <c r="L140" s="241"/>
      <c r="M140" s="241"/>
      <c r="N140" s="241"/>
    </row>
    <row r="141" spans="2:18" x14ac:dyDescent="0.2">
      <c r="B141" s="12" t="s">
        <v>249</v>
      </c>
      <c r="C141" s="274">
        <v>352.73000000000013</v>
      </c>
      <c r="D141" s="274">
        <v>357.10000000000008</v>
      </c>
      <c r="E141" s="274">
        <v>361.96</v>
      </c>
      <c r="F141" s="274">
        <v>367.42000000000007</v>
      </c>
      <c r="G141" s="274">
        <v>372.76999999999992</v>
      </c>
      <c r="H141" s="274">
        <v>377.56000000000012</v>
      </c>
      <c r="I141" s="274">
        <v>383.51</v>
      </c>
      <c r="J141" s="274">
        <v>389.45999999999992</v>
      </c>
      <c r="K141" s="274">
        <v>395.40999999999997</v>
      </c>
      <c r="L141" s="274">
        <v>401.35999999999996</v>
      </c>
      <c r="M141" s="241"/>
      <c r="N141" s="241"/>
    </row>
    <row r="142" spans="2:18" x14ac:dyDescent="0.2">
      <c r="D142" s="275" t="e">
        <f t="shared" ref="D142:L142" si="32">C82-D141</f>
        <v>#REF!</v>
      </c>
      <c r="E142" s="275" t="e">
        <f t="shared" si="32"/>
        <v>#REF!</v>
      </c>
      <c r="F142" s="275" t="e">
        <f t="shared" si="32"/>
        <v>#REF!</v>
      </c>
      <c r="G142" s="275" t="e">
        <f t="shared" si="32"/>
        <v>#REF!</v>
      </c>
      <c r="H142" s="275" t="e">
        <f t="shared" si="32"/>
        <v>#REF!</v>
      </c>
      <c r="I142" s="275" t="e">
        <f t="shared" si="32"/>
        <v>#REF!</v>
      </c>
      <c r="J142" s="275" t="e">
        <f t="shared" si="32"/>
        <v>#REF!</v>
      </c>
      <c r="K142" s="275" t="e">
        <f t="shared" si="32"/>
        <v>#REF!</v>
      </c>
      <c r="L142" s="275" t="e">
        <f t="shared" si="32"/>
        <v>#REF!</v>
      </c>
      <c r="M142" s="241"/>
      <c r="N142" s="241"/>
    </row>
    <row r="143" spans="2:18" x14ac:dyDescent="0.2"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1"/>
      <c r="N143" s="241"/>
    </row>
    <row r="144" spans="2:18" x14ac:dyDescent="0.2">
      <c r="B144" s="241"/>
      <c r="C144" s="241"/>
      <c r="M144" s="241"/>
      <c r="N144" s="241"/>
    </row>
    <row r="146" spans="2:13" x14ac:dyDescent="0.2">
      <c r="C146" s="263"/>
      <c r="D146" s="263"/>
      <c r="E146" s="263"/>
      <c r="F146" s="263"/>
      <c r="G146" s="263"/>
      <c r="H146" s="263"/>
      <c r="I146" s="263"/>
      <c r="J146" s="263"/>
      <c r="K146" s="263"/>
      <c r="L146" s="263"/>
    </row>
    <row r="147" spans="2:13" x14ac:dyDescent="0.2">
      <c r="C147" s="273">
        <v>2015</v>
      </c>
      <c r="D147" s="273">
        <v>2016</v>
      </c>
      <c r="E147" s="273">
        <v>2017</v>
      </c>
      <c r="F147" s="273">
        <v>2018</v>
      </c>
      <c r="G147" s="273">
        <v>2019</v>
      </c>
      <c r="H147" s="273">
        <v>2020</v>
      </c>
      <c r="I147" s="273">
        <v>2021</v>
      </c>
      <c r="J147" s="273">
        <v>2022</v>
      </c>
      <c r="K147" s="273">
        <v>2023</v>
      </c>
      <c r="L147" s="273">
        <f t="shared" ref="L147" si="33">+K147+1</f>
        <v>2024</v>
      </c>
    </row>
    <row r="148" spans="2:13" x14ac:dyDescent="0.2">
      <c r="B148" s="12" t="s">
        <v>252</v>
      </c>
      <c r="C148" s="49">
        <v>0.48356406672314733</v>
      </c>
      <c r="D148" s="49">
        <v>0.48855203347909537</v>
      </c>
      <c r="E148" s="49">
        <v>0.49757940205466866</v>
      </c>
      <c r="F148" s="49">
        <v>0.50298177726278936</v>
      </c>
      <c r="G148" s="49">
        <v>0.48821499272185065</v>
      </c>
      <c r="H148" s="49">
        <v>0.48213961337376077</v>
      </c>
      <c r="I148" s="49">
        <v>0.49345769933091788</v>
      </c>
      <c r="J148" s="49">
        <v>0.47613209899765252</v>
      </c>
      <c r="K148" s="49">
        <v>0.48110119768705317</v>
      </c>
      <c r="L148" s="49">
        <v>0.48646584349012301</v>
      </c>
    </row>
    <row r="150" spans="2:13" x14ac:dyDescent="0.2">
      <c r="C150" s="263">
        <v>363.44356406672324</v>
      </c>
      <c r="D150" s="263">
        <v>369.40855203347911</v>
      </c>
      <c r="E150" s="263">
        <v>376.44757940205477</v>
      </c>
      <c r="F150" s="263">
        <v>384.34298177726276</v>
      </c>
      <c r="G150" s="263">
        <v>392.1882149927219</v>
      </c>
      <c r="H150" s="263">
        <v>399.79213961337371</v>
      </c>
      <c r="I150" s="263">
        <v>408.04345769933093</v>
      </c>
      <c r="J150" s="263">
        <v>416.08613209899761</v>
      </c>
      <c r="K150" s="263">
        <v>424.04110119768706</v>
      </c>
      <c r="L150" s="263">
        <v>431.52646584349009</v>
      </c>
    </row>
    <row r="151" spans="2:13" x14ac:dyDescent="0.2">
      <c r="B151" s="12" t="s">
        <v>253</v>
      </c>
      <c r="C151" s="263" t="e">
        <f>C54-C150</f>
        <v>#REF!</v>
      </c>
      <c r="D151" s="263" t="e">
        <f t="shared" ref="D151:L151" si="34">D54-D150</f>
        <v>#REF!</v>
      </c>
      <c r="E151" s="263" t="e">
        <f t="shared" si="34"/>
        <v>#REF!</v>
      </c>
      <c r="F151" s="263" t="e">
        <f t="shared" si="34"/>
        <v>#REF!</v>
      </c>
      <c r="G151" s="263" t="e">
        <f t="shared" si="34"/>
        <v>#REF!</v>
      </c>
      <c r="H151" s="263" t="e">
        <f t="shared" si="34"/>
        <v>#REF!</v>
      </c>
      <c r="I151" s="263" t="e">
        <f t="shared" si="34"/>
        <v>#REF!</v>
      </c>
      <c r="J151" s="263" t="e">
        <f t="shared" si="34"/>
        <v>#REF!</v>
      </c>
      <c r="K151" s="263" t="e">
        <f t="shared" si="34"/>
        <v>#REF!</v>
      </c>
      <c r="L151" s="263" t="e">
        <f t="shared" si="34"/>
        <v>#REF!</v>
      </c>
    </row>
    <row r="153" spans="2:13" x14ac:dyDescent="0.2">
      <c r="B153" s="12" t="s">
        <v>254</v>
      </c>
      <c r="C153" s="263" t="e">
        <f>C151+C148</f>
        <v>#REF!</v>
      </c>
      <c r="D153" s="263" t="e">
        <f t="shared" ref="D153:L153" si="35">D151+D148</f>
        <v>#REF!</v>
      </c>
      <c r="E153" s="263" t="e">
        <f t="shared" si="35"/>
        <v>#REF!</v>
      </c>
      <c r="F153" s="263" t="e">
        <f t="shared" si="35"/>
        <v>#REF!</v>
      </c>
      <c r="G153" s="263" t="e">
        <f t="shared" si="35"/>
        <v>#REF!</v>
      </c>
      <c r="H153" s="263" t="e">
        <f t="shared" si="35"/>
        <v>#REF!</v>
      </c>
      <c r="I153" s="263" t="e">
        <f t="shared" si="35"/>
        <v>#REF!</v>
      </c>
      <c r="J153" s="263" t="e">
        <f t="shared" si="35"/>
        <v>#REF!</v>
      </c>
      <c r="K153" s="263" t="e">
        <f t="shared" si="35"/>
        <v>#REF!</v>
      </c>
      <c r="L153" s="263" t="e">
        <f t="shared" si="35"/>
        <v>#REF!</v>
      </c>
    </row>
    <row r="156" spans="2:13" x14ac:dyDescent="0.2">
      <c r="G156" s="241"/>
    </row>
    <row r="159" spans="2:13" x14ac:dyDescent="0.2">
      <c r="C159" s="107">
        <v>360.52309194999714</v>
      </c>
      <c r="D159" s="107">
        <v>366.4895097278154</v>
      </c>
      <c r="E159" s="107">
        <v>373.52825509578003</v>
      </c>
      <c r="F159" s="107">
        <v>381.42386466332448</v>
      </c>
      <c r="G159" s="107">
        <v>389.27377786339542</v>
      </c>
      <c r="H159" s="107">
        <v>396.88998326726295</v>
      </c>
      <c r="I159" s="107">
        <v>405.14131627870069</v>
      </c>
      <c r="J159" s="107">
        <v>413.18421052868933</v>
      </c>
      <c r="K159" s="107">
        <v>421.1395614932743</v>
      </c>
      <c r="L159" s="107">
        <v>428.62437099432685</v>
      </c>
    </row>
    <row r="160" spans="2:13" x14ac:dyDescent="0.2">
      <c r="B160" s="12" t="s">
        <v>255</v>
      </c>
      <c r="C160" s="263" t="e">
        <f>C54-C159</f>
        <v>#REF!</v>
      </c>
      <c r="D160" s="263" t="e">
        <f t="shared" ref="D160:L160" si="36">D54-D159</f>
        <v>#REF!</v>
      </c>
      <c r="E160" s="263" t="e">
        <f t="shared" si="36"/>
        <v>#REF!</v>
      </c>
      <c r="F160" s="263" t="e">
        <f t="shared" si="36"/>
        <v>#REF!</v>
      </c>
      <c r="G160" s="263" t="e">
        <f t="shared" si="36"/>
        <v>#REF!</v>
      </c>
      <c r="H160" s="263" t="e">
        <f t="shared" si="36"/>
        <v>#REF!</v>
      </c>
      <c r="I160" s="263" t="e">
        <f t="shared" si="36"/>
        <v>#REF!</v>
      </c>
      <c r="J160" s="263" t="e">
        <f t="shared" si="36"/>
        <v>#REF!</v>
      </c>
      <c r="K160" s="263" t="e">
        <f t="shared" si="36"/>
        <v>#REF!</v>
      </c>
      <c r="L160" s="263" t="e">
        <f t="shared" si="36"/>
        <v>#REF!</v>
      </c>
      <c r="M160" s="263"/>
    </row>
  </sheetData>
  <mergeCells count="2">
    <mergeCell ref="A7:A27"/>
    <mergeCell ref="C32:L36"/>
  </mergeCells>
  <phoneticPr fontId="0" type="noConversion"/>
  <printOptions horizontalCentered="1"/>
  <pageMargins left="0.5" right="0.5" top="0.5" bottom="0.5" header="0.25" footer="0.25"/>
  <pageSetup scale="45" orientation="landscape" r:id="rId1"/>
  <headerFooter alignWithMargins="0">
    <oddFooter>&amp;C&amp;8&amp;F &amp;D &amp;T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81"/>
  <sheetViews>
    <sheetView zoomScaleNormal="100" workbookViewId="0">
      <selection activeCell="C45" sqref="C45"/>
    </sheetView>
  </sheetViews>
  <sheetFormatPr defaultColWidth="9.140625" defaultRowHeight="12.75" x14ac:dyDescent="0.2"/>
  <cols>
    <col min="1" max="2" width="5.7109375" style="12" customWidth="1"/>
    <col min="3" max="3" width="36.42578125" style="12" customWidth="1"/>
    <col min="4" max="7" width="10.7109375" style="12" hidden="1" customWidth="1"/>
    <col min="8" max="23" width="10.7109375" style="12" customWidth="1"/>
    <col min="24" max="25" width="6.28515625" style="12" bestFit="1" customWidth="1"/>
    <col min="26" max="26" width="9.140625" style="12"/>
    <col min="27" max="27" width="13.140625" style="12" bestFit="1" customWidth="1"/>
    <col min="28" max="16384" width="9.140625" style="12"/>
  </cols>
  <sheetData>
    <row r="1" spans="1:29" ht="18" x14ac:dyDescent="0.25">
      <c r="A1" s="472" t="s">
        <v>34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</row>
    <row r="2" spans="1:29" ht="18" x14ac:dyDescent="0.25">
      <c r="A2" s="472" t="s">
        <v>47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</row>
    <row r="3" spans="1:29" x14ac:dyDescent="0.2">
      <c r="A3" s="20"/>
      <c r="B3" s="51"/>
      <c r="C3" s="51"/>
      <c r="D3" s="52"/>
      <c r="E3" s="52"/>
      <c r="F3" s="24"/>
      <c r="G3" s="24"/>
      <c r="H3" s="24"/>
      <c r="I3" s="24"/>
      <c r="J3" s="24"/>
    </row>
    <row r="4" spans="1:29" x14ac:dyDescent="0.2">
      <c r="A4" s="43"/>
      <c r="B4" s="21"/>
      <c r="C4" s="21"/>
      <c r="D4" s="22"/>
      <c r="E4" s="22"/>
    </row>
    <row r="5" spans="1:29" ht="15" x14ac:dyDescent="0.2">
      <c r="B5" s="25"/>
      <c r="C5" s="25"/>
      <c r="D5" s="29"/>
      <c r="E5" s="29"/>
      <c r="F5" s="29"/>
      <c r="G5" s="29"/>
      <c r="H5" s="29">
        <f>'Input - Rates'!$I$8</f>
        <v>2017</v>
      </c>
      <c r="I5" s="29">
        <f>H5+1</f>
        <v>2018</v>
      </c>
      <c r="J5" s="29">
        <f t="shared" ref="J5:Q5" si="0">I5+1</f>
        <v>2019</v>
      </c>
      <c r="K5" s="29">
        <f t="shared" si="0"/>
        <v>2020</v>
      </c>
      <c r="L5" s="29">
        <f t="shared" si="0"/>
        <v>2021</v>
      </c>
      <c r="M5" s="29">
        <f t="shared" si="0"/>
        <v>2022</v>
      </c>
      <c r="N5" s="29">
        <f t="shared" si="0"/>
        <v>2023</v>
      </c>
      <c r="O5" s="29">
        <f t="shared" si="0"/>
        <v>2024</v>
      </c>
      <c r="P5" s="29">
        <f t="shared" si="0"/>
        <v>2025</v>
      </c>
      <c r="Q5" s="29">
        <f t="shared" si="0"/>
        <v>2026</v>
      </c>
      <c r="S5" s="473">
        <f>H5</f>
        <v>2017</v>
      </c>
      <c r="T5" s="473"/>
      <c r="U5" s="473"/>
    </row>
    <row r="6" spans="1:29" x14ac:dyDescent="0.2">
      <c r="A6" s="53" t="s">
        <v>48</v>
      </c>
      <c r="B6" s="25"/>
      <c r="C6" s="25"/>
      <c r="D6" s="50"/>
      <c r="E6" s="50"/>
      <c r="F6" s="50"/>
      <c r="G6" s="50"/>
      <c r="H6" s="50" t="s">
        <v>69</v>
      </c>
      <c r="I6" s="50" t="s">
        <v>69</v>
      </c>
      <c r="J6" s="50" t="s">
        <v>69</v>
      </c>
      <c r="K6" s="50" t="s">
        <v>69</v>
      </c>
      <c r="L6" s="50" t="s">
        <v>69</v>
      </c>
      <c r="M6" s="50" t="s">
        <v>69</v>
      </c>
      <c r="N6" s="50" t="s">
        <v>69</v>
      </c>
      <c r="O6" s="50" t="s">
        <v>69</v>
      </c>
      <c r="P6" s="50" t="s">
        <v>69</v>
      </c>
      <c r="Q6" s="50" t="s">
        <v>69</v>
      </c>
      <c r="S6" s="197" t="s">
        <v>214</v>
      </c>
      <c r="T6" s="197" t="s">
        <v>69</v>
      </c>
      <c r="U6" s="252" t="s">
        <v>22</v>
      </c>
    </row>
    <row r="7" spans="1:29" x14ac:dyDescent="0.2">
      <c r="A7" s="31"/>
      <c r="B7" s="25"/>
      <c r="C7" s="25"/>
      <c r="D7" s="32"/>
      <c r="E7" s="27"/>
      <c r="F7" s="27"/>
      <c r="G7" s="27"/>
      <c r="H7" s="27"/>
      <c r="I7" s="27"/>
      <c r="J7" s="27"/>
      <c r="U7" s="180"/>
      <c r="AC7" s="12" t="s">
        <v>209</v>
      </c>
    </row>
    <row r="8" spans="1:29" x14ac:dyDescent="0.2">
      <c r="A8" s="34"/>
      <c r="B8" s="34"/>
      <c r="C8" s="35"/>
      <c r="D8" s="36"/>
      <c r="E8" s="33"/>
      <c r="F8" s="33"/>
      <c r="G8" s="33"/>
      <c r="H8" s="33"/>
      <c r="I8" s="33"/>
      <c r="J8" s="33"/>
      <c r="U8" s="180"/>
      <c r="W8" s="474" t="s">
        <v>71</v>
      </c>
      <c r="X8" s="474"/>
      <c r="Y8" s="474"/>
      <c r="AA8" s="12" t="s">
        <v>237</v>
      </c>
      <c r="AC8" s="175">
        <f>'Output to Forecast model'!N35</f>
        <v>6.3944609999999997</v>
      </c>
    </row>
    <row r="9" spans="1:29" x14ac:dyDescent="0.2">
      <c r="A9" s="37">
        <v>1</v>
      </c>
      <c r="B9" s="35" t="s">
        <v>12</v>
      </c>
      <c r="C9" s="34"/>
      <c r="D9" s="54"/>
      <c r="E9" s="54"/>
      <c r="F9" s="55"/>
      <c r="G9" s="55"/>
      <c r="H9" s="55" t="e">
        <f>(#REF!+#REF!)/1000000</f>
        <v>#REF!</v>
      </c>
      <c r="I9" s="55" t="e">
        <f>(#REF!+#REF!)/1000000</f>
        <v>#REF!</v>
      </c>
      <c r="J9" s="55" t="e">
        <f>(#REF!+#REF!)/1000000</f>
        <v>#REF!</v>
      </c>
      <c r="K9" s="55" t="e">
        <f>(#REF!+#REF!)/1000000</f>
        <v>#REF!</v>
      </c>
      <c r="L9" s="55" t="e">
        <f>(#REF!+#REF!)/1000000</f>
        <v>#REF!</v>
      </c>
      <c r="M9" s="55" t="e">
        <f>(#REF!+#REF!)/1000000</f>
        <v>#REF!</v>
      </c>
      <c r="N9" s="55" t="e">
        <f>(#REF!+#REF!)/1000000</f>
        <v>#REF!</v>
      </c>
      <c r="O9" s="55" t="e">
        <f>(#REF!+#REF!)/1000000</f>
        <v>#REF!</v>
      </c>
      <c r="P9" s="55" t="e">
        <f>(#REF!+#REF!)/1000000</f>
        <v>#REF!</v>
      </c>
      <c r="Q9" s="55" t="e">
        <f>(#REF!+#REF!)/1000000</f>
        <v>#REF!</v>
      </c>
      <c r="S9" s="55" t="e">
        <f>137.841+Y9-AC9-0.784+0.097-0.346-0.03-0.01</f>
        <v>#REF!</v>
      </c>
      <c r="T9" s="55" t="e">
        <f>(SUM('Monthly Margin'!#REF!)+SUM(#REF!))/1000000</f>
        <v>#REF!</v>
      </c>
      <c r="U9" s="253" t="e">
        <f>S9+T9</f>
        <v>#REF!</v>
      </c>
      <c r="W9" s="242" t="e">
        <f>SUM(#REF!)</f>
        <v>#REF!</v>
      </c>
      <c r="X9" s="122" t="e">
        <f>W9/$W$17</f>
        <v>#REF!</v>
      </c>
      <c r="Y9" s="175" t="e">
        <f>X9*$S$39</f>
        <v>#REF!</v>
      </c>
      <c r="AA9" s="242" t="e">
        <f>SUM(Volumes!#REF!)</f>
        <v>#REF!</v>
      </c>
      <c r="AB9" s="122" t="e">
        <f>AA9/$AA$17</f>
        <v>#REF!</v>
      </c>
      <c r="AC9" s="175" t="e">
        <f>AB9*$AC$8</f>
        <v>#REF!</v>
      </c>
    </row>
    <row r="10" spans="1:29" x14ac:dyDescent="0.2">
      <c r="A10" s="37">
        <v>2</v>
      </c>
      <c r="B10" s="31" t="s">
        <v>26</v>
      </c>
      <c r="C10" s="34"/>
      <c r="D10" s="40"/>
      <c r="E10" s="40"/>
      <c r="F10" s="40"/>
      <c r="G10" s="40"/>
      <c r="H10" s="40" t="e">
        <f>(#REF!+#REF!)/1000000</f>
        <v>#REF!</v>
      </c>
      <c r="I10" s="40" t="e">
        <f>(#REF!+#REF!)/1000000</f>
        <v>#REF!</v>
      </c>
      <c r="J10" s="40" t="e">
        <f>(#REF!+#REF!)/1000000</f>
        <v>#REF!</v>
      </c>
      <c r="K10" s="40" t="e">
        <f>(#REF!+#REF!)/1000000</f>
        <v>#REF!</v>
      </c>
      <c r="L10" s="40" t="e">
        <f>(#REF!+#REF!)/1000000</f>
        <v>#REF!</v>
      </c>
      <c r="M10" s="40" t="e">
        <f>(#REF!+#REF!)/1000000</f>
        <v>#REF!</v>
      </c>
      <c r="N10" s="40" t="e">
        <f>(#REF!+#REF!)/1000000</f>
        <v>#REF!</v>
      </c>
      <c r="O10" s="40" t="e">
        <f>(#REF!+#REF!)/1000000</f>
        <v>#REF!</v>
      </c>
      <c r="P10" s="40" t="e">
        <f>(#REF!+#REF!)/1000000</f>
        <v>#REF!</v>
      </c>
      <c r="Q10" s="40" t="e">
        <f>(#REF!+#REF!)/1000000</f>
        <v>#REF!</v>
      </c>
      <c r="S10" s="40" t="e">
        <f>60.397+Y10-AC10-3.901-'Output to Forecast model'!N38</f>
        <v>#REF!</v>
      </c>
      <c r="T10" s="40" t="e">
        <f>(SUM('Monthly Margin'!#REF!)+SUM(#REF!))/1000000</f>
        <v>#REF!</v>
      </c>
      <c r="U10" s="254" t="e">
        <f>S10+T10</f>
        <v>#REF!</v>
      </c>
      <c r="W10" s="242" t="e">
        <f>SUM(#REF!)</f>
        <v>#REF!</v>
      </c>
      <c r="X10" s="122" t="e">
        <f>W10/$W$17</f>
        <v>#REF!</v>
      </c>
      <c r="Y10" s="175" t="e">
        <f>X10*$S$39</f>
        <v>#REF!</v>
      </c>
      <c r="AA10" s="242" t="e">
        <f>SUM(Volumes!#REF!)</f>
        <v>#REF!</v>
      </c>
      <c r="AB10" s="122" t="e">
        <f>AA10/$AA$17</f>
        <v>#REF!</v>
      </c>
      <c r="AC10" s="175" t="e">
        <f>AB10*$AC$8</f>
        <v>#REF!</v>
      </c>
    </row>
    <row r="11" spans="1:29" x14ac:dyDescent="0.2">
      <c r="B11" s="34"/>
      <c r="S11" s="241"/>
      <c r="T11" s="241"/>
      <c r="U11" s="180"/>
      <c r="X11" s="122"/>
      <c r="AB11" s="122"/>
      <c r="AC11" s="241"/>
    </row>
    <row r="12" spans="1:29" x14ac:dyDescent="0.2">
      <c r="A12" s="37">
        <v>3</v>
      </c>
      <c r="B12" s="34"/>
      <c r="C12" s="56" t="s">
        <v>49</v>
      </c>
      <c r="D12" s="41"/>
      <c r="E12" s="41"/>
      <c r="F12" s="41"/>
      <c r="G12" s="41"/>
      <c r="H12" s="41" t="e">
        <f t="shared" ref="H12:O12" si="1">SUM(H9:H10)</f>
        <v>#REF!</v>
      </c>
      <c r="I12" s="41" t="e">
        <f t="shared" si="1"/>
        <v>#REF!</v>
      </c>
      <c r="J12" s="41" t="e">
        <f t="shared" si="1"/>
        <v>#REF!</v>
      </c>
      <c r="K12" s="41" t="e">
        <f t="shared" si="1"/>
        <v>#REF!</v>
      </c>
      <c r="L12" s="41" t="e">
        <f t="shared" si="1"/>
        <v>#REF!</v>
      </c>
      <c r="M12" s="41" t="e">
        <f t="shared" si="1"/>
        <v>#REF!</v>
      </c>
      <c r="N12" s="41" t="e">
        <f t="shared" si="1"/>
        <v>#REF!</v>
      </c>
      <c r="O12" s="41" t="e">
        <f t="shared" si="1"/>
        <v>#REF!</v>
      </c>
      <c r="P12" s="41" t="e">
        <f>SUM(P9:P10)</f>
        <v>#REF!</v>
      </c>
      <c r="Q12" s="41" t="e">
        <f>SUM(Q9:Q10)</f>
        <v>#REF!</v>
      </c>
      <c r="S12" s="41" t="e">
        <f t="shared" ref="S12:T12" si="2">SUM(S9:S10)</f>
        <v>#REF!</v>
      </c>
      <c r="T12" s="41" t="e">
        <f t="shared" si="2"/>
        <v>#REF!</v>
      </c>
      <c r="U12" s="255" t="e">
        <f>SUM(U9:U10)</f>
        <v>#REF!</v>
      </c>
      <c r="W12" s="243"/>
      <c r="X12" s="122"/>
      <c r="AB12" s="122"/>
      <c r="AC12" s="241"/>
    </row>
    <row r="13" spans="1:29" x14ac:dyDescent="0.2">
      <c r="S13" s="241"/>
      <c r="T13" s="241"/>
      <c r="U13" s="180"/>
      <c r="X13" s="122"/>
      <c r="AB13" s="122"/>
      <c r="AC13" s="241"/>
    </row>
    <row r="14" spans="1:29" x14ac:dyDescent="0.2">
      <c r="A14" s="37">
        <v>4</v>
      </c>
      <c r="B14" s="56" t="s">
        <v>27</v>
      </c>
      <c r="C14" s="35"/>
      <c r="D14" s="42"/>
      <c r="E14" s="42"/>
      <c r="F14" s="42"/>
      <c r="G14" s="42"/>
      <c r="H14" s="42" t="e">
        <f>(#REF!+#REF!+#REF!+#REF!+#REF!+#REF!)/1000000</f>
        <v>#REF!</v>
      </c>
      <c r="I14" s="42" t="e">
        <f>(#REF!+#REF!+#REF!+#REF!+#REF!+#REF!)/1000000</f>
        <v>#REF!</v>
      </c>
      <c r="J14" s="42" t="e">
        <f>(#REF!+#REF!+#REF!+#REF!+#REF!+#REF!)/1000000</f>
        <v>#REF!</v>
      </c>
      <c r="K14" s="42" t="e">
        <f>(#REF!+#REF!+#REF!+#REF!+#REF!+#REF!)/1000000</f>
        <v>#REF!</v>
      </c>
      <c r="L14" s="42" t="e">
        <f>(#REF!+#REF!+#REF!+#REF!+#REF!+#REF!)/1000000</f>
        <v>#REF!</v>
      </c>
      <c r="M14" s="42" t="e">
        <f>(#REF!+#REF!+#REF!+#REF!+#REF!+#REF!)/1000000</f>
        <v>#REF!</v>
      </c>
      <c r="N14" s="42" t="e">
        <f>(#REF!+#REF!+#REF!+#REF!+#REF!+#REF!)/1000000</f>
        <v>#REF!</v>
      </c>
      <c r="O14" s="42" t="e">
        <f>(#REF!+#REF!+#REF!+#REF!+#REF!+#REF!)/1000000</f>
        <v>#REF!</v>
      </c>
      <c r="P14" s="42" t="e">
        <f>(#REF!+#REF!+#REF!+#REF!+#REF!+#REF!)/1000000</f>
        <v>#REF!</v>
      </c>
      <c r="Q14" s="42" t="e">
        <f>(#REF!+#REF!+#REF!+#REF!+#REF!+#REF!)/1000000</f>
        <v>#REF!</v>
      </c>
      <c r="S14" s="42" t="e">
        <f>0.731+4.276+3.366+Y14-AC14</f>
        <v>#REF!</v>
      </c>
      <c r="T14" s="42" t="e">
        <f>(SUM('Monthly Margin'!#REF!)+SUM('Monthly Margin'!#REF!)+SUM('Monthly Margin'!#REF!)+SUM(#REF!)+SUM(#REF!)+SUM(#REF!))/1000000</f>
        <v>#REF!</v>
      </c>
      <c r="U14" s="256" t="e">
        <f>S14+T14</f>
        <v>#REF!</v>
      </c>
      <c r="W14" s="242" t="e">
        <f>SUM(#REF!)+SUM(#REF!)+SUM(#REF!)</f>
        <v>#REF!</v>
      </c>
      <c r="X14" s="122" t="e">
        <f>W14/$W$17</f>
        <v>#REF!</v>
      </c>
      <c r="Y14" s="175" t="e">
        <f>X14*$S$39</f>
        <v>#REF!</v>
      </c>
      <c r="AA14" s="242" t="e">
        <f>SUM(Volumes!#REF!)</f>
        <v>#REF!</v>
      </c>
      <c r="AB14" s="122" t="e">
        <f t="shared" ref="AB14:AB16" si="3">AA14/$AA$17</f>
        <v>#REF!</v>
      </c>
      <c r="AC14" s="175" t="e">
        <f>AB14*$AC$8</f>
        <v>#REF!</v>
      </c>
    </row>
    <row r="15" spans="1:29" x14ac:dyDescent="0.2">
      <c r="A15" s="37">
        <v>5</v>
      </c>
      <c r="B15" s="31" t="s">
        <v>28</v>
      </c>
      <c r="C15" s="34"/>
      <c r="D15" s="38"/>
      <c r="E15" s="38"/>
      <c r="F15" s="38"/>
      <c r="G15" s="42"/>
      <c r="H15" s="42" t="e">
        <f>(#REF!+#REF!+#REF!+#REF!)/1000000</f>
        <v>#REF!</v>
      </c>
      <c r="I15" s="42" t="e">
        <f>(#REF!+#REF!+#REF!+#REF!)/1000000</f>
        <v>#REF!</v>
      </c>
      <c r="J15" s="42" t="e">
        <f>(#REF!+#REF!+#REF!+#REF!)/1000000</f>
        <v>#REF!</v>
      </c>
      <c r="K15" s="42" t="e">
        <f>(#REF!+#REF!+#REF!+#REF!)/1000000</f>
        <v>#REF!</v>
      </c>
      <c r="L15" s="42" t="e">
        <f>(#REF!+#REF!+#REF!+#REF!)/1000000</f>
        <v>#REF!</v>
      </c>
      <c r="M15" s="42" t="e">
        <f>(#REF!+#REF!+#REF!+#REF!)/1000000</f>
        <v>#REF!</v>
      </c>
      <c r="N15" s="42" t="e">
        <f>(#REF!+#REF!+#REF!+#REF!)/1000000</f>
        <v>#REF!</v>
      </c>
      <c r="O15" s="42" t="e">
        <f>(#REF!+#REF!+#REF!+#REF!)/1000000</f>
        <v>#REF!</v>
      </c>
      <c r="P15" s="42" t="e">
        <f>(#REF!+#REF!+#REF!+#REF!)/1000000</f>
        <v>#REF!</v>
      </c>
      <c r="Q15" s="42" t="e">
        <f>(#REF!+#REF!+#REF!+#REF!)/1000000</f>
        <v>#REF!</v>
      </c>
      <c r="S15" s="42" t="e">
        <f>3.321+4.681+Y15-AC15</f>
        <v>#REF!</v>
      </c>
      <c r="T15" s="42" t="e">
        <f>(SUM('Monthly Margin'!#REF!)+SUM('Monthly Margin'!#REF!)+SUM(#REF!)+SUM(#REF!))/1000000</f>
        <v>#REF!</v>
      </c>
      <c r="U15" s="256" t="e">
        <f>S15+T15</f>
        <v>#REF!</v>
      </c>
      <c r="W15" s="242" t="e">
        <f>SUM(#REF!)+SUM(#REF!)</f>
        <v>#REF!</v>
      </c>
      <c r="X15" s="122" t="e">
        <f>W15/$W$17</f>
        <v>#REF!</v>
      </c>
      <c r="Y15" s="175" t="e">
        <f>X15*$S$39</f>
        <v>#REF!</v>
      </c>
      <c r="AA15" s="242" t="e">
        <f>SUM(Volumes!#REF!)</f>
        <v>#REF!</v>
      </c>
      <c r="AB15" s="122" t="e">
        <f t="shared" si="3"/>
        <v>#REF!</v>
      </c>
      <c r="AC15" s="175" t="e">
        <f>AB15*$AC$8</f>
        <v>#REF!</v>
      </c>
    </row>
    <row r="16" spans="1:29" x14ac:dyDescent="0.2">
      <c r="A16" s="37">
        <v>6</v>
      </c>
      <c r="B16" s="35" t="s">
        <v>50</v>
      </c>
      <c r="C16" s="34"/>
      <c r="D16" s="40"/>
      <c r="E16" s="40"/>
      <c r="F16" s="40"/>
      <c r="G16" s="40"/>
      <c r="H16" s="40" t="e">
        <f>(#REF!+#REF!+#REF!+#REF!)/1000000</f>
        <v>#REF!</v>
      </c>
      <c r="I16" s="40" t="e">
        <f>(#REF!+#REF!+#REF!+#REF!)/1000000</f>
        <v>#REF!</v>
      </c>
      <c r="J16" s="40" t="e">
        <f>(#REF!+#REF!+#REF!+#REF!)/1000000</f>
        <v>#REF!</v>
      </c>
      <c r="K16" s="40" t="e">
        <f>(#REF!+#REF!+#REF!+#REF!)/1000000</f>
        <v>#REF!</v>
      </c>
      <c r="L16" s="40" t="e">
        <f>(#REF!+#REF!+#REF!+#REF!)/1000000</f>
        <v>#REF!</v>
      </c>
      <c r="M16" s="40" t="e">
        <f>(#REF!+#REF!+#REF!+#REF!)/1000000</f>
        <v>#REF!</v>
      </c>
      <c r="N16" s="40" t="e">
        <f>(#REF!+#REF!+#REF!+#REF!)/1000000</f>
        <v>#REF!</v>
      </c>
      <c r="O16" s="40" t="e">
        <f>(#REF!+#REF!+#REF!+#REF!)/1000000</f>
        <v>#REF!</v>
      </c>
      <c r="P16" s="40" t="e">
        <f>(#REF!+#REF!+#REF!+#REF!)/1000000</f>
        <v>#REF!</v>
      </c>
      <c r="Q16" s="40" t="e">
        <f>(#REF!+#REF!+#REF!+#REF!)/1000000</f>
        <v>#REF!</v>
      </c>
      <c r="S16" s="40" t="e">
        <f>0.89+0.174+Y16-AC16</f>
        <v>#REF!</v>
      </c>
      <c r="T16" s="40" t="e">
        <f>(SUM('Monthly Margin'!#REF!)+SUM(#REF!))/1000000</f>
        <v>#REF!</v>
      </c>
      <c r="U16" s="254" t="e">
        <f>S16+T16</f>
        <v>#REF!</v>
      </c>
      <c r="W16" s="15" t="e">
        <f>SUM(#REF!)</f>
        <v>#REF!</v>
      </c>
      <c r="X16" s="122" t="e">
        <f>W16/$W$17</f>
        <v>#REF!</v>
      </c>
      <c r="Y16" s="175" t="e">
        <f>X16*$S$39</f>
        <v>#REF!</v>
      </c>
      <c r="AA16" s="58"/>
      <c r="AB16" s="122" t="e">
        <f t="shared" si="3"/>
        <v>#REF!</v>
      </c>
      <c r="AC16" s="175" t="e">
        <f>AB16*$AC$8</f>
        <v>#REF!</v>
      </c>
    </row>
    <row r="17" spans="1:29" x14ac:dyDescent="0.2">
      <c r="B17" s="31"/>
      <c r="C17" s="35"/>
      <c r="D17" s="38"/>
      <c r="E17" s="38"/>
      <c r="F17" s="38"/>
      <c r="G17" s="38"/>
      <c r="H17" s="38"/>
      <c r="I17" s="38"/>
      <c r="J17" s="38"/>
      <c r="S17" s="241"/>
      <c r="T17" s="241"/>
      <c r="U17" s="180"/>
      <c r="W17" s="242" t="e">
        <f>SUM(W9:W16)</f>
        <v>#REF!</v>
      </c>
      <c r="X17" s="163" t="e">
        <f>SUM(X9:X16)</f>
        <v>#REF!</v>
      </c>
      <c r="AA17" s="242" t="e">
        <f>SUM(AA9:AA16)</f>
        <v>#REF!</v>
      </c>
      <c r="AB17" s="163" t="e">
        <f>SUM(AB9:AB16)</f>
        <v>#REF!</v>
      </c>
      <c r="AC17" s="241"/>
    </row>
    <row r="18" spans="1:29" x14ac:dyDescent="0.2">
      <c r="A18" s="37">
        <v>7</v>
      </c>
      <c r="B18" s="35"/>
      <c r="C18" s="43" t="s">
        <v>51</v>
      </c>
      <c r="D18" s="38"/>
      <c r="E18" s="38"/>
      <c r="F18" s="38"/>
      <c r="G18" s="38"/>
      <c r="H18" s="38" t="e">
        <f t="shared" ref="H18:O18" si="4">SUM(H14:H16)</f>
        <v>#REF!</v>
      </c>
      <c r="I18" s="38" t="e">
        <f t="shared" si="4"/>
        <v>#REF!</v>
      </c>
      <c r="J18" s="38" t="e">
        <f t="shared" si="4"/>
        <v>#REF!</v>
      </c>
      <c r="K18" s="38" t="e">
        <f t="shared" si="4"/>
        <v>#REF!</v>
      </c>
      <c r="L18" s="38" t="e">
        <f t="shared" si="4"/>
        <v>#REF!</v>
      </c>
      <c r="M18" s="38" t="e">
        <f t="shared" si="4"/>
        <v>#REF!</v>
      </c>
      <c r="N18" s="38" t="e">
        <f t="shared" si="4"/>
        <v>#REF!</v>
      </c>
      <c r="O18" s="38" t="e">
        <f t="shared" si="4"/>
        <v>#REF!</v>
      </c>
      <c r="P18" s="38" t="e">
        <f>SUM(P14:P16)</f>
        <v>#REF!</v>
      </c>
      <c r="Q18" s="38" t="e">
        <f>SUM(Q14:Q16)</f>
        <v>#REF!</v>
      </c>
      <c r="S18" s="38" t="e">
        <f t="shared" ref="S18:T18" si="5">SUM(S14:S16)</f>
        <v>#REF!</v>
      </c>
      <c r="T18" s="38" t="e">
        <f t="shared" si="5"/>
        <v>#REF!</v>
      </c>
      <c r="U18" s="257" t="e">
        <f>SUM(U14:U16)</f>
        <v>#REF!</v>
      </c>
    </row>
    <row r="19" spans="1:29" x14ac:dyDescent="0.2">
      <c r="B19" s="35"/>
      <c r="C19" s="35"/>
      <c r="D19" s="42"/>
      <c r="E19" s="57"/>
      <c r="F19" s="57"/>
      <c r="G19" s="57"/>
      <c r="H19" s="57"/>
      <c r="I19" s="57"/>
      <c r="J19" s="57"/>
      <c r="S19" s="241"/>
      <c r="T19" s="241"/>
      <c r="U19" s="180"/>
    </row>
    <row r="20" spans="1:29" x14ac:dyDescent="0.2">
      <c r="A20" s="13">
        <v>8</v>
      </c>
      <c r="B20" s="35" t="s">
        <v>52</v>
      </c>
      <c r="C20" s="35"/>
      <c r="D20" s="42"/>
      <c r="E20" s="57"/>
      <c r="F20" s="57"/>
      <c r="G20" s="57"/>
      <c r="H20" s="57" t="e">
        <f>SUM(#REF!)/1000000</f>
        <v>#REF!</v>
      </c>
      <c r="I20" s="57" t="e">
        <f>SUM(#REF!)/1000000</f>
        <v>#REF!</v>
      </c>
      <c r="J20" s="57" t="e">
        <f>SUM(#REF!)/1000000</f>
        <v>#REF!</v>
      </c>
      <c r="K20" s="57" t="e">
        <f>SUM(#REF!)/1000000</f>
        <v>#REF!</v>
      </c>
      <c r="L20" s="57" t="e">
        <f>SUM(#REF!)/1000000</f>
        <v>#REF!</v>
      </c>
      <c r="M20" s="57" t="e">
        <f>SUM(#REF!)/1000000</f>
        <v>#REF!</v>
      </c>
      <c r="N20" s="57" t="e">
        <f>SUM(#REF!)/1000000</f>
        <v>#REF!</v>
      </c>
      <c r="O20" s="57" t="e">
        <f>SUM(#REF!)/1000000</f>
        <v>#REF!</v>
      </c>
      <c r="P20" s="57" t="e">
        <f>SUM(#REF!)/1000000</f>
        <v>#REF!</v>
      </c>
      <c r="Q20" s="57" t="e">
        <f>SUM(#REF!)/1000000</f>
        <v>#REF!</v>
      </c>
      <c r="S20" s="57">
        <v>0</v>
      </c>
      <c r="T20" s="57" t="e">
        <f>H20</f>
        <v>#REF!</v>
      </c>
      <c r="U20" s="255" t="e">
        <f>S20+T20</f>
        <v>#REF!</v>
      </c>
    </row>
    <row r="21" spans="1:29" x14ac:dyDescent="0.2">
      <c r="A21" s="37">
        <v>9</v>
      </c>
      <c r="B21" s="35" t="s">
        <v>53</v>
      </c>
      <c r="C21" s="35"/>
      <c r="D21" s="40"/>
      <c r="E21" s="40"/>
      <c r="F21" s="40"/>
      <c r="G21" s="40"/>
      <c r="H21" s="40"/>
      <c r="I21" s="40"/>
      <c r="J21" s="40"/>
      <c r="K21" s="58"/>
      <c r="L21" s="58"/>
      <c r="M21" s="58"/>
      <c r="N21" s="58"/>
      <c r="O21" s="58"/>
      <c r="P21" s="58"/>
      <c r="Q21" s="58"/>
      <c r="S21" s="58"/>
      <c r="T21" s="58"/>
      <c r="U21" s="258"/>
    </row>
    <row r="22" spans="1:29" x14ac:dyDescent="0.2">
      <c r="B22" s="35"/>
      <c r="C22" s="35"/>
      <c r="D22" s="38"/>
      <c r="E22" s="38"/>
      <c r="F22" s="38"/>
      <c r="G22" s="38"/>
      <c r="H22" s="38"/>
      <c r="I22" s="38"/>
      <c r="J22" s="38"/>
      <c r="S22" s="241"/>
      <c r="T22" s="241"/>
      <c r="U22" s="180"/>
    </row>
    <row r="23" spans="1:29" x14ac:dyDescent="0.2">
      <c r="A23" s="37">
        <v>10</v>
      </c>
      <c r="B23" s="35"/>
      <c r="C23" s="31" t="s">
        <v>54</v>
      </c>
      <c r="D23" s="54"/>
      <c r="E23" s="54"/>
      <c r="F23" s="54"/>
      <c r="G23" s="54"/>
      <c r="H23" s="54" t="e">
        <f t="shared" ref="H23:O23" si="6">+H12+H18+SUM(H20:H21)</f>
        <v>#REF!</v>
      </c>
      <c r="I23" s="54" t="e">
        <f t="shared" si="6"/>
        <v>#REF!</v>
      </c>
      <c r="J23" s="54" t="e">
        <f t="shared" si="6"/>
        <v>#REF!</v>
      </c>
      <c r="K23" s="54" t="e">
        <f t="shared" si="6"/>
        <v>#REF!</v>
      </c>
      <c r="L23" s="54" t="e">
        <f t="shared" si="6"/>
        <v>#REF!</v>
      </c>
      <c r="M23" s="54" t="e">
        <f t="shared" si="6"/>
        <v>#REF!</v>
      </c>
      <c r="N23" s="54" t="e">
        <f t="shared" si="6"/>
        <v>#REF!</v>
      </c>
      <c r="O23" s="54" t="e">
        <f t="shared" si="6"/>
        <v>#REF!</v>
      </c>
      <c r="P23" s="54" t="e">
        <f>+P12+P18+SUM(P20:P21)</f>
        <v>#REF!</v>
      </c>
      <c r="Q23" s="54" t="e">
        <f>+Q12+Q18+SUM(Q20:Q21)</f>
        <v>#REF!</v>
      </c>
      <c r="S23" s="54" t="e">
        <f t="shared" ref="S23:T23" si="7">+S12+S18+SUM(S20:S21)</f>
        <v>#REF!</v>
      </c>
      <c r="T23" s="54" t="e">
        <f t="shared" si="7"/>
        <v>#REF!</v>
      </c>
      <c r="U23" s="259" t="e">
        <f>+U12+U18+SUM(U20:U21)</f>
        <v>#REF!</v>
      </c>
    </row>
    <row r="24" spans="1:29" x14ac:dyDescent="0.2">
      <c r="F24" s="38"/>
      <c r="G24" s="38"/>
      <c r="H24" s="38"/>
      <c r="I24" s="38"/>
      <c r="J24" s="38"/>
      <c r="S24" s="241"/>
      <c r="T24" s="241"/>
      <c r="U24" s="180"/>
    </row>
    <row r="25" spans="1:29" x14ac:dyDescent="0.2">
      <c r="F25" s="59"/>
      <c r="G25" s="38"/>
      <c r="H25" s="38"/>
      <c r="I25" s="38"/>
      <c r="J25" s="38"/>
      <c r="S25" s="241"/>
      <c r="T25" s="241"/>
      <c r="U25" s="180"/>
    </row>
    <row r="26" spans="1:29" x14ac:dyDescent="0.2">
      <c r="A26" s="35" t="s">
        <v>55</v>
      </c>
      <c r="B26" s="35"/>
      <c r="C26" s="35"/>
      <c r="D26" s="42"/>
      <c r="E26" s="57"/>
      <c r="F26" s="57"/>
      <c r="G26" s="57"/>
      <c r="H26" s="57"/>
      <c r="I26" s="57"/>
      <c r="J26" s="57"/>
      <c r="S26" s="241"/>
      <c r="T26" s="241"/>
      <c r="U26" s="180"/>
    </row>
    <row r="27" spans="1:29" x14ac:dyDescent="0.2">
      <c r="A27" s="35"/>
      <c r="B27" s="35"/>
      <c r="C27" s="35"/>
      <c r="D27" s="42"/>
      <c r="E27" s="57"/>
      <c r="F27" s="57"/>
      <c r="G27" s="57"/>
      <c r="H27" s="57"/>
      <c r="I27" s="57"/>
      <c r="J27" s="57"/>
      <c r="S27" s="241"/>
      <c r="T27" s="241"/>
      <c r="U27" s="180"/>
    </row>
    <row r="28" spans="1:29" x14ac:dyDescent="0.2">
      <c r="A28" s="37">
        <v>11</v>
      </c>
      <c r="B28" s="35" t="s">
        <v>56</v>
      </c>
      <c r="C28" s="35"/>
      <c r="D28" s="60"/>
      <c r="E28" s="60"/>
      <c r="F28" s="60"/>
      <c r="G28" s="60"/>
      <c r="H28" s="60"/>
      <c r="I28" s="60"/>
      <c r="J28" s="60"/>
      <c r="S28" s="241"/>
      <c r="T28" s="241"/>
      <c r="U28" s="180"/>
    </row>
    <row r="29" spans="1:29" x14ac:dyDescent="0.2">
      <c r="A29" s="37">
        <v>12</v>
      </c>
      <c r="B29" s="34" t="s">
        <v>57</v>
      </c>
      <c r="C29" s="35"/>
      <c r="D29" s="42"/>
      <c r="E29" s="57"/>
      <c r="F29" s="57"/>
      <c r="G29" s="57"/>
      <c r="H29" s="57" t="e">
        <f>#REF!/1000000</f>
        <v>#REF!</v>
      </c>
      <c r="I29" s="57" t="e">
        <f>#REF!/1000000</f>
        <v>#REF!</v>
      </c>
      <c r="J29" s="57" t="e">
        <f>#REF!/1000000</f>
        <v>#REF!</v>
      </c>
      <c r="K29" s="57" t="e">
        <f>#REF!/1000000</f>
        <v>#REF!</v>
      </c>
      <c r="L29" s="57" t="e">
        <f>#REF!/1000000</f>
        <v>#REF!</v>
      </c>
      <c r="M29" s="57" t="e">
        <f>#REF!/1000000</f>
        <v>#REF!</v>
      </c>
      <c r="N29" s="57" t="e">
        <f>#REF!/1000000</f>
        <v>#REF!</v>
      </c>
      <c r="O29" s="57" t="e">
        <f>#REF!/1000000</f>
        <v>#REF!</v>
      </c>
      <c r="P29" s="57" t="e">
        <f>#REF!/1000000</f>
        <v>#REF!</v>
      </c>
      <c r="Q29" s="57" t="e">
        <f>#REF!/1000000</f>
        <v>#REF!</v>
      </c>
      <c r="S29" s="57">
        <f>-'Output to Forecast model'!N25</f>
        <v>8.4000000000000005E-2</v>
      </c>
      <c r="T29" s="57" t="e">
        <f>SUM('Monthly Margin'!#REF!)/1000000</f>
        <v>#REF!</v>
      </c>
      <c r="U29" s="255" t="e">
        <f>-'Output to Forecast model'!P25</f>
        <v>#REF!</v>
      </c>
    </row>
    <row r="30" spans="1:29" x14ac:dyDescent="0.2">
      <c r="A30" s="37">
        <v>13</v>
      </c>
      <c r="B30" s="43" t="s">
        <v>58</v>
      </c>
      <c r="C30" s="34"/>
      <c r="D30" s="38"/>
      <c r="E30" s="38"/>
      <c r="F30" s="38"/>
      <c r="G30" s="38"/>
      <c r="H30" s="38" t="e">
        <f>#REF!/1000000</f>
        <v>#REF!</v>
      </c>
      <c r="I30" s="38" t="e">
        <f>#REF!/1000000</f>
        <v>#REF!</v>
      </c>
      <c r="J30" s="38" t="e">
        <f>#REF!/1000000</f>
        <v>#REF!</v>
      </c>
      <c r="K30" s="38" t="e">
        <f>#REF!/1000000</f>
        <v>#REF!</v>
      </c>
      <c r="L30" s="38" t="e">
        <f>#REF!/1000000</f>
        <v>#REF!</v>
      </c>
      <c r="M30" s="38" t="e">
        <f>#REF!/1000000</f>
        <v>#REF!</v>
      </c>
      <c r="N30" s="38" t="e">
        <f>#REF!/1000000</f>
        <v>#REF!</v>
      </c>
      <c r="O30" s="38" t="e">
        <f>#REF!/1000000</f>
        <v>#REF!</v>
      </c>
      <c r="P30" s="38" t="e">
        <f>#REF!/1000000</f>
        <v>#REF!</v>
      </c>
      <c r="Q30" s="38" t="e">
        <f>#REF!/1000000</f>
        <v>#REF!</v>
      </c>
      <c r="S30" s="38">
        <f>0.784+3.901</f>
        <v>4.6849999999999996</v>
      </c>
      <c r="T30" s="38" t="e">
        <f>SUM('Monthly Margin'!#REF!)/1000000</f>
        <v>#REF!</v>
      </c>
      <c r="U30" s="255" t="e">
        <f>S30+T30</f>
        <v>#REF!</v>
      </c>
    </row>
    <row r="31" spans="1:29" x14ac:dyDescent="0.2">
      <c r="A31" s="37">
        <v>14</v>
      </c>
      <c r="B31" s="43" t="s">
        <v>59</v>
      </c>
      <c r="C31" s="34"/>
      <c r="D31" s="38"/>
      <c r="E31" s="38"/>
      <c r="F31" s="38"/>
      <c r="G31" s="38"/>
      <c r="H31" s="38"/>
      <c r="I31" s="38"/>
      <c r="J31" s="38"/>
      <c r="S31" s="38"/>
      <c r="T31" s="241"/>
      <c r="U31" s="180"/>
    </row>
    <row r="32" spans="1:29" x14ac:dyDescent="0.2">
      <c r="A32" s="37">
        <v>15</v>
      </c>
      <c r="B32" s="17" t="s">
        <v>193</v>
      </c>
      <c r="C32" s="34"/>
      <c r="D32" s="38"/>
      <c r="E32" s="38"/>
      <c r="F32" s="38"/>
      <c r="G32" s="38"/>
      <c r="H32" s="38" t="e">
        <f>#REF!/1000000</f>
        <v>#REF!</v>
      </c>
      <c r="I32" s="38" t="e">
        <f>#REF!/1000000</f>
        <v>#REF!</v>
      </c>
      <c r="J32" s="38" t="e">
        <f>#REF!/1000000</f>
        <v>#REF!</v>
      </c>
      <c r="K32" s="38" t="e">
        <f>#REF!/1000000</f>
        <v>#REF!</v>
      </c>
      <c r="L32" s="38" t="e">
        <f>#REF!/1000000</f>
        <v>#REF!</v>
      </c>
      <c r="M32" s="38" t="e">
        <f>#REF!/1000000</f>
        <v>#REF!</v>
      </c>
      <c r="N32" s="38" t="e">
        <f>#REF!/1000000</f>
        <v>#REF!</v>
      </c>
      <c r="O32" s="38" t="e">
        <f>#REF!/1000000</f>
        <v>#REF!</v>
      </c>
      <c r="P32" s="38" t="e">
        <f>#REF!/1000000</f>
        <v>#REF!</v>
      </c>
      <c r="Q32" s="38" t="e">
        <f>#REF!/1000000</f>
        <v>#REF!</v>
      </c>
      <c r="S32" s="38">
        <v>0</v>
      </c>
      <c r="T32" s="38">
        <v>0</v>
      </c>
      <c r="U32" s="255">
        <f>S32+T32</f>
        <v>0</v>
      </c>
    </row>
    <row r="33" spans="1:21" x14ac:dyDescent="0.2">
      <c r="A33" s="37">
        <v>16</v>
      </c>
      <c r="B33" s="35" t="s">
        <v>60</v>
      </c>
      <c r="C33" s="34"/>
      <c r="D33" s="40"/>
      <c r="E33" s="40"/>
      <c r="F33" s="40"/>
      <c r="G33" s="40"/>
      <c r="H33" s="40" t="e">
        <f>#REF!/1000000</f>
        <v>#REF!</v>
      </c>
      <c r="I33" s="40" t="e">
        <f>#REF!/1000000</f>
        <v>#REF!</v>
      </c>
      <c r="J33" s="40" t="e">
        <f>#REF!/1000000</f>
        <v>#REF!</v>
      </c>
      <c r="K33" s="40" t="e">
        <f>#REF!/1000000</f>
        <v>#REF!</v>
      </c>
      <c r="L33" s="40" t="e">
        <f>#REF!/1000000</f>
        <v>#REF!</v>
      </c>
      <c r="M33" s="40" t="e">
        <f>#REF!/1000000</f>
        <v>#REF!</v>
      </c>
      <c r="N33" s="40" t="e">
        <f>#REF!/1000000</f>
        <v>#REF!</v>
      </c>
      <c r="O33" s="40" t="e">
        <f>#REF!/1000000</f>
        <v>#REF!</v>
      </c>
      <c r="P33" s="40" t="e">
        <f>#REF!/1000000</f>
        <v>#REF!</v>
      </c>
      <c r="Q33" s="40" t="e">
        <f>#REF!/1000000</f>
        <v>#REF!</v>
      </c>
      <c r="S33" s="40">
        <v>3.125</v>
      </c>
      <c r="T33" s="40" t="e">
        <f>SUM('Monthly Margin'!#REF!)/1000000</f>
        <v>#REF!</v>
      </c>
      <c r="U33" s="260" t="e">
        <f>S33+T33</f>
        <v>#REF!</v>
      </c>
    </row>
    <row r="34" spans="1:21" x14ac:dyDescent="0.2">
      <c r="B34" s="35"/>
      <c r="C34" s="34"/>
      <c r="D34" s="38"/>
      <c r="E34" s="38"/>
      <c r="F34" s="38"/>
      <c r="G34" s="38"/>
      <c r="H34" s="38"/>
      <c r="I34" s="38"/>
      <c r="J34" s="38"/>
      <c r="S34" s="241"/>
      <c r="T34" s="241"/>
      <c r="U34" s="180"/>
    </row>
    <row r="35" spans="1:21" x14ac:dyDescent="0.2">
      <c r="A35" s="37">
        <v>17</v>
      </c>
      <c r="B35" s="31"/>
      <c r="C35" s="34" t="s">
        <v>61</v>
      </c>
      <c r="D35" s="38"/>
      <c r="E35" s="38"/>
      <c r="F35" s="38"/>
      <c r="G35" s="38"/>
      <c r="H35" s="38" t="e">
        <f t="shared" ref="H35:Q35" si="8">SUM(H28:H34)</f>
        <v>#REF!</v>
      </c>
      <c r="I35" s="38" t="e">
        <f t="shared" si="8"/>
        <v>#REF!</v>
      </c>
      <c r="J35" s="38" t="e">
        <f t="shared" si="8"/>
        <v>#REF!</v>
      </c>
      <c r="K35" s="38" t="e">
        <f t="shared" si="8"/>
        <v>#REF!</v>
      </c>
      <c r="L35" s="38" t="e">
        <f t="shared" si="8"/>
        <v>#REF!</v>
      </c>
      <c r="M35" s="38" t="e">
        <f t="shared" si="8"/>
        <v>#REF!</v>
      </c>
      <c r="N35" s="38" t="e">
        <f t="shared" si="8"/>
        <v>#REF!</v>
      </c>
      <c r="O35" s="38" t="e">
        <f t="shared" si="8"/>
        <v>#REF!</v>
      </c>
      <c r="P35" s="38" t="e">
        <f t="shared" si="8"/>
        <v>#REF!</v>
      </c>
      <c r="Q35" s="38" t="e">
        <f t="shared" si="8"/>
        <v>#REF!</v>
      </c>
      <c r="S35" s="38">
        <f t="shared" ref="S35:U35" si="9">SUM(S28:S34)</f>
        <v>7.8939999999999992</v>
      </c>
      <c r="T35" s="38" t="e">
        <f t="shared" si="9"/>
        <v>#REF!</v>
      </c>
      <c r="U35" s="257" t="e">
        <f t="shared" si="9"/>
        <v>#REF!</v>
      </c>
    </row>
    <row r="36" spans="1:21" x14ac:dyDescent="0.2">
      <c r="B36" s="35"/>
      <c r="C36" s="34"/>
      <c r="D36" s="61"/>
      <c r="E36" s="61"/>
      <c r="F36" s="61"/>
      <c r="G36" s="61"/>
      <c r="H36" s="61"/>
      <c r="I36" s="61"/>
      <c r="J36" s="61"/>
      <c r="K36" s="58"/>
      <c r="L36" s="58"/>
      <c r="M36" s="58"/>
      <c r="N36" s="58"/>
      <c r="O36" s="58"/>
      <c r="P36" s="58"/>
      <c r="Q36" s="58"/>
      <c r="S36" s="58"/>
      <c r="T36" s="58"/>
      <c r="U36" s="258"/>
    </row>
    <row r="37" spans="1:21" x14ac:dyDescent="0.2">
      <c r="A37" s="37">
        <v>18</v>
      </c>
      <c r="B37" s="34"/>
      <c r="C37" s="35" t="s">
        <v>46</v>
      </c>
      <c r="D37" s="54"/>
      <c r="E37" s="54"/>
      <c r="F37" s="54"/>
      <c r="G37" s="54"/>
      <c r="H37" s="54" t="e">
        <f t="shared" ref="H37:O37" si="10">+H23+H35</f>
        <v>#REF!</v>
      </c>
      <c r="I37" s="54" t="e">
        <f t="shared" si="10"/>
        <v>#REF!</v>
      </c>
      <c r="J37" s="54" t="e">
        <f t="shared" si="10"/>
        <v>#REF!</v>
      </c>
      <c r="K37" s="54" t="e">
        <f t="shared" si="10"/>
        <v>#REF!</v>
      </c>
      <c r="L37" s="54" t="e">
        <f t="shared" si="10"/>
        <v>#REF!</v>
      </c>
      <c r="M37" s="54" t="e">
        <f t="shared" si="10"/>
        <v>#REF!</v>
      </c>
      <c r="N37" s="54" t="e">
        <f t="shared" si="10"/>
        <v>#REF!</v>
      </c>
      <c r="O37" s="54" t="e">
        <f t="shared" si="10"/>
        <v>#REF!</v>
      </c>
      <c r="P37" s="54" t="e">
        <f>+P23+P35</f>
        <v>#REF!</v>
      </c>
      <c r="Q37" s="54" t="e">
        <f>+Q23+Q35</f>
        <v>#REF!</v>
      </c>
      <c r="S37" s="54" t="e">
        <f t="shared" ref="S37:T37" si="11">+S23+S35</f>
        <v>#REF!</v>
      </c>
      <c r="T37" s="54" t="e">
        <f t="shared" si="11"/>
        <v>#REF!</v>
      </c>
      <c r="U37" s="259" t="e">
        <f>+U23+U35</f>
        <v>#REF!</v>
      </c>
    </row>
    <row r="38" spans="1:21" x14ac:dyDescent="0.2">
      <c r="A38" s="13"/>
      <c r="B38" s="34"/>
      <c r="C38" s="34"/>
      <c r="D38" s="62"/>
      <c r="S38" s="241"/>
      <c r="T38" s="241"/>
      <c r="U38" s="180"/>
    </row>
    <row r="39" spans="1:21" x14ac:dyDescent="0.2">
      <c r="A39" s="37">
        <v>19</v>
      </c>
      <c r="B39" s="34"/>
      <c r="C39" s="63" t="s">
        <v>62</v>
      </c>
      <c r="D39" s="64"/>
      <c r="E39" s="64"/>
      <c r="F39" s="64"/>
      <c r="G39" s="64"/>
      <c r="H39" s="140" t="e">
        <f>#REF!/1000000</f>
        <v>#REF!</v>
      </c>
      <c r="I39" s="140" t="e">
        <f>#REF!/1000000</f>
        <v>#REF!</v>
      </c>
      <c r="J39" s="140" t="e">
        <f>#REF!/1000000</f>
        <v>#REF!</v>
      </c>
      <c r="K39" s="140" t="e">
        <f>#REF!/1000000</f>
        <v>#REF!</v>
      </c>
      <c r="L39" s="140" t="e">
        <f>#REF!/1000000</f>
        <v>#REF!</v>
      </c>
      <c r="M39" s="140" t="e">
        <f>#REF!/1000000</f>
        <v>#REF!</v>
      </c>
      <c r="N39" s="140" t="e">
        <f>#REF!/1000000</f>
        <v>#REF!</v>
      </c>
      <c r="O39" s="140" t="e">
        <f>#REF!/1000000</f>
        <v>#REF!</v>
      </c>
      <c r="P39" s="140" t="e">
        <f>#REF!/1000000</f>
        <v>#REF!</v>
      </c>
      <c r="Q39" s="140" t="e">
        <f>#REF!/1000000</f>
        <v>#REF!</v>
      </c>
      <c r="S39" s="140">
        <f>'Output to Forecast model'!N23</f>
        <v>11.343</v>
      </c>
      <c r="T39" s="140" t="e">
        <f>'Output to Forecast model'!O23</f>
        <v>#REF!</v>
      </c>
      <c r="U39" s="261" t="e">
        <f>'Output to Forecast model'!P23</f>
        <v>#REF!</v>
      </c>
    </row>
    <row r="40" spans="1:21" x14ac:dyDescent="0.2">
      <c r="A40" s="13"/>
      <c r="B40" s="34"/>
      <c r="C40" s="34"/>
      <c r="D40" s="65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S40" s="58"/>
      <c r="T40" s="58"/>
      <c r="U40" s="258"/>
    </row>
    <row r="41" spans="1:21" ht="13.5" thickBot="1" x14ac:dyDescent="0.25">
      <c r="A41" s="37">
        <v>20</v>
      </c>
      <c r="B41" s="34"/>
      <c r="C41" s="35" t="s">
        <v>63</v>
      </c>
      <c r="D41" s="66"/>
      <c r="E41" s="66"/>
      <c r="F41" s="66"/>
      <c r="G41" s="66"/>
      <c r="H41" s="66" t="e">
        <f t="shared" ref="H41:O41" si="12">+H37-H39</f>
        <v>#REF!</v>
      </c>
      <c r="I41" s="66" t="e">
        <f t="shared" si="12"/>
        <v>#REF!</v>
      </c>
      <c r="J41" s="66" t="e">
        <f t="shared" si="12"/>
        <v>#REF!</v>
      </c>
      <c r="K41" s="66" t="e">
        <f t="shared" si="12"/>
        <v>#REF!</v>
      </c>
      <c r="L41" s="66" t="e">
        <f t="shared" si="12"/>
        <v>#REF!</v>
      </c>
      <c r="M41" s="66" t="e">
        <f t="shared" si="12"/>
        <v>#REF!</v>
      </c>
      <c r="N41" s="66" t="e">
        <f t="shared" si="12"/>
        <v>#REF!</v>
      </c>
      <c r="O41" s="66" t="e">
        <f t="shared" si="12"/>
        <v>#REF!</v>
      </c>
      <c r="P41" s="66" t="e">
        <f>+P37-P39</f>
        <v>#REF!</v>
      </c>
      <c r="Q41" s="66" t="e">
        <f>+Q37-Q39</f>
        <v>#REF!</v>
      </c>
      <c r="S41" s="66" t="e">
        <f t="shared" ref="S41:T41" si="13">+S37-S39</f>
        <v>#REF!</v>
      </c>
      <c r="T41" s="66" t="e">
        <f t="shared" si="13"/>
        <v>#REF!</v>
      </c>
      <c r="U41" s="262" t="e">
        <f>+U37-U39</f>
        <v>#REF!</v>
      </c>
    </row>
    <row r="42" spans="1:21" ht="13.5" thickTop="1" x14ac:dyDescent="0.2">
      <c r="A42" s="13"/>
      <c r="B42" s="34"/>
      <c r="C42" s="34"/>
      <c r="D42" s="62"/>
      <c r="G42" s="46"/>
      <c r="H42" s="46"/>
      <c r="I42" s="46"/>
      <c r="J42" s="46"/>
      <c r="K42" s="46"/>
      <c r="L42" s="46"/>
      <c r="M42" s="46"/>
      <c r="N42" s="46"/>
      <c r="O42" s="46"/>
      <c r="P42" s="46"/>
    </row>
    <row r="43" spans="1:21" x14ac:dyDescent="0.2">
      <c r="A43" s="13"/>
      <c r="B43" s="34"/>
      <c r="C43" s="34"/>
      <c r="D43" s="62"/>
      <c r="S43" s="12">
        <f>'Output to Forecast model'!N27</f>
        <v>209.84653900000006</v>
      </c>
      <c r="T43" s="12" t="e">
        <f>'Output to Forecast model'!O34</f>
        <v>#REF!</v>
      </c>
      <c r="U43" s="12" t="e">
        <f>S43+T43</f>
        <v>#REF!</v>
      </c>
    </row>
    <row r="44" spans="1:21" x14ac:dyDescent="0.2">
      <c r="A44" s="13"/>
      <c r="B44" s="34"/>
      <c r="C44" s="34"/>
      <c r="D44" s="62"/>
      <c r="H44" s="270" t="e">
        <f>H41-'Output to Forecast model'!C27</f>
        <v>#REF!</v>
      </c>
      <c r="I44" s="270" t="e">
        <f>I41-'Output to Forecast model'!D27</f>
        <v>#REF!</v>
      </c>
      <c r="J44" s="270" t="e">
        <f>J41-'Output to Forecast model'!E27</f>
        <v>#REF!</v>
      </c>
      <c r="K44" s="270" t="e">
        <f>K41-'Output to Forecast model'!F27</f>
        <v>#REF!</v>
      </c>
      <c r="L44" s="270" t="e">
        <f>L41-'Output to Forecast model'!G27</f>
        <v>#REF!</v>
      </c>
      <c r="M44" s="270" t="e">
        <f>M41-'Output to Forecast model'!H27</f>
        <v>#REF!</v>
      </c>
      <c r="N44" s="270" t="e">
        <f>N41-'Output to Forecast model'!I27</f>
        <v>#REF!</v>
      </c>
      <c r="O44" s="270" t="e">
        <f>O41-'Output to Forecast model'!J27</f>
        <v>#REF!</v>
      </c>
      <c r="P44" s="270" t="e">
        <f>P41-'Output to Forecast model'!K27</f>
        <v>#REF!</v>
      </c>
      <c r="Q44" s="270" t="e">
        <f>Q41-'Output to Forecast model'!L27</f>
        <v>#REF!</v>
      </c>
      <c r="S44" s="175" t="e">
        <f>S41-S43</f>
        <v>#REF!</v>
      </c>
      <c r="T44" s="175" t="e">
        <f>T41-T43</f>
        <v>#REF!</v>
      </c>
      <c r="U44" s="175" t="e">
        <f>U41-U43</f>
        <v>#REF!</v>
      </c>
    </row>
    <row r="45" spans="1:21" x14ac:dyDescent="0.2">
      <c r="A45" s="34"/>
      <c r="B45" s="34"/>
      <c r="C45" s="34"/>
      <c r="U45" s="241"/>
    </row>
    <row r="46" spans="1:21" x14ac:dyDescent="0.2">
      <c r="A46" s="34"/>
      <c r="B46" s="34"/>
      <c r="C46" s="34"/>
    </row>
    <row r="47" spans="1:21" x14ac:dyDescent="0.2">
      <c r="C47" s="34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21" x14ac:dyDescent="0.2">
      <c r="G48" s="62"/>
    </row>
    <row r="49" spans="8:17" x14ac:dyDescent="0.2">
      <c r="I49" s="241"/>
    </row>
    <row r="50" spans="8:17" x14ac:dyDescent="0.2">
      <c r="H50" s="263"/>
      <c r="I50" s="241"/>
      <c r="J50" s="263"/>
      <c r="K50" s="263"/>
      <c r="L50" s="263"/>
      <c r="M50" s="263"/>
      <c r="N50" s="263"/>
      <c r="O50" s="263"/>
      <c r="P50" s="263"/>
      <c r="Q50" s="263"/>
    </row>
    <row r="51" spans="8:17" x14ac:dyDescent="0.2">
      <c r="I51" s="241"/>
    </row>
    <row r="52" spans="8:17" x14ac:dyDescent="0.2">
      <c r="I52" s="241"/>
    </row>
    <row r="53" spans="8:17" x14ac:dyDescent="0.2">
      <c r="I53" s="241"/>
    </row>
    <row r="54" spans="8:17" x14ac:dyDescent="0.2">
      <c r="I54" s="241"/>
    </row>
    <row r="55" spans="8:17" x14ac:dyDescent="0.2">
      <c r="I55" s="241"/>
    </row>
    <row r="56" spans="8:17" x14ac:dyDescent="0.2">
      <c r="I56" s="241"/>
    </row>
    <row r="57" spans="8:17" x14ac:dyDescent="0.2">
      <c r="I57" s="241"/>
    </row>
    <row r="58" spans="8:17" x14ac:dyDescent="0.2">
      <c r="I58" s="241"/>
    </row>
    <row r="59" spans="8:17" x14ac:dyDescent="0.2">
      <c r="I59" s="241"/>
    </row>
    <row r="60" spans="8:17" x14ac:dyDescent="0.2">
      <c r="I60" s="241"/>
    </row>
    <row r="61" spans="8:17" x14ac:dyDescent="0.2">
      <c r="I61" s="241"/>
    </row>
    <row r="62" spans="8:17" x14ac:dyDescent="0.2">
      <c r="I62" s="241"/>
    </row>
    <row r="63" spans="8:17" x14ac:dyDescent="0.2">
      <c r="I63" s="241"/>
    </row>
    <row r="64" spans="8:17" x14ac:dyDescent="0.2">
      <c r="I64" s="241"/>
    </row>
    <row r="65" spans="9:9" x14ac:dyDescent="0.2">
      <c r="I65" s="241"/>
    </row>
    <row r="66" spans="9:9" x14ac:dyDescent="0.2">
      <c r="I66" s="241"/>
    </row>
    <row r="67" spans="9:9" x14ac:dyDescent="0.2">
      <c r="I67" s="241"/>
    </row>
    <row r="68" spans="9:9" x14ac:dyDescent="0.2">
      <c r="I68" s="241"/>
    </row>
    <row r="69" spans="9:9" x14ac:dyDescent="0.2">
      <c r="I69" s="241"/>
    </row>
    <row r="70" spans="9:9" x14ac:dyDescent="0.2">
      <c r="I70" s="241"/>
    </row>
    <row r="71" spans="9:9" x14ac:dyDescent="0.2">
      <c r="I71" s="241"/>
    </row>
    <row r="72" spans="9:9" x14ac:dyDescent="0.2">
      <c r="I72" s="241"/>
    </row>
    <row r="73" spans="9:9" x14ac:dyDescent="0.2">
      <c r="I73" s="241"/>
    </row>
    <row r="74" spans="9:9" x14ac:dyDescent="0.2">
      <c r="I74" s="241"/>
    </row>
    <row r="75" spans="9:9" x14ac:dyDescent="0.2">
      <c r="I75" s="241"/>
    </row>
    <row r="76" spans="9:9" x14ac:dyDescent="0.2">
      <c r="I76" s="241"/>
    </row>
    <row r="77" spans="9:9" x14ac:dyDescent="0.2">
      <c r="I77" s="241"/>
    </row>
    <row r="78" spans="9:9" x14ac:dyDescent="0.2">
      <c r="I78" s="241"/>
    </row>
    <row r="79" spans="9:9" x14ac:dyDescent="0.2">
      <c r="I79" s="241"/>
    </row>
    <row r="80" spans="9:9" x14ac:dyDescent="0.2">
      <c r="I80" s="241"/>
    </row>
    <row r="81" spans="9:9" x14ac:dyDescent="0.2">
      <c r="I81" s="241"/>
    </row>
  </sheetData>
  <mergeCells count="4">
    <mergeCell ref="A1:Q1"/>
    <mergeCell ref="A2:Q2"/>
    <mergeCell ref="S5:U5"/>
    <mergeCell ref="W8:Y8"/>
  </mergeCells>
  <phoneticPr fontId="0" type="noConversion"/>
  <printOptions horizontalCentered="1"/>
  <pageMargins left="0.75" right="0.75" top="1" bottom="1" header="0.5" footer="0.5"/>
  <pageSetup scale="89" orientation="landscape" r:id="rId1"/>
  <headerFooter alignWithMargins="0">
    <oddFooter>&amp;C&amp;8&amp;F 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5" tint="0.39997558519241921"/>
    <pageSetUpPr fitToPage="1"/>
  </sheetPr>
  <dimension ref="A1:V41"/>
  <sheetViews>
    <sheetView zoomScaleNormal="100" workbookViewId="0">
      <selection activeCell="C45" sqref="C45"/>
    </sheetView>
  </sheetViews>
  <sheetFormatPr defaultColWidth="9.140625" defaultRowHeight="12.75" x14ac:dyDescent="0.2"/>
  <cols>
    <col min="1" max="2" width="5.7109375" style="12" customWidth="1"/>
    <col min="3" max="3" width="32.5703125" style="12" customWidth="1"/>
    <col min="4" max="7" width="10.7109375" style="12" hidden="1" customWidth="1"/>
    <col min="8" max="15" width="10.7109375" style="12" customWidth="1"/>
    <col min="16" max="20" width="9.140625" style="12"/>
    <col min="21" max="21" width="12.42578125" style="12" bestFit="1" customWidth="1"/>
    <col min="22" max="16384" width="9.140625" style="12"/>
  </cols>
  <sheetData>
    <row r="1" spans="1:22" ht="18" x14ac:dyDescent="0.25">
      <c r="A1" s="19" t="s">
        <v>34</v>
      </c>
      <c r="B1" s="19"/>
      <c r="C1" s="19"/>
      <c r="D1" s="19"/>
      <c r="E1" s="19"/>
      <c r="F1" s="19"/>
      <c r="G1" s="19"/>
      <c r="H1" s="19"/>
      <c r="I1" s="19"/>
    </row>
    <row r="2" spans="1:22" ht="18" x14ac:dyDescent="0.25">
      <c r="A2" s="19" t="s">
        <v>64</v>
      </c>
      <c r="B2" s="19"/>
      <c r="C2" s="19"/>
      <c r="D2" s="19"/>
      <c r="E2" s="19"/>
      <c r="F2" s="19"/>
      <c r="G2" s="19"/>
      <c r="H2" s="19"/>
      <c r="I2" s="19"/>
      <c r="V2" s="249" t="s">
        <v>235</v>
      </c>
    </row>
    <row r="3" spans="1:22" x14ac:dyDescent="0.2">
      <c r="A3" s="20"/>
      <c r="B3" s="21"/>
      <c r="C3" s="21"/>
      <c r="D3" s="22"/>
      <c r="E3" s="22"/>
      <c r="F3" s="23"/>
      <c r="G3" s="24"/>
      <c r="H3" s="251" t="s">
        <v>234</v>
      </c>
      <c r="I3" s="24"/>
      <c r="V3" s="249" t="s">
        <v>236</v>
      </c>
    </row>
    <row r="4" spans="1:22" x14ac:dyDescent="0.2">
      <c r="A4" s="25"/>
      <c r="B4" s="26"/>
      <c r="C4" s="26"/>
      <c r="D4" s="27"/>
      <c r="E4" s="27"/>
      <c r="H4" s="251" t="s">
        <v>233</v>
      </c>
    </row>
    <row r="5" spans="1:22" ht="15" x14ac:dyDescent="0.2">
      <c r="A5" s="28" t="s">
        <v>150</v>
      </c>
      <c r="B5" s="25"/>
      <c r="C5" s="25"/>
      <c r="D5" s="29"/>
      <c r="E5" s="29"/>
      <c r="F5" s="29"/>
      <c r="G5" s="29"/>
      <c r="H5" s="29">
        <f>'Input - Rates'!$I$8</f>
        <v>2017</v>
      </c>
      <c r="I5" s="29">
        <f>H5+1</f>
        <v>2018</v>
      </c>
      <c r="J5" s="29">
        <f t="shared" ref="J5:Q5" si="0">I5+1</f>
        <v>2019</v>
      </c>
      <c r="K5" s="29">
        <f t="shared" si="0"/>
        <v>2020</v>
      </c>
      <c r="L5" s="29">
        <f t="shared" si="0"/>
        <v>2021</v>
      </c>
      <c r="M5" s="29">
        <f t="shared" si="0"/>
        <v>2022</v>
      </c>
      <c r="N5" s="29">
        <f t="shared" si="0"/>
        <v>2023</v>
      </c>
      <c r="O5" s="29">
        <f t="shared" si="0"/>
        <v>2024</v>
      </c>
      <c r="P5" s="29">
        <f t="shared" si="0"/>
        <v>2025</v>
      </c>
      <c r="Q5" s="29">
        <f t="shared" si="0"/>
        <v>2026</v>
      </c>
      <c r="T5" s="473">
        <v>2014</v>
      </c>
      <c r="U5" s="473"/>
      <c r="V5" s="473"/>
    </row>
    <row r="6" spans="1:22" x14ac:dyDescent="0.2">
      <c r="A6" s="30"/>
      <c r="B6" s="25"/>
      <c r="C6" s="25"/>
      <c r="D6" s="50"/>
      <c r="E6" s="50"/>
      <c r="F6" s="50"/>
      <c r="G6" s="50"/>
      <c r="H6" s="50" t="s">
        <v>69</v>
      </c>
      <c r="I6" s="50" t="s">
        <v>69</v>
      </c>
      <c r="J6" s="50" t="s">
        <v>69</v>
      </c>
      <c r="K6" s="50" t="s">
        <v>69</v>
      </c>
      <c r="L6" s="50" t="s">
        <v>69</v>
      </c>
      <c r="M6" s="50" t="s">
        <v>69</v>
      </c>
      <c r="N6" s="50" t="s">
        <v>69</v>
      </c>
      <c r="O6" s="50" t="s">
        <v>69</v>
      </c>
      <c r="P6" s="50" t="s">
        <v>69</v>
      </c>
      <c r="Q6" s="50" t="s">
        <v>69</v>
      </c>
      <c r="T6" s="197" t="s">
        <v>214</v>
      </c>
      <c r="U6" s="197" t="s">
        <v>69</v>
      </c>
      <c r="V6" s="197" t="s">
        <v>22</v>
      </c>
    </row>
    <row r="7" spans="1:22" x14ac:dyDescent="0.2">
      <c r="A7" s="31" t="s">
        <v>65</v>
      </c>
      <c r="B7" s="25"/>
      <c r="C7" s="25"/>
      <c r="D7" s="32"/>
      <c r="E7" s="27"/>
      <c r="F7" s="27"/>
      <c r="G7" s="27"/>
      <c r="H7" s="33"/>
      <c r="I7" s="33"/>
      <c r="J7" s="27"/>
    </row>
    <row r="8" spans="1:22" x14ac:dyDescent="0.2">
      <c r="A8" s="34"/>
      <c r="B8" s="34"/>
      <c r="C8" s="35"/>
      <c r="D8" s="36"/>
      <c r="E8" s="33"/>
      <c r="F8" s="33"/>
      <c r="G8" s="33"/>
      <c r="H8" s="33"/>
      <c r="I8" s="33"/>
      <c r="J8" s="33"/>
    </row>
    <row r="9" spans="1:22" x14ac:dyDescent="0.2">
      <c r="A9" s="37">
        <v>1</v>
      </c>
      <c r="B9" s="35" t="s">
        <v>12</v>
      </c>
      <c r="C9" s="34"/>
      <c r="D9" s="38"/>
      <c r="E9" s="39"/>
      <c r="F9" s="39"/>
      <c r="G9" s="39"/>
      <c r="H9" s="39" t="e">
        <f>ROUND(#REF!/1000000,1)</f>
        <v>#REF!</v>
      </c>
      <c r="I9" s="39" t="e">
        <f>ROUND(#REF!/1000000,1)</f>
        <v>#REF!</v>
      </c>
      <c r="J9" s="39" t="e">
        <f>ROUND(#REF!/1000000,1)</f>
        <v>#REF!</v>
      </c>
      <c r="K9" s="39" t="e">
        <f>ROUND(#REF!/1000000,1)</f>
        <v>#REF!</v>
      </c>
      <c r="L9" s="39" t="e">
        <f>ROUND(#REF!/1000000,1)</f>
        <v>#REF!</v>
      </c>
      <c r="M9" s="39" t="e">
        <f>ROUND(#REF!/1000000,1)</f>
        <v>#REF!</v>
      </c>
      <c r="N9" s="39" t="e">
        <f>ROUND(#REF!/1000000,1)</f>
        <v>#REF!</v>
      </c>
      <c r="O9" s="39" t="e">
        <f>ROUND(#REF!/1000000,1)</f>
        <v>#REF!</v>
      </c>
      <c r="P9" s="39" t="e">
        <f>ROUND(#REF!/1000000,1)</f>
        <v>#REF!</v>
      </c>
      <c r="Q9" s="39" t="e">
        <f>ROUND(#REF!/1000000,1)</f>
        <v>#REF!</v>
      </c>
      <c r="T9" s="45">
        <v>238.239</v>
      </c>
      <c r="U9" s="45" t="e">
        <f>SUM(Volumes!#REF!)/1000000</f>
        <v>#REF!</v>
      </c>
      <c r="V9" s="45" t="e">
        <f>T9+U9</f>
        <v>#REF!</v>
      </c>
    </row>
    <row r="10" spans="1:22" x14ac:dyDescent="0.2">
      <c r="A10" s="37">
        <v>2</v>
      </c>
      <c r="B10" s="35" t="s">
        <v>26</v>
      </c>
      <c r="C10" s="34"/>
      <c r="D10" s="40"/>
      <c r="E10" s="40"/>
      <c r="F10" s="40"/>
      <c r="G10" s="40"/>
      <c r="H10" s="40" t="e">
        <f>ROUND(#REF!/1000000,1)</f>
        <v>#REF!</v>
      </c>
      <c r="I10" s="40" t="e">
        <f>ROUND(#REF!/1000000,1)</f>
        <v>#REF!</v>
      </c>
      <c r="J10" s="40" t="e">
        <f>ROUND(#REF!/1000000,1)</f>
        <v>#REF!</v>
      </c>
      <c r="K10" s="40" t="e">
        <f>ROUND(#REF!/1000000,1)</f>
        <v>#REF!</v>
      </c>
      <c r="L10" s="40" t="e">
        <f>ROUND(#REF!/1000000,1)</f>
        <v>#REF!</v>
      </c>
      <c r="M10" s="40" t="e">
        <f>ROUND(#REF!/1000000,1)</f>
        <v>#REF!</v>
      </c>
      <c r="N10" s="40" t="e">
        <f>ROUND(#REF!/1000000,1)</f>
        <v>#REF!</v>
      </c>
      <c r="O10" s="40" t="e">
        <f>ROUND(#REF!/1000000,1)</f>
        <v>#REF!</v>
      </c>
      <c r="P10" s="40" t="e">
        <f>ROUND(#REF!/1000000,1)</f>
        <v>#REF!</v>
      </c>
      <c r="Q10" s="40" t="e">
        <f>ROUND(#REF!/1000000,1)</f>
        <v>#REF!</v>
      </c>
      <c r="T10" s="61">
        <v>148.971</v>
      </c>
      <c r="U10" s="61" t="e">
        <f>SUM(Volumes!#REF!)/1000000</f>
        <v>#REF!</v>
      </c>
      <c r="V10" s="61" t="e">
        <f>T10+U10</f>
        <v>#REF!</v>
      </c>
    </row>
    <row r="11" spans="1:22" x14ac:dyDescent="0.2">
      <c r="A11" s="37"/>
      <c r="B11" s="35"/>
      <c r="C11" s="34"/>
      <c r="D11" s="38"/>
      <c r="E11" s="38"/>
      <c r="F11" s="38"/>
      <c r="G11" s="38"/>
      <c r="H11" s="38"/>
      <c r="I11" s="38"/>
      <c r="J11" s="38"/>
      <c r="T11" s="45"/>
      <c r="U11" s="45"/>
      <c r="V11" s="45"/>
    </row>
    <row r="12" spans="1:22" x14ac:dyDescent="0.2">
      <c r="A12" s="37">
        <v>3</v>
      </c>
      <c r="B12" s="34"/>
      <c r="C12" s="34" t="s">
        <v>49</v>
      </c>
      <c r="D12" s="41"/>
      <c r="E12" s="41"/>
      <c r="F12" s="41"/>
      <c r="G12" s="41"/>
      <c r="H12" s="57" t="e">
        <f t="shared" ref="H12:Q12" si="1">SUM(H9:H11)</f>
        <v>#REF!</v>
      </c>
      <c r="I12" s="41" t="e">
        <f t="shared" si="1"/>
        <v>#REF!</v>
      </c>
      <c r="J12" s="41" t="e">
        <f t="shared" si="1"/>
        <v>#REF!</v>
      </c>
      <c r="K12" s="41" t="e">
        <f t="shared" si="1"/>
        <v>#REF!</v>
      </c>
      <c r="L12" s="41" t="e">
        <f t="shared" si="1"/>
        <v>#REF!</v>
      </c>
      <c r="M12" s="41" t="e">
        <f t="shared" si="1"/>
        <v>#REF!</v>
      </c>
      <c r="N12" s="41" t="e">
        <f t="shared" si="1"/>
        <v>#REF!</v>
      </c>
      <c r="O12" s="41" t="e">
        <f t="shared" si="1"/>
        <v>#REF!</v>
      </c>
      <c r="P12" s="41" t="e">
        <f t="shared" si="1"/>
        <v>#REF!</v>
      </c>
      <c r="Q12" s="41" t="e">
        <f t="shared" si="1"/>
        <v>#REF!</v>
      </c>
      <c r="T12" s="41">
        <f t="shared" ref="T12:U12" si="2">SUM(T9:T11)</f>
        <v>387.21000000000004</v>
      </c>
      <c r="U12" s="41" t="e">
        <f t="shared" si="2"/>
        <v>#REF!</v>
      </c>
      <c r="V12" s="41" t="e">
        <f>T12+U12</f>
        <v>#REF!</v>
      </c>
    </row>
    <row r="13" spans="1:22" x14ac:dyDescent="0.2">
      <c r="A13" s="37"/>
      <c r="B13" s="34"/>
      <c r="C13" s="34"/>
      <c r="D13" s="41"/>
      <c r="E13" s="41"/>
      <c r="H13" s="125"/>
      <c r="T13" s="45"/>
      <c r="U13" s="45"/>
      <c r="V13" s="45"/>
    </row>
    <row r="14" spans="1:22" x14ac:dyDescent="0.2">
      <c r="A14" s="30">
        <v>4</v>
      </c>
      <c r="B14" s="35" t="s">
        <v>27</v>
      </c>
      <c r="C14" s="34"/>
      <c r="D14" s="42"/>
      <c r="E14" s="42"/>
      <c r="F14" s="42"/>
      <c r="G14" s="42"/>
      <c r="H14" s="42" t="e">
        <f>ROUND((#REF!+#REF!+#REF!)/1000000,1)</f>
        <v>#REF!</v>
      </c>
      <c r="I14" s="42" t="e">
        <f>ROUND((#REF!+#REF!+#REF!)/1000000,1)</f>
        <v>#REF!</v>
      </c>
      <c r="J14" s="42" t="e">
        <f>ROUND((#REF!+#REF!+#REF!)/1000000,1)</f>
        <v>#REF!</v>
      </c>
      <c r="K14" s="42" t="e">
        <f>ROUND((#REF!+#REF!+#REF!)/1000000,1)</f>
        <v>#REF!</v>
      </c>
      <c r="L14" s="42" t="e">
        <f>ROUND((#REF!+#REF!+#REF!)/1000000,1)</f>
        <v>#REF!</v>
      </c>
      <c r="M14" s="42" t="e">
        <f>ROUND((#REF!+#REF!+#REF!)/1000000,1)</f>
        <v>#REF!</v>
      </c>
      <c r="N14" s="42" t="e">
        <f>ROUND((#REF!+#REF!+#REF!)/1000000,1)</f>
        <v>#REF!</v>
      </c>
      <c r="O14" s="42" t="e">
        <f>ROUND((#REF!+#REF!+#REF!)/1000000,1)</f>
        <v>#REF!</v>
      </c>
      <c r="P14" s="42" t="e">
        <f>ROUND((#REF!+#REF!+#REF!)/1000000,1)</f>
        <v>#REF!</v>
      </c>
      <c r="Q14" s="42" t="e">
        <f>ROUND((#REF!+#REF!+#REF!)/1000000,1)</f>
        <v>#REF!</v>
      </c>
      <c r="T14" s="45">
        <f>66.137+4.53</f>
        <v>70.667000000000002</v>
      </c>
      <c r="U14" s="45" t="e">
        <f>(SUM(Volumes!#REF!)+SUM(Volumes!#REF!)+SUM(Volumes!#REF!))/1000000</f>
        <v>#REF!</v>
      </c>
      <c r="V14" s="45" t="e">
        <f t="shared" ref="V14:V16" si="3">T14+U14</f>
        <v>#REF!</v>
      </c>
    </row>
    <row r="15" spans="1:22" x14ac:dyDescent="0.2">
      <c r="A15" s="37">
        <v>5</v>
      </c>
      <c r="B15" s="35" t="s">
        <v>28</v>
      </c>
      <c r="C15" s="34"/>
      <c r="D15" s="38"/>
      <c r="E15" s="38"/>
      <c r="F15" s="38"/>
      <c r="G15" s="38"/>
      <c r="H15" s="38" t="e">
        <f>ROUND((#REF!+#REF!)/1000000,1)</f>
        <v>#REF!</v>
      </c>
      <c r="I15" s="38" t="e">
        <f>ROUND((#REF!+#REF!)/1000000,1)</f>
        <v>#REF!</v>
      </c>
      <c r="J15" s="38" t="e">
        <f>ROUND((#REF!+#REF!)/1000000,1)</f>
        <v>#REF!</v>
      </c>
      <c r="K15" s="38" t="e">
        <f>ROUND((#REF!+#REF!)/1000000,1)</f>
        <v>#REF!</v>
      </c>
      <c r="L15" s="38" t="e">
        <f>ROUND((#REF!+#REF!)/1000000,1)</f>
        <v>#REF!</v>
      </c>
      <c r="M15" s="38" t="e">
        <f>ROUND((#REF!+#REF!)/1000000,1)</f>
        <v>#REF!</v>
      </c>
      <c r="N15" s="38" t="e">
        <f>ROUND((#REF!+#REF!)/1000000,1)</f>
        <v>#REF!</v>
      </c>
      <c r="O15" s="38" t="e">
        <f>ROUND((#REF!+#REF!)/1000000,1)</f>
        <v>#REF!</v>
      </c>
      <c r="P15" s="38" t="e">
        <f>ROUND((#REF!+#REF!)/1000000,1)</f>
        <v>#REF!</v>
      </c>
      <c r="Q15" s="38" t="e">
        <f>ROUND((#REF!+#REF!)/1000000,1)</f>
        <v>#REF!</v>
      </c>
      <c r="T15" s="45">
        <v>157.85499999999999</v>
      </c>
      <c r="U15" s="45" t="e">
        <f>(SUM(Volumes!#REF!)+SUM(Volumes!#REF!))/1000000</f>
        <v>#REF!</v>
      </c>
      <c r="V15" s="45" t="e">
        <f t="shared" si="3"/>
        <v>#REF!</v>
      </c>
    </row>
    <row r="16" spans="1:22" x14ac:dyDescent="0.2">
      <c r="A16" s="37">
        <v>6</v>
      </c>
      <c r="B16" s="35" t="s">
        <v>50</v>
      </c>
      <c r="C16" s="35"/>
      <c r="D16" s="40"/>
      <c r="E16" s="40"/>
      <c r="F16" s="40"/>
      <c r="G16" s="40"/>
      <c r="H16" s="40" t="e">
        <f>ROUND((#REF!+#REF!)/1000000,1)</f>
        <v>#REF!</v>
      </c>
      <c r="I16" s="40" t="e">
        <f>ROUND((#REF!+#REF!)/1000000,1)</f>
        <v>#REF!</v>
      </c>
      <c r="J16" s="40" t="e">
        <f>ROUND((#REF!+#REF!)/1000000,1)</f>
        <v>#REF!</v>
      </c>
      <c r="K16" s="40" t="e">
        <f>ROUND((#REF!+#REF!)/1000000,1)</f>
        <v>#REF!</v>
      </c>
      <c r="L16" s="40" t="e">
        <f>ROUND((#REF!+#REF!)/1000000,1)</f>
        <v>#REF!</v>
      </c>
      <c r="M16" s="40" t="e">
        <f>ROUND((#REF!+#REF!)/1000000,1)</f>
        <v>#REF!</v>
      </c>
      <c r="N16" s="40" t="e">
        <f>ROUND((#REF!+#REF!)/1000000,1)</f>
        <v>#REF!</v>
      </c>
      <c r="O16" s="40" t="e">
        <f>ROUND((#REF!+#REF!)/1000000,1)</f>
        <v>#REF!</v>
      </c>
      <c r="P16" s="40" t="e">
        <f>ROUND((#REF!+#REF!)/1000000,1)</f>
        <v>#REF!</v>
      </c>
      <c r="Q16" s="40" t="e">
        <f>ROUND((#REF!+#REF!)/1000000,1)</f>
        <v>#REF!</v>
      </c>
      <c r="T16" s="45">
        <v>49.042999999999999</v>
      </c>
      <c r="U16" s="45" t="e">
        <f>SUM(Volumes!#REF!)/1000000</f>
        <v>#REF!</v>
      </c>
      <c r="V16" s="45" t="e">
        <f t="shared" si="3"/>
        <v>#REF!</v>
      </c>
    </row>
    <row r="17" spans="1:22" x14ac:dyDescent="0.2">
      <c r="A17" s="34"/>
      <c r="B17" s="31"/>
      <c r="C17" s="35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T17" s="45"/>
      <c r="U17" s="45"/>
      <c r="V17" s="45"/>
    </row>
    <row r="18" spans="1:22" x14ac:dyDescent="0.2">
      <c r="A18" s="37">
        <v>7</v>
      </c>
      <c r="B18" s="35"/>
      <c r="C18" s="43" t="s">
        <v>51</v>
      </c>
      <c r="D18" s="40"/>
      <c r="E18" s="40"/>
      <c r="F18" s="40"/>
      <c r="G18" s="40"/>
      <c r="H18" s="40" t="e">
        <f t="shared" ref="H18:Q18" si="4">SUM(H14:H17)</f>
        <v>#REF!</v>
      </c>
      <c r="I18" s="40" t="e">
        <f t="shared" si="4"/>
        <v>#REF!</v>
      </c>
      <c r="J18" s="40" t="e">
        <f t="shared" si="4"/>
        <v>#REF!</v>
      </c>
      <c r="K18" s="40" t="e">
        <f t="shared" si="4"/>
        <v>#REF!</v>
      </c>
      <c r="L18" s="40" t="e">
        <f t="shared" si="4"/>
        <v>#REF!</v>
      </c>
      <c r="M18" s="40" t="e">
        <f t="shared" si="4"/>
        <v>#REF!</v>
      </c>
      <c r="N18" s="40" t="e">
        <f t="shared" si="4"/>
        <v>#REF!</v>
      </c>
      <c r="O18" s="40" t="e">
        <f t="shared" si="4"/>
        <v>#REF!</v>
      </c>
      <c r="P18" s="40" t="e">
        <f t="shared" si="4"/>
        <v>#REF!</v>
      </c>
      <c r="Q18" s="40" t="e">
        <f t="shared" si="4"/>
        <v>#REF!</v>
      </c>
      <c r="T18" s="40">
        <f t="shared" ref="T18:U18" si="5">SUM(T14:T17)</f>
        <v>277.565</v>
      </c>
      <c r="U18" s="40" t="e">
        <f t="shared" si="5"/>
        <v>#REF!</v>
      </c>
      <c r="V18" s="40" t="e">
        <f>T18+U18</f>
        <v>#REF!</v>
      </c>
    </row>
    <row r="19" spans="1:22" x14ac:dyDescent="0.2">
      <c r="A19" s="34"/>
      <c r="B19" s="35"/>
      <c r="C19" s="35"/>
      <c r="D19" s="38"/>
      <c r="E19" s="38"/>
      <c r="F19" s="38"/>
      <c r="G19" s="38"/>
      <c r="H19" s="38"/>
      <c r="I19" s="38"/>
      <c r="J19" s="38"/>
      <c r="T19" s="45"/>
      <c r="U19" s="45"/>
      <c r="V19" s="45"/>
    </row>
    <row r="20" spans="1:22" ht="13.5" thickBot="1" x14ac:dyDescent="0.25">
      <c r="A20" s="37">
        <v>8</v>
      </c>
      <c r="B20" s="35"/>
      <c r="C20" s="31" t="s">
        <v>54</v>
      </c>
      <c r="D20" s="44"/>
      <c r="E20" s="44"/>
      <c r="F20" s="44"/>
      <c r="G20" s="44"/>
      <c r="H20" s="44" t="e">
        <f t="shared" ref="H20:O20" si="6">+H18+H12</f>
        <v>#REF!</v>
      </c>
      <c r="I20" s="44" t="e">
        <f t="shared" si="6"/>
        <v>#REF!</v>
      </c>
      <c r="J20" s="44" t="e">
        <f t="shared" si="6"/>
        <v>#REF!</v>
      </c>
      <c r="K20" s="44" t="e">
        <f t="shared" si="6"/>
        <v>#REF!</v>
      </c>
      <c r="L20" s="44" t="e">
        <f t="shared" si="6"/>
        <v>#REF!</v>
      </c>
      <c r="M20" s="44" t="e">
        <f t="shared" si="6"/>
        <v>#REF!</v>
      </c>
      <c r="N20" s="44" t="e">
        <f t="shared" si="6"/>
        <v>#REF!</v>
      </c>
      <c r="O20" s="44" t="e">
        <f t="shared" si="6"/>
        <v>#REF!</v>
      </c>
      <c r="P20" s="44" t="e">
        <f>+P18+P12</f>
        <v>#REF!</v>
      </c>
      <c r="Q20" s="44" t="e">
        <f>+Q18+Q12</f>
        <v>#REF!</v>
      </c>
      <c r="T20" s="44">
        <f>+T18+T12</f>
        <v>664.77500000000009</v>
      </c>
      <c r="U20" s="44" t="e">
        <f>+U18+U12</f>
        <v>#REF!</v>
      </c>
      <c r="V20" s="44" t="e">
        <f>T20+U20</f>
        <v>#REF!</v>
      </c>
    </row>
    <row r="21" spans="1:22" ht="13.5" thickTop="1" x14ac:dyDescent="0.2">
      <c r="A21" s="13"/>
      <c r="B21" s="34"/>
      <c r="C21" s="34"/>
      <c r="F21" s="45"/>
      <c r="H21" s="125"/>
    </row>
    <row r="22" spans="1:22" x14ac:dyDescent="0.2">
      <c r="A22" s="13"/>
      <c r="B22" s="34"/>
      <c r="C22" s="34"/>
      <c r="H22" s="125"/>
    </row>
    <row r="23" spans="1:22" x14ac:dyDescent="0.2">
      <c r="A23" s="37">
        <v>9</v>
      </c>
      <c r="B23" s="35"/>
      <c r="C23" s="31" t="s">
        <v>66</v>
      </c>
      <c r="D23" s="38"/>
      <c r="E23" s="38"/>
      <c r="F23" s="38"/>
      <c r="G23" s="38"/>
      <c r="H23" s="38" t="e">
        <f>ROUND(Volumes!#REF!/1000000,1)</f>
        <v>#REF!</v>
      </c>
      <c r="I23" s="38" t="e">
        <f>ROUND(Volumes!#REF!/1000000,1)</f>
        <v>#REF!</v>
      </c>
      <c r="J23" s="38" t="e">
        <f>ROUND(Volumes!#REF!/1000000,1)</f>
        <v>#REF!</v>
      </c>
      <c r="K23" s="38" t="e">
        <f>ROUND(Volumes!#REF!/1000000,1)</f>
        <v>#REF!</v>
      </c>
      <c r="L23" s="38" t="e">
        <f>ROUND(Volumes!#REF!/1000000,1)</f>
        <v>#REF!</v>
      </c>
      <c r="M23" s="38" t="e">
        <f>ROUND(Volumes!#REF!/1000000,1)</f>
        <v>#REF!</v>
      </c>
      <c r="N23" s="38" t="e">
        <f>ROUND(Volumes!#REF!/1000000,1)</f>
        <v>#REF!</v>
      </c>
      <c r="O23" s="38" t="e">
        <f>ROUND(Volumes!#REF!/1000000,1)</f>
        <v>#REF!</v>
      </c>
      <c r="P23" s="38" t="e">
        <f>ROUND(Volumes!#REF!/1000000,1)</f>
        <v>#REF!</v>
      </c>
      <c r="Q23" s="38" t="e">
        <f>ROUND(Volumes!#REF!/1000000,1)</f>
        <v>#REF!</v>
      </c>
      <c r="T23" s="45">
        <v>444.67200000000003</v>
      </c>
      <c r="U23" s="45" t="e">
        <f>SUM(Volumes!#REF!)/1000000</f>
        <v>#REF!</v>
      </c>
      <c r="V23" s="45" t="e">
        <f t="shared" ref="V23:V24" si="7">T23+U23</f>
        <v>#REF!</v>
      </c>
    </row>
    <row r="24" spans="1:22" x14ac:dyDescent="0.2">
      <c r="A24" s="13">
        <v>10</v>
      </c>
      <c r="B24" s="34"/>
      <c r="C24" s="31" t="s">
        <v>67</v>
      </c>
      <c r="D24" s="45"/>
      <c r="E24" s="45"/>
      <c r="F24" s="45"/>
      <c r="G24" s="38"/>
      <c r="H24" s="38" t="e">
        <f>ROUND(Volumes!#REF!/1000000,1)</f>
        <v>#REF!</v>
      </c>
      <c r="I24" s="38" t="e">
        <f>ROUND(Volumes!#REF!/1000000,1)</f>
        <v>#REF!</v>
      </c>
      <c r="J24" s="38" t="e">
        <f>ROUND(Volumes!#REF!/1000000,1)</f>
        <v>#REF!</v>
      </c>
      <c r="K24" s="38" t="e">
        <f>ROUND(Volumes!#REF!/1000000,1)</f>
        <v>#REF!</v>
      </c>
      <c r="L24" s="38" t="e">
        <f>ROUND(Volumes!#REF!/1000000,1)</f>
        <v>#REF!</v>
      </c>
      <c r="M24" s="38" t="e">
        <f>ROUND(Volumes!#REF!/1000000,1)</f>
        <v>#REF!</v>
      </c>
      <c r="N24" s="38" t="e">
        <f>ROUND(Volumes!#REF!/1000000,1)</f>
        <v>#REF!</v>
      </c>
      <c r="O24" s="38" t="e">
        <f>ROUND(Volumes!#REF!/1000000,1)</f>
        <v>#REF!</v>
      </c>
      <c r="P24" s="38" t="e">
        <f>ROUND(Volumes!#REF!/1000000,1)</f>
        <v>#REF!</v>
      </c>
      <c r="Q24" s="38" t="e">
        <f>ROUND(Volumes!#REF!/1000000,1)</f>
        <v>#REF!</v>
      </c>
      <c r="T24" s="45">
        <v>220.10300000000001</v>
      </c>
      <c r="U24" s="45" t="e">
        <f>SUM(Volumes!#REF!)/1000000</f>
        <v>#REF!</v>
      </c>
      <c r="V24" s="45" t="e">
        <f t="shared" si="7"/>
        <v>#REF!</v>
      </c>
    </row>
    <row r="25" spans="1:22" x14ac:dyDescent="0.2">
      <c r="G25" s="46"/>
      <c r="H25" s="124"/>
      <c r="I25" s="46"/>
      <c r="J25" s="46"/>
      <c r="K25" s="46"/>
      <c r="L25" s="46"/>
      <c r="M25" s="46"/>
      <c r="N25" s="46"/>
      <c r="O25" s="46"/>
      <c r="P25" s="46"/>
      <c r="Q25" s="46"/>
    </row>
    <row r="26" spans="1:22" x14ac:dyDescent="0.2">
      <c r="H26" s="125"/>
    </row>
    <row r="27" spans="1:22" x14ac:dyDescent="0.2">
      <c r="F27" s="47"/>
      <c r="G27" s="47"/>
      <c r="H27" s="246"/>
      <c r="I27" s="47"/>
      <c r="J27" s="47"/>
    </row>
    <row r="28" spans="1:22" x14ac:dyDescent="0.2">
      <c r="A28" s="34" t="s">
        <v>68</v>
      </c>
      <c r="B28" s="34"/>
      <c r="C28" s="34"/>
      <c r="D28" s="14"/>
      <c r="E28" s="14"/>
      <c r="G28" s="14"/>
      <c r="H28" s="125"/>
      <c r="T28" s="196">
        <f>T20-T23-T24</f>
        <v>0</v>
      </c>
      <c r="U28" s="196" t="e">
        <f>(SUM(Volumes!#REF!)/1000000)-U20</f>
        <v>#REF!</v>
      </c>
    </row>
    <row r="29" spans="1:22" x14ac:dyDescent="0.2">
      <c r="A29" s="34"/>
      <c r="B29" s="35" t="s">
        <v>12</v>
      </c>
      <c r="C29" s="34"/>
      <c r="H29" s="125"/>
    </row>
    <row r="30" spans="1:22" x14ac:dyDescent="0.2">
      <c r="A30" s="13"/>
      <c r="B30" s="34"/>
      <c r="C30" s="34" t="s">
        <v>13</v>
      </c>
      <c r="D30" s="45"/>
      <c r="E30" s="45"/>
      <c r="F30" s="45"/>
      <c r="G30" s="48"/>
      <c r="H30" s="247" t="e">
        <f>'Mo. Volumes tab to Forecast mod'!Q101</f>
        <v>#REF!</v>
      </c>
      <c r="I30" s="48" t="e">
        <f>'Mo. Volumes tab to Forecast mod'!AD101</f>
        <v>#REF!</v>
      </c>
      <c r="J30" s="48" t="e">
        <f>'Mo. Volumes tab to Forecast mod'!AQ101</f>
        <v>#REF!</v>
      </c>
      <c r="K30" s="48" t="e">
        <f>'Mo. Volumes tab to Forecast mod'!BD101</f>
        <v>#REF!</v>
      </c>
      <c r="L30" s="48" t="e">
        <f>'Mo. Volumes tab to Forecast mod'!BQ101</f>
        <v>#REF!</v>
      </c>
      <c r="M30" s="48" t="e">
        <f>'Mo. Volumes tab to Forecast mod'!CD101</f>
        <v>#REF!</v>
      </c>
      <c r="N30" s="48" t="e">
        <f>'Mo. Volumes tab to Forecast mod'!CQ101</f>
        <v>#REF!</v>
      </c>
      <c r="O30" s="48" t="e">
        <f>'Mo. Volumes tab to Forecast mod'!DD101</f>
        <v>#REF!</v>
      </c>
      <c r="P30" s="48" t="e">
        <f>'Mo. Volumes tab to Forecast mod'!DQ101</f>
        <v>#REF!</v>
      </c>
      <c r="Q30" s="48" t="e">
        <f>'Mo. Volumes tab to Forecast mod'!ED101</f>
        <v>#REF!</v>
      </c>
    </row>
    <row r="31" spans="1:22" x14ac:dyDescent="0.2">
      <c r="A31" s="13"/>
      <c r="B31" s="34"/>
      <c r="C31" s="34" t="s">
        <v>14</v>
      </c>
      <c r="D31" s="49"/>
      <c r="E31" s="45"/>
      <c r="F31" s="45"/>
      <c r="G31" s="48"/>
      <c r="H31" s="247" t="e">
        <f>'Mo. Volumes tab to Forecast mod'!Q102</f>
        <v>#REF!</v>
      </c>
      <c r="I31" s="48" t="e">
        <f>'Mo. Volumes tab to Forecast mod'!AD102</f>
        <v>#REF!</v>
      </c>
      <c r="J31" s="48" t="e">
        <f>'Mo. Volumes tab to Forecast mod'!AQ102</f>
        <v>#REF!</v>
      </c>
      <c r="K31" s="48" t="e">
        <f>'Mo. Volumes tab to Forecast mod'!BD102</f>
        <v>#REF!</v>
      </c>
      <c r="L31" s="48" t="e">
        <f>'Mo. Volumes tab to Forecast mod'!BQ102</f>
        <v>#REF!</v>
      </c>
      <c r="M31" s="48" t="e">
        <f>'Mo. Volumes tab to Forecast mod'!CD102</f>
        <v>#REF!</v>
      </c>
      <c r="N31" s="48" t="e">
        <f>'Mo. Volumes tab to Forecast mod'!CQ102</f>
        <v>#REF!</v>
      </c>
      <c r="O31" s="48" t="e">
        <f>'Mo. Volumes tab to Forecast mod'!DD102</f>
        <v>#REF!</v>
      </c>
      <c r="P31" s="48" t="e">
        <f>'Mo. Volumes tab to Forecast mod'!DQ102</f>
        <v>#REF!</v>
      </c>
      <c r="Q31" s="48" t="e">
        <f>'Mo. Volumes tab to Forecast mod'!ED102</f>
        <v>#REF!</v>
      </c>
    </row>
    <row r="32" spans="1:22" x14ac:dyDescent="0.2">
      <c r="B32" s="34"/>
      <c r="C32" s="34"/>
      <c r="D32" s="49"/>
      <c r="E32" s="49"/>
      <c r="F32" s="49"/>
      <c r="G32" s="49"/>
      <c r="H32" s="248"/>
      <c r="I32" s="48"/>
      <c r="J32" s="48"/>
      <c r="K32" s="48"/>
      <c r="L32" s="48"/>
      <c r="M32" s="48"/>
      <c r="N32" s="48"/>
      <c r="O32" s="48"/>
      <c r="P32" s="48"/>
      <c r="Q32" s="48"/>
    </row>
    <row r="33" spans="1:17" x14ac:dyDescent="0.2">
      <c r="B33" s="34" t="s">
        <v>78</v>
      </c>
      <c r="C33" s="34"/>
      <c r="D33" s="49"/>
      <c r="E33" s="49"/>
      <c r="F33" s="49"/>
      <c r="G33" s="49"/>
      <c r="H33" s="2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x14ac:dyDescent="0.2">
      <c r="A34" s="13"/>
      <c r="B34" s="34"/>
      <c r="C34" s="34" t="s">
        <v>13</v>
      </c>
      <c r="D34" s="45"/>
      <c r="E34" s="45"/>
      <c r="F34" s="45"/>
      <c r="G34" s="45"/>
      <c r="H34" s="127" t="e">
        <f>'Mo. Volumes tab to Forecast mod'!Q105</f>
        <v>#REF!</v>
      </c>
      <c r="I34" s="48" t="e">
        <f>'Mo. Volumes tab to Forecast mod'!AD105</f>
        <v>#REF!</v>
      </c>
      <c r="J34" s="48" t="e">
        <f>'Mo. Volumes tab to Forecast mod'!AQ105</f>
        <v>#REF!</v>
      </c>
      <c r="K34" s="48" t="e">
        <f>'Mo. Volumes tab to Forecast mod'!BD105</f>
        <v>#REF!</v>
      </c>
      <c r="L34" s="48" t="e">
        <f>'Mo. Volumes tab to Forecast mod'!BQ105</f>
        <v>#REF!</v>
      </c>
      <c r="M34" s="48" t="e">
        <f>'Mo. Volumes tab to Forecast mod'!CD105</f>
        <v>#REF!</v>
      </c>
      <c r="N34" s="48" t="e">
        <f>'Mo. Volumes tab to Forecast mod'!CQ105</f>
        <v>#REF!</v>
      </c>
      <c r="O34" s="48" t="e">
        <f>'Mo. Volumes tab to Forecast mod'!DD105</f>
        <v>#REF!</v>
      </c>
      <c r="P34" s="48" t="e">
        <f>'Mo. Volumes tab to Forecast mod'!DQ105</f>
        <v>#REF!</v>
      </c>
      <c r="Q34" s="48" t="e">
        <f>'Mo. Volumes tab to Forecast mod'!ED105</f>
        <v>#REF!</v>
      </c>
    </row>
    <row r="35" spans="1:17" x14ac:dyDescent="0.2">
      <c r="A35" s="13"/>
      <c r="B35" s="34"/>
      <c r="C35" s="34" t="s">
        <v>14</v>
      </c>
      <c r="D35" s="49"/>
      <c r="E35" s="45"/>
      <c r="F35" s="45"/>
      <c r="G35" s="45"/>
      <c r="H35" s="127" t="e">
        <f>'Mo. Volumes tab to Forecast mod'!Q106</f>
        <v>#REF!</v>
      </c>
      <c r="I35" s="48" t="e">
        <f>'Mo. Volumes tab to Forecast mod'!AD106</f>
        <v>#REF!</v>
      </c>
      <c r="J35" s="48" t="e">
        <f>'Mo. Volumes tab to Forecast mod'!AQ106</f>
        <v>#REF!</v>
      </c>
      <c r="K35" s="48" t="e">
        <f>'Mo. Volumes tab to Forecast mod'!BD106</f>
        <v>#REF!</v>
      </c>
      <c r="L35" s="48" t="e">
        <f>'Mo. Volumes tab to Forecast mod'!BQ106</f>
        <v>#REF!</v>
      </c>
      <c r="M35" s="48" t="e">
        <f>'Mo. Volumes tab to Forecast mod'!CD106</f>
        <v>#REF!</v>
      </c>
      <c r="N35" s="48" t="e">
        <f>'Mo. Volumes tab to Forecast mod'!CQ106</f>
        <v>#REF!</v>
      </c>
      <c r="O35" s="48" t="e">
        <f>'Mo. Volumes tab to Forecast mod'!DD106</f>
        <v>#REF!</v>
      </c>
      <c r="P35" s="48" t="e">
        <f>'Mo. Volumes tab to Forecast mod'!DQ106</f>
        <v>#REF!</v>
      </c>
      <c r="Q35" s="48" t="e">
        <f>'Mo. Volumes tab to Forecast mod'!ED106</f>
        <v>#REF!</v>
      </c>
    </row>
    <row r="36" spans="1:17" x14ac:dyDescent="0.2">
      <c r="H36" s="125"/>
    </row>
    <row r="41" spans="1:17" x14ac:dyDescent="0.2">
      <c r="H41" s="196" t="e">
        <f t="shared" ref="H41:Q41" si="8">H23+H24-H20</f>
        <v>#REF!</v>
      </c>
      <c r="I41" s="196" t="e">
        <f t="shared" si="8"/>
        <v>#REF!</v>
      </c>
      <c r="J41" s="196" t="e">
        <f t="shared" si="8"/>
        <v>#REF!</v>
      </c>
      <c r="K41" s="196" t="e">
        <f t="shared" si="8"/>
        <v>#REF!</v>
      </c>
      <c r="L41" s="196" t="e">
        <f t="shared" si="8"/>
        <v>#REF!</v>
      </c>
      <c r="M41" s="196" t="e">
        <f t="shared" si="8"/>
        <v>#REF!</v>
      </c>
      <c r="N41" s="196" t="e">
        <f t="shared" si="8"/>
        <v>#REF!</v>
      </c>
      <c r="O41" s="196" t="e">
        <f t="shared" si="8"/>
        <v>#REF!</v>
      </c>
      <c r="P41" s="196" t="e">
        <f t="shared" si="8"/>
        <v>#REF!</v>
      </c>
      <c r="Q41" s="196" t="e">
        <f t="shared" si="8"/>
        <v>#REF!</v>
      </c>
    </row>
  </sheetData>
  <mergeCells count="1">
    <mergeCell ref="T5:V5"/>
  </mergeCells>
  <phoneticPr fontId="0" type="noConversion"/>
  <printOptions horizontalCentered="1"/>
  <pageMargins left="0.75" right="0.75" top="1" bottom="1" header="0.5" footer="0.5"/>
  <pageSetup orientation="landscape" r:id="rId1"/>
  <headerFooter alignWithMargins="0">
    <oddFooter>&amp;C&amp;8&amp;F 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8" tint="0.39997558519241921"/>
    <pageSetUpPr fitToPage="1"/>
  </sheetPr>
  <dimension ref="A1:FD133"/>
  <sheetViews>
    <sheetView zoomScaleNormal="100" workbookViewId="0">
      <pane xSplit="4" ySplit="6" topLeftCell="E7" activePane="bottomRight" state="frozen"/>
      <selection activeCell="D42" sqref="D42"/>
      <selection pane="topRight" activeCell="D42" sqref="D42"/>
      <selection pane="bottomLeft" activeCell="D42" sqref="D42"/>
      <selection pane="bottomRight" activeCell="E107" sqref="E107:P107"/>
    </sheetView>
  </sheetViews>
  <sheetFormatPr defaultColWidth="9.140625" defaultRowHeight="12.75" x14ac:dyDescent="0.2"/>
  <cols>
    <col min="1" max="1" width="5.7109375" style="12" customWidth="1"/>
    <col min="2" max="3" width="3" style="12" customWidth="1"/>
    <col min="4" max="4" width="30.42578125" style="12" customWidth="1"/>
    <col min="5" max="5" width="11.28515625" style="12" customWidth="1"/>
    <col min="6" max="145" width="11" style="12" customWidth="1"/>
    <col min="146" max="16384" width="9.140625" style="12"/>
  </cols>
  <sheetData>
    <row r="1" spans="1:145" ht="18" x14ac:dyDescent="0.25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45" ht="18" x14ac:dyDescent="0.25">
      <c r="A2" s="123" t="s">
        <v>220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45" x14ac:dyDescent="0.2">
      <c r="A3" s="20"/>
      <c r="B3" s="51"/>
      <c r="C3" s="51"/>
      <c r="D3" s="51"/>
      <c r="E3" s="52"/>
      <c r="F3" s="52"/>
      <c r="G3" s="24"/>
      <c r="H3" s="24"/>
      <c r="I3" s="24"/>
      <c r="J3" s="24"/>
      <c r="K3" s="24"/>
    </row>
    <row r="4" spans="1:145" x14ac:dyDescent="0.2">
      <c r="A4" s="475" t="s">
        <v>31</v>
      </c>
      <c r="B4" s="476"/>
      <c r="C4" s="477"/>
      <c r="D4" s="215"/>
      <c r="EG4" s="72" t="e">
        <f t="shared" ref="EG4:EO4" si="0">(EG12-EF12)/EF12</f>
        <v>#REF!</v>
      </c>
      <c r="EH4" s="72" t="e">
        <f t="shared" si="0"/>
        <v>#REF!</v>
      </c>
      <c r="EI4" s="72" t="e">
        <f t="shared" si="0"/>
        <v>#REF!</v>
      </c>
      <c r="EJ4" s="72" t="e">
        <f t="shared" si="0"/>
        <v>#REF!</v>
      </c>
      <c r="EK4" s="72" t="e">
        <f t="shared" si="0"/>
        <v>#REF!</v>
      </c>
      <c r="EL4" s="72" t="e">
        <f t="shared" si="0"/>
        <v>#REF!</v>
      </c>
      <c r="EM4" s="72" t="e">
        <f t="shared" si="0"/>
        <v>#REF!</v>
      </c>
      <c r="EN4" s="72" t="e">
        <f t="shared" si="0"/>
        <v>#REF!</v>
      </c>
      <c r="EO4" s="72" t="e">
        <f t="shared" si="0"/>
        <v>#REF!</v>
      </c>
    </row>
    <row r="5" spans="1:145" x14ac:dyDescent="0.2">
      <c r="B5" s="25"/>
      <c r="C5" s="25"/>
      <c r="D5" s="25"/>
      <c r="E5" s="29" t="e">
        <f>'Mo. Margins tab to Forecast mod'!E5</f>
        <v>#REF!</v>
      </c>
      <c r="F5" s="29" t="e">
        <f>'Mo. Margins tab to Forecast mod'!F5</f>
        <v>#REF!</v>
      </c>
      <c r="G5" s="29" t="e">
        <f>'Mo. Margins tab to Forecast mod'!G5</f>
        <v>#REF!</v>
      </c>
      <c r="H5" s="29" t="e">
        <f>'Mo. Margins tab to Forecast mod'!H5</f>
        <v>#REF!</v>
      </c>
      <c r="I5" s="29" t="e">
        <f>'Mo. Margins tab to Forecast mod'!I5</f>
        <v>#REF!</v>
      </c>
      <c r="J5" s="29" t="e">
        <f>'Mo. Margins tab to Forecast mod'!J5</f>
        <v>#REF!</v>
      </c>
      <c r="K5" s="29" t="e">
        <f>'Mo. Margins tab to Forecast mod'!K5</f>
        <v>#REF!</v>
      </c>
      <c r="L5" s="29" t="e">
        <f>'Mo. Margins tab to Forecast mod'!L5</f>
        <v>#REF!</v>
      </c>
      <c r="M5" s="29" t="e">
        <f>'Mo. Margins tab to Forecast mod'!M5</f>
        <v>#REF!</v>
      </c>
      <c r="N5" s="29">
        <f>'Mo. Margins tab to Forecast mod'!N5</f>
        <v>2017</v>
      </c>
      <c r="O5" s="29">
        <f>'Mo. Margins tab to Forecast mod'!O5</f>
        <v>2017</v>
      </c>
      <c r="P5" s="29">
        <f>'Mo. Margins tab to Forecast mod'!P5</f>
        <v>2017</v>
      </c>
      <c r="Q5" s="29" t="e">
        <f>'Mo. Margins tab to Forecast mod'!#REF!</f>
        <v>#REF!</v>
      </c>
      <c r="R5" s="29">
        <f>'Mo. Margins tab to Forecast mod'!R5</f>
        <v>2018</v>
      </c>
      <c r="S5" s="29">
        <f>'Mo. Margins tab to Forecast mod'!S5</f>
        <v>2018</v>
      </c>
      <c r="T5" s="29">
        <f>'Mo. Margins tab to Forecast mod'!T5</f>
        <v>2018</v>
      </c>
      <c r="U5" s="29">
        <f>'Mo. Margins tab to Forecast mod'!U5</f>
        <v>2018</v>
      </c>
      <c r="V5" s="29">
        <f>'Mo. Margins tab to Forecast mod'!V5</f>
        <v>2018</v>
      </c>
      <c r="W5" s="29">
        <f>'Mo. Margins tab to Forecast mod'!W5</f>
        <v>2018</v>
      </c>
      <c r="X5" s="29">
        <f>'Mo. Margins tab to Forecast mod'!X5</f>
        <v>2018</v>
      </c>
      <c r="Y5" s="29">
        <f>'Mo. Margins tab to Forecast mod'!Y5</f>
        <v>2018</v>
      </c>
      <c r="Z5" s="29">
        <f>'Mo. Margins tab to Forecast mod'!Z5</f>
        <v>2018</v>
      </c>
      <c r="AA5" s="29" t="e">
        <f>'Mo. Margins tab to Forecast mod'!AA5</f>
        <v>#REF!</v>
      </c>
      <c r="AB5" s="29" t="e">
        <f>'Mo. Margins tab to Forecast mod'!AB5</f>
        <v>#REF!</v>
      </c>
      <c r="AC5" s="29" t="e">
        <f>'Mo. Margins tab to Forecast mod'!AC5</f>
        <v>#REF!</v>
      </c>
      <c r="AD5" s="29" t="e">
        <f>'Mo. Margins tab to Forecast mod'!#REF!</f>
        <v>#REF!</v>
      </c>
      <c r="AE5" s="29" t="e">
        <f>'Mo. Margins tab to Forecast mod'!AE5</f>
        <v>#REF!</v>
      </c>
      <c r="AF5" s="29" t="e">
        <f>'Mo. Margins tab to Forecast mod'!AF5</f>
        <v>#REF!</v>
      </c>
      <c r="AG5" s="29" t="e">
        <f>'Mo. Margins tab to Forecast mod'!AG5</f>
        <v>#REF!</v>
      </c>
      <c r="AH5" s="29" t="e">
        <f>'Mo. Margins tab to Forecast mod'!AH5</f>
        <v>#REF!</v>
      </c>
      <c r="AI5" s="29" t="e">
        <f>'Mo. Margins tab to Forecast mod'!AI5</f>
        <v>#REF!</v>
      </c>
      <c r="AJ5" s="29" t="e">
        <f>'Mo. Margins tab to Forecast mod'!AJ5</f>
        <v>#REF!</v>
      </c>
      <c r="AK5" s="29" t="e">
        <f>'Mo. Margins tab to Forecast mod'!AK5</f>
        <v>#REF!</v>
      </c>
      <c r="AL5" s="29" t="e">
        <f>'Mo. Margins tab to Forecast mod'!AL5</f>
        <v>#REF!</v>
      </c>
      <c r="AM5" s="29" t="e">
        <f>'Mo. Margins tab to Forecast mod'!AM5</f>
        <v>#REF!</v>
      </c>
      <c r="AN5" s="29" t="e">
        <f>'Mo. Margins tab to Forecast mod'!AN5</f>
        <v>#REF!</v>
      </c>
      <c r="AO5" s="29" t="e">
        <f>'Mo. Margins tab to Forecast mod'!AO5</f>
        <v>#REF!</v>
      </c>
      <c r="AP5" s="29" t="e">
        <f>'Mo. Margins tab to Forecast mod'!AP5</f>
        <v>#REF!</v>
      </c>
      <c r="AQ5" s="29" t="e">
        <f>'Mo. Margins tab to Forecast mod'!#REF!</f>
        <v>#REF!</v>
      </c>
      <c r="AR5" s="29" t="e">
        <f>'Mo. Margins tab to Forecast mod'!AR5</f>
        <v>#REF!</v>
      </c>
      <c r="AS5" s="29" t="e">
        <f>'Mo. Margins tab to Forecast mod'!AS5</f>
        <v>#REF!</v>
      </c>
      <c r="AT5" s="29" t="e">
        <f>'Mo. Margins tab to Forecast mod'!AT5</f>
        <v>#REF!</v>
      </c>
      <c r="AU5" s="29" t="e">
        <f>'Mo. Margins tab to Forecast mod'!AU5</f>
        <v>#REF!</v>
      </c>
      <c r="AV5" s="29" t="e">
        <f>'Mo. Margins tab to Forecast mod'!AV5</f>
        <v>#REF!</v>
      </c>
      <c r="AW5" s="29" t="e">
        <f>'Mo. Margins tab to Forecast mod'!AW5</f>
        <v>#REF!</v>
      </c>
      <c r="AX5" s="29" t="e">
        <f>'Mo. Margins tab to Forecast mod'!AX5</f>
        <v>#REF!</v>
      </c>
      <c r="AY5" s="29" t="e">
        <f>'Mo. Margins tab to Forecast mod'!AY5</f>
        <v>#REF!</v>
      </c>
      <c r="AZ5" s="29" t="e">
        <f>'Mo. Margins tab to Forecast mod'!AZ5</f>
        <v>#REF!</v>
      </c>
      <c r="BA5" s="29" t="e">
        <f>'Mo. Margins tab to Forecast mod'!BA5</f>
        <v>#REF!</v>
      </c>
      <c r="BB5" s="29" t="e">
        <f>'Mo. Margins tab to Forecast mod'!BB5</f>
        <v>#REF!</v>
      </c>
      <c r="BC5" s="29" t="e">
        <f>'Mo. Margins tab to Forecast mod'!BC5</f>
        <v>#REF!</v>
      </c>
      <c r="BD5" s="29" t="e">
        <f>'Mo. Margins tab to Forecast mod'!#REF!</f>
        <v>#REF!</v>
      </c>
      <c r="BE5" s="29" t="e">
        <f>'Mo. Margins tab to Forecast mod'!BE5</f>
        <v>#REF!</v>
      </c>
      <c r="BF5" s="29" t="e">
        <f>'Mo. Margins tab to Forecast mod'!BF5</f>
        <v>#REF!</v>
      </c>
      <c r="BG5" s="29" t="e">
        <f>'Mo. Margins tab to Forecast mod'!BG5</f>
        <v>#REF!</v>
      </c>
      <c r="BH5" s="29" t="e">
        <f>'Mo. Margins tab to Forecast mod'!BH5</f>
        <v>#REF!</v>
      </c>
      <c r="BI5" s="29" t="e">
        <f>'Mo. Margins tab to Forecast mod'!BI5</f>
        <v>#REF!</v>
      </c>
      <c r="BJ5" s="29" t="e">
        <f>'Mo. Margins tab to Forecast mod'!BJ5</f>
        <v>#REF!</v>
      </c>
      <c r="BK5" s="29" t="e">
        <f>'Mo. Margins tab to Forecast mod'!BK5</f>
        <v>#REF!</v>
      </c>
      <c r="BL5" s="29" t="e">
        <f>'Mo. Margins tab to Forecast mod'!BL5</f>
        <v>#REF!</v>
      </c>
      <c r="BM5" s="29" t="e">
        <f>'Mo. Margins tab to Forecast mod'!BM5</f>
        <v>#REF!</v>
      </c>
      <c r="BN5" s="29" t="e">
        <f>'Mo. Margins tab to Forecast mod'!BN5</f>
        <v>#REF!</v>
      </c>
      <c r="BO5" s="29" t="e">
        <f>'Mo. Margins tab to Forecast mod'!BO5</f>
        <v>#REF!</v>
      </c>
      <c r="BP5" s="29" t="e">
        <f>'Mo. Margins tab to Forecast mod'!BP5</f>
        <v>#REF!</v>
      </c>
      <c r="BQ5" s="29" t="e">
        <f>'Mo. Margins tab to Forecast mod'!#REF!</f>
        <v>#REF!</v>
      </c>
      <c r="BR5" s="29" t="e">
        <f>'Mo. Margins tab to Forecast mod'!BR5</f>
        <v>#REF!</v>
      </c>
      <c r="BS5" s="29" t="e">
        <f>'Mo. Margins tab to Forecast mod'!BS5</f>
        <v>#REF!</v>
      </c>
      <c r="BT5" s="29" t="e">
        <f>'Mo. Margins tab to Forecast mod'!BT5</f>
        <v>#REF!</v>
      </c>
      <c r="BU5" s="29" t="e">
        <f>'Mo. Margins tab to Forecast mod'!BU5</f>
        <v>#REF!</v>
      </c>
      <c r="BV5" s="29" t="e">
        <f>'Mo. Margins tab to Forecast mod'!BV5</f>
        <v>#REF!</v>
      </c>
      <c r="BW5" s="29" t="e">
        <f>'Mo. Margins tab to Forecast mod'!BW5</f>
        <v>#REF!</v>
      </c>
      <c r="BX5" s="29" t="e">
        <f>'Mo. Margins tab to Forecast mod'!BX5</f>
        <v>#REF!</v>
      </c>
      <c r="BY5" s="29" t="e">
        <f>'Mo. Margins tab to Forecast mod'!BY5</f>
        <v>#REF!</v>
      </c>
      <c r="BZ5" s="29" t="e">
        <f>'Mo. Margins tab to Forecast mod'!BZ5</f>
        <v>#REF!</v>
      </c>
      <c r="CA5" s="29" t="e">
        <f>'Mo. Margins tab to Forecast mod'!CA5</f>
        <v>#REF!</v>
      </c>
      <c r="CB5" s="29" t="e">
        <f>'Mo. Margins tab to Forecast mod'!CB5</f>
        <v>#REF!</v>
      </c>
      <c r="CC5" s="29" t="e">
        <f>'Mo. Margins tab to Forecast mod'!CC5</f>
        <v>#REF!</v>
      </c>
      <c r="CD5" s="29" t="e">
        <f>'Mo. Margins tab to Forecast mod'!#REF!</f>
        <v>#REF!</v>
      </c>
      <c r="CE5" s="29" t="e">
        <f>'Mo. Margins tab to Forecast mod'!CE5</f>
        <v>#REF!</v>
      </c>
      <c r="CF5" s="29" t="e">
        <f>'Mo. Margins tab to Forecast mod'!CF5</f>
        <v>#REF!</v>
      </c>
      <c r="CG5" s="29" t="e">
        <f>'Mo. Margins tab to Forecast mod'!CG5</f>
        <v>#REF!</v>
      </c>
      <c r="CH5" s="29" t="e">
        <f>'Mo. Margins tab to Forecast mod'!CH5</f>
        <v>#REF!</v>
      </c>
      <c r="CI5" s="29" t="e">
        <f>'Mo. Margins tab to Forecast mod'!CI5</f>
        <v>#REF!</v>
      </c>
      <c r="CJ5" s="29" t="e">
        <f>'Mo. Margins tab to Forecast mod'!CJ5</f>
        <v>#REF!</v>
      </c>
      <c r="CK5" s="29" t="e">
        <f>'Mo. Margins tab to Forecast mod'!CK5</f>
        <v>#REF!</v>
      </c>
      <c r="CL5" s="29" t="e">
        <f>'Mo. Margins tab to Forecast mod'!CL5</f>
        <v>#REF!</v>
      </c>
      <c r="CM5" s="29" t="e">
        <f>'Mo. Margins tab to Forecast mod'!CM5</f>
        <v>#REF!</v>
      </c>
      <c r="CN5" s="29" t="e">
        <f>'Mo. Margins tab to Forecast mod'!CN5</f>
        <v>#REF!</v>
      </c>
      <c r="CO5" s="29" t="e">
        <f>'Mo. Margins tab to Forecast mod'!CO5</f>
        <v>#REF!</v>
      </c>
      <c r="CP5" s="29" t="e">
        <f>'Mo. Margins tab to Forecast mod'!CP5</f>
        <v>#REF!</v>
      </c>
      <c r="CQ5" s="29" t="e">
        <f>'Mo. Margins tab to Forecast mod'!#REF!</f>
        <v>#REF!</v>
      </c>
      <c r="CR5" s="29" t="e">
        <f>'Mo. Margins tab to Forecast mod'!CR5</f>
        <v>#REF!</v>
      </c>
      <c r="CS5" s="29" t="e">
        <f>'Mo. Margins tab to Forecast mod'!CS5</f>
        <v>#REF!</v>
      </c>
      <c r="CT5" s="29" t="e">
        <f>'Mo. Margins tab to Forecast mod'!CT5</f>
        <v>#REF!</v>
      </c>
      <c r="CU5" s="29" t="e">
        <f>'Mo. Margins tab to Forecast mod'!CU5</f>
        <v>#REF!</v>
      </c>
      <c r="CV5" s="29" t="e">
        <f>'Mo. Margins tab to Forecast mod'!CV5</f>
        <v>#REF!</v>
      </c>
      <c r="CW5" s="29" t="e">
        <f>'Mo. Margins tab to Forecast mod'!CW5</f>
        <v>#REF!</v>
      </c>
      <c r="CX5" s="29" t="e">
        <f>'Mo. Margins tab to Forecast mod'!CX5</f>
        <v>#REF!</v>
      </c>
      <c r="CY5" s="29" t="e">
        <f>'Mo. Margins tab to Forecast mod'!CY5</f>
        <v>#REF!</v>
      </c>
      <c r="CZ5" s="29" t="e">
        <f>'Mo. Margins tab to Forecast mod'!CZ5</f>
        <v>#REF!</v>
      </c>
      <c r="DA5" s="29" t="e">
        <f>'Mo. Margins tab to Forecast mod'!DA5</f>
        <v>#REF!</v>
      </c>
      <c r="DB5" s="29" t="e">
        <f>'Mo. Margins tab to Forecast mod'!DB5</f>
        <v>#REF!</v>
      </c>
      <c r="DC5" s="29" t="e">
        <f>'Mo. Margins tab to Forecast mod'!DC5</f>
        <v>#REF!</v>
      </c>
      <c r="DD5" s="29" t="e">
        <f>'Mo. Margins tab to Forecast mod'!#REF!</f>
        <v>#REF!</v>
      </c>
      <c r="DE5" s="29" t="e">
        <f>'Mo. Margins tab to Forecast mod'!DE5</f>
        <v>#REF!</v>
      </c>
      <c r="DF5" s="29" t="e">
        <f>'Mo. Margins tab to Forecast mod'!DF5</f>
        <v>#REF!</v>
      </c>
      <c r="DG5" s="29" t="e">
        <f>'Mo. Margins tab to Forecast mod'!DG5</f>
        <v>#REF!</v>
      </c>
      <c r="DH5" s="29" t="e">
        <f>'Mo. Margins tab to Forecast mod'!DH5</f>
        <v>#REF!</v>
      </c>
      <c r="DI5" s="29" t="e">
        <f>'Mo. Margins tab to Forecast mod'!DI5</f>
        <v>#REF!</v>
      </c>
      <c r="DJ5" s="29" t="e">
        <f>'Mo. Margins tab to Forecast mod'!DJ5</f>
        <v>#REF!</v>
      </c>
      <c r="DK5" s="29" t="e">
        <f>'Mo. Margins tab to Forecast mod'!DK5</f>
        <v>#REF!</v>
      </c>
      <c r="DL5" s="29" t="e">
        <f>'Mo. Margins tab to Forecast mod'!DL5</f>
        <v>#REF!</v>
      </c>
      <c r="DM5" s="29" t="e">
        <f>'Mo. Margins tab to Forecast mod'!DM5</f>
        <v>#REF!</v>
      </c>
      <c r="DN5" s="29" t="e">
        <f>'Mo. Margins tab to Forecast mod'!DN5</f>
        <v>#REF!</v>
      </c>
      <c r="DO5" s="29" t="e">
        <f>'Mo. Margins tab to Forecast mod'!DO5</f>
        <v>#REF!</v>
      </c>
      <c r="DP5" s="29" t="e">
        <f>'Mo. Margins tab to Forecast mod'!DP5</f>
        <v>#REF!</v>
      </c>
      <c r="DQ5" s="29" t="e">
        <f>'Mo. Margins tab to Forecast mod'!#REF!</f>
        <v>#REF!</v>
      </c>
      <c r="DR5" s="29" t="e">
        <f>'Mo. Margins tab to Forecast mod'!DR5</f>
        <v>#REF!</v>
      </c>
      <c r="DS5" s="29" t="e">
        <f>'Mo. Margins tab to Forecast mod'!DS5</f>
        <v>#REF!</v>
      </c>
      <c r="DT5" s="29" t="e">
        <f>'Mo. Margins tab to Forecast mod'!DT5</f>
        <v>#REF!</v>
      </c>
      <c r="DU5" s="29" t="e">
        <f>'Mo. Margins tab to Forecast mod'!DU5</f>
        <v>#REF!</v>
      </c>
      <c r="DV5" s="29" t="e">
        <f>'Mo. Margins tab to Forecast mod'!DV5</f>
        <v>#REF!</v>
      </c>
      <c r="DW5" s="29" t="e">
        <f>'Mo. Margins tab to Forecast mod'!DW5</f>
        <v>#REF!</v>
      </c>
      <c r="DX5" s="29" t="e">
        <f>'Mo. Margins tab to Forecast mod'!DX5</f>
        <v>#REF!</v>
      </c>
      <c r="DY5" s="29" t="e">
        <f>'Mo. Margins tab to Forecast mod'!DY5</f>
        <v>#REF!</v>
      </c>
      <c r="DZ5" s="29" t="e">
        <f>'Mo. Margins tab to Forecast mod'!DZ5</f>
        <v>#REF!</v>
      </c>
      <c r="EA5" s="29" t="e">
        <f>'Mo. Margins tab to Forecast mod'!EA5</f>
        <v>#REF!</v>
      </c>
      <c r="EB5" s="29" t="e">
        <f>'Mo. Margins tab to Forecast mod'!EB5</f>
        <v>#REF!</v>
      </c>
      <c r="EC5" s="29" t="e">
        <f>'Mo. Margins tab to Forecast mod'!EC5</f>
        <v>#REF!</v>
      </c>
      <c r="ED5" s="29" t="e">
        <f>'Mo. Margins tab to Forecast mod'!#REF!</f>
        <v>#REF!</v>
      </c>
      <c r="EF5" s="29" t="e">
        <f>'Mo. Margins tab to Forecast mod'!#REF!</f>
        <v>#REF!</v>
      </c>
      <c r="EG5" s="29" t="e">
        <f>'Mo. Margins tab to Forecast mod'!#REF!</f>
        <v>#REF!</v>
      </c>
      <c r="EH5" s="29" t="e">
        <f>'Mo. Margins tab to Forecast mod'!#REF!</f>
        <v>#REF!</v>
      </c>
      <c r="EI5" s="29" t="e">
        <f>'Mo. Margins tab to Forecast mod'!#REF!</f>
        <v>#REF!</v>
      </c>
      <c r="EJ5" s="29" t="e">
        <f>'Mo. Margins tab to Forecast mod'!#REF!</f>
        <v>#REF!</v>
      </c>
      <c r="EK5" s="29" t="e">
        <f>'Mo. Margins tab to Forecast mod'!#REF!</f>
        <v>#REF!</v>
      </c>
      <c r="EL5" s="29" t="e">
        <f>'Mo. Margins tab to Forecast mod'!#REF!</f>
        <v>#REF!</v>
      </c>
      <c r="EM5" s="29" t="e">
        <f>'Mo. Margins tab to Forecast mod'!#REF!</f>
        <v>#REF!</v>
      </c>
      <c r="EN5" s="29" t="e">
        <f>'Mo. Margins tab to Forecast mod'!#REF!</f>
        <v>#REF!</v>
      </c>
      <c r="EO5" s="29" t="e">
        <f>'Mo. Margins tab to Forecast mod'!#REF!</f>
        <v>#REF!</v>
      </c>
    </row>
    <row r="6" spans="1:145" x14ac:dyDescent="0.2">
      <c r="A6" s="53" t="s">
        <v>48</v>
      </c>
      <c r="B6" s="25"/>
      <c r="C6" s="25"/>
      <c r="D6" s="25"/>
      <c r="E6" s="50" t="e">
        <f>'Mo. Margins tab to Forecast mod'!E6</f>
        <v>#REF!</v>
      </c>
      <c r="F6" s="50" t="e">
        <f>'Mo. Margins tab to Forecast mod'!F6</f>
        <v>#REF!</v>
      </c>
      <c r="G6" s="50" t="e">
        <f>'Mo. Margins tab to Forecast mod'!G6</f>
        <v>#REF!</v>
      </c>
      <c r="H6" s="50" t="e">
        <f>'Mo. Margins tab to Forecast mod'!H6</f>
        <v>#REF!</v>
      </c>
      <c r="I6" s="50" t="e">
        <f>'Mo. Margins tab to Forecast mod'!I6</f>
        <v>#REF!</v>
      </c>
      <c r="J6" s="50" t="e">
        <f>'Mo. Margins tab to Forecast mod'!J6</f>
        <v>#REF!</v>
      </c>
      <c r="K6" s="50" t="e">
        <f>'Mo. Margins tab to Forecast mod'!K6</f>
        <v>#REF!</v>
      </c>
      <c r="L6" s="50" t="e">
        <f>'Mo. Margins tab to Forecast mod'!L6</f>
        <v>#REF!</v>
      </c>
      <c r="M6" s="50" t="e">
        <f>'Mo. Margins tab to Forecast mod'!M6</f>
        <v>#REF!</v>
      </c>
      <c r="N6" s="50" t="str">
        <f>'Mo. Margins tab to Forecast mod'!N6</f>
        <v>October</v>
      </c>
      <c r="O6" s="50" t="str">
        <f>'Mo. Margins tab to Forecast mod'!O6</f>
        <v>November</v>
      </c>
      <c r="P6" s="50" t="str">
        <f>'Mo. Margins tab to Forecast mod'!P6</f>
        <v>December</v>
      </c>
      <c r="Q6" s="50" t="e">
        <f>'Mo. Margins tab to Forecast mod'!#REF!</f>
        <v>#REF!</v>
      </c>
      <c r="R6" s="50" t="str">
        <f>'Mo. Margins tab to Forecast mod'!R6</f>
        <v>January</v>
      </c>
      <c r="S6" s="50" t="str">
        <f>'Mo. Margins tab to Forecast mod'!S6</f>
        <v>February</v>
      </c>
      <c r="T6" s="50" t="str">
        <f>'Mo. Margins tab to Forecast mod'!T6</f>
        <v>March</v>
      </c>
      <c r="U6" s="50" t="str">
        <f>'Mo. Margins tab to Forecast mod'!U6</f>
        <v>April</v>
      </c>
      <c r="V6" s="50" t="str">
        <f>'Mo. Margins tab to Forecast mod'!V6</f>
        <v>May</v>
      </c>
      <c r="W6" s="50" t="str">
        <f>'Mo. Margins tab to Forecast mod'!W6</f>
        <v>June</v>
      </c>
      <c r="X6" s="50" t="str">
        <f>'Mo. Margins tab to Forecast mod'!X6</f>
        <v>July</v>
      </c>
      <c r="Y6" s="50" t="str">
        <f>'Mo. Margins tab to Forecast mod'!Y6</f>
        <v>August</v>
      </c>
      <c r="Z6" s="50" t="str">
        <f>'Mo. Margins tab to Forecast mod'!Z6</f>
        <v>September</v>
      </c>
      <c r="AA6" s="50" t="e">
        <f>'Mo. Margins tab to Forecast mod'!AA6</f>
        <v>#REF!</v>
      </c>
      <c r="AB6" s="50" t="e">
        <f>'Mo. Margins tab to Forecast mod'!AB6</f>
        <v>#REF!</v>
      </c>
      <c r="AC6" s="50" t="e">
        <f>'Mo. Margins tab to Forecast mod'!AC6</f>
        <v>#REF!</v>
      </c>
      <c r="AD6" s="50" t="e">
        <f>'Mo. Margins tab to Forecast mod'!#REF!</f>
        <v>#REF!</v>
      </c>
      <c r="AE6" s="50" t="e">
        <f>'Mo. Margins tab to Forecast mod'!AE6</f>
        <v>#REF!</v>
      </c>
      <c r="AF6" s="50" t="e">
        <f>'Mo. Margins tab to Forecast mod'!AF6</f>
        <v>#REF!</v>
      </c>
      <c r="AG6" s="50" t="e">
        <f>'Mo. Margins tab to Forecast mod'!AG6</f>
        <v>#REF!</v>
      </c>
      <c r="AH6" s="50" t="e">
        <f>'Mo. Margins tab to Forecast mod'!AH6</f>
        <v>#REF!</v>
      </c>
      <c r="AI6" s="50" t="e">
        <f>'Mo. Margins tab to Forecast mod'!AI6</f>
        <v>#REF!</v>
      </c>
      <c r="AJ6" s="50" t="e">
        <f>'Mo. Margins tab to Forecast mod'!AJ6</f>
        <v>#REF!</v>
      </c>
      <c r="AK6" s="50" t="e">
        <f>'Mo. Margins tab to Forecast mod'!AK6</f>
        <v>#REF!</v>
      </c>
      <c r="AL6" s="50" t="e">
        <f>'Mo. Margins tab to Forecast mod'!AL6</f>
        <v>#REF!</v>
      </c>
      <c r="AM6" s="50" t="e">
        <f>'Mo. Margins tab to Forecast mod'!AM6</f>
        <v>#REF!</v>
      </c>
      <c r="AN6" s="50" t="e">
        <f>'Mo. Margins tab to Forecast mod'!AN6</f>
        <v>#REF!</v>
      </c>
      <c r="AO6" s="50" t="e">
        <f>'Mo. Margins tab to Forecast mod'!AO6</f>
        <v>#REF!</v>
      </c>
      <c r="AP6" s="50" t="e">
        <f>'Mo. Margins tab to Forecast mod'!AP6</f>
        <v>#REF!</v>
      </c>
      <c r="AQ6" s="50" t="e">
        <f>'Mo. Margins tab to Forecast mod'!#REF!</f>
        <v>#REF!</v>
      </c>
      <c r="AR6" s="50" t="e">
        <f>'Mo. Margins tab to Forecast mod'!AR6</f>
        <v>#REF!</v>
      </c>
      <c r="AS6" s="50" t="e">
        <f>'Mo. Margins tab to Forecast mod'!AS6</f>
        <v>#REF!</v>
      </c>
      <c r="AT6" s="50" t="e">
        <f>'Mo. Margins tab to Forecast mod'!AT6</f>
        <v>#REF!</v>
      </c>
      <c r="AU6" s="50" t="e">
        <f>'Mo. Margins tab to Forecast mod'!AU6</f>
        <v>#REF!</v>
      </c>
      <c r="AV6" s="50" t="e">
        <f>'Mo. Margins tab to Forecast mod'!AV6</f>
        <v>#REF!</v>
      </c>
      <c r="AW6" s="50" t="e">
        <f>'Mo. Margins tab to Forecast mod'!AW6</f>
        <v>#REF!</v>
      </c>
      <c r="AX6" s="50" t="e">
        <f>'Mo. Margins tab to Forecast mod'!AX6</f>
        <v>#REF!</v>
      </c>
      <c r="AY6" s="50" t="e">
        <f>'Mo. Margins tab to Forecast mod'!AY6</f>
        <v>#REF!</v>
      </c>
      <c r="AZ6" s="50" t="e">
        <f>'Mo. Margins tab to Forecast mod'!AZ6</f>
        <v>#REF!</v>
      </c>
      <c r="BA6" s="50" t="e">
        <f>'Mo. Margins tab to Forecast mod'!BA6</f>
        <v>#REF!</v>
      </c>
      <c r="BB6" s="50" t="e">
        <f>'Mo. Margins tab to Forecast mod'!BB6</f>
        <v>#REF!</v>
      </c>
      <c r="BC6" s="50" t="e">
        <f>'Mo. Margins tab to Forecast mod'!BC6</f>
        <v>#REF!</v>
      </c>
      <c r="BD6" s="50" t="e">
        <f>'Mo. Margins tab to Forecast mod'!#REF!</f>
        <v>#REF!</v>
      </c>
      <c r="BE6" s="50" t="e">
        <f>'Mo. Margins tab to Forecast mod'!BE6</f>
        <v>#REF!</v>
      </c>
      <c r="BF6" s="50" t="e">
        <f>'Mo. Margins tab to Forecast mod'!BF6</f>
        <v>#REF!</v>
      </c>
      <c r="BG6" s="50" t="e">
        <f>'Mo. Margins tab to Forecast mod'!BG6</f>
        <v>#REF!</v>
      </c>
      <c r="BH6" s="50" t="e">
        <f>'Mo. Margins tab to Forecast mod'!BH6</f>
        <v>#REF!</v>
      </c>
      <c r="BI6" s="50" t="e">
        <f>'Mo. Margins tab to Forecast mod'!BI6</f>
        <v>#REF!</v>
      </c>
      <c r="BJ6" s="50" t="e">
        <f>'Mo. Margins tab to Forecast mod'!BJ6</f>
        <v>#REF!</v>
      </c>
      <c r="BK6" s="50" t="e">
        <f>'Mo. Margins tab to Forecast mod'!BK6</f>
        <v>#REF!</v>
      </c>
      <c r="BL6" s="50" t="e">
        <f>'Mo. Margins tab to Forecast mod'!BL6</f>
        <v>#REF!</v>
      </c>
      <c r="BM6" s="50" t="e">
        <f>'Mo. Margins tab to Forecast mod'!BM6</f>
        <v>#REF!</v>
      </c>
      <c r="BN6" s="50" t="e">
        <f>'Mo. Margins tab to Forecast mod'!BN6</f>
        <v>#REF!</v>
      </c>
      <c r="BO6" s="50" t="e">
        <f>'Mo. Margins tab to Forecast mod'!BO6</f>
        <v>#REF!</v>
      </c>
      <c r="BP6" s="50" t="e">
        <f>'Mo. Margins tab to Forecast mod'!BP6</f>
        <v>#REF!</v>
      </c>
      <c r="BQ6" s="50" t="e">
        <f>'Mo. Margins tab to Forecast mod'!#REF!</f>
        <v>#REF!</v>
      </c>
      <c r="BR6" s="50" t="e">
        <f>'Mo. Margins tab to Forecast mod'!BR6</f>
        <v>#REF!</v>
      </c>
      <c r="BS6" s="50" t="e">
        <f>'Mo. Margins tab to Forecast mod'!BS6</f>
        <v>#REF!</v>
      </c>
      <c r="BT6" s="50" t="e">
        <f>'Mo. Margins tab to Forecast mod'!BT6</f>
        <v>#REF!</v>
      </c>
      <c r="BU6" s="50" t="e">
        <f>'Mo. Margins tab to Forecast mod'!BU6</f>
        <v>#REF!</v>
      </c>
      <c r="BV6" s="50" t="e">
        <f>'Mo. Margins tab to Forecast mod'!BV6</f>
        <v>#REF!</v>
      </c>
      <c r="BW6" s="50" t="e">
        <f>'Mo. Margins tab to Forecast mod'!BW6</f>
        <v>#REF!</v>
      </c>
      <c r="BX6" s="50" t="e">
        <f>'Mo. Margins tab to Forecast mod'!BX6</f>
        <v>#REF!</v>
      </c>
      <c r="BY6" s="50" t="e">
        <f>'Mo. Margins tab to Forecast mod'!BY6</f>
        <v>#REF!</v>
      </c>
      <c r="BZ6" s="50" t="e">
        <f>'Mo. Margins tab to Forecast mod'!BZ6</f>
        <v>#REF!</v>
      </c>
      <c r="CA6" s="50" t="e">
        <f>'Mo. Margins tab to Forecast mod'!CA6</f>
        <v>#REF!</v>
      </c>
      <c r="CB6" s="50" t="e">
        <f>'Mo. Margins tab to Forecast mod'!CB6</f>
        <v>#REF!</v>
      </c>
      <c r="CC6" s="50" t="e">
        <f>'Mo. Margins tab to Forecast mod'!CC6</f>
        <v>#REF!</v>
      </c>
      <c r="CD6" s="50" t="e">
        <f>'Mo. Margins tab to Forecast mod'!#REF!</f>
        <v>#REF!</v>
      </c>
      <c r="CE6" s="50" t="e">
        <f>'Mo. Margins tab to Forecast mod'!CE6</f>
        <v>#REF!</v>
      </c>
      <c r="CF6" s="50" t="e">
        <f>'Mo. Margins tab to Forecast mod'!CF6</f>
        <v>#REF!</v>
      </c>
      <c r="CG6" s="50" t="e">
        <f>'Mo. Margins tab to Forecast mod'!CG6</f>
        <v>#REF!</v>
      </c>
      <c r="CH6" s="50" t="e">
        <f>'Mo. Margins tab to Forecast mod'!CH6</f>
        <v>#REF!</v>
      </c>
      <c r="CI6" s="50" t="e">
        <f>'Mo. Margins tab to Forecast mod'!CI6</f>
        <v>#REF!</v>
      </c>
      <c r="CJ6" s="50" t="e">
        <f>'Mo. Margins tab to Forecast mod'!CJ6</f>
        <v>#REF!</v>
      </c>
      <c r="CK6" s="50" t="e">
        <f>'Mo. Margins tab to Forecast mod'!CK6</f>
        <v>#REF!</v>
      </c>
      <c r="CL6" s="50" t="e">
        <f>'Mo. Margins tab to Forecast mod'!CL6</f>
        <v>#REF!</v>
      </c>
      <c r="CM6" s="50" t="e">
        <f>'Mo. Margins tab to Forecast mod'!CM6</f>
        <v>#REF!</v>
      </c>
      <c r="CN6" s="50" t="e">
        <f>'Mo. Margins tab to Forecast mod'!CN6</f>
        <v>#REF!</v>
      </c>
      <c r="CO6" s="50" t="e">
        <f>'Mo. Margins tab to Forecast mod'!CO6</f>
        <v>#REF!</v>
      </c>
      <c r="CP6" s="50" t="e">
        <f>'Mo. Margins tab to Forecast mod'!CP6</f>
        <v>#REF!</v>
      </c>
      <c r="CQ6" s="50" t="e">
        <f>'Mo. Margins tab to Forecast mod'!#REF!</f>
        <v>#REF!</v>
      </c>
      <c r="CR6" s="50" t="e">
        <f>'Mo. Margins tab to Forecast mod'!CR6</f>
        <v>#REF!</v>
      </c>
      <c r="CS6" s="50" t="e">
        <f>'Mo. Margins tab to Forecast mod'!CS6</f>
        <v>#REF!</v>
      </c>
      <c r="CT6" s="50" t="e">
        <f>'Mo. Margins tab to Forecast mod'!CT6</f>
        <v>#REF!</v>
      </c>
      <c r="CU6" s="50" t="e">
        <f>'Mo. Margins tab to Forecast mod'!CU6</f>
        <v>#REF!</v>
      </c>
      <c r="CV6" s="50" t="e">
        <f>'Mo. Margins tab to Forecast mod'!CV6</f>
        <v>#REF!</v>
      </c>
      <c r="CW6" s="50" t="e">
        <f>'Mo. Margins tab to Forecast mod'!CW6</f>
        <v>#REF!</v>
      </c>
      <c r="CX6" s="50" t="e">
        <f>'Mo. Margins tab to Forecast mod'!CX6</f>
        <v>#REF!</v>
      </c>
      <c r="CY6" s="50" t="e">
        <f>'Mo. Margins tab to Forecast mod'!CY6</f>
        <v>#REF!</v>
      </c>
      <c r="CZ6" s="50" t="e">
        <f>'Mo. Margins tab to Forecast mod'!CZ6</f>
        <v>#REF!</v>
      </c>
      <c r="DA6" s="50" t="e">
        <f>'Mo. Margins tab to Forecast mod'!DA6</f>
        <v>#REF!</v>
      </c>
      <c r="DB6" s="50" t="e">
        <f>'Mo. Margins tab to Forecast mod'!DB6</f>
        <v>#REF!</v>
      </c>
      <c r="DC6" s="50" t="e">
        <f>'Mo. Margins tab to Forecast mod'!DC6</f>
        <v>#REF!</v>
      </c>
      <c r="DD6" s="50" t="e">
        <f>'Mo. Margins tab to Forecast mod'!#REF!</f>
        <v>#REF!</v>
      </c>
      <c r="DE6" s="50" t="e">
        <f>'Mo. Margins tab to Forecast mod'!DE6</f>
        <v>#REF!</v>
      </c>
      <c r="DF6" s="50" t="e">
        <f>'Mo. Margins tab to Forecast mod'!DF6</f>
        <v>#REF!</v>
      </c>
      <c r="DG6" s="50" t="e">
        <f>'Mo. Margins tab to Forecast mod'!DG6</f>
        <v>#REF!</v>
      </c>
      <c r="DH6" s="50" t="e">
        <f>'Mo. Margins tab to Forecast mod'!DH6</f>
        <v>#REF!</v>
      </c>
      <c r="DI6" s="50" t="e">
        <f>'Mo. Margins tab to Forecast mod'!DI6</f>
        <v>#REF!</v>
      </c>
      <c r="DJ6" s="50" t="e">
        <f>'Mo. Margins tab to Forecast mod'!DJ6</f>
        <v>#REF!</v>
      </c>
      <c r="DK6" s="50" t="e">
        <f>'Mo. Margins tab to Forecast mod'!DK6</f>
        <v>#REF!</v>
      </c>
      <c r="DL6" s="50" t="e">
        <f>'Mo. Margins tab to Forecast mod'!DL6</f>
        <v>#REF!</v>
      </c>
      <c r="DM6" s="50" t="e">
        <f>'Mo. Margins tab to Forecast mod'!DM6</f>
        <v>#REF!</v>
      </c>
      <c r="DN6" s="50" t="e">
        <f>'Mo. Margins tab to Forecast mod'!DN6</f>
        <v>#REF!</v>
      </c>
      <c r="DO6" s="50" t="e">
        <f>'Mo. Margins tab to Forecast mod'!DO6</f>
        <v>#REF!</v>
      </c>
      <c r="DP6" s="50" t="e">
        <f>'Mo. Margins tab to Forecast mod'!DP6</f>
        <v>#REF!</v>
      </c>
      <c r="DQ6" s="50" t="e">
        <f>'Mo. Margins tab to Forecast mod'!#REF!</f>
        <v>#REF!</v>
      </c>
      <c r="DR6" s="50" t="e">
        <f>'Mo. Margins tab to Forecast mod'!DR6</f>
        <v>#REF!</v>
      </c>
      <c r="DS6" s="50" t="e">
        <f>'Mo. Margins tab to Forecast mod'!DS6</f>
        <v>#REF!</v>
      </c>
      <c r="DT6" s="50" t="e">
        <f>'Mo. Margins tab to Forecast mod'!DT6</f>
        <v>#REF!</v>
      </c>
      <c r="DU6" s="50" t="e">
        <f>'Mo. Margins tab to Forecast mod'!DU6</f>
        <v>#REF!</v>
      </c>
      <c r="DV6" s="50" t="e">
        <f>'Mo. Margins tab to Forecast mod'!DV6</f>
        <v>#REF!</v>
      </c>
      <c r="DW6" s="50" t="e">
        <f>'Mo. Margins tab to Forecast mod'!DW6</f>
        <v>#REF!</v>
      </c>
      <c r="DX6" s="50" t="e">
        <f>'Mo. Margins tab to Forecast mod'!DX6</f>
        <v>#REF!</v>
      </c>
      <c r="DY6" s="50" t="e">
        <f>'Mo. Margins tab to Forecast mod'!DY6</f>
        <v>#REF!</v>
      </c>
      <c r="DZ6" s="50" t="e">
        <f>'Mo. Margins tab to Forecast mod'!DZ6</f>
        <v>#REF!</v>
      </c>
      <c r="EA6" s="50" t="e">
        <f>'Mo. Margins tab to Forecast mod'!EA6</f>
        <v>#REF!</v>
      </c>
      <c r="EB6" s="50" t="e">
        <f>'Mo. Margins tab to Forecast mod'!EB6</f>
        <v>#REF!</v>
      </c>
      <c r="EC6" s="50" t="e">
        <f>'Mo. Margins tab to Forecast mod'!EC6</f>
        <v>#REF!</v>
      </c>
      <c r="ED6" s="50" t="e">
        <f>'Mo. Margins tab to Forecast mod'!#REF!</f>
        <v>#REF!</v>
      </c>
      <c r="EF6" s="50"/>
      <c r="EG6" s="50"/>
      <c r="EH6" s="50"/>
      <c r="EI6" s="50"/>
      <c r="EJ6" s="50"/>
      <c r="EK6" s="50"/>
      <c r="EL6" s="50"/>
      <c r="EM6" s="50"/>
      <c r="EN6" s="50"/>
      <c r="EO6" s="50"/>
    </row>
    <row r="7" spans="1:145" x14ac:dyDescent="0.2">
      <c r="A7" s="31"/>
      <c r="B7" s="25"/>
      <c r="C7" s="25"/>
      <c r="D7" s="25"/>
      <c r="E7" s="27"/>
      <c r="F7" s="27"/>
      <c r="G7" s="27"/>
    </row>
    <row r="8" spans="1:145" x14ac:dyDescent="0.2">
      <c r="A8" s="37">
        <v>1</v>
      </c>
      <c r="B8" s="34" t="s">
        <v>42</v>
      </c>
      <c r="C8" s="35"/>
      <c r="D8" s="35"/>
      <c r="E8" s="33"/>
      <c r="F8" s="33"/>
      <c r="G8" s="33"/>
    </row>
    <row r="9" spans="1:145" x14ac:dyDescent="0.2">
      <c r="A9" s="37">
        <v>2</v>
      </c>
      <c r="B9" s="35"/>
      <c r="C9" s="35" t="s">
        <v>12</v>
      </c>
      <c r="D9" s="35"/>
      <c r="E9" s="211" t="e">
        <f>Customers!#REF!</f>
        <v>#REF!</v>
      </c>
      <c r="F9" s="211" t="e">
        <f>Customers!#REF!</f>
        <v>#REF!</v>
      </c>
      <c r="G9" s="211" t="e">
        <f>Customers!#REF!</f>
        <v>#REF!</v>
      </c>
      <c r="H9" s="211" t="e">
        <f>Customers!#REF!</f>
        <v>#REF!</v>
      </c>
      <c r="I9" s="211" t="e">
        <f>Customers!#REF!</f>
        <v>#REF!</v>
      </c>
      <c r="J9" s="211" t="e">
        <f>Customers!#REF!</f>
        <v>#REF!</v>
      </c>
      <c r="K9" s="211" t="e">
        <f>Customers!#REF!</f>
        <v>#REF!</v>
      </c>
      <c r="L9" s="211" t="e">
        <f>Customers!#REF!</f>
        <v>#REF!</v>
      </c>
      <c r="M9" s="211" t="e">
        <f>Customers!#REF!</f>
        <v>#REF!</v>
      </c>
      <c r="N9" s="211" t="e">
        <f>Customers!#REF!</f>
        <v>#REF!</v>
      </c>
      <c r="O9" s="211" t="e">
        <f>Customers!#REF!</f>
        <v>#REF!</v>
      </c>
      <c r="P9" s="211" t="e">
        <f>Customers!#REF!</f>
        <v>#REF!</v>
      </c>
      <c r="Q9" s="211"/>
      <c r="R9" s="211" t="e">
        <f>Customers!#REF!</f>
        <v>#REF!</v>
      </c>
      <c r="S9" s="211" t="e">
        <f>Customers!#REF!</f>
        <v>#REF!</v>
      </c>
      <c r="T9" s="211" t="e">
        <f>Customers!#REF!</f>
        <v>#REF!</v>
      </c>
      <c r="U9" s="211" t="e">
        <f>Customers!#REF!</f>
        <v>#REF!</v>
      </c>
      <c r="V9" s="211" t="e">
        <f>Customers!#REF!</f>
        <v>#REF!</v>
      </c>
      <c r="W9" s="211" t="e">
        <f>Customers!#REF!</f>
        <v>#REF!</v>
      </c>
      <c r="X9" s="211" t="e">
        <f>Customers!#REF!</f>
        <v>#REF!</v>
      </c>
      <c r="Y9" s="211" t="e">
        <f>Customers!#REF!</f>
        <v>#REF!</v>
      </c>
      <c r="Z9" s="211" t="e">
        <f>Customers!#REF!</f>
        <v>#REF!</v>
      </c>
      <c r="AA9" s="211" t="e">
        <f>Customers!#REF!</f>
        <v>#REF!</v>
      </c>
      <c r="AB9" s="211" t="e">
        <f>Customers!#REF!</f>
        <v>#REF!</v>
      </c>
      <c r="AC9" s="211" t="e">
        <f>Customers!#REF!</f>
        <v>#REF!</v>
      </c>
      <c r="AD9" s="211"/>
      <c r="AE9" s="211" t="e">
        <f>Customers!#REF!</f>
        <v>#REF!</v>
      </c>
      <c r="AF9" s="211" t="e">
        <f>Customers!#REF!</f>
        <v>#REF!</v>
      </c>
      <c r="AG9" s="211" t="e">
        <f>Customers!#REF!</f>
        <v>#REF!</v>
      </c>
      <c r="AH9" s="211" t="e">
        <f>Customers!#REF!</f>
        <v>#REF!</v>
      </c>
      <c r="AI9" s="211" t="e">
        <f>Customers!#REF!</f>
        <v>#REF!</v>
      </c>
      <c r="AJ9" s="211" t="e">
        <f>Customers!#REF!</f>
        <v>#REF!</v>
      </c>
      <c r="AK9" s="211" t="e">
        <f>Customers!#REF!</f>
        <v>#REF!</v>
      </c>
      <c r="AL9" s="211" t="e">
        <f>Customers!#REF!</f>
        <v>#REF!</v>
      </c>
      <c r="AM9" s="211" t="e">
        <f>Customers!#REF!</f>
        <v>#REF!</v>
      </c>
      <c r="AN9" s="211" t="e">
        <f>Customers!#REF!</f>
        <v>#REF!</v>
      </c>
      <c r="AO9" s="211" t="e">
        <f>Customers!#REF!</f>
        <v>#REF!</v>
      </c>
      <c r="AP9" s="211" t="e">
        <f>Customers!#REF!</f>
        <v>#REF!</v>
      </c>
      <c r="AQ9" s="211"/>
      <c r="AR9" s="211" t="e">
        <f>Customers!#REF!</f>
        <v>#REF!</v>
      </c>
      <c r="AS9" s="211" t="e">
        <f>Customers!#REF!</f>
        <v>#REF!</v>
      </c>
      <c r="AT9" s="211" t="e">
        <f>Customers!#REF!</f>
        <v>#REF!</v>
      </c>
      <c r="AU9" s="211" t="e">
        <f>Customers!#REF!</f>
        <v>#REF!</v>
      </c>
      <c r="AV9" s="211" t="e">
        <f>Customers!#REF!</f>
        <v>#REF!</v>
      </c>
      <c r="AW9" s="211" t="e">
        <f>Customers!#REF!</f>
        <v>#REF!</v>
      </c>
      <c r="AX9" s="211" t="e">
        <f>Customers!#REF!</f>
        <v>#REF!</v>
      </c>
      <c r="AY9" s="211" t="e">
        <f>Customers!#REF!</f>
        <v>#REF!</v>
      </c>
      <c r="AZ9" s="211" t="e">
        <f>Customers!#REF!</f>
        <v>#REF!</v>
      </c>
      <c r="BA9" s="211" t="e">
        <f>Customers!#REF!</f>
        <v>#REF!</v>
      </c>
      <c r="BB9" s="211" t="e">
        <f>Customers!#REF!</f>
        <v>#REF!</v>
      </c>
      <c r="BC9" s="211" t="e">
        <f>Customers!#REF!</f>
        <v>#REF!</v>
      </c>
      <c r="BD9" s="211"/>
      <c r="BE9" s="211" t="e">
        <f>Customers!#REF!</f>
        <v>#REF!</v>
      </c>
      <c r="BF9" s="211" t="e">
        <f>Customers!#REF!</f>
        <v>#REF!</v>
      </c>
      <c r="BG9" s="211" t="e">
        <f>Customers!#REF!</f>
        <v>#REF!</v>
      </c>
      <c r="BH9" s="211" t="e">
        <f>Customers!#REF!</f>
        <v>#REF!</v>
      </c>
      <c r="BI9" s="211" t="e">
        <f>Customers!#REF!</f>
        <v>#REF!</v>
      </c>
      <c r="BJ9" s="211" t="e">
        <f>Customers!#REF!</f>
        <v>#REF!</v>
      </c>
      <c r="BK9" s="211" t="e">
        <f>Customers!#REF!</f>
        <v>#REF!</v>
      </c>
      <c r="BL9" s="211" t="e">
        <f>Customers!#REF!</f>
        <v>#REF!</v>
      </c>
      <c r="BM9" s="211" t="e">
        <f>Customers!#REF!</f>
        <v>#REF!</v>
      </c>
      <c r="BN9" s="211" t="e">
        <f>Customers!#REF!</f>
        <v>#REF!</v>
      </c>
      <c r="BO9" s="211" t="e">
        <f>Customers!#REF!</f>
        <v>#REF!</v>
      </c>
      <c r="BP9" s="211" t="e">
        <f>Customers!#REF!</f>
        <v>#REF!</v>
      </c>
      <c r="BQ9" s="211"/>
      <c r="BR9" s="211" t="e">
        <f>Customers!#REF!</f>
        <v>#REF!</v>
      </c>
      <c r="BS9" s="211" t="e">
        <f>Customers!#REF!</f>
        <v>#REF!</v>
      </c>
      <c r="BT9" s="211" t="e">
        <f>Customers!#REF!</f>
        <v>#REF!</v>
      </c>
      <c r="BU9" s="211" t="e">
        <f>Customers!#REF!</f>
        <v>#REF!</v>
      </c>
      <c r="BV9" s="211" t="e">
        <f>Customers!#REF!</f>
        <v>#REF!</v>
      </c>
      <c r="BW9" s="211" t="e">
        <f>Customers!#REF!</f>
        <v>#REF!</v>
      </c>
      <c r="BX9" s="211" t="e">
        <f>Customers!#REF!</f>
        <v>#REF!</v>
      </c>
      <c r="BY9" s="211" t="e">
        <f>Customers!#REF!</f>
        <v>#REF!</v>
      </c>
      <c r="BZ9" s="211" t="e">
        <f>Customers!#REF!</f>
        <v>#REF!</v>
      </c>
      <c r="CA9" s="211" t="e">
        <f>Customers!#REF!</f>
        <v>#REF!</v>
      </c>
      <c r="CB9" s="211" t="e">
        <f>Customers!#REF!</f>
        <v>#REF!</v>
      </c>
      <c r="CC9" s="211" t="e">
        <f>Customers!#REF!</f>
        <v>#REF!</v>
      </c>
      <c r="CD9" s="211"/>
      <c r="CE9" s="211" t="e">
        <f>Customers!#REF!</f>
        <v>#REF!</v>
      </c>
      <c r="CF9" s="211" t="e">
        <f>Customers!#REF!</f>
        <v>#REF!</v>
      </c>
      <c r="CG9" s="211" t="e">
        <f>Customers!#REF!</f>
        <v>#REF!</v>
      </c>
      <c r="CH9" s="211" t="e">
        <f>Customers!#REF!</f>
        <v>#REF!</v>
      </c>
      <c r="CI9" s="211" t="e">
        <f>Customers!#REF!</f>
        <v>#REF!</v>
      </c>
      <c r="CJ9" s="211" t="e">
        <f>Customers!#REF!</f>
        <v>#REF!</v>
      </c>
      <c r="CK9" s="211" t="e">
        <f>Customers!#REF!</f>
        <v>#REF!</v>
      </c>
      <c r="CL9" s="211" t="e">
        <f>Customers!#REF!</f>
        <v>#REF!</v>
      </c>
      <c r="CM9" s="211" t="e">
        <f>Customers!#REF!</f>
        <v>#REF!</v>
      </c>
      <c r="CN9" s="211" t="e">
        <f>Customers!#REF!</f>
        <v>#REF!</v>
      </c>
      <c r="CO9" s="211" t="e">
        <f>Customers!#REF!</f>
        <v>#REF!</v>
      </c>
      <c r="CP9" s="211" t="e">
        <f>Customers!#REF!</f>
        <v>#REF!</v>
      </c>
      <c r="CQ9" s="211"/>
      <c r="CR9" s="211" t="e">
        <f>Customers!#REF!</f>
        <v>#REF!</v>
      </c>
      <c r="CS9" s="211" t="e">
        <f>Customers!#REF!</f>
        <v>#REF!</v>
      </c>
      <c r="CT9" s="211" t="e">
        <f>Customers!#REF!</f>
        <v>#REF!</v>
      </c>
      <c r="CU9" s="211" t="e">
        <f>Customers!#REF!</f>
        <v>#REF!</v>
      </c>
      <c r="CV9" s="211" t="e">
        <f>Customers!#REF!</f>
        <v>#REF!</v>
      </c>
      <c r="CW9" s="211" t="e">
        <f>Customers!#REF!</f>
        <v>#REF!</v>
      </c>
      <c r="CX9" s="211" t="e">
        <f>Customers!#REF!</f>
        <v>#REF!</v>
      </c>
      <c r="CY9" s="211" t="e">
        <f>Customers!#REF!</f>
        <v>#REF!</v>
      </c>
      <c r="CZ9" s="211" t="e">
        <f>Customers!#REF!</f>
        <v>#REF!</v>
      </c>
      <c r="DA9" s="211" t="e">
        <f>Customers!#REF!</f>
        <v>#REF!</v>
      </c>
      <c r="DB9" s="211" t="e">
        <f>Customers!#REF!</f>
        <v>#REF!</v>
      </c>
      <c r="DC9" s="211" t="e">
        <f>Customers!#REF!</f>
        <v>#REF!</v>
      </c>
      <c r="DD9" s="211"/>
      <c r="DE9" s="211" t="e">
        <f>Customers!#REF!</f>
        <v>#REF!</v>
      </c>
      <c r="DF9" s="211" t="e">
        <f>Customers!#REF!</f>
        <v>#REF!</v>
      </c>
      <c r="DG9" s="211" t="e">
        <f>Customers!#REF!</f>
        <v>#REF!</v>
      </c>
      <c r="DH9" s="211" t="e">
        <f>Customers!#REF!</f>
        <v>#REF!</v>
      </c>
      <c r="DI9" s="211" t="e">
        <f>Customers!#REF!</f>
        <v>#REF!</v>
      </c>
      <c r="DJ9" s="211" t="e">
        <f>Customers!#REF!</f>
        <v>#REF!</v>
      </c>
      <c r="DK9" s="211" t="e">
        <f>Customers!#REF!</f>
        <v>#REF!</v>
      </c>
      <c r="DL9" s="211" t="e">
        <f>Customers!#REF!</f>
        <v>#REF!</v>
      </c>
      <c r="DM9" s="211" t="e">
        <f>Customers!#REF!</f>
        <v>#REF!</v>
      </c>
      <c r="DN9" s="211" t="e">
        <f>Customers!#REF!</f>
        <v>#REF!</v>
      </c>
      <c r="DO9" s="211" t="e">
        <f>Customers!#REF!</f>
        <v>#REF!</v>
      </c>
      <c r="DP9" s="211" t="e">
        <f>Customers!#REF!</f>
        <v>#REF!</v>
      </c>
      <c r="DQ9" s="211"/>
      <c r="DR9" s="211" t="e">
        <f>Customers!#REF!</f>
        <v>#REF!</v>
      </c>
      <c r="DS9" s="211" t="e">
        <f>Customers!#REF!</f>
        <v>#REF!</v>
      </c>
      <c r="DT9" s="211" t="e">
        <f>Customers!#REF!</f>
        <v>#REF!</v>
      </c>
      <c r="DU9" s="211" t="e">
        <f>Customers!#REF!</f>
        <v>#REF!</v>
      </c>
      <c r="DV9" s="211" t="e">
        <f>Customers!#REF!</f>
        <v>#REF!</v>
      </c>
      <c r="DW9" s="211" t="e">
        <f>Customers!#REF!</f>
        <v>#REF!</v>
      </c>
      <c r="DX9" s="211" t="e">
        <f>Customers!#REF!</f>
        <v>#REF!</v>
      </c>
      <c r="DY9" s="211" t="e">
        <f>Customers!#REF!</f>
        <v>#REF!</v>
      </c>
      <c r="DZ9" s="211" t="e">
        <f>Customers!#REF!</f>
        <v>#REF!</v>
      </c>
      <c r="EA9" s="211" t="e">
        <f>Customers!#REF!</f>
        <v>#REF!</v>
      </c>
      <c r="EB9" s="211" t="e">
        <f>Customers!#REF!</f>
        <v>#REF!</v>
      </c>
      <c r="EC9" s="211" t="e">
        <f>Customers!#REF!</f>
        <v>#REF!</v>
      </c>
      <c r="ED9" s="211"/>
      <c r="EF9" s="211" t="e">
        <f>P9</f>
        <v>#REF!</v>
      </c>
      <c r="EG9" s="211" t="e">
        <f>+AC9</f>
        <v>#REF!</v>
      </c>
      <c r="EH9" s="211" t="e">
        <f>+AP9</f>
        <v>#REF!</v>
      </c>
      <c r="EI9" s="211" t="e">
        <f>+BC9</f>
        <v>#REF!</v>
      </c>
      <c r="EJ9" s="211" t="e">
        <f>+BP9</f>
        <v>#REF!</v>
      </c>
      <c r="EK9" s="211" t="e">
        <f>+CC9</f>
        <v>#REF!</v>
      </c>
      <c r="EL9" s="211" t="e">
        <f>+CP9</f>
        <v>#REF!</v>
      </c>
      <c r="EM9" s="211" t="e">
        <f>+DC9</f>
        <v>#REF!</v>
      </c>
      <c r="EN9" s="211" t="e">
        <f>+DP9</f>
        <v>#REF!</v>
      </c>
      <c r="EO9" s="211" t="e">
        <f>EC9</f>
        <v>#REF!</v>
      </c>
    </row>
    <row r="10" spans="1:145" x14ac:dyDescent="0.2">
      <c r="A10" s="37">
        <v>3</v>
      </c>
      <c r="B10" s="31"/>
      <c r="C10" s="31" t="s">
        <v>26</v>
      </c>
      <c r="D10" s="31"/>
      <c r="E10" s="211" t="e">
        <f>Customers!#REF!+Customers!#REF!</f>
        <v>#REF!</v>
      </c>
      <c r="F10" s="211" t="e">
        <f>Customers!#REF!+Customers!#REF!</f>
        <v>#REF!</v>
      </c>
      <c r="G10" s="211" t="e">
        <f>Customers!#REF!+Customers!#REF!</f>
        <v>#REF!</v>
      </c>
      <c r="H10" s="211" t="e">
        <f>Customers!#REF!+Customers!#REF!</f>
        <v>#REF!</v>
      </c>
      <c r="I10" s="211" t="e">
        <f>Customers!#REF!+Customers!#REF!</f>
        <v>#REF!</v>
      </c>
      <c r="J10" s="211" t="e">
        <f>Customers!#REF!+Customers!#REF!</f>
        <v>#REF!</v>
      </c>
      <c r="K10" s="211" t="e">
        <f>Customers!#REF!+Customers!#REF!</f>
        <v>#REF!</v>
      </c>
      <c r="L10" s="211" t="e">
        <f>Customers!#REF!+Customers!#REF!</f>
        <v>#REF!</v>
      </c>
      <c r="M10" s="211" t="e">
        <f>Customers!#REF!+Customers!#REF!</f>
        <v>#REF!</v>
      </c>
      <c r="N10" s="211" t="e">
        <f>Customers!#REF!+Customers!C21</f>
        <v>#REF!</v>
      </c>
      <c r="O10" s="211" t="e">
        <f>Customers!#REF!+Customers!D21</f>
        <v>#REF!</v>
      </c>
      <c r="P10" s="211" t="e">
        <f>Customers!#REF!+Customers!E21</f>
        <v>#REF!</v>
      </c>
      <c r="Q10" s="211"/>
      <c r="R10" s="211" t="e">
        <f>Customers!#REF!+Customers!F21</f>
        <v>#REF!</v>
      </c>
      <c r="S10" s="211" t="e">
        <f>Customers!#REF!+Customers!G21</f>
        <v>#REF!</v>
      </c>
      <c r="T10" s="211" t="e">
        <f>Customers!#REF!+Customers!H21</f>
        <v>#REF!</v>
      </c>
      <c r="U10" s="211" t="e">
        <f>Customers!#REF!+Customers!I21</f>
        <v>#REF!</v>
      </c>
      <c r="V10" s="211" t="e">
        <f>Customers!#REF!+Customers!J21</f>
        <v>#REF!</v>
      </c>
      <c r="W10" s="211" t="e">
        <f>Customers!#REF!+Customers!K21</f>
        <v>#REF!</v>
      </c>
      <c r="X10" s="211" t="e">
        <f>Customers!#REF!+Customers!L21</f>
        <v>#REF!</v>
      </c>
      <c r="Y10" s="211" t="e">
        <f>Customers!#REF!+Customers!M21</f>
        <v>#REF!</v>
      </c>
      <c r="Z10" s="211" t="e">
        <f>Customers!#REF!+Customers!N21</f>
        <v>#REF!</v>
      </c>
      <c r="AA10" s="211" t="e">
        <f>Customers!#REF!+Customers!#REF!</f>
        <v>#REF!</v>
      </c>
      <c r="AB10" s="211" t="e">
        <f>Customers!#REF!+Customers!#REF!</f>
        <v>#REF!</v>
      </c>
      <c r="AC10" s="211" t="e">
        <f>Customers!#REF!+Customers!#REF!</f>
        <v>#REF!</v>
      </c>
      <c r="AD10" s="211"/>
      <c r="AE10" s="211" t="e">
        <f>Customers!#REF!+Customers!#REF!</f>
        <v>#REF!</v>
      </c>
      <c r="AF10" s="211" t="e">
        <f>Customers!#REF!+Customers!#REF!</f>
        <v>#REF!</v>
      </c>
      <c r="AG10" s="211" t="e">
        <f>Customers!#REF!+Customers!#REF!</f>
        <v>#REF!</v>
      </c>
      <c r="AH10" s="211" t="e">
        <f>Customers!#REF!+Customers!#REF!</f>
        <v>#REF!</v>
      </c>
      <c r="AI10" s="211" t="e">
        <f>Customers!#REF!+Customers!#REF!</f>
        <v>#REF!</v>
      </c>
      <c r="AJ10" s="211" t="e">
        <f>Customers!#REF!+Customers!#REF!</f>
        <v>#REF!</v>
      </c>
      <c r="AK10" s="211" t="e">
        <f>Customers!#REF!+Customers!#REF!</f>
        <v>#REF!</v>
      </c>
      <c r="AL10" s="211" t="e">
        <f>Customers!#REF!+Customers!#REF!</f>
        <v>#REF!</v>
      </c>
      <c r="AM10" s="211" t="e">
        <f>Customers!#REF!+Customers!#REF!</f>
        <v>#REF!</v>
      </c>
      <c r="AN10" s="211" t="e">
        <f>Customers!#REF!+Customers!#REF!</f>
        <v>#REF!</v>
      </c>
      <c r="AO10" s="211" t="e">
        <f>Customers!#REF!+Customers!#REF!</f>
        <v>#REF!</v>
      </c>
      <c r="AP10" s="211" t="e">
        <f>Customers!#REF!+Customers!#REF!</f>
        <v>#REF!</v>
      </c>
      <c r="AQ10" s="211"/>
      <c r="AR10" s="211" t="e">
        <f>Customers!#REF!+Customers!#REF!</f>
        <v>#REF!</v>
      </c>
      <c r="AS10" s="211" t="e">
        <f>Customers!#REF!+Customers!#REF!</f>
        <v>#REF!</v>
      </c>
      <c r="AT10" s="211" t="e">
        <f>Customers!#REF!+Customers!#REF!</f>
        <v>#REF!</v>
      </c>
      <c r="AU10" s="211" t="e">
        <f>Customers!#REF!+Customers!#REF!</f>
        <v>#REF!</v>
      </c>
      <c r="AV10" s="211" t="e">
        <f>Customers!#REF!+Customers!#REF!</f>
        <v>#REF!</v>
      </c>
      <c r="AW10" s="211" t="e">
        <f>Customers!#REF!+Customers!#REF!</f>
        <v>#REF!</v>
      </c>
      <c r="AX10" s="211" t="e">
        <f>Customers!#REF!+Customers!#REF!</f>
        <v>#REF!</v>
      </c>
      <c r="AY10" s="211" t="e">
        <f>Customers!#REF!+Customers!#REF!</f>
        <v>#REF!</v>
      </c>
      <c r="AZ10" s="211" t="e">
        <f>Customers!#REF!+Customers!#REF!</f>
        <v>#REF!</v>
      </c>
      <c r="BA10" s="211" t="e">
        <f>Customers!#REF!+Customers!#REF!</f>
        <v>#REF!</v>
      </c>
      <c r="BB10" s="211" t="e">
        <f>Customers!#REF!+Customers!#REF!</f>
        <v>#REF!</v>
      </c>
      <c r="BC10" s="211" t="e">
        <f>Customers!#REF!+Customers!#REF!</f>
        <v>#REF!</v>
      </c>
      <c r="BD10" s="211"/>
      <c r="BE10" s="211" t="e">
        <f>Customers!#REF!+Customers!#REF!</f>
        <v>#REF!</v>
      </c>
      <c r="BF10" s="211" t="e">
        <f>Customers!#REF!+Customers!#REF!</f>
        <v>#REF!</v>
      </c>
      <c r="BG10" s="211" t="e">
        <f>Customers!#REF!+Customers!#REF!</f>
        <v>#REF!</v>
      </c>
      <c r="BH10" s="211" t="e">
        <f>Customers!#REF!+Customers!#REF!</f>
        <v>#REF!</v>
      </c>
      <c r="BI10" s="211" t="e">
        <f>Customers!#REF!+Customers!#REF!</f>
        <v>#REF!</v>
      </c>
      <c r="BJ10" s="211" t="e">
        <f>Customers!#REF!+Customers!#REF!</f>
        <v>#REF!</v>
      </c>
      <c r="BK10" s="211" t="e">
        <f>Customers!#REF!+Customers!#REF!</f>
        <v>#REF!</v>
      </c>
      <c r="BL10" s="211" t="e">
        <f>Customers!#REF!+Customers!#REF!</f>
        <v>#REF!</v>
      </c>
      <c r="BM10" s="211" t="e">
        <f>Customers!#REF!+Customers!#REF!</f>
        <v>#REF!</v>
      </c>
      <c r="BN10" s="211" t="e">
        <f>Customers!#REF!+Customers!#REF!</f>
        <v>#REF!</v>
      </c>
      <c r="BO10" s="211" t="e">
        <f>Customers!#REF!+Customers!#REF!</f>
        <v>#REF!</v>
      </c>
      <c r="BP10" s="211" t="e">
        <f>Customers!#REF!+Customers!#REF!</f>
        <v>#REF!</v>
      </c>
      <c r="BQ10" s="211"/>
      <c r="BR10" s="211" t="e">
        <f>Customers!#REF!+Customers!#REF!</f>
        <v>#REF!</v>
      </c>
      <c r="BS10" s="211" t="e">
        <f>Customers!#REF!+Customers!#REF!</f>
        <v>#REF!</v>
      </c>
      <c r="BT10" s="211" t="e">
        <f>Customers!#REF!+Customers!#REF!</f>
        <v>#REF!</v>
      </c>
      <c r="BU10" s="211" t="e">
        <f>Customers!#REF!+Customers!#REF!</f>
        <v>#REF!</v>
      </c>
      <c r="BV10" s="211" t="e">
        <f>Customers!#REF!+Customers!#REF!</f>
        <v>#REF!</v>
      </c>
      <c r="BW10" s="211" t="e">
        <f>Customers!#REF!+Customers!#REF!</f>
        <v>#REF!</v>
      </c>
      <c r="BX10" s="211" t="e">
        <f>Customers!#REF!+Customers!#REF!</f>
        <v>#REF!</v>
      </c>
      <c r="BY10" s="211" t="e">
        <f>Customers!#REF!+Customers!#REF!</f>
        <v>#REF!</v>
      </c>
      <c r="BZ10" s="211" t="e">
        <f>Customers!#REF!+Customers!#REF!</f>
        <v>#REF!</v>
      </c>
      <c r="CA10" s="211" t="e">
        <f>Customers!#REF!+Customers!#REF!</f>
        <v>#REF!</v>
      </c>
      <c r="CB10" s="211" t="e">
        <f>Customers!#REF!+Customers!#REF!</f>
        <v>#REF!</v>
      </c>
      <c r="CC10" s="211" t="e">
        <f>Customers!#REF!+Customers!#REF!</f>
        <v>#REF!</v>
      </c>
      <c r="CD10" s="211"/>
      <c r="CE10" s="211" t="e">
        <f>Customers!#REF!+Customers!#REF!</f>
        <v>#REF!</v>
      </c>
      <c r="CF10" s="211" t="e">
        <f>Customers!#REF!+Customers!#REF!</f>
        <v>#REF!</v>
      </c>
      <c r="CG10" s="211" t="e">
        <f>Customers!#REF!+Customers!#REF!</f>
        <v>#REF!</v>
      </c>
      <c r="CH10" s="211" t="e">
        <f>Customers!#REF!+Customers!#REF!</f>
        <v>#REF!</v>
      </c>
      <c r="CI10" s="211" t="e">
        <f>Customers!#REF!+Customers!#REF!</f>
        <v>#REF!</v>
      </c>
      <c r="CJ10" s="211" t="e">
        <f>Customers!#REF!+Customers!#REF!</f>
        <v>#REF!</v>
      </c>
      <c r="CK10" s="211" t="e">
        <f>Customers!#REF!+Customers!#REF!</f>
        <v>#REF!</v>
      </c>
      <c r="CL10" s="211" t="e">
        <f>Customers!#REF!+Customers!#REF!</f>
        <v>#REF!</v>
      </c>
      <c r="CM10" s="211" t="e">
        <f>Customers!#REF!+Customers!#REF!</f>
        <v>#REF!</v>
      </c>
      <c r="CN10" s="211" t="e">
        <f>Customers!#REF!+Customers!#REF!</f>
        <v>#REF!</v>
      </c>
      <c r="CO10" s="211" t="e">
        <f>Customers!#REF!+Customers!#REF!</f>
        <v>#REF!</v>
      </c>
      <c r="CP10" s="211" t="e">
        <f>Customers!#REF!+Customers!#REF!</f>
        <v>#REF!</v>
      </c>
      <c r="CQ10" s="211"/>
      <c r="CR10" s="211" t="e">
        <f>Customers!#REF!+Customers!#REF!</f>
        <v>#REF!</v>
      </c>
      <c r="CS10" s="211" t="e">
        <f>Customers!#REF!+Customers!#REF!</f>
        <v>#REF!</v>
      </c>
      <c r="CT10" s="211" t="e">
        <f>Customers!#REF!+Customers!#REF!</f>
        <v>#REF!</v>
      </c>
      <c r="CU10" s="211" t="e">
        <f>Customers!#REF!+Customers!#REF!</f>
        <v>#REF!</v>
      </c>
      <c r="CV10" s="211" t="e">
        <f>Customers!#REF!+Customers!#REF!</f>
        <v>#REF!</v>
      </c>
      <c r="CW10" s="211" t="e">
        <f>Customers!#REF!+Customers!#REF!</f>
        <v>#REF!</v>
      </c>
      <c r="CX10" s="211" t="e">
        <f>Customers!#REF!+Customers!#REF!</f>
        <v>#REF!</v>
      </c>
      <c r="CY10" s="211" t="e">
        <f>Customers!#REF!+Customers!#REF!</f>
        <v>#REF!</v>
      </c>
      <c r="CZ10" s="211" t="e">
        <f>Customers!#REF!+Customers!#REF!</f>
        <v>#REF!</v>
      </c>
      <c r="DA10" s="211" t="e">
        <f>Customers!#REF!+Customers!#REF!</f>
        <v>#REF!</v>
      </c>
      <c r="DB10" s="211" t="e">
        <f>Customers!#REF!+Customers!#REF!</f>
        <v>#REF!</v>
      </c>
      <c r="DC10" s="211" t="e">
        <f>Customers!#REF!+Customers!#REF!</f>
        <v>#REF!</v>
      </c>
      <c r="DD10" s="211"/>
      <c r="DE10" s="211" t="e">
        <f>Customers!#REF!+Customers!#REF!</f>
        <v>#REF!</v>
      </c>
      <c r="DF10" s="211" t="e">
        <f>Customers!#REF!+Customers!#REF!</f>
        <v>#REF!</v>
      </c>
      <c r="DG10" s="211" t="e">
        <f>Customers!#REF!+Customers!#REF!</f>
        <v>#REF!</v>
      </c>
      <c r="DH10" s="211" t="e">
        <f>Customers!#REF!+Customers!#REF!</f>
        <v>#REF!</v>
      </c>
      <c r="DI10" s="211" t="e">
        <f>Customers!#REF!+Customers!#REF!</f>
        <v>#REF!</v>
      </c>
      <c r="DJ10" s="211" t="e">
        <f>Customers!#REF!+Customers!#REF!</f>
        <v>#REF!</v>
      </c>
      <c r="DK10" s="211" t="e">
        <f>Customers!#REF!+Customers!#REF!</f>
        <v>#REF!</v>
      </c>
      <c r="DL10" s="211" t="e">
        <f>Customers!#REF!+Customers!#REF!</f>
        <v>#REF!</v>
      </c>
      <c r="DM10" s="211" t="e">
        <f>Customers!#REF!+Customers!#REF!</f>
        <v>#REF!</v>
      </c>
      <c r="DN10" s="211" t="e">
        <f>Customers!#REF!+Customers!#REF!</f>
        <v>#REF!</v>
      </c>
      <c r="DO10" s="211" t="e">
        <f>Customers!#REF!+Customers!#REF!</f>
        <v>#REF!</v>
      </c>
      <c r="DP10" s="211" t="e">
        <f>Customers!#REF!+Customers!#REF!</f>
        <v>#REF!</v>
      </c>
      <c r="DQ10" s="211"/>
      <c r="DR10" s="211" t="e">
        <f>Customers!#REF!+Customers!#REF!</f>
        <v>#REF!</v>
      </c>
      <c r="DS10" s="211" t="e">
        <f>Customers!#REF!+Customers!#REF!</f>
        <v>#REF!</v>
      </c>
      <c r="DT10" s="211" t="e">
        <f>Customers!#REF!+Customers!#REF!</f>
        <v>#REF!</v>
      </c>
      <c r="DU10" s="211" t="e">
        <f>Customers!#REF!+Customers!#REF!</f>
        <v>#REF!</v>
      </c>
      <c r="DV10" s="211" t="e">
        <f>Customers!#REF!+Customers!#REF!</f>
        <v>#REF!</v>
      </c>
      <c r="DW10" s="211" t="e">
        <f>Customers!#REF!+Customers!#REF!</f>
        <v>#REF!</v>
      </c>
      <c r="DX10" s="211" t="e">
        <f>Customers!#REF!+Customers!#REF!</f>
        <v>#REF!</v>
      </c>
      <c r="DY10" s="211" t="e">
        <f>Customers!#REF!+Customers!#REF!</f>
        <v>#REF!</v>
      </c>
      <c r="DZ10" s="211" t="e">
        <f>Customers!#REF!+Customers!#REF!</f>
        <v>#REF!</v>
      </c>
      <c r="EA10" s="211" t="e">
        <f>Customers!#REF!+Customers!#REF!</f>
        <v>#REF!</v>
      </c>
      <c r="EB10" s="211" t="e">
        <f>Customers!#REF!+Customers!#REF!</f>
        <v>#REF!</v>
      </c>
      <c r="EC10" s="211" t="e">
        <f>Customers!#REF!+Customers!#REF!</f>
        <v>#REF!</v>
      </c>
      <c r="ED10" s="211"/>
      <c r="EF10" s="211" t="e">
        <f>P10</f>
        <v>#REF!</v>
      </c>
      <c r="EG10" s="211" t="e">
        <f>+AC10</f>
        <v>#REF!</v>
      </c>
      <c r="EH10" s="211" t="e">
        <f>+AP10</f>
        <v>#REF!</v>
      </c>
      <c r="EI10" s="211" t="e">
        <f>+BC10</f>
        <v>#REF!</v>
      </c>
      <c r="EJ10" s="211" t="e">
        <f>+BP10</f>
        <v>#REF!</v>
      </c>
      <c r="EK10" s="211" t="e">
        <f>+CC10</f>
        <v>#REF!</v>
      </c>
      <c r="EL10" s="211" t="e">
        <f>+CP10</f>
        <v>#REF!</v>
      </c>
      <c r="EM10" s="211" t="e">
        <f>+DC10</f>
        <v>#REF!</v>
      </c>
      <c r="EN10" s="211" t="e">
        <f>+DP10</f>
        <v>#REF!</v>
      </c>
      <c r="EO10" s="211" t="e">
        <f>EC10</f>
        <v>#REF!</v>
      </c>
    </row>
    <row r="11" spans="1:145" x14ac:dyDescent="0.2">
      <c r="A11" s="37">
        <v>4</v>
      </c>
      <c r="B11" s="34"/>
      <c r="C11" s="31" t="s">
        <v>216</v>
      </c>
      <c r="D11" s="31"/>
      <c r="E11" s="212" t="e">
        <f>Customers!#REF!+Customers!#REF!+Customers!#REF!-Customers!#REF!</f>
        <v>#REF!</v>
      </c>
      <c r="F11" s="212" t="e">
        <f>Customers!#REF!+Customers!#REF!+Customers!#REF!-Customers!#REF!</f>
        <v>#REF!</v>
      </c>
      <c r="G11" s="212" t="e">
        <f>Customers!#REF!+Customers!#REF!+Customers!#REF!-Customers!#REF!</f>
        <v>#REF!</v>
      </c>
      <c r="H11" s="212" t="e">
        <f>Customers!#REF!+Customers!#REF!+Customers!#REF!-Customers!#REF!</f>
        <v>#REF!</v>
      </c>
      <c r="I11" s="212" t="e">
        <f>Customers!#REF!+Customers!#REF!+Customers!#REF!-Customers!#REF!</f>
        <v>#REF!</v>
      </c>
      <c r="J11" s="212" t="e">
        <f>Customers!#REF!+Customers!#REF!+Customers!#REF!-Customers!#REF!</f>
        <v>#REF!</v>
      </c>
      <c r="K11" s="212" t="e">
        <f>Customers!#REF!+Customers!#REF!+Customers!#REF!-Customers!#REF!</f>
        <v>#REF!</v>
      </c>
      <c r="L11" s="212" t="e">
        <f>Customers!#REF!+Customers!#REF!+Customers!#REF!-Customers!#REF!</f>
        <v>#REF!</v>
      </c>
      <c r="M11" s="212" t="e">
        <f>Customers!#REF!+Customers!#REF!+Customers!#REF!-Customers!#REF!</f>
        <v>#REF!</v>
      </c>
      <c r="N11" s="212" t="e">
        <f>Customers!#REF!+Customers!#REF!+Customers!#REF!-Customers!C21</f>
        <v>#REF!</v>
      </c>
      <c r="O11" s="212" t="e">
        <f>Customers!#REF!+Customers!#REF!+Customers!#REF!-Customers!D21</f>
        <v>#REF!</v>
      </c>
      <c r="P11" s="212" t="e">
        <f>Customers!#REF!+Customers!#REF!+Customers!#REF!-Customers!E21</f>
        <v>#REF!</v>
      </c>
      <c r="Q11" s="212"/>
      <c r="R11" s="212" t="e">
        <f>Customers!#REF!+Customers!#REF!+Customers!#REF!-Customers!F21</f>
        <v>#REF!</v>
      </c>
      <c r="S11" s="212" t="e">
        <f>Customers!#REF!+Customers!#REF!+Customers!#REF!-Customers!G21</f>
        <v>#REF!</v>
      </c>
      <c r="T11" s="212" t="e">
        <f>Customers!#REF!+Customers!#REF!+Customers!#REF!-Customers!H21</f>
        <v>#REF!</v>
      </c>
      <c r="U11" s="212" t="e">
        <f>Customers!#REF!+Customers!#REF!+Customers!#REF!-Customers!I21</f>
        <v>#REF!</v>
      </c>
      <c r="V11" s="212" t="e">
        <f>Customers!#REF!+Customers!#REF!+Customers!#REF!-Customers!J21</f>
        <v>#REF!</v>
      </c>
      <c r="W11" s="212" t="e">
        <f>Customers!#REF!+Customers!#REF!+Customers!#REF!-Customers!K21</f>
        <v>#REF!</v>
      </c>
      <c r="X11" s="212" t="e">
        <f>Customers!#REF!+Customers!#REF!+Customers!#REF!-Customers!L21</f>
        <v>#REF!</v>
      </c>
      <c r="Y11" s="212" t="e">
        <f>Customers!#REF!+Customers!#REF!+Customers!#REF!-Customers!M21</f>
        <v>#REF!</v>
      </c>
      <c r="Z11" s="212" t="e">
        <f>Customers!#REF!+Customers!#REF!+Customers!#REF!-Customers!N21</f>
        <v>#REF!</v>
      </c>
      <c r="AA11" s="212" t="e">
        <f>Customers!#REF!+Customers!#REF!+Customers!#REF!-Customers!#REF!</f>
        <v>#REF!</v>
      </c>
      <c r="AB11" s="212" t="e">
        <f>Customers!#REF!+Customers!#REF!+Customers!#REF!-Customers!#REF!</f>
        <v>#REF!</v>
      </c>
      <c r="AC11" s="212" t="e">
        <f>Customers!#REF!+Customers!#REF!+Customers!#REF!-Customers!#REF!</f>
        <v>#REF!</v>
      </c>
      <c r="AD11" s="212"/>
      <c r="AE11" s="212" t="e">
        <f>Customers!#REF!+Customers!#REF!+Customers!#REF!-Customers!#REF!</f>
        <v>#REF!</v>
      </c>
      <c r="AF11" s="212" t="e">
        <f>Customers!#REF!+Customers!#REF!+Customers!#REF!-Customers!#REF!</f>
        <v>#REF!</v>
      </c>
      <c r="AG11" s="212" t="e">
        <f>Customers!#REF!+Customers!#REF!+Customers!#REF!-Customers!#REF!</f>
        <v>#REF!</v>
      </c>
      <c r="AH11" s="212" t="e">
        <f>Customers!#REF!+Customers!#REF!+Customers!#REF!-Customers!#REF!</f>
        <v>#REF!</v>
      </c>
      <c r="AI11" s="212" t="e">
        <f>Customers!#REF!+Customers!#REF!+Customers!#REF!-Customers!#REF!</f>
        <v>#REF!</v>
      </c>
      <c r="AJ11" s="212" t="e">
        <f>Customers!#REF!+Customers!#REF!+Customers!#REF!-Customers!#REF!</f>
        <v>#REF!</v>
      </c>
      <c r="AK11" s="212" t="e">
        <f>Customers!#REF!+Customers!#REF!+Customers!#REF!-Customers!#REF!</f>
        <v>#REF!</v>
      </c>
      <c r="AL11" s="212" t="e">
        <f>Customers!#REF!+Customers!#REF!+Customers!#REF!-Customers!#REF!</f>
        <v>#REF!</v>
      </c>
      <c r="AM11" s="212" t="e">
        <f>Customers!#REF!+Customers!#REF!+Customers!#REF!-Customers!#REF!</f>
        <v>#REF!</v>
      </c>
      <c r="AN11" s="212" t="e">
        <f>Customers!#REF!+Customers!#REF!+Customers!#REF!-Customers!#REF!</f>
        <v>#REF!</v>
      </c>
      <c r="AO11" s="212" t="e">
        <f>Customers!#REF!+Customers!#REF!+Customers!#REF!-Customers!#REF!</f>
        <v>#REF!</v>
      </c>
      <c r="AP11" s="212" t="e">
        <f>Customers!#REF!+Customers!#REF!+Customers!#REF!-Customers!#REF!</f>
        <v>#REF!</v>
      </c>
      <c r="AQ11" s="212"/>
      <c r="AR11" s="212" t="e">
        <f>Customers!#REF!+Customers!#REF!+Customers!#REF!-Customers!#REF!</f>
        <v>#REF!</v>
      </c>
      <c r="AS11" s="212" t="e">
        <f>Customers!#REF!+Customers!#REF!+Customers!#REF!-Customers!#REF!</f>
        <v>#REF!</v>
      </c>
      <c r="AT11" s="212" t="e">
        <f>Customers!#REF!+Customers!#REF!+Customers!#REF!-Customers!#REF!</f>
        <v>#REF!</v>
      </c>
      <c r="AU11" s="212" t="e">
        <f>Customers!#REF!+Customers!#REF!+Customers!#REF!-Customers!#REF!</f>
        <v>#REF!</v>
      </c>
      <c r="AV11" s="212" t="e">
        <f>Customers!#REF!+Customers!#REF!+Customers!#REF!-Customers!#REF!</f>
        <v>#REF!</v>
      </c>
      <c r="AW11" s="212" t="e">
        <f>Customers!#REF!+Customers!#REF!+Customers!#REF!-Customers!#REF!</f>
        <v>#REF!</v>
      </c>
      <c r="AX11" s="212" t="e">
        <f>Customers!#REF!+Customers!#REF!+Customers!#REF!-Customers!#REF!</f>
        <v>#REF!</v>
      </c>
      <c r="AY11" s="212" t="e">
        <f>Customers!#REF!+Customers!#REF!+Customers!#REF!-Customers!#REF!</f>
        <v>#REF!</v>
      </c>
      <c r="AZ11" s="212" t="e">
        <f>Customers!#REF!+Customers!#REF!+Customers!#REF!-Customers!#REF!</f>
        <v>#REF!</v>
      </c>
      <c r="BA11" s="212" t="e">
        <f>Customers!#REF!+Customers!#REF!+Customers!#REF!-Customers!#REF!</f>
        <v>#REF!</v>
      </c>
      <c r="BB11" s="212" t="e">
        <f>Customers!#REF!+Customers!#REF!+Customers!#REF!-Customers!#REF!</f>
        <v>#REF!</v>
      </c>
      <c r="BC11" s="212" t="e">
        <f>Customers!#REF!+Customers!#REF!+Customers!#REF!-Customers!#REF!</f>
        <v>#REF!</v>
      </c>
      <c r="BD11" s="212"/>
      <c r="BE11" s="212" t="e">
        <f>Customers!#REF!+Customers!#REF!+Customers!#REF!-Customers!#REF!</f>
        <v>#REF!</v>
      </c>
      <c r="BF11" s="212" t="e">
        <f>Customers!#REF!+Customers!#REF!+Customers!#REF!-Customers!#REF!</f>
        <v>#REF!</v>
      </c>
      <c r="BG11" s="212" t="e">
        <f>Customers!#REF!+Customers!#REF!+Customers!#REF!-Customers!#REF!</f>
        <v>#REF!</v>
      </c>
      <c r="BH11" s="212" t="e">
        <f>Customers!#REF!+Customers!#REF!+Customers!#REF!-Customers!#REF!</f>
        <v>#REF!</v>
      </c>
      <c r="BI11" s="212" t="e">
        <f>Customers!#REF!+Customers!#REF!+Customers!#REF!-Customers!#REF!</f>
        <v>#REF!</v>
      </c>
      <c r="BJ11" s="212" t="e">
        <f>Customers!#REF!+Customers!#REF!+Customers!#REF!-Customers!#REF!</f>
        <v>#REF!</v>
      </c>
      <c r="BK11" s="212" t="e">
        <f>Customers!#REF!+Customers!#REF!+Customers!#REF!-Customers!#REF!</f>
        <v>#REF!</v>
      </c>
      <c r="BL11" s="212" t="e">
        <f>Customers!#REF!+Customers!#REF!+Customers!#REF!-Customers!#REF!</f>
        <v>#REF!</v>
      </c>
      <c r="BM11" s="212" t="e">
        <f>Customers!#REF!+Customers!#REF!+Customers!#REF!-Customers!#REF!</f>
        <v>#REF!</v>
      </c>
      <c r="BN11" s="212" t="e">
        <f>Customers!#REF!+Customers!#REF!+Customers!#REF!-Customers!#REF!</f>
        <v>#REF!</v>
      </c>
      <c r="BO11" s="212" t="e">
        <f>Customers!#REF!+Customers!#REF!+Customers!#REF!-Customers!#REF!</f>
        <v>#REF!</v>
      </c>
      <c r="BP11" s="212" t="e">
        <f>Customers!#REF!+Customers!#REF!+Customers!#REF!-Customers!#REF!</f>
        <v>#REF!</v>
      </c>
      <c r="BQ11" s="212"/>
      <c r="BR11" s="212" t="e">
        <f>Customers!#REF!+Customers!#REF!+Customers!#REF!-Customers!#REF!</f>
        <v>#REF!</v>
      </c>
      <c r="BS11" s="212" t="e">
        <f>Customers!#REF!+Customers!#REF!+Customers!#REF!-Customers!#REF!</f>
        <v>#REF!</v>
      </c>
      <c r="BT11" s="212" t="e">
        <f>Customers!#REF!+Customers!#REF!+Customers!#REF!-Customers!#REF!</f>
        <v>#REF!</v>
      </c>
      <c r="BU11" s="212" t="e">
        <f>Customers!#REF!+Customers!#REF!+Customers!#REF!-Customers!#REF!</f>
        <v>#REF!</v>
      </c>
      <c r="BV11" s="212" t="e">
        <f>Customers!#REF!+Customers!#REF!+Customers!#REF!-Customers!#REF!</f>
        <v>#REF!</v>
      </c>
      <c r="BW11" s="212" t="e">
        <f>Customers!#REF!+Customers!#REF!+Customers!#REF!-Customers!#REF!</f>
        <v>#REF!</v>
      </c>
      <c r="BX11" s="212" t="e">
        <f>Customers!#REF!+Customers!#REF!+Customers!#REF!-Customers!#REF!</f>
        <v>#REF!</v>
      </c>
      <c r="BY11" s="212" t="e">
        <f>Customers!#REF!+Customers!#REF!+Customers!#REF!-Customers!#REF!</f>
        <v>#REF!</v>
      </c>
      <c r="BZ11" s="212" t="e">
        <f>Customers!#REF!+Customers!#REF!+Customers!#REF!-Customers!#REF!</f>
        <v>#REF!</v>
      </c>
      <c r="CA11" s="212" t="e">
        <f>Customers!#REF!+Customers!#REF!+Customers!#REF!-Customers!#REF!</f>
        <v>#REF!</v>
      </c>
      <c r="CB11" s="212" t="e">
        <f>Customers!#REF!+Customers!#REF!+Customers!#REF!-Customers!#REF!</f>
        <v>#REF!</v>
      </c>
      <c r="CC11" s="212" t="e">
        <f>Customers!#REF!+Customers!#REF!+Customers!#REF!-Customers!#REF!</f>
        <v>#REF!</v>
      </c>
      <c r="CD11" s="212"/>
      <c r="CE11" s="212" t="e">
        <f>Customers!#REF!+Customers!#REF!+Customers!#REF!-Customers!#REF!</f>
        <v>#REF!</v>
      </c>
      <c r="CF11" s="212" t="e">
        <f>Customers!#REF!+Customers!#REF!+Customers!#REF!-Customers!#REF!</f>
        <v>#REF!</v>
      </c>
      <c r="CG11" s="212" t="e">
        <f>Customers!#REF!+Customers!#REF!+Customers!#REF!-Customers!#REF!</f>
        <v>#REF!</v>
      </c>
      <c r="CH11" s="212" t="e">
        <f>Customers!#REF!+Customers!#REF!+Customers!#REF!-Customers!#REF!</f>
        <v>#REF!</v>
      </c>
      <c r="CI11" s="212" t="e">
        <f>Customers!#REF!+Customers!#REF!+Customers!#REF!-Customers!#REF!</f>
        <v>#REF!</v>
      </c>
      <c r="CJ11" s="212" t="e">
        <f>Customers!#REF!+Customers!#REF!+Customers!#REF!-Customers!#REF!</f>
        <v>#REF!</v>
      </c>
      <c r="CK11" s="212" t="e">
        <f>Customers!#REF!+Customers!#REF!+Customers!#REF!-Customers!#REF!</f>
        <v>#REF!</v>
      </c>
      <c r="CL11" s="212" t="e">
        <f>Customers!#REF!+Customers!#REF!+Customers!#REF!-Customers!#REF!</f>
        <v>#REF!</v>
      </c>
      <c r="CM11" s="212" t="e">
        <f>Customers!#REF!+Customers!#REF!+Customers!#REF!-Customers!#REF!</f>
        <v>#REF!</v>
      </c>
      <c r="CN11" s="212" t="e">
        <f>Customers!#REF!+Customers!#REF!+Customers!#REF!-Customers!#REF!</f>
        <v>#REF!</v>
      </c>
      <c r="CO11" s="212" t="e">
        <f>Customers!#REF!+Customers!#REF!+Customers!#REF!-Customers!#REF!</f>
        <v>#REF!</v>
      </c>
      <c r="CP11" s="212" t="e">
        <f>Customers!#REF!+Customers!#REF!+Customers!#REF!-Customers!#REF!</f>
        <v>#REF!</v>
      </c>
      <c r="CQ11" s="212"/>
      <c r="CR11" s="212" t="e">
        <f>Customers!#REF!+Customers!#REF!+Customers!#REF!-Customers!#REF!</f>
        <v>#REF!</v>
      </c>
      <c r="CS11" s="212" t="e">
        <f>Customers!#REF!+Customers!#REF!+Customers!#REF!-Customers!#REF!</f>
        <v>#REF!</v>
      </c>
      <c r="CT11" s="212" t="e">
        <f>Customers!#REF!+Customers!#REF!+Customers!#REF!-Customers!#REF!</f>
        <v>#REF!</v>
      </c>
      <c r="CU11" s="212" t="e">
        <f>Customers!#REF!+Customers!#REF!+Customers!#REF!-Customers!#REF!</f>
        <v>#REF!</v>
      </c>
      <c r="CV11" s="212" t="e">
        <f>Customers!#REF!+Customers!#REF!+Customers!#REF!-Customers!#REF!</f>
        <v>#REF!</v>
      </c>
      <c r="CW11" s="212" t="e">
        <f>Customers!#REF!+Customers!#REF!+Customers!#REF!-Customers!#REF!</f>
        <v>#REF!</v>
      </c>
      <c r="CX11" s="212" t="e">
        <f>Customers!#REF!+Customers!#REF!+Customers!#REF!-Customers!#REF!</f>
        <v>#REF!</v>
      </c>
      <c r="CY11" s="212" t="e">
        <f>Customers!#REF!+Customers!#REF!+Customers!#REF!-Customers!#REF!</f>
        <v>#REF!</v>
      </c>
      <c r="CZ11" s="212" t="e">
        <f>Customers!#REF!+Customers!#REF!+Customers!#REF!-Customers!#REF!</f>
        <v>#REF!</v>
      </c>
      <c r="DA11" s="212" t="e">
        <f>Customers!#REF!+Customers!#REF!+Customers!#REF!-Customers!#REF!</f>
        <v>#REF!</v>
      </c>
      <c r="DB11" s="212" t="e">
        <f>Customers!#REF!+Customers!#REF!+Customers!#REF!-Customers!#REF!</f>
        <v>#REF!</v>
      </c>
      <c r="DC11" s="212" t="e">
        <f>Customers!#REF!+Customers!#REF!+Customers!#REF!-Customers!#REF!</f>
        <v>#REF!</v>
      </c>
      <c r="DD11" s="212"/>
      <c r="DE11" s="212" t="e">
        <f>Customers!#REF!+Customers!#REF!+Customers!#REF!-Customers!#REF!</f>
        <v>#REF!</v>
      </c>
      <c r="DF11" s="212" t="e">
        <f>Customers!#REF!+Customers!#REF!+Customers!#REF!-Customers!#REF!</f>
        <v>#REF!</v>
      </c>
      <c r="DG11" s="212" t="e">
        <f>Customers!#REF!+Customers!#REF!+Customers!#REF!-Customers!#REF!</f>
        <v>#REF!</v>
      </c>
      <c r="DH11" s="212" t="e">
        <f>Customers!#REF!+Customers!#REF!+Customers!#REF!-Customers!#REF!</f>
        <v>#REF!</v>
      </c>
      <c r="DI11" s="212" t="e">
        <f>Customers!#REF!+Customers!#REF!+Customers!#REF!-Customers!#REF!</f>
        <v>#REF!</v>
      </c>
      <c r="DJ11" s="212" t="e">
        <f>Customers!#REF!+Customers!#REF!+Customers!#REF!-Customers!#REF!</f>
        <v>#REF!</v>
      </c>
      <c r="DK11" s="212" t="e">
        <f>Customers!#REF!+Customers!#REF!+Customers!#REF!-Customers!#REF!</f>
        <v>#REF!</v>
      </c>
      <c r="DL11" s="212" t="e">
        <f>Customers!#REF!+Customers!#REF!+Customers!#REF!-Customers!#REF!</f>
        <v>#REF!</v>
      </c>
      <c r="DM11" s="212" t="e">
        <f>Customers!#REF!+Customers!#REF!+Customers!#REF!-Customers!#REF!</f>
        <v>#REF!</v>
      </c>
      <c r="DN11" s="212" t="e">
        <f>Customers!#REF!+Customers!#REF!+Customers!#REF!-Customers!#REF!</f>
        <v>#REF!</v>
      </c>
      <c r="DO11" s="212" t="e">
        <f>Customers!#REF!+Customers!#REF!+Customers!#REF!-Customers!#REF!</f>
        <v>#REF!</v>
      </c>
      <c r="DP11" s="212" t="e">
        <f>Customers!#REF!+Customers!#REF!+Customers!#REF!-Customers!#REF!</f>
        <v>#REF!</v>
      </c>
      <c r="DQ11" s="212"/>
      <c r="DR11" s="212" t="e">
        <f>Customers!#REF!+Customers!#REF!+Customers!#REF!-Customers!#REF!</f>
        <v>#REF!</v>
      </c>
      <c r="DS11" s="212" t="e">
        <f>Customers!#REF!+Customers!#REF!+Customers!#REF!-Customers!#REF!</f>
        <v>#REF!</v>
      </c>
      <c r="DT11" s="212" t="e">
        <f>Customers!#REF!+Customers!#REF!+Customers!#REF!-Customers!#REF!</f>
        <v>#REF!</v>
      </c>
      <c r="DU11" s="212" t="e">
        <f>Customers!#REF!+Customers!#REF!+Customers!#REF!-Customers!#REF!</f>
        <v>#REF!</v>
      </c>
      <c r="DV11" s="212" t="e">
        <f>Customers!#REF!+Customers!#REF!+Customers!#REF!-Customers!#REF!</f>
        <v>#REF!</v>
      </c>
      <c r="DW11" s="212" t="e">
        <f>Customers!#REF!+Customers!#REF!+Customers!#REF!-Customers!#REF!</f>
        <v>#REF!</v>
      </c>
      <c r="DX11" s="212" t="e">
        <f>Customers!#REF!+Customers!#REF!+Customers!#REF!-Customers!#REF!</f>
        <v>#REF!</v>
      </c>
      <c r="DY11" s="212" t="e">
        <f>Customers!#REF!+Customers!#REF!+Customers!#REF!-Customers!#REF!</f>
        <v>#REF!</v>
      </c>
      <c r="DZ11" s="212" t="e">
        <f>Customers!#REF!+Customers!#REF!+Customers!#REF!-Customers!#REF!</f>
        <v>#REF!</v>
      </c>
      <c r="EA11" s="212" t="e">
        <f>Customers!#REF!+Customers!#REF!+Customers!#REF!-Customers!#REF!</f>
        <v>#REF!</v>
      </c>
      <c r="EB11" s="212" t="e">
        <f>Customers!#REF!+Customers!#REF!+Customers!#REF!-Customers!#REF!</f>
        <v>#REF!</v>
      </c>
      <c r="EC11" s="212" t="e">
        <f>Customers!#REF!+Customers!#REF!+Customers!#REF!-Customers!#REF!</f>
        <v>#REF!</v>
      </c>
      <c r="ED11" s="212"/>
      <c r="EF11" s="212" t="e">
        <f>P11</f>
        <v>#REF!</v>
      </c>
      <c r="EG11" s="212" t="e">
        <f>+AC11</f>
        <v>#REF!</v>
      </c>
      <c r="EH11" s="212" t="e">
        <f>+AP11</f>
        <v>#REF!</v>
      </c>
      <c r="EI11" s="212" t="e">
        <f>+BC11</f>
        <v>#REF!</v>
      </c>
      <c r="EJ11" s="212" t="e">
        <f>+BP11</f>
        <v>#REF!</v>
      </c>
      <c r="EK11" s="212" t="e">
        <f>+CC11</f>
        <v>#REF!</v>
      </c>
      <c r="EL11" s="212" t="e">
        <f>+CP11</f>
        <v>#REF!</v>
      </c>
      <c r="EM11" s="212" t="e">
        <f>+DC11</f>
        <v>#REF!</v>
      </c>
      <c r="EN11" s="212" t="e">
        <f>+DP11</f>
        <v>#REF!</v>
      </c>
      <c r="EO11" s="212" t="e">
        <f>EC11</f>
        <v>#REF!</v>
      </c>
    </row>
    <row r="12" spans="1:145" x14ac:dyDescent="0.2">
      <c r="A12" s="37">
        <v>5</v>
      </c>
      <c r="B12" s="34"/>
      <c r="C12" s="56"/>
      <c r="D12" s="34" t="s">
        <v>22</v>
      </c>
      <c r="E12" s="211" t="e">
        <f>SUM(E9:E11)</f>
        <v>#REF!</v>
      </c>
      <c r="F12" s="211" t="e">
        <f t="shared" ref="F12:BP12" si="1">SUM(F9:F11)</f>
        <v>#REF!</v>
      </c>
      <c r="G12" s="211" t="e">
        <f t="shared" si="1"/>
        <v>#REF!</v>
      </c>
      <c r="H12" s="211" t="e">
        <f t="shared" si="1"/>
        <v>#REF!</v>
      </c>
      <c r="I12" s="211" t="e">
        <f t="shared" si="1"/>
        <v>#REF!</v>
      </c>
      <c r="J12" s="211" t="e">
        <f t="shared" si="1"/>
        <v>#REF!</v>
      </c>
      <c r="K12" s="211" t="e">
        <f t="shared" si="1"/>
        <v>#REF!</v>
      </c>
      <c r="L12" s="211" t="e">
        <f t="shared" si="1"/>
        <v>#REF!</v>
      </c>
      <c r="M12" s="211" t="e">
        <f t="shared" si="1"/>
        <v>#REF!</v>
      </c>
      <c r="N12" s="211" t="e">
        <f t="shared" si="1"/>
        <v>#REF!</v>
      </c>
      <c r="O12" s="211" t="e">
        <f t="shared" si="1"/>
        <v>#REF!</v>
      </c>
      <c r="P12" s="211" t="e">
        <f t="shared" si="1"/>
        <v>#REF!</v>
      </c>
      <c r="Q12" s="211"/>
      <c r="R12" s="211" t="e">
        <f t="shared" si="1"/>
        <v>#REF!</v>
      </c>
      <c r="S12" s="211" t="e">
        <f t="shared" si="1"/>
        <v>#REF!</v>
      </c>
      <c r="T12" s="211" t="e">
        <f t="shared" si="1"/>
        <v>#REF!</v>
      </c>
      <c r="U12" s="211" t="e">
        <f t="shared" si="1"/>
        <v>#REF!</v>
      </c>
      <c r="V12" s="211" t="e">
        <f t="shared" si="1"/>
        <v>#REF!</v>
      </c>
      <c r="W12" s="211" t="e">
        <f t="shared" si="1"/>
        <v>#REF!</v>
      </c>
      <c r="X12" s="211" t="e">
        <f t="shared" si="1"/>
        <v>#REF!</v>
      </c>
      <c r="Y12" s="211" t="e">
        <f t="shared" si="1"/>
        <v>#REF!</v>
      </c>
      <c r="Z12" s="211" t="e">
        <f t="shared" si="1"/>
        <v>#REF!</v>
      </c>
      <c r="AA12" s="211" t="e">
        <f t="shared" si="1"/>
        <v>#REF!</v>
      </c>
      <c r="AB12" s="211" t="e">
        <f t="shared" si="1"/>
        <v>#REF!</v>
      </c>
      <c r="AC12" s="211" t="e">
        <f t="shared" si="1"/>
        <v>#REF!</v>
      </c>
      <c r="AD12" s="211"/>
      <c r="AE12" s="211" t="e">
        <f t="shared" si="1"/>
        <v>#REF!</v>
      </c>
      <c r="AF12" s="211" t="e">
        <f t="shared" si="1"/>
        <v>#REF!</v>
      </c>
      <c r="AG12" s="211" t="e">
        <f t="shared" si="1"/>
        <v>#REF!</v>
      </c>
      <c r="AH12" s="211" t="e">
        <f t="shared" si="1"/>
        <v>#REF!</v>
      </c>
      <c r="AI12" s="211" t="e">
        <f t="shared" si="1"/>
        <v>#REF!</v>
      </c>
      <c r="AJ12" s="211" t="e">
        <f t="shared" si="1"/>
        <v>#REF!</v>
      </c>
      <c r="AK12" s="211" t="e">
        <f t="shared" si="1"/>
        <v>#REF!</v>
      </c>
      <c r="AL12" s="211" t="e">
        <f t="shared" si="1"/>
        <v>#REF!</v>
      </c>
      <c r="AM12" s="211" t="e">
        <f t="shared" si="1"/>
        <v>#REF!</v>
      </c>
      <c r="AN12" s="211" t="e">
        <f t="shared" si="1"/>
        <v>#REF!</v>
      </c>
      <c r="AO12" s="211" t="e">
        <f t="shared" si="1"/>
        <v>#REF!</v>
      </c>
      <c r="AP12" s="211" t="e">
        <f t="shared" si="1"/>
        <v>#REF!</v>
      </c>
      <c r="AQ12" s="211"/>
      <c r="AR12" s="211" t="e">
        <f t="shared" si="1"/>
        <v>#REF!</v>
      </c>
      <c r="AS12" s="211" t="e">
        <f t="shared" si="1"/>
        <v>#REF!</v>
      </c>
      <c r="AT12" s="211" t="e">
        <f t="shared" si="1"/>
        <v>#REF!</v>
      </c>
      <c r="AU12" s="211" t="e">
        <f t="shared" si="1"/>
        <v>#REF!</v>
      </c>
      <c r="AV12" s="211" t="e">
        <f t="shared" si="1"/>
        <v>#REF!</v>
      </c>
      <c r="AW12" s="211" t="e">
        <f t="shared" si="1"/>
        <v>#REF!</v>
      </c>
      <c r="AX12" s="211" t="e">
        <f t="shared" si="1"/>
        <v>#REF!</v>
      </c>
      <c r="AY12" s="211" t="e">
        <f t="shared" si="1"/>
        <v>#REF!</v>
      </c>
      <c r="AZ12" s="211" t="e">
        <f t="shared" si="1"/>
        <v>#REF!</v>
      </c>
      <c r="BA12" s="211" t="e">
        <f t="shared" si="1"/>
        <v>#REF!</v>
      </c>
      <c r="BB12" s="211" t="e">
        <f t="shared" si="1"/>
        <v>#REF!</v>
      </c>
      <c r="BC12" s="211" t="e">
        <f t="shared" si="1"/>
        <v>#REF!</v>
      </c>
      <c r="BD12" s="211"/>
      <c r="BE12" s="211" t="e">
        <f t="shared" si="1"/>
        <v>#REF!</v>
      </c>
      <c r="BF12" s="211" t="e">
        <f t="shared" si="1"/>
        <v>#REF!</v>
      </c>
      <c r="BG12" s="211" t="e">
        <f t="shared" si="1"/>
        <v>#REF!</v>
      </c>
      <c r="BH12" s="211" t="e">
        <f t="shared" si="1"/>
        <v>#REF!</v>
      </c>
      <c r="BI12" s="211" t="e">
        <f t="shared" si="1"/>
        <v>#REF!</v>
      </c>
      <c r="BJ12" s="211" t="e">
        <f t="shared" si="1"/>
        <v>#REF!</v>
      </c>
      <c r="BK12" s="211" t="e">
        <f t="shared" si="1"/>
        <v>#REF!</v>
      </c>
      <c r="BL12" s="211" t="e">
        <f t="shared" si="1"/>
        <v>#REF!</v>
      </c>
      <c r="BM12" s="211" t="e">
        <f t="shared" si="1"/>
        <v>#REF!</v>
      </c>
      <c r="BN12" s="211" t="e">
        <f t="shared" si="1"/>
        <v>#REF!</v>
      </c>
      <c r="BO12" s="211" t="e">
        <f t="shared" si="1"/>
        <v>#REF!</v>
      </c>
      <c r="BP12" s="211" t="e">
        <f t="shared" si="1"/>
        <v>#REF!</v>
      </c>
      <c r="BQ12" s="211"/>
      <c r="BR12" s="211" t="e">
        <f t="shared" ref="BR12:EC12" si="2">SUM(BR9:BR11)</f>
        <v>#REF!</v>
      </c>
      <c r="BS12" s="211" t="e">
        <f t="shared" si="2"/>
        <v>#REF!</v>
      </c>
      <c r="BT12" s="211" t="e">
        <f t="shared" si="2"/>
        <v>#REF!</v>
      </c>
      <c r="BU12" s="211" t="e">
        <f t="shared" si="2"/>
        <v>#REF!</v>
      </c>
      <c r="BV12" s="211" t="e">
        <f t="shared" si="2"/>
        <v>#REF!</v>
      </c>
      <c r="BW12" s="211" t="e">
        <f t="shared" si="2"/>
        <v>#REF!</v>
      </c>
      <c r="BX12" s="211" t="e">
        <f t="shared" si="2"/>
        <v>#REF!</v>
      </c>
      <c r="BY12" s="211" t="e">
        <f t="shared" si="2"/>
        <v>#REF!</v>
      </c>
      <c r="BZ12" s="211" t="e">
        <f t="shared" si="2"/>
        <v>#REF!</v>
      </c>
      <c r="CA12" s="211" t="e">
        <f t="shared" si="2"/>
        <v>#REF!</v>
      </c>
      <c r="CB12" s="211" t="e">
        <f t="shared" si="2"/>
        <v>#REF!</v>
      </c>
      <c r="CC12" s="211" t="e">
        <f t="shared" si="2"/>
        <v>#REF!</v>
      </c>
      <c r="CD12" s="211"/>
      <c r="CE12" s="211" t="e">
        <f t="shared" si="2"/>
        <v>#REF!</v>
      </c>
      <c r="CF12" s="211" t="e">
        <f t="shared" si="2"/>
        <v>#REF!</v>
      </c>
      <c r="CG12" s="211" t="e">
        <f t="shared" si="2"/>
        <v>#REF!</v>
      </c>
      <c r="CH12" s="211" t="e">
        <f t="shared" si="2"/>
        <v>#REF!</v>
      </c>
      <c r="CI12" s="211" t="e">
        <f t="shared" si="2"/>
        <v>#REF!</v>
      </c>
      <c r="CJ12" s="211" t="e">
        <f t="shared" si="2"/>
        <v>#REF!</v>
      </c>
      <c r="CK12" s="211" t="e">
        <f t="shared" si="2"/>
        <v>#REF!</v>
      </c>
      <c r="CL12" s="211" t="e">
        <f t="shared" si="2"/>
        <v>#REF!</v>
      </c>
      <c r="CM12" s="211" t="e">
        <f t="shared" si="2"/>
        <v>#REF!</v>
      </c>
      <c r="CN12" s="211" t="e">
        <f t="shared" si="2"/>
        <v>#REF!</v>
      </c>
      <c r="CO12" s="211" t="e">
        <f t="shared" si="2"/>
        <v>#REF!</v>
      </c>
      <c r="CP12" s="211" t="e">
        <f t="shared" si="2"/>
        <v>#REF!</v>
      </c>
      <c r="CQ12" s="211"/>
      <c r="CR12" s="211" t="e">
        <f t="shared" si="2"/>
        <v>#REF!</v>
      </c>
      <c r="CS12" s="211" t="e">
        <f t="shared" si="2"/>
        <v>#REF!</v>
      </c>
      <c r="CT12" s="211" t="e">
        <f t="shared" si="2"/>
        <v>#REF!</v>
      </c>
      <c r="CU12" s="211" t="e">
        <f t="shared" si="2"/>
        <v>#REF!</v>
      </c>
      <c r="CV12" s="211" t="e">
        <f t="shared" si="2"/>
        <v>#REF!</v>
      </c>
      <c r="CW12" s="211" t="e">
        <f t="shared" si="2"/>
        <v>#REF!</v>
      </c>
      <c r="CX12" s="211" t="e">
        <f t="shared" si="2"/>
        <v>#REF!</v>
      </c>
      <c r="CY12" s="211" t="e">
        <f t="shared" si="2"/>
        <v>#REF!</v>
      </c>
      <c r="CZ12" s="211" t="e">
        <f t="shared" si="2"/>
        <v>#REF!</v>
      </c>
      <c r="DA12" s="211" t="e">
        <f t="shared" si="2"/>
        <v>#REF!</v>
      </c>
      <c r="DB12" s="211" t="e">
        <f t="shared" si="2"/>
        <v>#REF!</v>
      </c>
      <c r="DC12" s="211" t="e">
        <f t="shared" si="2"/>
        <v>#REF!</v>
      </c>
      <c r="DD12" s="211"/>
      <c r="DE12" s="211" t="e">
        <f t="shared" si="2"/>
        <v>#REF!</v>
      </c>
      <c r="DF12" s="211" t="e">
        <f t="shared" si="2"/>
        <v>#REF!</v>
      </c>
      <c r="DG12" s="211" t="e">
        <f t="shared" si="2"/>
        <v>#REF!</v>
      </c>
      <c r="DH12" s="211" t="e">
        <f t="shared" si="2"/>
        <v>#REF!</v>
      </c>
      <c r="DI12" s="211" t="e">
        <f t="shared" si="2"/>
        <v>#REF!</v>
      </c>
      <c r="DJ12" s="211" t="e">
        <f t="shared" si="2"/>
        <v>#REF!</v>
      </c>
      <c r="DK12" s="211" t="e">
        <f t="shared" si="2"/>
        <v>#REF!</v>
      </c>
      <c r="DL12" s="211" t="e">
        <f t="shared" si="2"/>
        <v>#REF!</v>
      </c>
      <c r="DM12" s="211" t="e">
        <f t="shared" si="2"/>
        <v>#REF!</v>
      </c>
      <c r="DN12" s="211" t="e">
        <f t="shared" si="2"/>
        <v>#REF!</v>
      </c>
      <c r="DO12" s="211" t="e">
        <f t="shared" si="2"/>
        <v>#REF!</v>
      </c>
      <c r="DP12" s="211" t="e">
        <f t="shared" si="2"/>
        <v>#REF!</v>
      </c>
      <c r="DQ12" s="211"/>
      <c r="DR12" s="211" t="e">
        <f t="shared" si="2"/>
        <v>#REF!</v>
      </c>
      <c r="DS12" s="211" t="e">
        <f t="shared" si="2"/>
        <v>#REF!</v>
      </c>
      <c r="DT12" s="211" t="e">
        <f t="shared" si="2"/>
        <v>#REF!</v>
      </c>
      <c r="DU12" s="211" t="e">
        <f t="shared" si="2"/>
        <v>#REF!</v>
      </c>
      <c r="DV12" s="211" t="e">
        <f t="shared" si="2"/>
        <v>#REF!</v>
      </c>
      <c r="DW12" s="211" t="e">
        <f t="shared" si="2"/>
        <v>#REF!</v>
      </c>
      <c r="DX12" s="211" t="e">
        <f t="shared" si="2"/>
        <v>#REF!</v>
      </c>
      <c r="DY12" s="211" t="e">
        <f t="shared" si="2"/>
        <v>#REF!</v>
      </c>
      <c r="DZ12" s="211" t="e">
        <f t="shared" si="2"/>
        <v>#REF!</v>
      </c>
      <c r="EA12" s="211" t="e">
        <f t="shared" si="2"/>
        <v>#REF!</v>
      </c>
      <c r="EB12" s="211" t="e">
        <f t="shared" si="2"/>
        <v>#REF!</v>
      </c>
      <c r="EC12" s="211" t="e">
        <f t="shared" si="2"/>
        <v>#REF!</v>
      </c>
      <c r="ED12" s="211"/>
      <c r="EF12" s="211" t="e">
        <f t="shared" ref="EF12" si="3">SUM(EF9:EF11)</f>
        <v>#REF!</v>
      </c>
      <c r="EG12" s="211" t="e">
        <f t="shared" ref="EG12" si="4">SUM(EG9:EG11)</f>
        <v>#REF!</v>
      </c>
      <c r="EH12" s="211" t="e">
        <f t="shared" ref="EH12" si="5">SUM(EH9:EH11)</f>
        <v>#REF!</v>
      </c>
      <c r="EI12" s="211" t="e">
        <f t="shared" ref="EI12" si="6">SUM(EI9:EI11)</f>
        <v>#REF!</v>
      </c>
      <c r="EJ12" s="211" t="e">
        <f t="shared" ref="EJ12" si="7">SUM(EJ9:EJ11)</f>
        <v>#REF!</v>
      </c>
      <c r="EK12" s="211" t="e">
        <f t="shared" ref="EK12" si="8">SUM(EK9:EK11)</f>
        <v>#REF!</v>
      </c>
      <c r="EL12" s="211" t="e">
        <f t="shared" ref="EL12" si="9">SUM(EL9:EL11)</f>
        <v>#REF!</v>
      </c>
      <c r="EM12" s="211" t="e">
        <f t="shared" ref="EM12" si="10">SUM(EM9:EM11)</f>
        <v>#REF!</v>
      </c>
      <c r="EN12" s="211" t="e">
        <f t="shared" ref="EN12" si="11">SUM(EN9:EN11)</f>
        <v>#REF!</v>
      </c>
      <c r="EO12" s="211" t="e">
        <f t="shared" ref="EO12" si="12">SUM(EO9:EO11)</f>
        <v>#REF!</v>
      </c>
    </row>
    <row r="13" spans="1:145" x14ac:dyDescent="0.2">
      <c r="A13" s="37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</row>
    <row r="14" spans="1:145" x14ac:dyDescent="0.2">
      <c r="A14" s="37">
        <v>6</v>
      </c>
      <c r="B14" s="56" t="s">
        <v>12</v>
      </c>
      <c r="C14" s="35"/>
      <c r="D14" s="3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</row>
    <row r="15" spans="1:145" x14ac:dyDescent="0.2">
      <c r="A15" s="37">
        <v>7</v>
      </c>
      <c r="B15" s="31"/>
      <c r="C15" s="34" t="s">
        <v>80</v>
      </c>
      <c r="D15" s="34"/>
      <c r="E15" s="213" t="e">
        <f>Customers!#REF!</f>
        <v>#REF!</v>
      </c>
      <c r="F15" s="213" t="e">
        <f>Customers!#REF!</f>
        <v>#REF!</v>
      </c>
      <c r="G15" s="213" t="e">
        <f>Customers!#REF!</f>
        <v>#REF!</v>
      </c>
      <c r="H15" s="213" t="e">
        <f>Customers!#REF!</f>
        <v>#REF!</v>
      </c>
      <c r="I15" s="213" t="e">
        <f>Customers!#REF!</f>
        <v>#REF!</v>
      </c>
      <c r="J15" s="213" t="e">
        <f>Customers!#REF!</f>
        <v>#REF!</v>
      </c>
      <c r="K15" s="213" t="e">
        <f>Customers!#REF!</f>
        <v>#REF!</v>
      </c>
      <c r="L15" s="213" t="e">
        <f>Customers!#REF!</f>
        <v>#REF!</v>
      </c>
      <c r="M15" s="213" t="e">
        <f>Customers!#REF!</f>
        <v>#REF!</v>
      </c>
      <c r="N15" s="213" t="e">
        <f>Customers!#REF!</f>
        <v>#REF!</v>
      </c>
      <c r="O15" s="213" t="e">
        <f>Customers!#REF!</f>
        <v>#REF!</v>
      </c>
      <c r="P15" s="213" t="e">
        <f>Customers!#REF!</f>
        <v>#REF!</v>
      </c>
      <c r="Q15" s="213" t="e">
        <f>SUM(E15:P15)</f>
        <v>#REF!</v>
      </c>
      <c r="R15" s="213" t="e">
        <f>Customers!#REF!</f>
        <v>#REF!</v>
      </c>
      <c r="S15" s="213" t="e">
        <f>Customers!#REF!</f>
        <v>#REF!</v>
      </c>
      <c r="T15" s="213" t="e">
        <f>Customers!#REF!</f>
        <v>#REF!</v>
      </c>
      <c r="U15" s="213" t="e">
        <f>Customers!#REF!</f>
        <v>#REF!</v>
      </c>
      <c r="V15" s="213" t="e">
        <f>Customers!#REF!</f>
        <v>#REF!</v>
      </c>
      <c r="W15" s="213" t="e">
        <f>Customers!#REF!</f>
        <v>#REF!</v>
      </c>
      <c r="X15" s="213" t="e">
        <f>Customers!#REF!</f>
        <v>#REF!</v>
      </c>
      <c r="Y15" s="213" t="e">
        <f>Customers!#REF!</f>
        <v>#REF!</v>
      </c>
      <c r="Z15" s="213" t="e">
        <f>Customers!#REF!</f>
        <v>#REF!</v>
      </c>
      <c r="AA15" s="213" t="e">
        <f>Customers!#REF!</f>
        <v>#REF!</v>
      </c>
      <c r="AB15" s="213" t="e">
        <f>Customers!#REF!</f>
        <v>#REF!</v>
      </c>
      <c r="AC15" s="213" t="e">
        <f>Customers!#REF!</f>
        <v>#REF!</v>
      </c>
      <c r="AD15" s="213" t="e">
        <f>SUM(R15:AC15)</f>
        <v>#REF!</v>
      </c>
      <c r="AE15" s="213" t="e">
        <f>Customers!#REF!</f>
        <v>#REF!</v>
      </c>
      <c r="AF15" s="213" t="e">
        <f>Customers!#REF!</f>
        <v>#REF!</v>
      </c>
      <c r="AG15" s="213" t="e">
        <f>Customers!#REF!</f>
        <v>#REF!</v>
      </c>
      <c r="AH15" s="213" t="e">
        <f>Customers!#REF!</f>
        <v>#REF!</v>
      </c>
      <c r="AI15" s="213" t="e">
        <f>Customers!#REF!</f>
        <v>#REF!</v>
      </c>
      <c r="AJ15" s="213" t="e">
        <f>Customers!#REF!</f>
        <v>#REF!</v>
      </c>
      <c r="AK15" s="213" t="e">
        <f>Customers!#REF!</f>
        <v>#REF!</v>
      </c>
      <c r="AL15" s="213" t="e">
        <f>Customers!#REF!</f>
        <v>#REF!</v>
      </c>
      <c r="AM15" s="213" t="e">
        <f>Customers!#REF!</f>
        <v>#REF!</v>
      </c>
      <c r="AN15" s="213" t="e">
        <f>Customers!#REF!</f>
        <v>#REF!</v>
      </c>
      <c r="AO15" s="213" t="e">
        <f>Customers!#REF!</f>
        <v>#REF!</v>
      </c>
      <c r="AP15" s="213" t="e">
        <f>Customers!#REF!</f>
        <v>#REF!</v>
      </c>
      <c r="AQ15" s="213" t="e">
        <f>SUM(AE15:AP15)</f>
        <v>#REF!</v>
      </c>
      <c r="AR15" s="213" t="e">
        <f>Customers!#REF!</f>
        <v>#REF!</v>
      </c>
      <c r="AS15" s="213" t="e">
        <f>Customers!#REF!</f>
        <v>#REF!</v>
      </c>
      <c r="AT15" s="213" t="e">
        <f>Customers!#REF!</f>
        <v>#REF!</v>
      </c>
      <c r="AU15" s="213" t="e">
        <f>Customers!#REF!</f>
        <v>#REF!</v>
      </c>
      <c r="AV15" s="213" t="e">
        <f>Customers!#REF!</f>
        <v>#REF!</v>
      </c>
      <c r="AW15" s="213" t="e">
        <f>Customers!#REF!</f>
        <v>#REF!</v>
      </c>
      <c r="AX15" s="213" t="e">
        <f>Customers!#REF!</f>
        <v>#REF!</v>
      </c>
      <c r="AY15" s="213" t="e">
        <f>Customers!#REF!</f>
        <v>#REF!</v>
      </c>
      <c r="AZ15" s="213" t="e">
        <f>Customers!#REF!</f>
        <v>#REF!</v>
      </c>
      <c r="BA15" s="213" t="e">
        <f>Customers!#REF!</f>
        <v>#REF!</v>
      </c>
      <c r="BB15" s="213" t="e">
        <f>Customers!#REF!</f>
        <v>#REF!</v>
      </c>
      <c r="BC15" s="213" t="e">
        <f>Customers!#REF!</f>
        <v>#REF!</v>
      </c>
      <c r="BD15" s="213" t="e">
        <f>SUM(AR15:BC15)</f>
        <v>#REF!</v>
      </c>
      <c r="BE15" s="213" t="e">
        <f>Customers!#REF!</f>
        <v>#REF!</v>
      </c>
      <c r="BF15" s="213" t="e">
        <f>Customers!#REF!</f>
        <v>#REF!</v>
      </c>
      <c r="BG15" s="213" t="e">
        <f>Customers!#REF!</f>
        <v>#REF!</v>
      </c>
      <c r="BH15" s="213" t="e">
        <f>Customers!#REF!</f>
        <v>#REF!</v>
      </c>
      <c r="BI15" s="213" t="e">
        <f>Customers!#REF!</f>
        <v>#REF!</v>
      </c>
      <c r="BJ15" s="213" t="e">
        <f>Customers!#REF!</f>
        <v>#REF!</v>
      </c>
      <c r="BK15" s="213" t="e">
        <f>Customers!#REF!</f>
        <v>#REF!</v>
      </c>
      <c r="BL15" s="213" t="e">
        <f>Customers!#REF!</f>
        <v>#REF!</v>
      </c>
      <c r="BM15" s="213" t="e">
        <f>Customers!#REF!</f>
        <v>#REF!</v>
      </c>
      <c r="BN15" s="213" t="e">
        <f>Customers!#REF!</f>
        <v>#REF!</v>
      </c>
      <c r="BO15" s="213" t="e">
        <f>Customers!#REF!</f>
        <v>#REF!</v>
      </c>
      <c r="BP15" s="213" t="e">
        <f>Customers!#REF!</f>
        <v>#REF!</v>
      </c>
      <c r="BQ15" s="213" t="e">
        <f>SUM(BE15:BP15)</f>
        <v>#REF!</v>
      </c>
      <c r="BR15" s="213" t="e">
        <f>Customers!#REF!</f>
        <v>#REF!</v>
      </c>
      <c r="BS15" s="213" t="e">
        <f>Customers!#REF!</f>
        <v>#REF!</v>
      </c>
      <c r="BT15" s="213" t="e">
        <f>Customers!#REF!</f>
        <v>#REF!</v>
      </c>
      <c r="BU15" s="213" t="e">
        <f>Customers!#REF!</f>
        <v>#REF!</v>
      </c>
      <c r="BV15" s="213" t="e">
        <f>Customers!#REF!</f>
        <v>#REF!</v>
      </c>
      <c r="BW15" s="213" t="e">
        <f>Customers!#REF!</f>
        <v>#REF!</v>
      </c>
      <c r="BX15" s="213" t="e">
        <f>Customers!#REF!</f>
        <v>#REF!</v>
      </c>
      <c r="BY15" s="213" t="e">
        <f>Customers!#REF!</f>
        <v>#REF!</v>
      </c>
      <c r="BZ15" s="213" t="e">
        <f>Customers!#REF!</f>
        <v>#REF!</v>
      </c>
      <c r="CA15" s="213" t="e">
        <f>Customers!#REF!</f>
        <v>#REF!</v>
      </c>
      <c r="CB15" s="213" t="e">
        <f>Customers!#REF!</f>
        <v>#REF!</v>
      </c>
      <c r="CC15" s="213" t="e">
        <f>Customers!#REF!</f>
        <v>#REF!</v>
      </c>
      <c r="CD15" s="213" t="e">
        <f>SUM(BR15:CC15)</f>
        <v>#REF!</v>
      </c>
      <c r="CE15" s="213" t="e">
        <f>Customers!#REF!</f>
        <v>#REF!</v>
      </c>
      <c r="CF15" s="213" t="e">
        <f>Customers!#REF!</f>
        <v>#REF!</v>
      </c>
      <c r="CG15" s="213" t="e">
        <f>Customers!#REF!</f>
        <v>#REF!</v>
      </c>
      <c r="CH15" s="213" t="e">
        <f>Customers!#REF!</f>
        <v>#REF!</v>
      </c>
      <c r="CI15" s="213" t="e">
        <f>Customers!#REF!</f>
        <v>#REF!</v>
      </c>
      <c r="CJ15" s="213" t="e">
        <f>Customers!#REF!</f>
        <v>#REF!</v>
      </c>
      <c r="CK15" s="213" t="e">
        <f>Customers!#REF!</f>
        <v>#REF!</v>
      </c>
      <c r="CL15" s="213" t="e">
        <f>Customers!#REF!</f>
        <v>#REF!</v>
      </c>
      <c r="CM15" s="213" t="e">
        <f>Customers!#REF!</f>
        <v>#REF!</v>
      </c>
      <c r="CN15" s="213" t="e">
        <f>Customers!#REF!</f>
        <v>#REF!</v>
      </c>
      <c r="CO15" s="213" t="e">
        <f>Customers!#REF!</f>
        <v>#REF!</v>
      </c>
      <c r="CP15" s="213" t="e">
        <f>Customers!#REF!</f>
        <v>#REF!</v>
      </c>
      <c r="CQ15" s="213" t="e">
        <f>SUM(CE15:CP15)</f>
        <v>#REF!</v>
      </c>
      <c r="CR15" s="213" t="e">
        <f>Customers!#REF!</f>
        <v>#REF!</v>
      </c>
      <c r="CS15" s="213" t="e">
        <f>Customers!#REF!</f>
        <v>#REF!</v>
      </c>
      <c r="CT15" s="213" t="e">
        <f>Customers!#REF!</f>
        <v>#REF!</v>
      </c>
      <c r="CU15" s="213" t="e">
        <f>Customers!#REF!</f>
        <v>#REF!</v>
      </c>
      <c r="CV15" s="213" t="e">
        <f>Customers!#REF!</f>
        <v>#REF!</v>
      </c>
      <c r="CW15" s="213" t="e">
        <f>Customers!#REF!</f>
        <v>#REF!</v>
      </c>
      <c r="CX15" s="213" t="e">
        <f>Customers!#REF!</f>
        <v>#REF!</v>
      </c>
      <c r="CY15" s="213" t="e">
        <f>Customers!#REF!</f>
        <v>#REF!</v>
      </c>
      <c r="CZ15" s="213" t="e">
        <f>Customers!#REF!</f>
        <v>#REF!</v>
      </c>
      <c r="DA15" s="213" t="e">
        <f>Customers!#REF!</f>
        <v>#REF!</v>
      </c>
      <c r="DB15" s="213" t="e">
        <f>Customers!#REF!</f>
        <v>#REF!</v>
      </c>
      <c r="DC15" s="213" t="e">
        <f>Customers!#REF!</f>
        <v>#REF!</v>
      </c>
      <c r="DD15" s="213" t="e">
        <f>SUM(CR15:DC15)</f>
        <v>#REF!</v>
      </c>
      <c r="DE15" s="213" t="e">
        <f>Customers!#REF!</f>
        <v>#REF!</v>
      </c>
      <c r="DF15" s="213" t="e">
        <f>Customers!#REF!</f>
        <v>#REF!</v>
      </c>
      <c r="DG15" s="213" t="e">
        <f>Customers!#REF!</f>
        <v>#REF!</v>
      </c>
      <c r="DH15" s="213" t="e">
        <f>Customers!#REF!</f>
        <v>#REF!</v>
      </c>
      <c r="DI15" s="213" t="e">
        <f>Customers!#REF!</f>
        <v>#REF!</v>
      </c>
      <c r="DJ15" s="213" t="e">
        <f>Customers!#REF!</f>
        <v>#REF!</v>
      </c>
      <c r="DK15" s="213" t="e">
        <f>Customers!#REF!</f>
        <v>#REF!</v>
      </c>
      <c r="DL15" s="213" t="e">
        <f>Customers!#REF!</f>
        <v>#REF!</v>
      </c>
      <c r="DM15" s="213" t="e">
        <f>Customers!#REF!</f>
        <v>#REF!</v>
      </c>
      <c r="DN15" s="213" t="e">
        <f>Customers!#REF!</f>
        <v>#REF!</v>
      </c>
      <c r="DO15" s="213" t="e">
        <f>Customers!#REF!</f>
        <v>#REF!</v>
      </c>
      <c r="DP15" s="213" t="e">
        <f>Customers!#REF!</f>
        <v>#REF!</v>
      </c>
      <c r="DQ15" s="213" t="e">
        <f>SUM(DE15:DP15)</f>
        <v>#REF!</v>
      </c>
      <c r="DR15" s="213" t="e">
        <f>Customers!#REF!</f>
        <v>#REF!</v>
      </c>
      <c r="DS15" s="213" t="e">
        <f>Customers!#REF!</f>
        <v>#REF!</v>
      </c>
      <c r="DT15" s="213" t="e">
        <f>Customers!#REF!</f>
        <v>#REF!</v>
      </c>
      <c r="DU15" s="213" t="e">
        <f>Customers!#REF!</f>
        <v>#REF!</v>
      </c>
      <c r="DV15" s="213" t="e">
        <f>Customers!#REF!</f>
        <v>#REF!</v>
      </c>
      <c r="DW15" s="213" t="e">
        <f>Customers!#REF!</f>
        <v>#REF!</v>
      </c>
      <c r="DX15" s="213" t="e">
        <f>Customers!#REF!</f>
        <v>#REF!</v>
      </c>
      <c r="DY15" s="213" t="e">
        <f>Customers!#REF!</f>
        <v>#REF!</v>
      </c>
      <c r="DZ15" s="213" t="e">
        <f>Customers!#REF!</f>
        <v>#REF!</v>
      </c>
      <c r="EA15" s="213" t="e">
        <f>Customers!#REF!</f>
        <v>#REF!</v>
      </c>
      <c r="EB15" s="213" t="e">
        <f>Customers!#REF!</f>
        <v>#REF!</v>
      </c>
      <c r="EC15" s="213" t="e">
        <f>Customers!#REF!</f>
        <v>#REF!</v>
      </c>
      <c r="ED15" s="213" t="e">
        <f>SUM(DR15:EC15)</f>
        <v>#REF!</v>
      </c>
      <c r="EF15" s="213" t="e">
        <f t="shared" ref="EF15:EF17" si="13">+Q15</f>
        <v>#REF!</v>
      </c>
      <c r="EG15" s="213" t="e">
        <f t="shared" ref="EG15:EG17" si="14">+AD15</f>
        <v>#REF!</v>
      </c>
      <c r="EH15" s="213" t="e">
        <f t="shared" ref="EH15:EH17" si="15">+AQ15</f>
        <v>#REF!</v>
      </c>
      <c r="EI15" s="213" t="e">
        <f t="shared" ref="EI15:EI17" si="16">+BD15</f>
        <v>#REF!</v>
      </c>
      <c r="EJ15" s="213" t="e">
        <f t="shared" ref="EJ15:EJ17" si="17">+BQ15</f>
        <v>#REF!</v>
      </c>
      <c r="EK15" s="213" t="e">
        <f t="shared" ref="EK15:EK17" si="18">+CD15</f>
        <v>#REF!</v>
      </c>
      <c r="EL15" s="213" t="e">
        <f t="shared" ref="EL15:EL17" si="19">+CQ15</f>
        <v>#REF!</v>
      </c>
      <c r="EM15" s="213" t="e">
        <f t="shared" ref="EM15:EM17" si="20">+DD15</f>
        <v>#REF!</v>
      </c>
      <c r="EN15" s="213" t="e">
        <f t="shared" ref="EN15:EN17" si="21">+DQ15</f>
        <v>#REF!</v>
      </c>
      <c r="EO15" s="213" t="e">
        <f t="shared" ref="EO15:EO17" si="22">+ED15</f>
        <v>#REF!</v>
      </c>
    </row>
    <row r="16" spans="1:145" x14ac:dyDescent="0.2">
      <c r="A16" s="37">
        <v>8</v>
      </c>
      <c r="B16" s="35"/>
      <c r="C16" s="34" t="s">
        <v>21</v>
      </c>
      <c r="D16" s="34"/>
      <c r="E16" s="214" t="e">
        <f>Customers!#REF!</f>
        <v>#REF!</v>
      </c>
      <c r="F16" s="214" t="e">
        <f>Customers!#REF!</f>
        <v>#REF!</v>
      </c>
      <c r="G16" s="214" t="e">
        <f>Customers!#REF!</f>
        <v>#REF!</v>
      </c>
      <c r="H16" s="214" t="e">
        <f>Customers!#REF!</f>
        <v>#REF!</v>
      </c>
      <c r="I16" s="214" t="e">
        <f>Customers!#REF!</f>
        <v>#REF!</v>
      </c>
      <c r="J16" s="214" t="e">
        <f>Customers!#REF!</f>
        <v>#REF!</v>
      </c>
      <c r="K16" s="214" t="e">
        <f>Customers!#REF!</f>
        <v>#REF!</v>
      </c>
      <c r="L16" s="214" t="e">
        <f>Customers!#REF!</f>
        <v>#REF!</v>
      </c>
      <c r="M16" s="214" t="e">
        <f>Customers!#REF!</f>
        <v>#REF!</v>
      </c>
      <c r="N16" s="214" t="e">
        <f>Customers!#REF!</f>
        <v>#REF!</v>
      </c>
      <c r="O16" s="214" t="e">
        <f>Customers!#REF!</f>
        <v>#REF!</v>
      </c>
      <c r="P16" s="214" t="e">
        <f>Customers!#REF!</f>
        <v>#REF!</v>
      </c>
      <c r="Q16" s="214" t="e">
        <f>SUM(E16:P16)</f>
        <v>#REF!</v>
      </c>
      <c r="R16" s="214" t="e">
        <f>Customers!#REF!</f>
        <v>#REF!</v>
      </c>
      <c r="S16" s="214" t="e">
        <f>Customers!#REF!</f>
        <v>#REF!</v>
      </c>
      <c r="T16" s="214" t="e">
        <f>Customers!#REF!</f>
        <v>#REF!</v>
      </c>
      <c r="U16" s="214" t="e">
        <f>Customers!#REF!</f>
        <v>#REF!</v>
      </c>
      <c r="V16" s="214" t="e">
        <f>Customers!#REF!</f>
        <v>#REF!</v>
      </c>
      <c r="W16" s="214" t="e">
        <f>Customers!#REF!</f>
        <v>#REF!</v>
      </c>
      <c r="X16" s="214" t="e">
        <f>Customers!#REF!</f>
        <v>#REF!</v>
      </c>
      <c r="Y16" s="214" t="e">
        <f>Customers!#REF!</f>
        <v>#REF!</v>
      </c>
      <c r="Z16" s="214" t="e">
        <f>Customers!#REF!</f>
        <v>#REF!</v>
      </c>
      <c r="AA16" s="214" t="e">
        <f>Customers!#REF!</f>
        <v>#REF!</v>
      </c>
      <c r="AB16" s="214" t="e">
        <f>Customers!#REF!</f>
        <v>#REF!</v>
      </c>
      <c r="AC16" s="214" t="e">
        <f>Customers!#REF!</f>
        <v>#REF!</v>
      </c>
      <c r="AD16" s="214" t="e">
        <f>SUM(R16:AC16)</f>
        <v>#REF!</v>
      </c>
      <c r="AE16" s="214" t="e">
        <f>Customers!#REF!</f>
        <v>#REF!</v>
      </c>
      <c r="AF16" s="214" t="e">
        <f>Customers!#REF!</f>
        <v>#REF!</v>
      </c>
      <c r="AG16" s="214" t="e">
        <f>Customers!#REF!</f>
        <v>#REF!</v>
      </c>
      <c r="AH16" s="214" t="e">
        <f>Customers!#REF!</f>
        <v>#REF!</v>
      </c>
      <c r="AI16" s="214" t="e">
        <f>Customers!#REF!</f>
        <v>#REF!</v>
      </c>
      <c r="AJ16" s="214" t="e">
        <f>Customers!#REF!</f>
        <v>#REF!</v>
      </c>
      <c r="AK16" s="214" t="e">
        <f>Customers!#REF!</f>
        <v>#REF!</v>
      </c>
      <c r="AL16" s="214" t="e">
        <f>Customers!#REF!</f>
        <v>#REF!</v>
      </c>
      <c r="AM16" s="214" t="e">
        <f>Customers!#REF!</f>
        <v>#REF!</v>
      </c>
      <c r="AN16" s="214" t="e">
        <f>Customers!#REF!</f>
        <v>#REF!</v>
      </c>
      <c r="AO16" s="214" t="e">
        <f>Customers!#REF!</f>
        <v>#REF!</v>
      </c>
      <c r="AP16" s="214" t="e">
        <f>Customers!#REF!</f>
        <v>#REF!</v>
      </c>
      <c r="AQ16" s="214" t="e">
        <f>SUM(AE16:AP16)</f>
        <v>#REF!</v>
      </c>
      <c r="AR16" s="214" t="e">
        <f>Customers!#REF!</f>
        <v>#REF!</v>
      </c>
      <c r="AS16" s="214" t="e">
        <f>Customers!#REF!</f>
        <v>#REF!</v>
      </c>
      <c r="AT16" s="214" t="e">
        <f>Customers!#REF!</f>
        <v>#REF!</v>
      </c>
      <c r="AU16" s="214" t="e">
        <f>Customers!#REF!</f>
        <v>#REF!</v>
      </c>
      <c r="AV16" s="214" t="e">
        <f>Customers!#REF!</f>
        <v>#REF!</v>
      </c>
      <c r="AW16" s="214" t="e">
        <f>Customers!#REF!</f>
        <v>#REF!</v>
      </c>
      <c r="AX16" s="214" t="e">
        <f>Customers!#REF!</f>
        <v>#REF!</v>
      </c>
      <c r="AY16" s="214" t="e">
        <f>Customers!#REF!</f>
        <v>#REF!</v>
      </c>
      <c r="AZ16" s="214" t="e">
        <f>Customers!#REF!</f>
        <v>#REF!</v>
      </c>
      <c r="BA16" s="214" t="e">
        <f>Customers!#REF!</f>
        <v>#REF!</v>
      </c>
      <c r="BB16" s="214" t="e">
        <f>Customers!#REF!</f>
        <v>#REF!</v>
      </c>
      <c r="BC16" s="214" t="e">
        <f>Customers!#REF!</f>
        <v>#REF!</v>
      </c>
      <c r="BD16" s="214" t="e">
        <f>SUM(AR16:BC16)</f>
        <v>#REF!</v>
      </c>
      <c r="BE16" s="214" t="e">
        <f>Customers!#REF!</f>
        <v>#REF!</v>
      </c>
      <c r="BF16" s="214" t="e">
        <f>Customers!#REF!</f>
        <v>#REF!</v>
      </c>
      <c r="BG16" s="214" t="e">
        <f>Customers!#REF!</f>
        <v>#REF!</v>
      </c>
      <c r="BH16" s="214" t="e">
        <f>Customers!#REF!</f>
        <v>#REF!</v>
      </c>
      <c r="BI16" s="214" t="e">
        <f>Customers!#REF!</f>
        <v>#REF!</v>
      </c>
      <c r="BJ16" s="214" t="e">
        <f>Customers!#REF!</f>
        <v>#REF!</v>
      </c>
      <c r="BK16" s="214" t="e">
        <f>Customers!#REF!</f>
        <v>#REF!</v>
      </c>
      <c r="BL16" s="214" t="e">
        <f>Customers!#REF!</f>
        <v>#REF!</v>
      </c>
      <c r="BM16" s="214" t="e">
        <f>Customers!#REF!</f>
        <v>#REF!</v>
      </c>
      <c r="BN16" s="214" t="e">
        <f>Customers!#REF!</f>
        <v>#REF!</v>
      </c>
      <c r="BO16" s="214" t="e">
        <f>Customers!#REF!</f>
        <v>#REF!</v>
      </c>
      <c r="BP16" s="214" t="e">
        <f>Customers!#REF!</f>
        <v>#REF!</v>
      </c>
      <c r="BQ16" s="214" t="e">
        <f>SUM(BE16:BP16)</f>
        <v>#REF!</v>
      </c>
      <c r="BR16" s="214" t="e">
        <f>Customers!#REF!</f>
        <v>#REF!</v>
      </c>
      <c r="BS16" s="214" t="e">
        <f>Customers!#REF!</f>
        <v>#REF!</v>
      </c>
      <c r="BT16" s="214" t="e">
        <f>Customers!#REF!</f>
        <v>#REF!</v>
      </c>
      <c r="BU16" s="214" t="e">
        <f>Customers!#REF!</f>
        <v>#REF!</v>
      </c>
      <c r="BV16" s="214" t="e">
        <f>Customers!#REF!</f>
        <v>#REF!</v>
      </c>
      <c r="BW16" s="214" t="e">
        <f>Customers!#REF!</f>
        <v>#REF!</v>
      </c>
      <c r="BX16" s="214" t="e">
        <f>Customers!#REF!</f>
        <v>#REF!</v>
      </c>
      <c r="BY16" s="214" t="e">
        <f>Customers!#REF!</f>
        <v>#REF!</v>
      </c>
      <c r="BZ16" s="214" t="e">
        <f>Customers!#REF!</f>
        <v>#REF!</v>
      </c>
      <c r="CA16" s="214" t="e">
        <f>Customers!#REF!</f>
        <v>#REF!</v>
      </c>
      <c r="CB16" s="214" t="e">
        <f>Customers!#REF!</f>
        <v>#REF!</v>
      </c>
      <c r="CC16" s="214" t="e">
        <f>Customers!#REF!</f>
        <v>#REF!</v>
      </c>
      <c r="CD16" s="214" t="e">
        <f>SUM(BR16:CC16)</f>
        <v>#REF!</v>
      </c>
      <c r="CE16" s="214" t="e">
        <f>Customers!#REF!</f>
        <v>#REF!</v>
      </c>
      <c r="CF16" s="214" t="e">
        <f>Customers!#REF!</f>
        <v>#REF!</v>
      </c>
      <c r="CG16" s="214" t="e">
        <f>Customers!#REF!</f>
        <v>#REF!</v>
      </c>
      <c r="CH16" s="214" t="e">
        <f>Customers!#REF!</f>
        <v>#REF!</v>
      </c>
      <c r="CI16" s="214" t="e">
        <f>Customers!#REF!</f>
        <v>#REF!</v>
      </c>
      <c r="CJ16" s="214" t="e">
        <f>Customers!#REF!</f>
        <v>#REF!</v>
      </c>
      <c r="CK16" s="214" t="e">
        <f>Customers!#REF!</f>
        <v>#REF!</v>
      </c>
      <c r="CL16" s="214" t="e">
        <f>Customers!#REF!</f>
        <v>#REF!</v>
      </c>
      <c r="CM16" s="214" t="e">
        <f>Customers!#REF!</f>
        <v>#REF!</v>
      </c>
      <c r="CN16" s="214" t="e">
        <f>Customers!#REF!</f>
        <v>#REF!</v>
      </c>
      <c r="CO16" s="214" t="e">
        <f>Customers!#REF!</f>
        <v>#REF!</v>
      </c>
      <c r="CP16" s="214" t="e">
        <f>Customers!#REF!</f>
        <v>#REF!</v>
      </c>
      <c r="CQ16" s="214" t="e">
        <f>SUM(CE16:CP16)</f>
        <v>#REF!</v>
      </c>
      <c r="CR16" s="214" t="e">
        <f>Customers!#REF!</f>
        <v>#REF!</v>
      </c>
      <c r="CS16" s="214" t="e">
        <f>Customers!#REF!</f>
        <v>#REF!</v>
      </c>
      <c r="CT16" s="214" t="e">
        <f>Customers!#REF!</f>
        <v>#REF!</v>
      </c>
      <c r="CU16" s="214" t="e">
        <f>Customers!#REF!</f>
        <v>#REF!</v>
      </c>
      <c r="CV16" s="214" t="e">
        <f>Customers!#REF!</f>
        <v>#REF!</v>
      </c>
      <c r="CW16" s="214" t="e">
        <f>Customers!#REF!</f>
        <v>#REF!</v>
      </c>
      <c r="CX16" s="214" t="e">
        <f>Customers!#REF!</f>
        <v>#REF!</v>
      </c>
      <c r="CY16" s="214" t="e">
        <f>Customers!#REF!</f>
        <v>#REF!</v>
      </c>
      <c r="CZ16" s="214" t="e">
        <f>Customers!#REF!</f>
        <v>#REF!</v>
      </c>
      <c r="DA16" s="214" t="e">
        <f>Customers!#REF!</f>
        <v>#REF!</v>
      </c>
      <c r="DB16" s="214" t="e">
        <f>Customers!#REF!</f>
        <v>#REF!</v>
      </c>
      <c r="DC16" s="214" t="e">
        <f>Customers!#REF!</f>
        <v>#REF!</v>
      </c>
      <c r="DD16" s="214" t="e">
        <f>SUM(CR16:DC16)</f>
        <v>#REF!</v>
      </c>
      <c r="DE16" s="214" t="e">
        <f>Customers!#REF!</f>
        <v>#REF!</v>
      </c>
      <c r="DF16" s="214" t="e">
        <f>Customers!#REF!</f>
        <v>#REF!</v>
      </c>
      <c r="DG16" s="214" t="e">
        <f>Customers!#REF!</f>
        <v>#REF!</v>
      </c>
      <c r="DH16" s="214" t="e">
        <f>Customers!#REF!</f>
        <v>#REF!</v>
      </c>
      <c r="DI16" s="214" t="e">
        <f>Customers!#REF!</f>
        <v>#REF!</v>
      </c>
      <c r="DJ16" s="214" t="e">
        <f>Customers!#REF!</f>
        <v>#REF!</v>
      </c>
      <c r="DK16" s="214" t="e">
        <f>Customers!#REF!</f>
        <v>#REF!</v>
      </c>
      <c r="DL16" s="214" t="e">
        <f>Customers!#REF!</f>
        <v>#REF!</v>
      </c>
      <c r="DM16" s="214" t="e">
        <f>Customers!#REF!</f>
        <v>#REF!</v>
      </c>
      <c r="DN16" s="214" t="e">
        <f>Customers!#REF!</f>
        <v>#REF!</v>
      </c>
      <c r="DO16" s="214" t="e">
        <f>Customers!#REF!</f>
        <v>#REF!</v>
      </c>
      <c r="DP16" s="214" t="e">
        <f>Customers!#REF!</f>
        <v>#REF!</v>
      </c>
      <c r="DQ16" s="214" t="e">
        <f>SUM(DE16:DP16)</f>
        <v>#REF!</v>
      </c>
      <c r="DR16" s="214" t="e">
        <f>Customers!#REF!</f>
        <v>#REF!</v>
      </c>
      <c r="DS16" s="214" t="e">
        <f>Customers!#REF!</f>
        <v>#REF!</v>
      </c>
      <c r="DT16" s="214" t="e">
        <f>Customers!#REF!</f>
        <v>#REF!</v>
      </c>
      <c r="DU16" s="214" t="e">
        <f>Customers!#REF!</f>
        <v>#REF!</v>
      </c>
      <c r="DV16" s="214" t="e">
        <f>Customers!#REF!</f>
        <v>#REF!</v>
      </c>
      <c r="DW16" s="214" t="e">
        <f>Customers!#REF!</f>
        <v>#REF!</v>
      </c>
      <c r="DX16" s="214" t="e">
        <f>Customers!#REF!</f>
        <v>#REF!</v>
      </c>
      <c r="DY16" s="214" t="e">
        <f>Customers!#REF!</f>
        <v>#REF!</v>
      </c>
      <c r="DZ16" s="214" t="e">
        <f>Customers!#REF!</f>
        <v>#REF!</v>
      </c>
      <c r="EA16" s="214" t="e">
        <f>Customers!#REF!</f>
        <v>#REF!</v>
      </c>
      <c r="EB16" s="214" t="e">
        <f>Customers!#REF!</f>
        <v>#REF!</v>
      </c>
      <c r="EC16" s="214" t="e">
        <f>Customers!#REF!</f>
        <v>#REF!</v>
      </c>
      <c r="ED16" s="214" t="e">
        <f>SUM(DR16:EC16)</f>
        <v>#REF!</v>
      </c>
      <c r="EF16" s="214" t="e">
        <f t="shared" si="13"/>
        <v>#REF!</v>
      </c>
      <c r="EG16" s="214" t="e">
        <f t="shared" si="14"/>
        <v>#REF!</v>
      </c>
      <c r="EH16" s="214" t="e">
        <f t="shared" si="15"/>
        <v>#REF!</v>
      </c>
      <c r="EI16" s="214" t="e">
        <f t="shared" si="16"/>
        <v>#REF!</v>
      </c>
      <c r="EJ16" s="214" t="e">
        <f t="shared" si="17"/>
        <v>#REF!</v>
      </c>
      <c r="EK16" s="214" t="e">
        <f t="shared" si="18"/>
        <v>#REF!</v>
      </c>
      <c r="EL16" s="214" t="e">
        <f t="shared" si="19"/>
        <v>#REF!</v>
      </c>
      <c r="EM16" s="214" t="e">
        <f t="shared" si="20"/>
        <v>#REF!</v>
      </c>
      <c r="EN16" s="214" t="e">
        <f t="shared" si="21"/>
        <v>#REF!</v>
      </c>
      <c r="EO16" s="214" t="e">
        <f t="shared" si="22"/>
        <v>#REF!</v>
      </c>
    </row>
    <row r="17" spans="1:145" x14ac:dyDescent="0.2">
      <c r="A17" s="37">
        <v>9</v>
      </c>
      <c r="B17" s="31"/>
      <c r="C17" s="35"/>
      <c r="D17" s="35" t="s">
        <v>217</v>
      </c>
      <c r="E17" s="213" t="e">
        <f>E15+E16</f>
        <v>#REF!</v>
      </c>
      <c r="F17" s="213" t="e">
        <f t="shared" ref="F17:BQ17" si="23">F15+F16</f>
        <v>#REF!</v>
      </c>
      <c r="G17" s="213" t="e">
        <f t="shared" si="23"/>
        <v>#REF!</v>
      </c>
      <c r="H17" s="213" t="e">
        <f t="shared" si="23"/>
        <v>#REF!</v>
      </c>
      <c r="I17" s="213" t="e">
        <f t="shared" si="23"/>
        <v>#REF!</v>
      </c>
      <c r="J17" s="213" t="e">
        <f t="shared" si="23"/>
        <v>#REF!</v>
      </c>
      <c r="K17" s="213" t="e">
        <f t="shared" si="23"/>
        <v>#REF!</v>
      </c>
      <c r="L17" s="213" t="e">
        <f t="shared" si="23"/>
        <v>#REF!</v>
      </c>
      <c r="M17" s="213" t="e">
        <f t="shared" si="23"/>
        <v>#REF!</v>
      </c>
      <c r="N17" s="213" t="e">
        <f t="shared" si="23"/>
        <v>#REF!</v>
      </c>
      <c r="O17" s="213" t="e">
        <f t="shared" si="23"/>
        <v>#REF!</v>
      </c>
      <c r="P17" s="213" t="e">
        <f t="shared" si="23"/>
        <v>#REF!</v>
      </c>
      <c r="Q17" s="213" t="e">
        <f t="shared" si="23"/>
        <v>#REF!</v>
      </c>
      <c r="R17" s="213" t="e">
        <f t="shared" si="23"/>
        <v>#REF!</v>
      </c>
      <c r="S17" s="213" t="e">
        <f t="shared" si="23"/>
        <v>#REF!</v>
      </c>
      <c r="T17" s="213" t="e">
        <f t="shared" si="23"/>
        <v>#REF!</v>
      </c>
      <c r="U17" s="213" t="e">
        <f t="shared" si="23"/>
        <v>#REF!</v>
      </c>
      <c r="V17" s="213" t="e">
        <f t="shared" si="23"/>
        <v>#REF!</v>
      </c>
      <c r="W17" s="213" t="e">
        <f t="shared" si="23"/>
        <v>#REF!</v>
      </c>
      <c r="X17" s="213" t="e">
        <f t="shared" si="23"/>
        <v>#REF!</v>
      </c>
      <c r="Y17" s="213" t="e">
        <f t="shared" si="23"/>
        <v>#REF!</v>
      </c>
      <c r="Z17" s="213" t="e">
        <f t="shared" si="23"/>
        <v>#REF!</v>
      </c>
      <c r="AA17" s="213" t="e">
        <f t="shared" si="23"/>
        <v>#REF!</v>
      </c>
      <c r="AB17" s="213" t="e">
        <f t="shared" si="23"/>
        <v>#REF!</v>
      </c>
      <c r="AC17" s="213" t="e">
        <f t="shared" si="23"/>
        <v>#REF!</v>
      </c>
      <c r="AD17" s="213" t="e">
        <f t="shared" si="23"/>
        <v>#REF!</v>
      </c>
      <c r="AE17" s="213" t="e">
        <f t="shared" si="23"/>
        <v>#REF!</v>
      </c>
      <c r="AF17" s="213" t="e">
        <f t="shared" si="23"/>
        <v>#REF!</v>
      </c>
      <c r="AG17" s="213" t="e">
        <f t="shared" si="23"/>
        <v>#REF!</v>
      </c>
      <c r="AH17" s="213" t="e">
        <f t="shared" si="23"/>
        <v>#REF!</v>
      </c>
      <c r="AI17" s="213" t="e">
        <f t="shared" si="23"/>
        <v>#REF!</v>
      </c>
      <c r="AJ17" s="213" t="e">
        <f t="shared" si="23"/>
        <v>#REF!</v>
      </c>
      <c r="AK17" s="213" t="e">
        <f t="shared" si="23"/>
        <v>#REF!</v>
      </c>
      <c r="AL17" s="213" t="e">
        <f t="shared" si="23"/>
        <v>#REF!</v>
      </c>
      <c r="AM17" s="213" t="e">
        <f t="shared" si="23"/>
        <v>#REF!</v>
      </c>
      <c r="AN17" s="213" t="e">
        <f t="shared" si="23"/>
        <v>#REF!</v>
      </c>
      <c r="AO17" s="213" t="e">
        <f t="shared" si="23"/>
        <v>#REF!</v>
      </c>
      <c r="AP17" s="213" t="e">
        <f t="shared" si="23"/>
        <v>#REF!</v>
      </c>
      <c r="AQ17" s="213" t="e">
        <f t="shared" si="23"/>
        <v>#REF!</v>
      </c>
      <c r="AR17" s="213" t="e">
        <f t="shared" si="23"/>
        <v>#REF!</v>
      </c>
      <c r="AS17" s="213" t="e">
        <f t="shared" si="23"/>
        <v>#REF!</v>
      </c>
      <c r="AT17" s="213" t="e">
        <f t="shared" si="23"/>
        <v>#REF!</v>
      </c>
      <c r="AU17" s="213" t="e">
        <f t="shared" si="23"/>
        <v>#REF!</v>
      </c>
      <c r="AV17" s="213" t="e">
        <f t="shared" si="23"/>
        <v>#REF!</v>
      </c>
      <c r="AW17" s="213" t="e">
        <f t="shared" si="23"/>
        <v>#REF!</v>
      </c>
      <c r="AX17" s="213" t="e">
        <f t="shared" si="23"/>
        <v>#REF!</v>
      </c>
      <c r="AY17" s="213" t="e">
        <f t="shared" si="23"/>
        <v>#REF!</v>
      </c>
      <c r="AZ17" s="213" t="e">
        <f t="shared" si="23"/>
        <v>#REF!</v>
      </c>
      <c r="BA17" s="213" t="e">
        <f t="shared" si="23"/>
        <v>#REF!</v>
      </c>
      <c r="BB17" s="213" t="e">
        <f t="shared" si="23"/>
        <v>#REF!</v>
      </c>
      <c r="BC17" s="213" t="e">
        <f t="shared" si="23"/>
        <v>#REF!</v>
      </c>
      <c r="BD17" s="213" t="e">
        <f t="shared" si="23"/>
        <v>#REF!</v>
      </c>
      <c r="BE17" s="213" t="e">
        <f t="shared" si="23"/>
        <v>#REF!</v>
      </c>
      <c r="BF17" s="213" t="e">
        <f t="shared" si="23"/>
        <v>#REF!</v>
      </c>
      <c r="BG17" s="213" t="e">
        <f t="shared" si="23"/>
        <v>#REF!</v>
      </c>
      <c r="BH17" s="213" t="e">
        <f t="shared" si="23"/>
        <v>#REF!</v>
      </c>
      <c r="BI17" s="213" t="e">
        <f t="shared" si="23"/>
        <v>#REF!</v>
      </c>
      <c r="BJ17" s="213" t="e">
        <f t="shared" si="23"/>
        <v>#REF!</v>
      </c>
      <c r="BK17" s="213" t="e">
        <f t="shared" si="23"/>
        <v>#REF!</v>
      </c>
      <c r="BL17" s="213" t="e">
        <f t="shared" si="23"/>
        <v>#REF!</v>
      </c>
      <c r="BM17" s="213" t="e">
        <f t="shared" si="23"/>
        <v>#REF!</v>
      </c>
      <c r="BN17" s="213" t="e">
        <f t="shared" si="23"/>
        <v>#REF!</v>
      </c>
      <c r="BO17" s="213" t="e">
        <f t="shared" si="23"/>
        <v>#REF!</v>
      </c>
      <c r="BP17" s="213" t="e">
        <f t="shared" si="23"/>
        <v>#REF!</v>
      </c>
      <c r="BQ17" s="213" t="e">
        <f t="shared" si="23"/>
        <v>#REF!</v>
      </c>
      <c r="BR17" s="213" t="e">
        <f t="shared" ref="BR17:EC17" si="24">BR15+BR16</f>
        <v>#REF!</v>
      </c>
      <c r="BS17" s="213" t="e">
        <f t="shared" si="24"/>
        <v>#REF!</v>
      </c>
      <c r="BT17" s="213" t="e">
        <f t="shared" si="24"/>
        <v>#REF!</v>
      </c>
      <c r="BU17" s="213" t="e">
        <f t="shared" si="24"/>
        <v>#REF!</v>
      </c>
      <c r="BV17" s="213" t="e">
        <f t="shared" si="24"/>
        <v>#REF!</v>
      </c>
      <c r="BW17" s="213" t="e">
        <f t="shared" si="24"/>
        <v>#REF!</v>
      </c>
      <c r="BX17" s="213" t="e">
        <f t="shared" si="24"/>
        <v>#REF!</v>
      </c>
      <c r="BY17" s="213" t="e">
        <f t="shared" si="24"/>
        <v>#REF!</v>
      </c>
      <c r="BZ17" s="213" t="e">
        <f t="shared" si="24"/>
        <v>#REF!</v>
      </c>
      <c r="CA17" s="213" t="e">
        <f t="shared" si="24"/>
        <v>#REF!</v>
      </c>
      <c r="CB17" s="213" t="e">
        <f t="shared" si="24"/>
        <v>#REF!</v>
      </c>
      <c r="CC17" s="213" t="e">
        <f t="shared" si="24"/>
        <v>#REF!</v>
      </c>
      <c r="CD17" s="213" t="e">
        <f t="shared" si="24"/>
        <v>#REF!</v>
      </c>
      <c r="CE17" s="213" t="e">
        <f t="shared" si="24"/>
        <v>#REF!</v>
      </c>
      <c r="CF17" s="213" t="e">
        <f t="shared" si="24"/>
        <v>#REF!</v>
      </c>
      <c r="CG17" s="213" t="e">
        <f t="shared" si="24"/>
        <v>#REF!</v>
      </c>
      <c r="CH17" s="213" t="e">
        <f t="shared" si="24"/>
        <v>#REF!</v>
      </c>
      <c r="CI17" s="213" t="e">
        <f t="shared" si="24"/>
        <v>#REF!</v>
      </c>
      <c r="CJ17" s="213" t="e">
        <f t="shared" si="24"/>
        <v>#REF!</v>
      </c>
      <c r="CK17" s="213" t="e">
        <f t="shared" si="24"/>
        <v>#REF!</v>
      </c>
      <c r="CL17" s="213" t="e">
        <f t="shared" si="24"/>
        <v>#REF!</v>
      </c>
      <c r="CM17" s="213" t="e">
        <f t="shared" si="24"/>
        <v>#REF!</v>
      </c>
      <c r="CN17" s="213" t="e">
        <f t="shared" si="24"/>
        <v>#REF!</v>
      </c>
      <c r="CO17" s="213" t="e">
        <f t="shared" si="24"/>
        <v>#REF!</v>
      </c>
      <c r="CP17" s="213" t="e">
        <f t="shared" si="24"/>
        <v>#REF!</v>
      </c>
      <c r="CQ17" s="213" t="e">
        <f t="shared" si="24"/>
        <v>#REF!</v>
      </c>
      <c r="CR17" s="213" t="e">
        <f t="shared" si="24"/>
        <v>#REF!</v>
      </c>
      <c r="CS17" s="213" t="e">
        <f t="shared" si="24"/>
        <v>#REF!</v>
      </c>
      <c r="CT17" s="213" t="e">
        <f t="shared" si="24"/>
        <v>#REF!</v>
      </c>
      <c r="CU17" s="213" t="e">
        <f t="shared" si="24"/>
        <v>#REF!</v>
      </c>
      <c r="CV17" s="213" t="e">
        <f t="shared" si="24"/>
        <v>#REF!</v>
      </c>
      <c r="CW17" s="213" t="e">
        <f t="shared" si="24"/>
        <v>#REF!</v>
      </c>
      <c r="CX17" s="213" t="e">
        <f t="shared" si="24"/>
        <v>#REF!</v>
      </c>
      <c r="CY17" s="213" t="e">
        <f t="shared" si="24"/>
        <v>#REF!</v>
      </c>
      <c r="CZ17" s="213" t="e">
        <f t="shared" si="24"/>
        <v>#REF!</v>
      </c>
      <c r="DA17" s="213" t="e">
        <f t="shared" si="24"/>
        <v>#REF!</v>
      </c>
      <c r="DB17" s="213" t="e">
        <f t="shared" si="24"/>
        <v>#REF!</v>
      </c>
      <c r="DC17" s="213" t="e">
        <f t="shared" si="24"/>
        <v>#REF!</v>
      </c>
      <c r="DD17" s="213" t="e">
        <f t="shared" si="24"/>
        <v>#REF!</v>
      </c>
      <c r="DE17" s="213" t="e">
        <f t="shared" si="24"/>
        <v>#REF!</v>
      </c>
      <c r="DF17" s="213" t="e">
        <f t="shared" si="24"/>
        <v>#REF!</v>
      </c>
      <c r="DG17" s="213" t="e">
        <f t="shared" si="24"/>
        <v>#REF!</v>
      </c>
      <c r="DH17" s="213" t="e">
        <f t="shared" si="24"/>
        <v>#REF!</v>
      </c>
      <c r="DI17" s="213" t="e">
        <f t="shared" si="24"/>
        <v>#REF!</v>
      </c>
      <c r="DJ17" s="213" t="e">
        <f t="shared" si="24"/>
        <v>#REF!</v>
      </c>
      <c r="DK17" s="213" t="e">
        <f t="shared" si="24"/>
        <v>#REF!</v>
      </c>
      <c r="DL17" s="213" t="e">
        <f t="shared" si="24"/>
        <v>#REF!</v>
      </c>
      <c r="DM17" s="213" t="e">
        <f t="shared" si="24"/>
        <v>#REF!</v>
      </c>
      <c r="DN17" s="213" t="e">
        <f t="shared" si="24"/>
        <v>#REF!</v>
      </c>
      <c r="DO17" s="213" t="e">
        <f t="shared" si="24"/>
        <v>#REF!</v>
      </c>
      <c r="DP17" s="213" t="e">
        <f t="shared" si="24"/>
        <v>#REF!</v>
      </c>
      <c r="DQ17" s="213" t="e">
        <f t="shared" si="24"/>
        <v>#REF!</v>
      </c>
      <c r="DR17" s="213" t="e">
        <f t="shared" si="24"/>
        <v>#REF!</v>
      </c>
      <c r="DS17" s="213" t="e">
        <f t="shared" si="24"/>
        <v>#REF!</v>
      </c>
      <c r="DT17" s="213" t="e">
        <f t="shared" si="24"/>
        <v>#REF!</v>
      </c>
      <c r="DU17" s="213" t="e">
        <f t="shared" si="24"/>
        <v>#REF!</v>
      </c>
      <c r="DV17" s="213" t="e">
        <f t="shared" si="24"/>
        <v>#REF!</v>
      </c>
      <c r="DW17" s="213" t="e">
        <f t="shared" si="24"/>
        <v>#REF!</v>
      </c>
      <c r="DX17" s="213" t="e">
        <f t="shared" si="24"/>
        <v>#REF!</v>
      </c>
      <c r="DY17" s="213" t="e">
        <f t="shared" si="24"/>
        <v>#REF!</v>
      </c>
      <c r="DZ17" s="213" t="e">
        <f t="shared" si="24"/>
        <v>#REF!</v>
      </c>
      <c r="EA17" s="213" t="e">
        <f t="shared" si="24"/>
        <v>#REF!</v>
      </c>
      <c r="EB17" s="213" t="e">
        <f t="shared" si="24"/>
        <v>#REF!</v>
      </c>
      <c r="EC17" s="213" t="e">
        <f t="shared" si="24"/>
        <v>#REF!</v>
      </c>
      <c r="ED17" s="213" t="e">
        <f t="shared" ref="ED17" si="25">ED15+ED16</f>
        <v>#REF!</v>
      </c>
      <c r="EF17" s="213" t="e">
        <f t="shared" si="13"/>
        <v>#REF!</v>
      </c>
      <c r="EG17" s="213" t="e">
        <f t="shared" si="14"/>
        <v>#REF!</v>
      </c>
      <c r="EH17" s="213" t="e">
        <f t="shared" si="15"/>
        <v>#REF!</v>
      </c>
      <c r="EI17" s="213" t="e">
        <f t="shared" si="16"/>
        <v>#REF!</v>
      </c>
      <c r="EJ17" s="213" t="e">
        <f t="shared" si="17"/>
        <v>#REF!</v>
      </c>
      <c r="EK17" s="213" t="e">
        <f t="shared" si="18"/>
        <v>#REF!</v>
      </c>
      <c r="EL17" s="213" t="e">
        <f t="shared" si="19"/>
        <v>#REF!</v>
      </c>
      <c r="EM17" s="213" t="e">
        <f t="shared" si="20"/>
        <v>#REF!</v>
      </c>
      <c r="EN17" s="213" t="e">
        <f t="shared" si="21"/>
        <v>#REF!</v>
      </c>
      <c r="EO17" s="213" t="e">
        <f t="shared" si="22"/>
        <v>#REF!</v>
      </c>
    </row>
    <row r="18" spans="1:145" x14ac:dyDescent="0.2">
      <c r="A18" s="37">
        <v>10</v>
      </c>
      <c r="B18" s="56" t="s">
        <v>26</v>
      </c>
      <c r="C18" s="35"/>
      <c r="D18" s="35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  <c r="DN18" s="213"/>
      <c r="DO18" s="213"/>
      <c r="DP18" s="213"/>
      <c r="DQ18" s="213"/>
      <c r="DR18" s="213"/>
      <c r="DS18" s="213"/>
      <c r="DT18" s="213"/>
      <c r="DU18" s="213"/>
      <c r="DV18" s="213"/>
      <c r="DW18" s="213"/>
      <c r="DX18" s="213"/>
      <c r="DY18" s="213"/>
      <c r="DZ18" s="213"/>
      <c r="EA18" s="213"/>
      <c r="EB18" s="213"/>
      <c r="EC18" s="213"/>
      <c r="ED18" s="213"/>
      <c r="EF18" s="213"/>
      <c r="EG18" s="213"/>
      <c r="EH18" s="213"/>
      <c r="EI18" s="213"/>
      <c r="EJ18" s="213"/>
      <c r="EK18" s="213"/>
      <c r="EL18" s="213"/>
      <c r="EM18" s="213"/>
      <c r="EN18" s="213"/>
      <c r="EO18" s="213"/>
    </row>
    <row r="19" spans="1:145" x14ac:dyDescent="0.2">
      <c r="A19" s="37">
        <v>11</v>
      </c>
      <c r="B19" s="31"/>
      <c r="C19" s="34" t="s">
        <v>80</v>
      </c>
      <c r="D19" s="34"/>
      <c r="E19" s="213" t="e">
        <f>Customers!#REF!+Customers!#REF!</f>
        <v>#REF!</v>
      </c>
      <c r="F19" s="213" t="e">
        <f>Customers!#REF!+Customers!#REF!</f>
        <v>#REF!</v>
      </c>
      <c r="G19" s="213" t="e">
        <f>Customers!#REF!+Customers!#REF!</f>
        <v>#REF!</v>
      </c>
      <c r="H19" s="213" t="e">
        <f>Customers!#REF!+Customers!#REF!</f>
        <v>#REF!</v>
      </c>
      <c r="I19" s="213" t="e">
        <f>Customers!#REF!+Customers!#REF!</f>
        <v>#REF!</v>
      </c>
      <c r="J19" s="213" t="e">
        <f>Customers!#REF!+Customers!#REF!</f>
        <v>#REF!</v>
      </c>
      <c r="K19" s="213" t="e">
        <f>Customers!#REF!+Customers!#REF!</f>
        <v>#REF!</v>
      </c>
      <c r="L19" s="213" t="e">
        <f>Customers!#REF!+Customers!#REF!</f>
        <v>#REF!</v>
      </c>
      <c r="M19" s="213" t="e">
        <f>Customers!#REF!+Customers!#REF!</f>
        <v>#REF!</v>
      </c>
      <c r="N19" s="213" t="e">
        <f>Customers!#REF!+Customers!#REF!</f>
        <v>#REF!</v>
      </c>
      <c r="O19" s="213" t="e">
        <f>Customers!#REF!+Customers!#REF!</f>
        <v>#REF!</v>
      </c>
      <c r="P19" s="213" t="e">
        <f>Customers!#REF!+Customers!#REF!</f>
        <v>#REF!</v>
      </c>
      <c r="Q19" s="213" t="e">
        <f>SUM(E19:P19)</f>
        <v>#REF!</v>
      </c>
      <c r="R19" s="213" t="e">
        <f>Customers!#REF!+Customers!#REF!</f>
        <v>#REF!</v>
      </c>
      <c r="S19" s="213" t="e">
        <f>Customers!#REF!+Customers!#REF!</f>
        <v>#REF!</v>
      </c>
      <c r="T19" s="213" t="e">
        <f>Customers!#REF!+Customers!#REF!</f>
        <v>#REF!</v>
      </c>
      <c r="U19" s="213" t="e">
        <f>Customers!#REF!+Customers!#REF!</f>
        <v>#REF!</v>
      </c>
      <c r="V19" s="213" t="e">
        <f>Customers!#REF!+Customers!#REF!</f>
        <v>#REF!</v>
      </c>
      <c r="W19" s="213" t="e">
        <f>Customers!#REF!+Customers!#REF!</f>
        <v>#REF!</v>
      </c>
      <c r="X19" s="213" t="e">
        <f>Customers!#REF!+Customers!#REF!</f>
        <v>#REF!</v>
      </c>
      <c r="Y19" s="213" t="e">
        <f>Customers!#REF!+Customers!#REF!</f>
        <v>#REF!</v>
      </c>
      <c r="Z19" s="213" t="e">
        <f>Customers!#REF!+Customers!#REF!</f>
        <v>#REF!</v>
      </c>
      <c r="AA19" s="213" t="e">
        <f>Customers!#REF!+Customers!#REF!</f>
        <v>#REF!</v>
      </c>
      <c r="AB19" s="213" t="e">
        <f>Customers!#REF!+Customers!#REF!</f>
        <v>#REF!</v>
      </c>
      <c r="AC19" s="213" t="e">
        <f>Customers!#REF!+Customers!#REF!</f>
        <v>#REF!</v>
      </c>
      <c r="AD19" s="213" t="e">
        <f>SUM(R19:AC19)</f>
        <v>#REF!</v>
      </c>
      <c r="AE19" s="213" t="e">
        <f>Customers!#REF!+Customers!#REF!</f>
        <v>#REF!</v>
      </c>
      <c r="AF19" s="213" t="e">
        <f>Customers!#REF!+Customers!#REF!</f>
        <v>#REF!</v>
      </c>
      <c r="AG19" s="213" t="e">
        <f>Customers!#REF!+Customers!#REF!</f>
        <v>#REF!</v>
      </c>
      <c r="AH19" s="213" t="e">
        <f>Customers!#REF!+Customers!#REF!</f>
        <v>#REF!</v>
      </c>
      <c r="AI19" s="213" t="e">
        <f>Customers!#REF!+Customers!#REF!</f>
        <v>#REF!</v>
      </c>
      <c r="AJ19" s="213" t="e">
        <f>Customers!#REF!+Customers!#REF!</f>
        <v>#REF!</v>
      </c>
      <c r="AK19" s="213" t="e">
        <f>Customers!#REF!+Customers!#REF!</f>
        <v>#REF!</v>
      </c>
      <c r="AL19" s="213" t="e">
        <f>Customers!#REF!+Customers!#REF!</f>
        <v>#REF!</v>
      </c>
      <c r="AM19" s="213" t="e">
        <f>Customers!#REF!+Customers!#REF!</f>
        <v>#REF!</v>
      </c>
      <c r="AN19" s="213" t="e">
        <f>Customers!#REF!+Customers!#REF!</f>
        <v>#REF!</v>
      </c>
      <c r="AO19" s="213" t="e">
        <f>Customers!#REF!+Customers!#REF!</f>
        <v>#REF!</v>
      </c>
      <c r="AP19" s="213" t="e">
        <f>Customers!#REF!+Customers!#REF!</f>
        <v>#REF!</v>
      </c>
      <c r="AQ19" s="213" t="e">
        <f>SUM(AE19:AP19)</f>
        <v>#REF!</v>
      </c>
      <c r="AR19" s="213" t="e">
        <f>Customers!#REF!+Customers!#REF!</f>
        <v>#REF!</v>
      </c>
      <c r="AS19" s="213" t="e">
        <f>Customers!#REF!+Customers!#REF!</f>
        <v>#REF!</v>
      </c>
      <c r="AT19" s="213" t="e">
        <f>Customers!#REF!+Customers!#REF!</f>
        <v>#REF!</v>
      </c>
      <c r="AU19" s="213" t="e">
        <f>Customers!#REF!+Customers!#REF!</f>
        <v>#REF!</v>
      </c>
      <c r="AV19" s="213" t="e">
        <f>Customers!#REF!+Customers!#REF!</f>
        <v>#REF!</v>
      </c>
      <c r="AW19" s="213" t="e">
        <f>Customers!#REF!+Customers!#REF!</f>
        <v>#REF!</v>
      </c>
      <c r="AX19" s="213" t="e">
        <f>Customers!#REF!+Customers!#REF!</f>
        <v>#REF!</v>
      </c>
      <c r="AY19" s="213" t="e">
        <f>Customers!#REF!+Customers!#REF!</f>
        <v>#REF!</v>
      </c>
      <c r="AZ19" s="213" t="e">
        <f>Customers!#REF!+Customers!#REF!</f>
        <v>#REF!</v>
      </c>
      <c r="BA19" s="213" t="e">
        <f>Customers!#REF!+Customers!#REF!</f>
        <v>#REF!</v>
      </c>
      <c r="BB19" s="213" t="e">
        <f>Customers!#REF!+Customers!#REF!</f>
        <v>#REF!</v>
      </c>
      <c r="BC19" s="213" t="e">
        <f>Customers!#REF!+Customers!#REF!</f>
        <v>#REF!</v>
      </c>
      <c r="BD19" s="213" t="e">
        <f>SUM(AR19:BC19)</f>
        <v>#REF!</v>
      </c>
      <c r="BE19" s="213" t="e">
        <f>Customers!#REF!+Customers!#REF!</f>
        <v>#REF!</v>
      </c>
      <c r="BF19" s="213" t="e">
        <f>Customers!#REF!+Customers!#REF!</f>
        <v>#REF!</v>
      </c>
      <c r="BG19" s="213" t="e">
        <f>Customers!#REF!+Customers!#REF!</f>
        <v>#REF!</v>
      </c>
      <c r="BH19" s="213" t="e">
        <f>Customers!#REF!+Customers!#REF!</f>
        <v>#REF!</v>
      </c>
      <c r="BI19" s="213" t="e">
        <f>Customers!#REF!+Customers!#REF!</f>
        <v>#REF!</v>
      </c>
      <c r="BJ19" s="213" t="e">
        <f>Customers!#REF!+Customers!#REF!</f>
        <v>#REF!</v>
      </c>
      <c r="BK19" s="213" t="e">
        <f>Customers!#REF!+Customers!#REF!</f>
        <v>#REF!</v>
      </c>
      <c r="BL19" s="213" t="e">
        <f>Customers!#REF!+Customers!#REF!</f>
        <v>#REF!</v>
      </c>
      <c r="BM19" s="213" t="e">
        <f>Customers!#REF!+Customers!#REF!</f>
        <v>#REF!</v>
      </c>
      <c r="BN19" s="213" t="e">
        <f>Customers!#REF!+Customers!#REF!</f>
        <v>#REF!</v>
      </c>
      <c r="BO19" s="213" t="e">
        <f>Customers!#REF!+Customers!#REF!</f>
        <v>#REF!</v>
      </c>
      <c r="BP19" s="213" t="e">
        <f>Customers!#REF!+Customers!#REF!</f>
        <v>#REF!</v>
      </c>
      <c r="BQ19" s="213" t="e">
        <f>SUM(BE19:BP19)</f>
        <v>#REF!</v>
      </c>
      <c r="BR19" s="213" t="e">
        <f>Customers!#REF!+Customers!#REF!</f>
        <v>#REF!</v>
      </c>
      <c r="BS19" s="213" t="e">
        <f>Customers!#REF!+Customers!#REF!</f>
        <v>#REF!</v>
      </c>
      <c r="BT19" s="213" t="e">
        <f>Customers!#REF!+Customers!#REF!</f>
        <v>#REF!</v>
      </c>
      <c r="BU19" s="213" t="e">
        <f>Customers!#REF!+Customers!#REF!</f>
        <v>#REF!</v>
      </c>
      <c r="BV19" s="213" t="e">
        <f>Customers!#REF!+Customers!#REF!</f>
        <v>#REF!</v>
      </c>
      <c r="BW19" s="213" t="e">
        <f>Customers!#REF!+Customers!#REF!</f>
        <v>#REF!</v>
      </c>
      <c r="BX19" s="213" t="e">
        <f>Customers!#REF!+Customers!#REF!</f>
        <v>#REF!</v>
      </c>
      <c r="BY19" s="213" t="e">
        <f>Customers!#REF!+Customers!#REF!</f>
        <v>#REF!</v>
      </c>
      <c r="BZ19" s="213" t="e">
        <f>Customers!#REF!+Customers!#REF!</f>
        <v>#REF!</v>
      </c>
      <c r="CA19" s="213" t="e">
        <f>Customers!#REF!+Customers!#REF!</f>
        <v>#REF!</v>
      </c>
      <c r="CB19" s="213" t="e">
        <f>Customers!#REF!+Customers!#REF!</f>
        <v>#REF!</v>
      </c>
      <c r="CC19" s="213" t="e">
        <f>Customers!#REF!+Customers!#REF!</f>
        <v>#REF!</v>
      </c>
      <c r="CD19" s="213" t="e">
        <f>SUM(BR19:CC19)</f>
        <v>#REF!</v>
      </c>
      <c r="CE19" s="213" t="e">
        <f>Customers!#REF!+Customers!#REF!</f>
        <v>#REF!</v>
      </c>
      <c r="CF19" s="213" t="e">
        <f>Customers!#REF!+Customers!#REF!</f>
        <v>#REF!</v>
      </c>
      <c r="CG19" s="213" t="e">
        <f>Customers!#REF!+Customers!#REF!</f>
        <v>#REF!</v>
      </c>
      <c r="CH19" s="213" t="e">
        <f>Customers!#REF!+Customers!#REF!</f>
        <v>#REF!</v>
      </c>
      <c r="CI19" s="213" t="e">
        <f>Customers!#REF!+Customers!#REF!</f>
        <v>#REF!</v>
      </c>
      <c r="CJ19" s="213" t="e">
        <f>Customers!#REF!+Customers!#REF!</f>
        <v>#REF!</v>
      </c>
      <c r="CK19" s="213" t="e">
        <f>Customers!#REF!+Customers!#REF!</f>
        <v>#REF!</v>
      </c>
      <c r="CL19" s="213" t="e">
        <f>Customers!#REF!+Customers!#REF!</f>
        <v>#REF!</v>
      </c>
      <c r="CM19" s="213" t="e">
        <f>Customers!#REF!+Customers!#REF!</f>
        <v>#REF!</v>
      </c>
      <c r="CN19" s="213" t="e">
        <f>Customers!#REF!+Customers!#REF!</f>
        <v>#REF!</v>
      </c>
      <c r="CO19" s="213" t="e">
        <f>Customers!#REF!+Customers!#REF!</f>
        <v>#REF!</v>
      </c>
      <c r="CP19" s="213" t="e">
        <f>Customers!#REF!+Customers!#REF!</f>
        <v>#REF!</v>
      </c>
      <c r="CQ19" s="213" t="e">
        <f>SUM(CE19:CP19)</f>
        <v>#REF!</v>
      </c>
      <c r="CR19" s="213" t="e">
        <f>Customers!#REF!+Customers!#REF!</f>
        <v>#REF!</v>
      </c>
      <c r="CS19" s="213" t="e">
        <f>Customers!#REF!+Customers!#REF!</f>
        <v>#REF!</v>
      </c>
      <c r="CT19" s="213" t="e">
        <f>Customers!#REF!+Customers!#REF!</f>
        <v>#REF!</v>
      </c>
      <c r="CU19" s="213" t="e">
        <f>Customers!#REF!+Customers!#REF!</f>
        <v>#REF!</v>
      </c>
      <c r="CV19" s="213" t="e">
        <f>Customers!#REF!+Customers!#REF!</f>
        <v>#REF!</v>
      </c>
      <c r="CW19" s="213" t="e">
        <f>Customers!#REF!+Customers!#REF!</f>
        <v>#REF!</v>
      </c>
      <c r="CX19" s="213" t="e">
        <f>Customers!#REF!+Customers!#REF!</f>
        <v>#REF!</v>
      </c>
      <c r="CY19" s="213" t="e">
        <f>Customers!#REF!+Customers!#REF!</f>
        <v>#REF!</v>
      </c>
      <c r="CZ19" s="213" t="e">
        <f>Customers!#REF!+Customers!#REF!</f>
        <v>#REF!</v>
      </c>
      <c r="DA19" s="213" t="e">
        <f>Customers!#REF!+Customers!#REF!</f>
        <v>#REF!</v>
      </c>
      <c r="DB19" s="213" t="e">
        <f>Customers!#REF!+Customers!#REF!</f>
        <v>#REF!</v>
      </c>
      <c r="DC19" s="213" t="e">
        <f>Customers!#REF!+Customers!#REF!</f>
        <v>#REF!</v>
      </c>
      <c r="DD19" s="213" t="e">
        <f>SUM(CR19:DC19)</f>
        <v>#REF!</v>
      </c>
      <c r="DE19" s="213" t="e">
        <f>Customers!#REF!+Customers!#REF!</f>
        <v>#REF!</v>
      </c>
      <c r="DF19" s="213" t="e">
        <f>Customers!#REF!+Customers!#REF!</f>
        <v>#REF!</v>
      </c>
      <c r="DG19" s="213" t="e">
        <f>Customers!#REF!+Customers!#REF!</f>
        <v>#REF!</v>
      </c>
      <c r="DH19" s="213" t="e">
        <f>Customers!#REF!+Customers!#REF!</f>
        <v>#REF!</v>
      </c>
      <c r="DI19" s="213" t="e">
        <f>Customers!#REF!+Customers!#REF!</f>
        <v>#REF!</v>
      </c>
      <c r="DJ19" s="213" t="e">
        <f>Customers!#REF!+Customers!#REF!</f>
        <v>#REF!</v>
      </c>
      <c r="DK19" s="213" t="e">
        <f>Customers!#REF!+Customers!#REF!</f>
        <v>#REF!</v>
      </c>
      <c r="DL19" s="213" t="e">
        <f>Customers!#REF!+Customers!#REF!</f>
        <v>#REF!</v>
      </c>
      <c r="DM19" s="213" t="e">
        <f>Customers!#REF!+Customers!#REF!</f>
        <v>#REF!</v>
      </c>
      <c r="DN19" s="213" t="e">
        <f>Customers!#REF!+Customers!#REF!</f>
        <v>#REF!</v>
      </c>
      <c r="DO19" s="213" t="e">
        <f>Customers!#REF!+Customers!#REF!</f>
        <v>#REF!</v>
      </c>
      <c r="DP19" s="213" t="e">
        <f>Customers!#REF!+Customers!#REF!</f>
        <v>#REF!</v>
      </c>
      <c r="DQ19" s="213" t="e">
        <f>SUM(DE19:DP19)</f>
        <v>#REF!</v>
      </c>
      <c r="DR19" s="213" t="e">
        <f>Customers!#REF!+Customers!#REF!</f>
        <v>#REF!</v>
      </c>
      <c r="DS19" s="213" t="e">
        <f>Customers!#REF!+Customers!#REF!</f>
        <v>#REF!</v>
      </c>
      <c r="DT19" s="213" t="e">
        <f>Customers!#REF!+Customers!#REF!</f>
        <v>#REF!</v>
      </c>
      <c r="DU19" s="213" t="e">
        <f>Customers!#REF!+Customers!#REF!</f>
        <v>#REF!</v>
      </c>
      <c r="DV19" s="213" t="e">
        <f>Customers!#REF!+Customers!#REF!</f>
        <v>#REF!</v>
      </c>
      <c r="DW19" s="213" t="e">
        <f>Customers!#REF!+Customers!#REF!</f>
        <v>#REF!</v>
      </c>
      <c r="DX19" s="213" t="e">
        <f>Customers!#REF!+Customers!#REF!</f>
        <v>#REF!</v>
      </c>
      <c r="DY19" s="213" t="e">
        <f>Customers!#REF!+Customers!#REF!</f>
        <v>#REF!</v>
      </c>
      <c r="DZ19" s="213" t="e">
        <f>Customers!#REF!+Customers!#REF!</f>
        <v>#REF!</v>
      </c>
      <c r="EA19" s="213" t="e">
        <f>Customers!#REF!+Customers!#REF!</f>
        <v>#REF!</v>
      </c>
      <c r="EB19" s="213" t="e">
        <f>Customers!#REF!+Customers!#REF!</f>
        <v>#REF!</v>
      </c>
      <c r="EC19" s="213" t="e">
        <f>Customers!#REF!+Customers!#REF!</f>
        <v>#REF!</v>
      </c>
      <c r="ED19" s="213" t="e">
        <f>SUM(DR19:EC19)</f>
        <v>#REF!</v>
      </c>
      <c r="EF19" s="213" t="e">
        <f t="shared" ref="EF19:EF21" si="26">+Q19</f>
        <v>#REF!</v>
      </c>
      <c r="EG19" s="213" t="e">
        <f t="shared" ref="EG19:EG21" si="27">+AD19</f>
        <v>#REF!</v>
      </c>
      <c r="EH19" s="213" t="e">
        <f t="shared" ref="EH19:EH21" si="28">+AQ19</f>
        <v>#REF!</v>
      </c>
      <c r="EI19" s="213" t="e">
        <f t="shared" ref="EI19:EI21" si="29">+BD19</f>
        <v>#REF!</v>
      </c>
      <c r="EJ19" s="213" t="e">
        <f t="shared" ref="EJ19:EJ21" si="30">+BQ19</f>
        <v>#REF!</v>
      </c>
      <c r="EK19" s="213" t="e">
        <f t="shared" ref="EK19:EK21" si="31">+CD19</f>
        <v>#REF!</v>
      </c>
      <c r="EL19" s="213" t="e">
        <f t="shared" ref="EL19:EL21" si="32">+CQ19</f>
        <v>#REF!</v>
      </c>
      <c r="EM19" s="213" t="e">
        <f t="shared" ref="EM19:EM21" si="33">+DD19</f>
        <v>#REF!</v>
      </c>
      <c r="EN19" s="213" t="e">
        <f t="shared" ref="EN19:EN21" si="34">+DQ19</f>
        <v>#REF!</v>
      </c>
      <c r="EO19" s="213" t="e">
        <f t="shared" ref="EO19:EO21" si="35">+ED19</f>
        <v>#REF!</v>
      </c>
    </row>
    <row r="20" spans="1:145" x14ac:dyDescent="0.2">
      <c r="A20" s="37">
        <v>12</v>
      </c>
      <c r="B20" s="35"/>
      <c r="C20" s="34" t="s">
        <v>21</v>
      </c>
      <c r="D20" s="34"/>
      <c r="E20" s="214" t="e">
        <f>Customers!#REF!+Customers!#REF!</f>
        <v>#REF!</v>
      </c>
      <c r="F20" s="214" t="e">
        <f>Customers!#REF!+Customers!#REF!</f>
        <v>#REF!</v>
      </c>
      <c r="G20" s="214" t="e">
        <f>Customers!#REF!+Customers!#REF!</f>
        <v>#REF!</v>
      </c>
      <c r="H20" s="214" t="e">
        <f>Customers!#REF!+Customers!#REF!</f>
        <v>#REF!</v>
      </c>
      <c r="I20" s="214" t="e">
        <f>Customers!#REF!+Customers!#REF!</f>
        <v>#REF!</v>
      </c>
      <c r="J20" s="214" t="e">
        <f>Customers!#REF!+Customers!#REF!</f>
        <v>#REF!</v>
      </c>
      <c r="K20" s="214" t="e">
        <f>Customers!#REF!+Customers!#REF!</f>
        <v>#REF!</v>
      </c>
      <c r="L20" s="214" t="e">
        <f>Customers!#REF!+Customers!#REF!</f>
        <v>#REF!</v>
      </c>
      <c r="M20" s="214" t="e">
        <f>Customers!#REF!+Customers!#REF!</f>
        <v>#REF!</v>
      </c>
      <c r="N20" s="214" t="e">
        <f>Customers!#REF!+Customers!#REF!</f>
        <v>#REF!</v>
      </c>
      <c r="O20" s="214" t="e">
        <f>Customers!#REF!+Customers!#REF!</f>
        <v>#REF!</v>
      </c>
      <c r="P20" s="214" t="e">
        <f>Customers!#REF!+Customers!#REF!</f>
        <v>#REF!</v>
      </c>
      <c r="Q20" s="214" t="e">
        <f>SUM(E20:P20)</f>
        <v>#REF!</v>
      </c>
      <c r="R20" s="214" t="e">
        <f>Customers!#REF!+Customers!#REF!</f>
        <v>#REF!</v>
      </c>
      <c r="S20" s="214" t="e">
        <f>Customers!#REF!+Customers!#REF!</f>
        <v>#REF!</v>
      </c>
      <c r="T20" s="214" t="e">
        <f>Customers!#REF!+Customers!#REF!</f>
        <v>#REF!</v>
      </c>
      <c r="U20" s="214" t="e">
        <f>Customers!#REF!+Customers!#REF!</f>
        <v>#REF!</v>
      </c>
      <c r="V20" s="214" t="e">
        <f>Customers!#REF!+Customers!#REF!</f>
        <v>#REF!</v>
      </c>
      <c r="W20" s="214" t="e">
        <f>Customers!#REF!+Customers!#REF!</f>
        <v>#REF!</v>
      </c>
      <c r="X20" s="214" t="e">
        <f>Customers!#REF!+Customers!#REF!</f>
        <v>#REF!</v>
      </c>
      <c r="Y20" s="214" t="e">
        <f>Customers!#REF!+Customers!#REF!</f>
        <v>#REF!</v>
      </c>
      <c r="Z20" s="214" t="e">
        <f>Customers!#REF!+Customers!#REF!</f>
        <v>#REF!</v>
      </c>
      <c r="AA20" s="214" t="e">
        <f>Customers!#REF!+Customers!#REF!</f>
        <v>#REF!</v>
      </c>
      <c r="AB20" s="214" t="e">
        <f>Customers!#REF!+Customers!#REF!</f>
        <v>#REF!</v>
      </c>
      <c r="AC20" s="214" t="e">
        <f>Customers!#REF!+Customers!#REF!</f>
        <v>#REF!</v>
      </c>
      <c r="AD20" s="214" t="e">
        <f>SUM(R20:AC20)</f>
        <v>#REF!</v>
      </c>
      <c r="AE20" s="214" t="e">
        <f>Customers!#REF!+Customers!#REF!</f>
        <v>#REF!</v>
      </c>
      <c r="AF20" s="214" t="e">
        <f>Customers!#REF!+Customers!#REF!</f>
        <v>#REF!</v>
      </c>
      <c r="AG20" s="214" t="e">
        <f>Customers!#REF!+Customers!#REF!</f>
        <v>#REF!</v>
      </c>
      <c r="AH20" s="214" t="e">
        <f>Customers!#REF!+Customers!#REF!</f>
        <v>#REF!</v>
      </c>
      <c r="AI20" s="214" t="e">
        <f>Customers!#REF!+Customers!#REF!</f>
        <v>#REF!</v>
      </c>
      <c r="AJ20" s="214" t="e">
        <f>Customers!#REF!+Customers!#REF!</f>
        <v>#REF!</v>
      </c>
      <c r="AK20" s="214" t="e">
        <f>Customers!#REF!+Customers!#REF!</f>
        <v>#REF!</v>
      </c>
      <c r="AL20" s="214" t="e">
        <f>Customers!#REF!+Customers!#REF!</f>
        <v>#REF!</v>
      </c>
      <c r="AM20" s="214" t="e">
        <f>Customers!#REF!+Customers!#REF!</f>
        <v>#REF!</v>
      </c>
      <c r="AN20" s="214" t="e">
        <f>Customers!#REF!+Customers!#REF!</f>
        <v>#REF!</v>
      </c>
      <c r="AO20" s="214" t="e">
        <f>Customers!#REF!+Customers!#REF!</f>
        <v>#REF!</v>
      </c>
      <c r="AP20" s="214" t="e">
        <f>Customers!#REF!+Customers!#REF!</f>
        <v>#REF!</v>
      </c>
      <c r="AQ20" s="214" t="e">
        <f>SUM(AE20:AP20)</f>
        <v>#REF!</v>
      </c>
      <c r="AR20" s="214" t="e">
        <f>Customers!#REF!+Customers!#REF!</f>
        <v>#REF!</v>
      </c>
      <c r="AS20" s="214" t="e">
        <f>Customers!#REF!+Customers!#REF!</f>
        <v>#REF!</v>
      </c>
      <c r="AT20" s="214" t="e">
        <f>Customers!#REF!+Customers!#REF!</f>
        <v>#REF!</v>
      </c>
      <c r="AU20" s="214" t="e">
        <f>Customers!#REF!+Customers!#REF!</f>
        <v>#REF!</v>
      </c>
      <c r="AV20" s="214" t="e">
        <f>Customers!#REF!+Customers!#REF!</f>
        <v>#REF!</v>
      </c>
      <c r="AW20" s="214" t="e">
        <f>Customers!#REF!+Customers!#REF!</f>
        <v>#REF!</v>
      </c>
      <c r="AX20" s="214" t="e">
        <f>Customers!#REF!+Customers!#REF!</f>
        <v>#REF!</v>
      </c>
      <c r="AY20" s="214" t="e">
        <f>Customers!#REF!+Customers!#REF!</f>
        <v>#REF!</v>
      </c>
      <c r="AZ20" s="214" t="e">
        <f>Customers!#REF!+Customers!#REF!</f>
        <v>#REF!</v>
      </c>
      <c r="BA20" s="214" t="e">
        <f>Customers!#REF!+Customers!#REF!</f>
        <v>#REF!</v>
      </c>
      <c r="BB20" s="214" t="e">
        <f>Customers!#REF!+Customers!#REF!</f>
        <v>#REF!</v>
      </c>
      <c r="BC20" s="214" t="e">
        <f>Customers!#REF!+Customers!#REF!</f>
        <v>#REF!</v>
      </c>
      <c r="BD20" s="214" t="e">
        <f>SUM(AR20:BC20)</f>
        <v>#REF!</v>
      </c>
      <c r="BE20" s="214" t="e">
        <f>Customers!#REF!+Customers!#REF!</f>
        <v>#REF!</v>
      </c>
      <c r="BF20" s="214" t="e">
        <f>Customers!#REF!+Customers!#REF!</f>
        <v>#REF!</v>
      </c>
      <c r="BG20" s="214" t="e">
        <f>Customers!#REF!+Customers!#REF!</f>
        <v>#REF!</v>
      </c>
      <c r="BH20" s="214" t="e">
        <f>Customers!#REF!+Customers!#REF!</f>
        <v>#REF!</v>
      </c>
      <c r="BI20" s="214" t="e">
        <f>Customers!#REF!+Customers!#REF!</f>
        <v>#REF!</v>
      </c>
      <c r="BJ20" s="214" t="e">
        <f>Customers!#REF!+Customers!#REF!</f>
        <v>#REF!</v>
      </c>
      <c r="BK20" s="214" t="e">
        <f>Customers!#REF!+Customers!#REF!</f>
        <v>#REF!</v>
      </c>
      <c r="BL20" s="214" t="e">
        <f>Customers!#REF!+Customers!#REF!</f>
        <v>#REF!</v>
      </c>
      <c r="BM20" s="214" t="e">
        <f>Customers!#REF!+Customers!#REF!</f>
        <v>#REF!</v>
      </c>
      <c r="BN20" s="214" t="e">
        <f>Customers!#REF!+Customers!#REF!</f>
        <v>#REF!</v>
      </c>
      <c r="BO20" s="214" t="e">
        <f>Customers!#REF!+Customers!#REF!</f>
        <v>#REF!</v>
      </c>
      <c r="BP20" s="214" t="e">
        <f>Customers!#REF!+Customers!#REF!</f>
        <v>#REF!</v>
      </c>
      <c r="BQ20" s="214" t="e">
        <f>SUM(BE20:BP20)</f>
        <v>#REF!</v>
      </c>
      <c r="BR20" s="214" t="e">
        <f>Customers!#REF!+Customers!#REF!</f>
        <v>#REF!</v>
      </c>
      <c r="BS20" s="214" t="e">
        <f>Customers!#REF!+Customers!#REF!</f>
        <v>#REF!</v>
      </c>
      <c r="BT20" s="214" t="e">
        <f>Customers!#REF!+Customers!#REF!</f>
        <v>#REF!</v>
      </c>
      <c r="BU20" s="214" t="e">
        <f>Customers!#REF!+Customers!#REF!</f>
        <v>#REF!</v>
      </c>
      <c r="BV20" s="214" t="e">
        <f>Customers!#REF!+Customers!#REF!</f>
        <v>#REF!</v>
      </c>
      <c r="BW20" s="214" t="e">
        <f>Customers!#REF!+Customers!#REF!</f>
        <v>#REF!</v>
      </c>
      <c r="BX20" s="214" t="e">
        <f>Customers!#REF!+Customers!#REF!</f>
        <v>#REF!</v>
      </c>
      <c r="BY20" s="214" t="e">
        <f>Customers!#REF!+Customers!#REF!</f>
        <v>#REF!</v>
      </c>
      <c r="BZ20" s="214" t="e">
        <f>Customers!#REF!+Customers!#REF!</f>
        <v>#REF!</v>
      </c>
      <c r="CA20" s="214" t="e">
        <f>Customers!#REF!+Customers!#REF!</f>
        <v>#REF!</v>
      </c>
      <c r="CB20" s="214" t="e">
        <f>Customers!#REF!+Customers!#REF!</f>
        <v>#REF!</v>
      </c>
      <c r="CC20" s="214" t="e">
        <f>Customers!#REF!+Customers!#REF!</f>
        <v>#REF!</v>
      </c>
      <c r="CD20" s="214" t="e">
        <f>SUM(BR20:CC20)</f>
        <v>#REF!</v>
      </c>
      <c r="CE20" s="214" t="e">
        <f>Customers!#REF!+Customers!#REF!</f>
        <v>#REF!</v>
      </c>
      <c r="CF20" s="214" t="e">
        <f>Customers!#REF!+Customers!#REF!</f>
        <v>#REF!</v>
      </c>
      <c r="CG20" s="214" t="e">
        <f>Customers!#REF!+Customers!#REF!</f>
        <v>#REF!</v>
      </c>
      <c r="CH20" s="214" t="e">
        <f>Customers!#REF!+Customers!#REF!</f>
        <v>#REF!</v>
      </c>
      <c r="CI20" s="214" t="e">
        <f>Customers!#REF!+Customers!#REF!</f>
        <v>#REF!</v>
      </c>
      <c r="CJ20" s="214" t="e">
        <f>Customers!#REF!+Customers!#REF!</f>
        <v>#REF!</v>
      </c>
      <c r="CK20" s="214" t="e">
        <f>Customers!#REF!+Customers!#REF!</f>
        <v>#REF!</v>
      </c>
      <c r="CL20" s="214" t="e">
        <f>Customers!#REF!+Customers!#REF!</f>
        <v>#REF!</v>
      </c>
      <c r="CM20" s="214" t="e">
        <f>Customers!#REF!+Customers!#REF!</f>
        <v>#REF!</v>
      </c>
      <c r="CN20" s="214" t="e">
        <f>Customers!#REF!+Customers!#REF!</f>
        <v>#REF!</v>
      </c>
      <c r="CO20" s="214" t="e">
        <f>Customers!#REF!+Customers!#REF!</f>
        <v>#REF!</v>
      </c>
      <c r="CP20" s="214" t="e">
        <f>Customers!#REF!+Customers!#REF!</f>
        <v>#REF!</v>
      </c>
      <c r="CQ20" s="214" t="e">
        <f>SUM(CE20:CP20)</f>
        <v>#REF!</v>
      </c>
      <c r="CR20" s="214" t="e">
        <f>Customers!#REF!+Customers!#REF!</f>
        <v>#REF!</v>
      </c>
      <c r="CS20" s="214" t="e">
        <f>Customers!#REF!+Customers!#REF!</f>
        <v>#REF!</v>
      </c>
      <c r="CT20" s="214" t="e">
        <f>Customers!#REF!+Customers!#REF!</f>
        <v>#REF!</v>
      </c>
      <c r="CU20" s="214" t="e">
        <f>Customers!#REF!+Customers!#REF!</f>
        <v>#REF!</v>
      </c>
      <c r="CV20" s="214" t="e">
        <f>Customers!#REF!+Customers!#REF!</f>
        <v>#REF!</v>
      </c>
      <c r="CW20" s="214" t="e">
        <f>Customers!#REF!+Customers!#REF!</f>
        <v>#REF!</v>
      </c>
      <c r="CX20" s="214" t="e">
        <f>Customers!#REF!+Customers!#REF!</f>
        <v>#REF!</v>
      </c>
      <c r="CY20" s="214" t="e">
        <f>Customers!#REF!+Customers!#REF!</f>
        <v>#REF!</v>
      </c>
      <c r="CZ20" s="214" t="e">
        <f>Customers!#REF!+Customers!#REF!</f>
        <v>#REF!</v>
      </c>
      <c r="DA20" s="214" t="e">
        <f>Customers!#REF!+Customers!#REF!</f>
        <v>#REF!</v>
      </c>
      <c r="DB20" s="214" t="e">
        <f>Customers!#REF!+Customers!#REF!</f>
        <v>#REF!</v>
      </c>
      <c r="DC20" s="214" t="e">
        <f>Customers!#REF!+Customers!#REF!</f>
        <v>#REF!</v>
      </c>
      <c r="DD20" s="214" t="e">
        <f>SUM(CR20:DC20)</f>
        <v>#REF!</v>
      </c>
      <c r="DE20" s="214" t="e">
        <f>Customers!#REF!+Customers!#REF!</f>
        <v>#REF!</v>
      </c>
      <c r="DF20" s="214" t="e">
        <f>Customers!#REF!+Customers!#REF!</f>
        <v>#REF!</v>
      </c>
      <c r="DG20" s="214" t="e">
        <f>Customers!#REF!+Customers!#REF!</f>
        <v>#REF!</v>
      </c>
      <c r="DH20" s="214" t="e">
        <f>Customers!#REF!+Customers!#REF!</f>
        <v>#REF!</v>
      </c>
      <c r="DI20" s="214" t="e">
        <f>Customers!#REF!+Customers!#REF!</f>
        <v>#REF!</v>
      </c>
      <c r="DJ20" s="214" t="e">
        <f>Customers!#REF!+Customers!#REF!</f>
        <v>#REF!</v>
      </c>
      <c r="DK20" s="214" t="e">
        <f>Customers!#REF!+Customers!#REF!</f>
        <v>#REF!</v>
      </c>
      <c r="DL20" s="214" t="e">
        <f>Customers!#REF!+Customers!#REF!</f>
        <v>#REF!</v>
      </c>
      <c r="DM20" s="214" t="e">
        <f>Customers!#REF!+Customers!#REF!</f>
        <v>#REF!</v>
      </c>
      <c r="DN20" s="214" t="e">
        <f>Customers!#REF!+Customers!#REF!</f>
        <v>#REF!</v>
      </c>
      <c r="DO20" s="214" t="e">
        <f>Customers!#REF!+Customers!#REF!</f>
        <v>#REF!</v>
      </c>
      <c r="DP20" s="214" t="e">
        <f>Customers!#REF!+Customers!#REF!</f>
        <v>#REF!</v>
      </c>
      <c r="DQ20" s="214" t="e">
        <f>SUM(DE20:DP20)</f>
        <v>#REF!</v>
      </c>
      <c r="DR20" s="214" t="e">
        <f>Customers!#REF!+Customers!#REF!</f>
        <v>#REF!</v>
      </c>
      <c r="DS20" s="214" t="e">
        <f>Customers!#REF!+Customers!#REF!</f>
        <v>#REF!</v>
      </c>
      <c r="DT20" s="214" t="e">
        <f>Customers!#REF!+Customers!#REF!</f>
        <v>#REF!</v>
      </c>
      <c r="DU20" s="214" t="e">
        <f>Customers!#REF!+Customers!#REF!</f>
        <v>#REF!</v>
      </c>
      <c r="DV20" s="214" t="e">
        <f>Customers!#REF!+Customers!#REF!</f>
        <v>#REF!</v>
      </c>
      <c r="DW20" s="214" t="e">
        <f>Customers!#REF!+Customers!#REF!</f>
        <v>#REF!</v>
      </c>
      <c r="DX20" s="214" t="e">
        <f>Customers!#REF!+Customers!#REF!</f>
        <v>#REF!</v>
      </c>
      <c r="DY20" s="214" t="e">
        <f>Customers!#REF!+Customers!#REF!</f>
        <v>#REF!</v>
      </c>
      <c r="DZ20" s="214" t="e">
        <f>Customers!#REF!+Customers!#REF!</f>
        <v>#REF!</v>
      </c>
      <c r="EA20" s="214" t="e">
        <f>Customers!#REF!+Customers!#REF!</f>
        <v>#REF!</v>
      </c>
      <c r="EB20" s="214" t="e">
        <f>Customers!#REF!+Customers!#REF!</f>
        <v>#REF!</v>
      </c>
      <c r="EC20" s="214" t="e">
        <f>Customers!#REF!+Customers!#REF!</f>
        <v>#REF!</v>
      </c>
      <c r="ED20" s="214" t="e">
        <f>SUM(DR20:EC20)</f>
        <v>#REF!</v>
      </c>
      <c r="EF20" s="214" t="e">
        <f t="shared" si="26"/>
        <v>#REF!</v>
      </c>
      <c r="EG20" s="214" t="e">
        <f t="shared" si="27"/>
        <v>#REF!</v>
      </c>
      <c r="EH20" s="214" t="e">
        <f t="shared" si="28"/>
        <v>#REF!</v>
      </c>
      <c r="EI20" s="214" t="e">
        <f t="shared" si="29"/>
        <v>#REF!</v>
      </c>
      <c r="EJ20" s="214" t="e">
        <f t="shared" si="30"/>
        <v>#REF!</v>
      </c>
      <c r="EK20" s="214" t="e">
        <f t="shared" si="31"/>
        <v>#REF!</v>
      </c>
      <c r="EL20" s="214" t="e">
        <f t="shared" si="32"/>
        <v>#REF!</v>
      </c>
      <c r="EM20" s="214" t="e">
        <f t="shared" si="33"/>
        <v>#REF!</v>
      </c>
      <c r="EN20" s="214" t="e">
        <f t="shared" si="34"/>
        <v>#REF!</v>
      </c>
      <c r="EO20" s="214" t="e">
        <f t="shared" si="35"/>
        <v>#REF!</v>
      </c>
    </row>
    <row r="21" spans="1:145" x14ac:dyDescent="0.2">
      <c r="A21" s="37">
        <v>13</v>
      </c>
      <c r="B21" s="31"/>
      <c r="C21" s="35"/>
      <c r="D21" s="35" t="s">
        <v>217</v>
      </c>
      <c r="E21" s="213" t="e">
        <f>E19+E20</f>
        <v>#REF!</v>
      </c>
      <c r="F21" s="213" t="e">
        <f t="shared" ref="F21:BQ21" si="36">F19+F20</f>
        <v>#REF!</v>
      </c>
      <c r="G21" s="213" t="e">
        <f t="shared" si="36"/>
        <v>#REF!</v>
      </c>
      <c r="H21" s="213" t="e">
        <f t="shared" si="36"/>
        <v>#REF!</v>
      </c>
      <c r="I21" s="213" t="e">
        <f t="shared" si="36"/>
        <v>#REF!</v>
      </c>
      <c r="J21" s="213" t="e">
        <f t="shared" si="36"/>
        <v>#REF!</v>
      </c>
      <c r="K21" s="213" t="e">
        <f t="shared" si="36"/>
        <v>#REF!</v>
      </c>
      <c r="L21" s="213" t="e">
        <f t="shared" si="36"/>
        <v>#REF!</v>
      </c>
      <c r="M21" s="213" t="e">
        <f t="shared" si="36"/>
        <v>#REF!</v>
      </c>
      <c r="N21" s="213" t="e">
        <f t="shared" si="36"/>
        <v>#REF!</v>
      </c>
      <c r="O21" s="213" t="e">
        <f t="shared" si="36"/>
        <v>#REF!</v>
      </c>
      <c r="P21" s="213" t="e">
        <f t="shared" si="36"/>
        <v>#REF!</v>
      </c>
      <c r="Q21" s="213" t="e">
        <f t="shared" si="36"/>
        <v>#REF!</v>
      </c>
      <c r="R21" s="213" t="e">
        <f t="shared" si="36"/>
        <v>#REF!</v>
      </c>
      <c r="S21" s="213" t="e">
        <f t="shared" si="36"/>
        <v>#REF!</v>
      </c>
      <c r="T21" s="213" t="e">
        <f t="shared" si="36"/>
        <v>#REF!</v>
      </c>
      <c r="U21" s="213" t="e">
        <f t="shared" si="36"/>
        <v>#REF!</v>
      </c>
      <c r="V21" s="213" t="e">
        <f t="shared" si="36"/>
        <v>#REF!</v>
      </c>
      <c r="W21" s="213" t="e">
        <f t="shared" si="36"/>
        <v>#REF!</v>
      </c>
      <c r="X21" s="213" t="e">
        <f t="shared" si="36"/>
        <v>#REF!</v>
      </c>
      <c r="Y21" s="213" t="e">
        <f t="shared" si="36"/>
        <v>#REF!</v>
      </c>
      <c r="Z21" s="213" t="e">
        <f t="shared" si="36"/>
        <v>#REF!</v>
      </c>
      <c r="AA21" s="213" t="e">
        <f t="shared" si="36"/>
        <v>#REF!</v>
      </c>
      <c r="AB21" s="213" t="e">
        <f t="shared" si="36"/>
        <v>#REF!</v>
      </c>
      <c r="AC21" s="213" t="e">
        <f t="shared" si="36"/>
        <v>#REF!</v>
      </c>
      <c r="AD21" s="213" t="e">
        <f t="shared" si="36"/>
        <v>#REF!</v>
      </c>
      <c r="AE21" s="213" t="e">
        <f t="shared" si="36"/>
        <v>#REF!</v>
      </c>
      <c r="AF21" s="213" t="e">
        <f t="shared" si="36"/>
        <v>#REF!</v>
      </c>
      <c r="AG21" s="213" t="e">
        <f t="shared" si="36"/>
        <v>#REF!</v>
      </c>
      <c r="AH21" s="213" t="e">
        <f t="shared" si="36"/>
        <v>#REF!</v>
      </c>
      <c r="AI21" s="213" t="e">
        <f t="shared" si="36"/>
        <v>#REF!</v>
      </c>
      <c r="AJ21" s="213" t="e">
        <f t="shared" si="36"/>
        <v>#REF!</v>
      </c>
      <c r="AK21" s="213" t="e">
        <f t="shared" si="36"/>
        <v>#REF!</v>
      </c>
      <c r="AL21" s="213" t="e">
        <f t="shared" si="36"/>
        <v>#REF!</v>
      </c>
      <c r="AM21" s="213" t="e">
        <f t="shared" si="36"/>
        <v>#REF!</v>
      </c>
      <c r="AN21" s="213" t="e">
        <f t="shared" si="36"/>
        <v>#REF!</v>
      </c>
      <c r="AO21" s="213" t="e">
        <f t="shared" si="36"/>
        <v>#REF!</v>
      </c>
      <c r="AP21" s="213" t="e">
        <f t="shared" si="36"/>
        <v>#REF!</v>
      </c>
      <c r="AQ21" s="213" t="e">
        <f t="shared" si="36"/>
        <v>#REF!</v>
      </c>
      <c r="AR21" s="213" t="e">
        <f t="shared" si="36"/>
        <v>#REF!</v>
      </c>
      <c r="AS21" s="213" t="e">
        <f t="shared" si="36"/>
        <v>#REF!</v>
      </c>
      <c r="AT21" s="213" t="e">
        <f t="shared" si="36"/>
        <v>#REF!</v>
      </c>
      <c r="AU21" s="213" t="e">
        <f t="shared" si="36"/>
        <v>#REF!</v>
      </c>
      <c r="AV21" s="213" t="e">
        <f t="shared" si="36"/>
        <v>#REF!</v>
      </c>
      <c r="AW21" s="213" t="e">
        <f t="shared" si="36"/>
        <v>#REF!</v>
      </c>
      <c r="AX21" s="213" t="e">
        <f t="shared" si="36"/>
        <v>#REF!</v>
      </c>
      <c r="AY21" s="213" t="e">
        <f t="shared" si="36"/>
        <v>#REF!</v>
      </c>
      <c r="AZ21" s="213" t="e">
        <f t="shared" si="36"/>
        <v>#REF!</v>
      </c>
      <c r="BA21" s="213" t="e">
        <f t="shared" si="36"/>
        <v>#REF!</v>
      </c>
      <c r="BB21" s="213" t="e">
        <f t="shared" si="36"/>
        <v>#REF!</v>
      </c>
      <c r="BC21" s="213" t="e">
        <f t="shared" si="36"/>
        <v>#REF!</v>
      </c>
      <c r="BD21" s="213" t="e">
        <f t="shared" si="36"/>
        <v>#REF!</v>
      </c>
      <c r="BE21" s="213" t="e">
        <f t="shared" si="36"/>
        <v>#REF!</v>
      </c>
      <c r="BF21" s="213" t="e">
        <f t="shared" si="36"/>
        <v>#REF!</v>
      </c>
      <c r="BG21" s="213" t="e">
        <f t="shared" si="36"/>
        <v>#REF!</v>
      </c>
      <c r="BH21" s="213" t="e">
        <f t="shared" si="36"/>
        <v>#REF!</v>
      </c>
      <c r="BI21" s="213" t="e">
        <f t="shared" si="36"/>
        <v>#REF!</v>
      </c>
      <c r="BJ21" s="213" t="e">
        <f t="shared" si="36"/>
        <v>#REF!</v>
      </c>
      <c r="BK21" s="213" t="e">
        <f t="shared" si="36"/>
        <v>#REF!</v>
      </c>
      <c r="BL21" s="213" t="e">
        <f t="shared" si="36"/>
        <v>#REF!</v>
      </c>
      <c r="BM21" s="213" t="e">
        <f t="shared" si="36"/>
        <v>#REF!</v>
      </c>
      <c r="BN21" s="213" t="e">
        <f t="shared" si="36"/>
        <v>#REF!</v>
      </c>
      <c r="BO21" s="213" t="e">
        <f t="shared" si="36"/>
        <v>#REF!</v>
      </c>
      <c r="BP21" s="213" t="e">
        <f t="shared" si="36"/>
        <v>#REF!</v>
      </c>
      <c r="BQ21" s="213" t="e">
        <f t="shared" si="36"/>
        <v>#REF!</v>
      </c>
      <c r="BR21" s="213" t="e">
        <f t="shared" ref="BR21:EC21" si="37">BR19+BR20</f>
        <v>#REF!</v>
      </c>
      <c r="BS21" s="213" t="e">
        <f t="shared" si="37"/>
        <v>#REF!</v>
      </c>
      <c r="BT21" s="213" t="e">
        <f t="shared" si="37"/>
        <v>#REF!</v>
      </c>
      <c r="BU21" s="213" t="e">
        <f t="shared" si="37"/>
        <v>#REF!</v>
      </c>
      <c r="BV21" s="213" t="e">
        <f t="shared" si="37"/>
        <v>#REF!</v>
      </c>
      <c r="BW21" s="213" t="e">
        <f t="shared" si="37"/>
        <v>#REF!</v>
      </c>
      <c r="BX21" s="213" t="e">
        <f t="shared" si="37"/>
        <v>#REF!</v>
      </c>
      <c r="BY21" s="213" t="e">
        <f t="shared" si="37"/>
        <v>#REF!</v>
      </c>
      <c r="BZ21" s="213" t="e">
        <f t="shared" si="37"/>
        <v>#REF!</v>
      </c>
      <c r="CA21" s="213" t="e">
        <f t="shared" si="37"/>
        <v>#REF!</v>
      </c>
      <c r="CB21" s="213" t="e">
        <f t="shared" si="37"/>
        <v>#REF!</v>
      </c>
      <c r="CC21" s="213" t="e">
        <f t="shared" si="37"/>
        <v>#REF!</v>
      </c>
      <c r="CD21" s="213" t="e">
        <f t="shared" si="37"/>
        <v>#REF!</v>
      </c>
      <c r="CE21" s="213" t="e">
        <f t="shared" si="37"/>
        <v>#REF!</v>
      </c>
      <c r="CF21" s="213" t="e">
        <f t="shared" si="37"/>
        <v>#REF!</v>
      </c>
      <c r="CG21" s="213" t="e">
        <f t="shared" si="37"/>
        <v>#REF!</v>
      </c>
      <c r="CH21" s="213" t="e">
        <f t="shared" si="37"/>
        <v>#REF!</v>
      </c>
      <c r="CI21" s="213" t="e">
        <f t="shared" si="37"/>
        <v>#REF!</v>
      </c>
      <c r="CJ21" s="213" t="e">
        <f t="shared" si="37"/>
        <v>#REF!</v>
      </c>
      <c r="CK21" s="213" t="e">
        <f t="shared" si="37"/>
        <v>#REF!</v>
      </c>
      <c r="CL21" s="213" t="e">
        <f t="shared" si="37"/>
        <v>#REF!</v>
      </c>
      <c r="CM21" s="213" t="e">
        <f t="shared" si="37"/>
        <v>#REF!</v>
      </c>
      <c r="CN21" s="213" t="e">
        <f t="shared" si="37"/>
        <v>#REF!</v>
      </c>
      <c r="CO21" s="213" t="e">
        <f t="shared" si="37"/>
        <v>#REF!</v>
      </c>
      <c r="CP21" s="213" t="e">
        <f t="shared" si="37"/>
        <v>#REF!</v>
      </c>
      <c r="CQ21" s="213" t="e">
        <f t="shared" si="37"/>
        <v>#REF!</v>
      </c>
      <c r="CR21" s="213" t="e">
        <f t="shared" si="37"/>
        <v>#REF!</v>
      </c>
      <c r="CS21" s="213" t="e">
        <f t="shared" si="37"/>
        <v>#REF!</v>
      </c>
      <c r="CT21" s="213" t="e">
        <f t="shared" si="37"/>
        <v>#REF!</v>
      </c>
      <c r="CU21" s="213" t="e">
        <f t="shared" si="37"/>
        <v>#REF!</v>
      </c>
      <c r="CV21" s="213" t="e">
        <f t="shared" si="37"/>
        <v>#REF!</v>
      </c>
      <c r="CW21" s="213" t="e">
        <f t="shared" si="37"/>
        <v>#REF!</v>
      </c>
      <c r="CX21" s="213" t="e">
        <f t="shared" si="37"/>
        <v>#REF!</v>
      </c>
      <c r="CY21" s="213" t="e">
        <f t="shared" si="37"/>
        <v>#REF!</v>
      </c>
      <c r="CZ21" s="213" t="e">
        <f t="shared" si="37"/>
        <v>#REF!</v>
      </c>
      <c r="DA21" s="213" t="e">
        <f t="shared" si="37"/>
        <v>#REF!</v>
      </c>
      <c r="DB21" s="213" t="e">
        <f t="shared" si="37"/>
        <v>#REF!</v>
      </c>
      <c r="DC21" s="213" t="e">
        <f t="shared" si="37"/>
        <v>#REF!</v>
      </c>
      <c r="DD21" s="213" t="e">
        <f t="shared" si="37"/>
        <v>#REF!</v>
      </c>
      <c r="DE21" s="213" t="e">
        <f t="shared" si="37"/>
        <v>#REF!</v>
      </c>
      <c r="DF21" s="213" t="e">
        <f t="shared" si="37"/>
        <v>#REF!</v>
      </c>
      <c r="DG21" s="213" t="e">
        <f t="shared" si="37"/>
        <v>#REF!</v>
      </c>
      <c r="DH21" s="213" t="e">
        <f t="shared" si="37"/>
        <v>#REF!</v>
      </c>
      <c r="DI21" s="213" t="e">
        <f t="shared" si="37"/>
        <v>#REF!</v>
      </c>
      <c r="DJ21" s="213" t="e">
        <f t="shared" si="37"/>
        <v>#REF!</v>
      </c>
      <c r="DK21" s="213" t="e">
        <f t="shared" si="37"/>
        <v>#REF!</v>
      </c>
      <c r="DL21" s="213" t="e">
        <f t="shared" si="37"/>
        <v>#REF!</v>
      </c>
      <c r="DM21" s="213" t="e">
        <f t="shared" si="37"/>
        <v>#REF!</v>
      </c>
      <c r="DN21" s="213" t="e">
        <f t="shared" si="37"/>
        <v>#REF!</v>
      </c>
      <c r="DO21" s="213" t="e">
        <f t="shared" si="37"/>
        <v>#REF!</v>
      </c>
      <c r="DP21" s="213" t="e">
        <f t="shared" si="37"/>
        <v>#REF!</v>
      </c>
      <c r="DQ21" s="213" t="e">
        <f t="shared" si="37"/>
        <v>#REF!</v>
      </c>
      <c r="DR21" s="213" t="e">
        <f t="shared" si="37"/>
        <v>#REF!</v>
      </c>
      <c r="DS21" s="213" t="e">
        <f t="shared" si="37"/>
        <v>#REF!</v>
      </c>
      <c r="DT21" s="213" t="e">
        <f t="shared" si="37"/>
        <v>#REF!</v>
      </c>
      <c r="DU21" s="213" t="e">
        <f t="shared" si="37"/>
        <v>#REF!</v>
      </c>
      <c r="DV21" s="213" t="e">
        <f t="shared" si="37"/>
        <v>#REF!</v>
      </c>
      <c r="DW21" s="213" t="e">
        <f t="shared" si="37"/>
        <v>#REF!</v>
      </c>
      <c r="DX21" s="213" t="e">
        <f t="shared" si="37"/>
        <v>#REF!</v>
      </c>
      <c r="DY21" s="213" t="e">
        <f t="shared" si="37"/>
        <v>#REF!</v>
      </c>
      <c r="DZ21" s="213" t="e">
        <f t="shared" si="37"/>
        <v>#REF!</v>
      </c>
      <c r="EA21" s="213" t="e">
        <f t="shared" si="37"/>
        <v>#REF!</v>
      </c>
      <c r="EB21" s="213" t="e">
        <f t="shared" si="37"/>
        <v>#REF!</v>
      </c>
      <c r="EC21" s="213" t="e">
        <f t="shared" si="37"/>
        <v>#REF!</v>
      </c>
      <c r="ED21" s="213" t="e">
        <f t="shared" ref="ED21" si="38">ED19+ED20</f>
        <v>#REF!</v>
      </c>
      <c r="EF21" s="213" t="e">
        <f t="shared" si="26"/>
        <v>#REF!</v>
      </c>
      <c r="EG21" s="213" t="e">
        <f t="shared" si="27"/>
        <v>#REF!</v>
      </c>
      <c r="EH21" s="213" t="e">
        <f t="shared" si="28"/>
        <v>#REF!</v>
      </c>
      <c r="EI21" s="213" t="e">
        <f t="shared" si="29"/>
        <v>#REF!</v>
      </c>
      <c r="EJ21" s="213" t="e">
        <f t="shared" si="30"/>
        <v>#REF!</v>
      </c>
      <c r="EK21" s="213" t="e">
        <f t="shared" si="31"/>
        <v>#REF!</v>
      </c>
      <c r="EL21" s="213" t="e">
        <f t="shared" si="32"/>
        <v>#REF!</v>
      </c>
      <c r="EM21" s="213" t="e">
        <f t="shared" si="33"/>
        <v>#REF!</v>
      </c>
      <c r="EN21" s="213" t="e">
        <f t="shared" si="34"/>
        <v>#REF!</v>
      </c>
      <c r="EO21" s="213" t="e">
        <f t="shared" si="35"/>
        <v>#REF!</v>
      </c>
    </row>
    <row r="22" spans="1:145" x14ac:dyDescent="0.2">
      <c r="A22" s="37"/>
      <c r="B22" s="35"/>
      <c r="C22" s="35"/>
      <c r="D22" s="35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  <c r="DX22" s="211"/>
      <c r="DY22" s="211"/>
      <c r="DZ22" s="211"/>
      <c r="EA22" s="211"/>
      <c r="EB22" s="211"/>
      <c r="EC22" s="211"/>
      <c r="ED22" s="211"/>
      <c r="EF22" s="211"/>
      <c r="EG22" s="211"/>
      <c r="EH22" s="211"/>
      <c r="EI22" s="211"/>
      <c r="EJ22" s="211"/>
      <c r="EK22" s="211"/>
      <c r="EL22" s="211"/>
      <c r="EM22" s="211"/>
      <c r="EN22" s="211"/>
      <c r="EO22" s="211"/>
    </row>
    <row r="23" spans="1:145" x14ac:dyDescent="0.2">
      <c r="A23" s="37"/>
      <c r="B23" s="35"/>
      <c r="C23" s="31"/>
      <c r="D23" s="3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F23" s="211"/>
      <c r="EG23" s="211"/>
      <c r="EH23" s="211"/>
      <c r="EI23" s="211"/>
      <c r="EJ23" s="211"/>
      <c r="EK23" s="211"/>
      <c r="EL23" s="211"/>
      <c r="EM23" s="211"/>
      <c r="EN23" s="211"/>
      <c r="EO23" s="211"/>
    </row>
    <row r="24" spans="1:145" x14ac:dyDescent="0.2">
      <c r="A24" s="37">
        <v>14</v>
      </c>
      <c r="B24" s="56" t="s">
        <v>43</v>
      </c>
      <c r="E24" s="54" t="e">
        <f>'Total Revenue'!#REF!/1000000</f>
        <v>#REF!</v>
      </c>
      <c r="F24" s="54" t="e">
        <f>'Total Revenue'!#REF!/1000000</f>
        <v>#REF!</v>
      </c>
      <c r="G24" s="54" t="e">
        <f>'Total Revenue'!#REF!/1000000</f>
        <v>#REF!</v>
      </c>
      <c r="H24" s="54" t="e">
        <f>'Total Revenue'!#REF!/1000000</f>
        <v>#REF!</v>
      </c>
      <c r="I24" s="54" t="e">
        <f>'Total Revenue'!#REF!/1000000</f>
        <v>#REF!</v>
      </c>
      <c r="J24" s="54" t="e">
        <f>'Total Revenue'!#REF!/1000000</f>
        <v>#REF!</v>
      </c>
      <c r="K24" s="54" t="e">
        <f>'Total Revenue'!#REF!/1000000</f>
        <v>#REF!</v>
      </c>
      <c r="L24" s="54" t="e">
        <f>'Total Revenue'!#REF!/1000000</f>
        <v>#REF!</v>
      </c>
      <c r="M24" s="54" t="e">
        <f>'Total Revenue'!#REF!/1000000</f>
        <v>#REF!</v>
      </c>
      <c r="N24" s="54">
        <f>'Total Revenue'!E101/1000000</f>
        <v>4.3907700641848981</v>
      </c>
      <c r="O24" s="54">
        <f>'Total Revenue'!F101/1000000</f>
        <v>7.2273406131028581</v>
      </c>
      <c r="P24" s="54">
        <f>'Total Revenue'!G101/1000000</f>
        <v>9.8101882882205889</v>
      </c>
      <c r="Q24" s="54" t="e">
        <f>'Total Revenue'!#REF!/1000000</f>
        <v>#REF!</v>
      </c>
      <c r="R24" s="54">
        <f>'Total Revenue'!H101/1000000</f>
        <v>9.738022154237127</v>
      </c>
      <c r="S24" s="54">
        <f>'Total Revenue'!I101/1000000</f>
        <v>8.0689497151791638</v>
      </c>
      <c r="T24" s="54">
        <f>'Total Revenue'!J101/1000000</f>
        <v>7.2384083962570571</v>
      </c>
      <c r="U24" s="54">
        <f>'Total Revenue'!K101/1000000</f>
        <v>5.4748337824342679</v>
      </c>
      <c r="V24" s="54">
        <f>'Total Revenue'!L101/1000000</f>
        <v>3.7280092796259314</v>
      </c>
      <c r="W24" s="54">
        <f>'Total Revenue'!M101/1000000</f>
        <v>2.7846412136550689</v>
      </c>
      <c r="X24" s="54">
        <f>'Total Revenue'!N101/1000000</f>
        <v>2.505268203944802</v>
      </c>
      <c r="Y24" s="54">
        <f>'Total Revenue'!O101/1000000</f>
        <v>2.5004559457295659</v>
      </c>
      <c r="Z24" s="54">
        <f>'Total Revenue'!P101/1000000</f>
        <v>2.614903784095477</v>
      </c>
      <c r="AA24" s="54" t="e">
        <f>'Total Revenue'!#REF!/1000000</f>
        <v>#REF!</v>
      </c>
      <c r="AB24" s="54" t="e">
        <f>'Total Revenue'!#REF!/1000000</f>
        <v>#REF!</v>
      </c>
      <c r="AC24" s="54" t="e">
        <f>'Total Revenue'!#REF!/1000000</f>
        <v>#REF!</v>
      </c>
      <c r="AD24" s="54" t="e">
        <f>'Total Revenue'!#REF!/1000000</f>
        <v>#REF!</v>
      </c>
      <c r="AE24" s="54" t="e">
        <f>'Total Revenue'!#REF!/1000000</f>
        <v>#REF!</v>
      </c>
      <c r="AF24" s="54" t="e">
        <f>'Total Revenue'!#REF!/1000000</f>
        <v>#REF!</v>
      </c>
      <c r="AG24" s="54" t="e">
        <f>'Total Revenue'!#REF!/1000000</f>
        <v>#REF!</v>
      </c>
      <c r="AH24" s="54" t="e">
        <f>'Total Revenue'!#REF!/1000000</f>
        <v>#REF!</v>
      </c>
      <c r="AI24" s="54" t="e">
        <f>'Total Revenue'!#REF!/1000000</f>
        <v>#REF!</v>
      </c>
      <c r="AJ24" s="54" t="e">
        <f>'Total Revenue'!#REF!/1000000</f>
        <v>#REF!</v>
      </c>
      <c r="AK24" s="54" t="e">
        <f>'Total Revenue'!#REF!/1000000</f>
        <v>#REF!</v>
      </c>
      <c r="AL24" s="54" t="e">
        <f>'Total Revenue'!#REF!/1000000</f>
        <v>#REF!</v>
      </c>
      <c r="AM24" s="54" t="e">
        <f>'Total Revenue'!#REF!/1000000</f>
        <v>#REF!</v>
      </c>
      <c r="AN24" s="54" t="e">
        <f>'Total Revenue'!#REF!/1000000</f>
        <v>#REF!</v>
      </c>
      <c r="AO24" s="54" t="e">
        <f>'Total Revenue'!#REF!/1000000</f>
        <v>#REF!</v>
      </c>
      <c r="AP24" s="54" t="e">
        <f>'Total Revenue'!#REF!/1000000</f>
        <v>#REF!</v>
      </c>
      <c r="AQ24" s="54" t="e">
        <f>'Total Revenue'!#REF!/1000000</f>
        <v>#REF!</v>
      </c>
      <c r="AR24" s="54" t="e">
        <f>'Total Revenue'!#REF!/1000000</f>
        <v>#REF!</v>
      </c>
      <c r="AS24" s="54" t="e">
        <f>'Total Revenue'!#REF!/1000000</f>
        <v>#REF!</v>
      </c>
      <c r="AT24" s="54" t="e">
        <f>'Total Revenue'!#REF!/1000000</f>
        <v>#REF!</v>
      </c>
      <c r="AU24" s="54" t="e">
        <f>'Total Revenue'!#REF!/1000000</f>
        <v>#REF!</v>
      </c>
      <c r="AV24" s="54" t="e">
        <f>'Total Revenue'!#REF!/1000000</f>
        <v>#REF!</v>
      </c>
      <c r="AW24" s="54" t="e">
        <f>'Total Revenue'!#REF!/1000000</f>
        <v>#REF!</v>
      </c>
      <c r="AX24" s="54" t="e">
        <f>'Total Revenue'!#REF!/1000000</f>
        <v>#REF!</v>
      </c>
      <c r="AY24" s="54" t="e">
        <f>'Total Revenue'!#REF!/1000000</f>
        <v>#REF!</v>
      </c>
      <c r="AZ24" s="54" t="e">
        <f>'Total Revenue'!#REF!/1000000</f>
        <v>#REF!</v>
      </c>
      <c r="BA24" s="54" t="e">
        <f>'Total Revenue'!#REF!/1000000</f>
        <v>#REF!</v>
      </c>
      <c r="BB24" s="54" t="e">
        <f>'Total Revenue'!#REF!/1000000</f>
        <v>#REF!</v>
      </c>
      <c r="BC24" s="54" t="e">
        <f>'Total Revenue'!#REF!/1000000</f>
        <v>#REF!</v>
      </c>
      <c r="BD24" s="54" t="e">
        <f>'Total Revenue'!#REF!/1000000</f>
        <v>#REF!</v>
      </c>
      <c r="BE24" s="54" t="e">
        <f>'Total Revenue'!#REF!/1000000</f>
        <v>#REF!</v>
      </c>
      <c r="BF24" s="54" t="e">
        <f>'Total Revenue'!#REF!/1000000</f>
        <v>#REF!</v>
      </c>
      <c r="BG24" s="54" t="e">
        <f>'Total Revenue'!#REF!/1000000</f>
        <v>#REF!</v>
      </c>
      <c r="BH24" s="54" t="e">
        <f>'Total Revenue'!#REF!/1000000</f>
        <v>#REF!</v>
      </c>
      <c r="BI24" s="54" t="e">
        <f>'Total Revenue'!#REF!/1000000</f>
        <v>#REF!</v>
      </c>
      <c r="BJ24" s="54" t="e">
        <f>'Total Revenue'!#REF!/1000000</f>
        <v>#REF!</v>
      </c>
      <c r="BK24" s="54" t="e">
        <f>'Total Revenue'!#REF!/1000000</f>
        <v>#REF!</v>
      </c>
      <c r="BL24" s="54" t="e">
        <f>'Total Revenue'!#REF!/1000000</f>
        <v>#REF!</v>
      </c>
      <c r="BM24" s="54" t="e">
        <f>'Total Revenue'!#REF!/1000000</f>
        <v>#REF!</v>
      </c>
      <c r="BN24" s="54" t="e">
        <f>'Total Revenue'!#REF!/1000000</f>
        <v>#REF!</v>
      </c>
      <c r="BO24" s="54" t="e">
        <f>'Total Revenue'!#REF!/1000000</f>
        <v>#REF!</v>
      </c>
      <c r="BP24" s="54" t="e">
        <f>'Total Revenue'!#REF!/1000000</f>
        <v>#REF!</v>
      </c>
      <c r="BQ24" s="54" t="e">
        <f>'Total Revenue'!#REF!/1000000</f>
        <v>#REF!</v>
      </c>
      <c r="BR24" s="54" t="e">
        <f>'Total Revenue'!#REF!/1000000</f>
        <v>#REF!</v>
      </c>
      <c r="BS24" s="54" t="e">
        <f>'Total Revenue'!#REF!/1000000</f>
        <v>#REF!</v>
      </c>
      <c r="BT24" s="54" t="e">
        <f>'Total Revenue'!#REF!/1000000</f>
        <v>#REF!</v>
      </c>
      <c r="BU24" s="54" t="e">
        <f>'Total Revenue'!#REF!/1000000</f>
        <v>#REF!</v>
      </c>
      <c r="BV24" s="54" t="e">
        <f>'Total Revenue'!#REF!/1000000</f>
        <v>#REF!</v>
      </c>
      <c r="BW24" s="54" t="e">
        <f>'Total Revenue'!#REF!/1000000</f>
        <v>#REF!</v>
      </c>
      <c r="BX24" s="54" t="e">
        <f>'Total Revenue'!#REF!/1000000</f>
        <v>#REF!</v>
      </c>
      <c r="BY24" s="54" t="e">
        <f>'Total Revenue'!#REF!/1000000</f>
        <v>#REF!</v>
      </c>
      <c r="BZ24" s="54" t="e">
        <f>'Total Revenue'!#REF!/1000000</f>
        <v>#REF!</v>
      </c>
      <c r="CA24" s="54" t="e">
        <f>'Total Revenue'!#REF!/1000000</f>
        <v>#REF!</v>
      </c>
      <c r="CB24" s="54" t="e">
        <f>'Total Revenue'!#REF!/1000000</f>
        <v>#REF!</v>
      </c>
      <c r="CC24" s="54" t="e">
        <f>'Total Revenue'!#REF!/1000000</f>
        <v>#REF!</v>
      </c>
      <c r="CD24" s="54" t="e">
        <f>'Total Revenue'!#REF!/1000000</f>
        <v>#REF!</v>
      </c>
      <c r="CE24" s="54" t="e">
        <f>'Total Revenue'!#REF!/1000000</f>
        <v>#REF!</v>
      </c>
      <c r="CF24" s="54" t="e">
        <f>'Total Revenue'!#REF!/1000000</f>
        <v>#REF!</v>
      </c>
      <c r="CG24" s="54" t="e">
        <f>'Total Revenue'!#REF!/1000000</f>
        <v>#REF!</v>
      </c>
      <c r="CH24" s="54" t="e">
        <f>'Total Revenue'!#REF!/1000000</f>
        <v>#REF!</v>
      </c>
      <c r="CI24" s="54" t="e">
        <f>'Total Revenue'!#REF!/1000000</f>
        <v>#REF!</v>
      </c>
      <c r="CJ24" s="54" t="e">
        <f>'Total Revenue'!#REF!/1000000</f>
        <v>#REF!</v>
      </c>
      <c r="CK24" s="54" t="e">
        <f>'Total Revenue'!#REF!/1000000</f>
        <v>#REF!</v>
      </c>
      <c r="CL24" s="54" t="e">
        <f>'Total Revenue'!#REF!/1000000</f>
        <v>#REF!</v>
      </c>
      <c r="CM24" s="54" t="e">
        <f>'Total Revenue'!#REF!/1000000</f>
        <v>#REF!</v>
      </c>
      <c r="CN24" s="54" t="e">
        <f>'Total Revenue'!#REF!/1000000</f>
        <v>#REF!</v>
      </c>
      <c r="CO24" s="54" t="e">
        <f>'Total Revenue'!#REF!/1000000</f>
        <v>#REF!</v>
      </c>
      <c r="CP24" s="54" t="e">
        <f>'Total Revenue'!#REF!/1000000</f>
        <v>#REF!</v>
      </c>
      <c r="CQ24" s="54" t="e">
        <f>'Total Revenue'!#REF!/1000000</f>
        <v>#REF!</v>
      </c>
      <c r="CR24" s="54" t="e">
        <f>'Total Revenue'!#REF!/1000000</f>
        <v>#REF!</v>
      </c>
      <c r="CS24" s="54" t="e">
        <f>'Total Revenue'!#REF!/1000000</f>
        <v>#REF!</v>
      </c>
      <c r="CT24" s="54" t="e">
        <f>'Total Revenue'!#REF!/1000000</f>
        <v>#REF!</v>
      </c>
      <c r="CU24" s="54" t="e">
        <f>'Total Revenue'!#REF!/1000000</f>
        <v>#REF!</v>
      </c>
      <c r="CV24" s="54" t="e">
        <f>'Total Revenue'!#REF!/1000000</f>
        <v>#REF!</v>
      </c>
      <c r="CW24" s="54" t="e">
        <f>'Total Revenue'!#REF!/1000000</f>
        <v>#REF!</v>
      </c>
      <c r="CX24" s="54" t="e">
        <f>'Total Revenue'!#REF!/1000000</f>
        <v>#REF!</v>
      </c>
      <c r="CY24" s="54" t="e">
        <f>'Total Revenue'!#REF!/1000000</f>
        <v>#REF!</v>
      </c>
      <c r="CZ24" s="54" t="e">
        <f>'Total Revenue'!#REF!/1000000</f>
        <v>#REF!</v>
      </c>
      <c r="DA24" s="54" t="e">
        <f>'Total Revenue'!#REF!/1000000</f>
        <v>#REF!</v>
      </c>
      <c r="DB24" s="54" t="e">
        <f>'Total Revenue'!#REF!/1000000</f>
        <v>#REF!</v>
      </c>
      <c r="DC24" s="54" t="e">
        <f>'Total Revenue'!#REF!/1000000</f>
        <v>#REF!</v>
      </c>
      <c r="DD24" s="54" t="e">
        <f>'Total Revenue'!#REF!/1000000</f>
        <v>#REF!</v>
      </c>
      <c r="DE24" s="54" t="e">
        <f>'Total Revenue'!#REF!/1000000</f>
        <v>#REF!</v>
      </c>
      <c r="DF24" s="54" t="e">
        <f>'Total Revenue'!#REF!/1000000</f>
        <v>#REF!</v>
      </c>
      <c r="DG24" s="54" t="e">
        <f>'Total Revenue'!#REF!/1000000</f>
        <v>#REF!</v>
      </c>
      <c r="DH24" s="54" t="e">
        <f>'Total Revenue'!#REF!/1000000</f>
        <v>#REF!</v>
      </c>
      <c r="DI24" s="54" t="e">
        <f>'Total Revenue'!#REF!/1000000</f>
        <v>#REF!</v>
      </c>
      <c r="DJ24" s="54" t="e">
        <f>'Total Revenue'!#REF!/1000000</f>
        <v>#REF!</v>
      </c>
      <c r="DK24" s="54" t="e">
        <f>'Total Revenue'!#REF!/1000000</f>
        <v>#REF!</v>
      </c>
      <c r="DL24" s="54" t="e">
        <f>'Total Revenue'!#REF!/1000000</f>
        <v>#REF!</v>
      </c>
      <c r="DM24" s="54" t="e">
        <f>'Total Revenue'!#REF!/1000000</f>
        <v>#REF!</v>
      </c>
      <c r="DN24" s="54" t="e">
        <f>'Total Revenue'!#REF!/1000000</f>
        <v>#REF!</v>
      </c>
      <c r="DO24" s="54" t="e">
        <f>'Total Revenue'!#REF!/1000000</f>
        <v>#REF!</v>
      </c>
      <c r="DP24" s="54" t="e">
        <f>'Total Revenue'!#REF!/1000000</f>
        <v>#REF!</v>
      </c>
      <c r="DQ24" s="54" t="e">
        <f>'Total Revenue'!#REF!/1000000</f>
        <v>#REF!</v>
      </c>
      <c r="DR24" s="54" t="e">
        <f>'Total Revenue'!#REF!/1000000</f>
        <v>#REF!</v>
      </c>
      <c r="DS24" s="54" t="e">
        <f>'Total Revenue'!#REF!/1000000</f>
        <v>#REF!</v>
      </c>
      <c r="DT24" s="54" t="e">
        <f>'Total Revenue'!#REF!/1000000</f>
        <v>#REF!</v>
      </c>
      <c r="DU24" s="54" t="e">
        <f>'Total Revenue'!#REF!/1000000</f>
        <v>#REF!</v>
      </c>
      <c r="DV24" s="54" t="e">
        <f>'Total Revenue'!#REF!/1000000</f>
        <v>#REF!</v>
      </c>
      <c r="DW24" s="54" t="e">
        <f>'Total Revenue'!#REF!/1000000</f>
        <v>#REF!</v>
      </c>
      <c r="DX24" s="54" t="e">
        <f>'Total Revenue'!#REF!/1000000</f>
        <v>#REF!</v>
      </c>
      <c r="DY24" s="54" t="e">
        <f>'Total Revenue'!#REF!/1000000</f>
        <v>#REF!</v>
      </c>
      <c r="DZ24" s="54" t="e">
        <f>'Total Revenue'!#REF!/1000000</f>
        <v>#REF!</v>
      </c>
      <c r="EA24" s="54" t="e">
        <f>'Total Revenue'!#REF!/1000000</f>
        <v>#REF!</v>
      </c>
      <c r="EB24" s="54" t="e">
        <f>'Total Revenue'!#REF!/1000000</f>
        <v>#REF!</v>
      </c>
      <c r="EC24" s="54" t="e">
        <f>'Total Revenue'!#REF!/1000000</f>
        <v>#REF!</v>
      </c>
      <c r="ED24" s="54" t="e">
        <f>'Total Revenue'!#REF!/1000000</f>
        <v>#REF!</v>
      </c>
      <c r="EE24" s="62"/>
      <c r="EF24" s="54" t="e">
        <f t="shared" ref="EF24:EF36" si="39">+Q24</f>
        <v>#REF!</v>
      </c>
      <c r="EG24" s="54" t="e">
        <f t="shared" ref="EG24:EG36" si="40">+AD24</f>
        <v>#REF!</v>
      </c>
      <c r="EH24" s="54" t="e">
        <f t="shared" ref="EH24:EH36" si="41">+AQ24</f>
        <v>#REF!</v>
      </c>
      <c r="EI24" s="54" t="e">
        <f t="shared" ref="EI24:EI36" si="42">+BD24</f>
        <v>#REF!</v>
      </c>
      <c r="EJ24" s="54" t="e">
        <f t="shared" ref="EJ24:EJ36" si="43">+BQ24</f>
        <v>#REF!</v>
      </c>
      <c r="EK24" s="54" t="e">
        <f t="shared" ref="EK24:EK36" si="44">+CD24</f>
        <v>#REF!</v>
      </c>
      <c r="EL24" s="54" t="e">
        <f t="shared" ref="EL24:EL36" si="45">+CQ24</f>
        <v>#REF!</v>
      </c>
      <c r="EM24" s="54" t="e">
        <f t="shared" ref="EM24:EM36" si="46">+DD24</f>
        <v>#REF!</v>
      </c>
      <c r="EN24" s="54" t="e">
        <f t="shared" ref="EN24:EN36" si="47">+DQ24</f>
        <v>#REF!</v>
      </c>
      <c r="EO24" s="54" t="e">
        <f t="shared" ref="EO24:EO36" si="48">+ED24</f>
        <v>#REF!</v>
      </c>
    </row>
    <row r="25" spans="1:145" x14ac:dyDescent="0.2">
      <c r="A25" s="37">
        <v>15</v>
      </c>
      <c r="B25" s="56" t="s">
        <v>44</v>
      </c>
      <c r="E25" s="54" t="e">
        <f>#REF!/1000000</f>
        <v>#REF!</v>
      </c>
      <c r="F25" s="54" t="e">
        <f>#REF!/1000000</f>
        <v>#REF!</v>
      </c>
      <c r="G25" s="54" t="e">
        <f>#REF!/1000000</f>
        <v>#REF!</v>
      </c>
      <c r="H25" s="54" t="e">
        <f>#REF!/1000000</f>
        <v>#REF!</v>
      </c>
      <c r="I25" s="54" t="e">
        <f>#REF!/1000000</f>
        <v>#REF!</v>
      </c>
      <c r="J25" s="54" t="e">
        <f>#REF!/1000000</f>
        <v>#REF!</v>
      </c>
      <c r="K25" s="54" t="e">
        <f>#REF!/1000000</f>
        <v>#REF!</v>
      </c>
      <c r="L25" s="54" t="e">
        <f>#REF!/1000000</f>
        <v>#REF!</v>
      </c>
      <c r="M25" s="54" t="e">
        <f>#REF!/1000000</f>
        <v>#REF!</v>
      </c>
      <c r="N25" s="54" t="e">
        <f>#REF!/1000000</f>
        <v>#REF!</v>
      </c>
      <c r="O25" s="54" t="e">
        <f>#REF!/1000000</f>
        <v>#REF!</v>
      </c>
      <c r="P25" s="54" t="e">
        <f>#REF!/1000000</f>
        <v>#REF!</v>
      </c>
      <c r="Q25" s="54" t="e">
        <f>#REF!/1000000</f>
        <v>#REF!</v>
      </c>
      <c r="R25" s="54" t="e">
        <f>#REF!/1000000</f>
        <v>#REF!</v>
      </c>
      <c r="S25" s="54" t="e">
        <f>#REF!/1000000</f>
        <v>#REF!</v>
      </c>
      <c r="T25" s="54" t="e">
        <f>#REF!/1000000</f>
        <v>#REF!</v>
      </c>
      <c r="U25" s="54" t="e">
        <f>#REF!/1000000</f>
        <v>#REF!</v>
      </c>
      <c r="V25" s="54" t="e">
        <f>#REF!/1000000</f>
        <v>#REF!</v>
      </c>
      <c r="W25" s="54" t="e">
        <f>#REF!/1000000</f>
        <v>#REF!</v>
      </c>
      <c r="X25" s="54" t="e">
        <f>#REF!/1000000</f>
        <v>#REF!</v>
      </c>
      <c r="Y25" s="54" t="e">
        <f>#REF!/1000000</f>
        <v>#REF!</v>
      </c>
      <c r="Z25" s="54" t="e">
        <f>#REF!/1000000</f>
        <v>#REF!</v>
      </c>
      <c r="AA25" s="54" t="e">
        <f>#REF!/1000000</f>
        <v>#REF!</v>
      </c>
      <c r="AB25" s="54" t="e">
        <f>#REF!/1000000</f>
        <v>#REF!</v>
      </c>
      <c r="AC25" s="54" t="e">
        <f>#REF!/1000000</f>
        <v>#REF!</v>
      </c>
      <c r="AD25" s="54" t="e">
        <f>#REF!/1000000</f>
        <v>#REF!</v>
      </c>
      <c r="AE25" s="54" t="e">
        <f>#REF!/1000000</f>
        <v>#REF!</v>
      </c>
      <c r="AF25" s="54" t="e">
        <f>#REF!/1000000</f>
        <v>#REF!</v>
      </c>
      <c r="AG25" s="54" t="e">
        <f>#REF!/1000000</f>
        <v>#REF!</v>
      </c>
      <c r="AH25" s="54" t="e">
        <f>#REF!/1000000</f>
        <v>#REF!</v>
      </c>
      <c r="AI25" s="54" t="e">
        <f>#REF!/1000000</f>
        <v>#REF!</v>
      </c>
      <c r="AJ25" s="54" t="e">
        <f>#REF!/1000000</f>
        <v>#REF!</v>
      </c>
      <c r="AK25" s="54" t="e">
        <f>#REF!/1000000</f>
        <v>#REF!</v>
      </c>
      <c r="AL25" s="54" t="e">
        <f>#REF!/1000000</f>
        <v>#REF!</v>
      </c>
      <c r="AM25" s="54" t="e">
        <f>#REF!/1000000</f>
        <v>#REF!</v>
      </c>
      <c r="AN25" s="54" t="e">
        <f>#REF!/1000000</f>
        <v>#REF!</v>
      </c>
      <c r="AO25" s="54" t="e">
        <f>#REF!/1000000</f>
        <v>#REF!</v>
      </c>
      <c r="AP25" s="54" t="e">
        <f>#REF!/1000000</f>
        <v>#REF!</v>
      </c>
      <c r="AQ25" s="54" t="e">
        <f>#REF!/1000000</f>
        <v>#REF!</v>
      </c>
      <c r="AR25" s="54" t="e">
        <f>#REF!/1000000</f>
        <v>#REF!</v>
      </c>
      <c r="AS25" s="54" t="e">
        <f>#REF!/1000000</f>
        <v>#REF!</v>
      </c>
      <c r="AT25" s="54" t="e">
        <f>#REF!/1000000</f>
        <v>#REF!</v>
      </c>
      <c r="AU25" s="54" t="e">
        <f>#REF!/1000000</f>
        <v>#REF!</v>
      </c>
      <c r="AV25" s="54" t="e">
        <f>#REF!/1000000</f>
        <v>#REF!</v>
      </c>
      <c r="AW25" s="54" t="e">
        <f>#REF!/1000000</f>
        <v>#REF!</v>
      </c>
      <c r="AX25" s="54" t="e">
        <f>#REF!/1000000</f>
        <v>#REF!</v>
      </c>
      <c r="AY25" s="54" t="e">
        <f>#REF!/1000000</f>
        <v>#REF!</v>
      </c>
      <c r="AZ25" s="54" t="e">
        <f>#REF!/1000000</f>
        <v>#REF!</v>
      </c>
      <c r="BA25" s="54" t="e">
        <f>#REF!/1000000</f>
        <v>#REF!</v>
      </c>
      <c r="BB25" s="54" t="e">
        <f>#REF!/1000000</f>
        <v>#REF!</v>
      </c>
      <c r="BC25" s="54" t="e">
        <f>#REF!/1000000</f>
        <v>#REF!</v>
      </c>
      <c r="BD25" s="54" t="e">
        <f>#REF!/1000000</f>
        <v>#REF!</v>
      </c>
      <c r="BE25" s="54" t="e">
        <f>#REF!/1000000</f>
        <v>#REF!</v>
      </c>
      <c r="BF25" s="54" t="e">
        <f>#REF!/1000000</f>
        <v>#REF!</v>
      </c>
      <c r="BG25" s="54" t="e">
        <f>#REF!/1000000</f>
        <v>#REF!</v>
      </c>
      <c r="BH25" s="54" t="e">
        <f>#REF!/1000000</f>
        <v>#REF!</v>
      </c>
      <c r="BI25" s="54" t="e">
        <f>#REF!/1000000</f>
        <v>#REF!</v>
      </c>
      <c r="BJ25" s="54" t="e">
        <f>#REF!/1000000</f>
        <v>#REF!</v>
      </c>
      <c r="BK25" s="54" t="e">
        <f>#REF!/1000000</f>
        <v>#REF!</v>
      </c>
      <c r="BL25" s="54" t="e">
        <f>#REF!/1000000</f>
        <v>#REF!</v>
      </c>
      <c r="BM25" s="54" t="e">
        <f>#REF!/1000000</f>
        <v>#REF!</v>
      </c>
      <c r="BN25" s="54" t="e">
        <f>#REF!/1000000</f>
        <v>#REF!</v>
      </c>
      <c r="BO25" s="54" t="e">
        <f>#REF!/1000000</f>
        <v>#REF!</v>
      </c>
      <c r="BP25" s="54" t="e">
        <f>#REF!/1000000</f>
        <v>#REF!</v>
      </c>
      <c r="BQ25" s="54" t="e">
        <f>#REF!/1000000</f>
        <v>#REF!</v>
      </c>
      <c r="BR25" s="54" t="e">
        <f>#REF!/1000000</f>
        <v>#REF!</v>
      </c>
      <c r="BS25" s="54" t="e">
        <f>#REF!/1000000</f>
        <v>#REF!</v>
      </c>
      <c r="BT25" s="54" t="e">
        <f>#REF!/1000000</f>
        <v>#REF!</v>
      </c>
      <c r="BU25" s="54" t="e">
        <f>#REF!/1000000</f>
        <v>#REF!</v>
      </c>
      <c r="BV25" s="54" t="e">
        <f>#REF!/1000000</f>
        <v>#REF!</v>
      </c>
      <c r="BW25" s="54" t="e">
        <f>#REF!/1000000</f>
        <v>#REF!</v>
      </c>
      <c r="BX25" s="54" t="e">
        <f>#REF!/1000000</f>
        <v>#REF!</v>
      </c>
      <c r="BY25" s="54" t="e">
        <f>#REF!/1000000</f>
        <v>#REF!</v>
      </c>
      <c r="BZ25" s="54" t="e">
        <f>#REF!/1000000</f>
        <v>#REF!</v>
      </c>
      <c r="CA25" s="54" t="e">
        <f>#REF!/1000000</f>
        <v>#REF!</v>
      </c>
      <c r="CB25" s="54" t="e">
        <f>#REF!/1000000</f>
        <v>#REF!</v>
      </c>
      <c r="CC25" s="54" t="e">
        <f>#REF!/1000000</f>
        <v>#REF!</v>
      </c>
      <c r="CD25" s="54" t="e">
        <f>#REF!/1000000</f>
        <v>#REF!</v>
      </c>
      <c r="CE25" s="54" t="e">
        <f>#REF!/1000000</f>
        <v>#REF!</v>
      </c>
      <c r="CF25" s="54" t="e">
        <f>#REF!/1000000</f>
        <v>#REF!</v>
      </c>
      <c r="CG25" s="54" t="e">
        <f>#REF!/1000000</f>
        <v>#REF!</v>
      </c>
      <c r="CH25" s="54" t="e">
        <f>#REF!/1000000</f>
        <v>#REF!</v>
      </c>
      <c r="CI25" s="54" t="e">
        <f>#REF!/1000000</f>
        <v>#REF!</v>
      </c>
      <c r="CJ25" s="54" t="e">
        <f>#REF!/1000000</f>
        <v>#REF!</v>
      </c>
      <c r="CK25" s="54" t="e">
        <f>#REF!/1000000</f>
        <v>#REF!</v>
      </c>
      <c r="CL25" s="54" t="e">
        <f>#REF!/1000000</f>
        <v>#REF!</v>
      </c>
      <c r="CM25" s="54" t="e">
        <f>#REF!/1000000</f>
        <v>#REF!</v>
      </c>
      <c r="CN25" s="54" t="e">
        <f>#REF!/1000000</f>
        <v>#REF!</v>
      </c>
      <c r="CO25" s="54" t="e">
        <f>#REF!/1000000</f>
        <v>#REF!</v>
      </c>
      <c r="CP25" s="54" t="e">
        <f>#REF!/1000000</f>
        <v>#REF!</v>
      </c>
      <c r="CQ25" s="54" t="e">
        <f>#REF!/1000000</f>
        <v>#REF!</v>
      </c>
      <c r="CR25" s="54" t="e">
        <f>#REF!/1000000</f>
        <v>#REF!</v>
      </c>
      <c r="CS25" s="54" t="e">
        <f>#REF!/1000000</f>
        <v>#REF!</v>
      </c>
      <c r="CT25" s="54" t="e">
        <f>#REF!/1000000</f>
        <v>#REF!</v>
      </c>
      <c r="CU25" s="54" t="e">
        <f>#REF!/1000000</f>
        <v>#REF!</v>
      </c>
      <c r="CV25" s="54" t="e">
        <f>#REF!/1000000</f>
        <v>#REF!</v>
      </c>
      <c r="CW25" s="54" t="e">
        <f>#REF!/1000000</f>
        <v>#REF!</v>
      </c>
      <c r="CX25" s="54" t="e">
        <f>#REF!/1000000</f>
        <v>#REF!</v>
      </c>
      <c r="CY25" s="54" t="e">
        <f>#REF!/1000000</f>
        <v>#REF!</v>
      </c>
      <c r="CZ25" s="54" t="e">
        <f>#REF!/1000000</f>
        <v>#REF!</v>
      </c>
      <c r="DA25" s="54" t="e">
        <f>#REF!/1000000</f>
        <v>#REF!</v>
      </c>
      <c r="DB25" s="54" t="e">
        <f>#REF!/1000000</f>
        <v>#REF!</v>
      </c>
      <c r="DC25" s="54" t="e">
        <f>#REF!/1000000</f>
        <v>#REF!</v>
      </c>
      <c r="DD25" s="54" t="e">
        <f>#REF!/1000000</f>
        <v>#REF!</v>
      </c>
      <c r="DE25" s="54" t="e">
        <f>#REF!/1000000</f>
        <v>#REF!</v>
      </c>
      <c r="DF25" s="54" t="e">
        <f>#REF!/1000000</f>
        <v>#REF!</v>
      </c>
      <c r="DG25" s="54" t="e">
        <f>#REF!/1000000</f>
        <v>#REF!</v>
      </c>
      <c r="DH25" s="54" t="e">
        <f>#REF!/1000000</f>
        <v>#REF!</v>
      </c>
      <c r="DI25" s="54" t="e">
        <f>#REF!/1000000</f>
        <v>#REF!</v>
      </c>
      <c r="DJ25" s="54" t="e">
        <f>#REF!/1000000</f>
        <v>#REF!</v>
      </c>
      <c r="DK25" s="54" t="e">
        <f>#REF!/1000000</f>
        <v>#REF!</v>
      </c>
      <c r="DL25" s="54" t="e">
        <f>#REF!/1000000</f>
        <v>#REF!</v>
      </c>
      <c r="DM25" s="54" t="e">
        <f>#REF!/1000000</f>
        <v>#REF!</v>
      </c>
      <c r="DN25" s="54" t="e">
        <f>#REF!/1000000</f>
        <v>#REF!</v>
      </c>
      <c r="DO25" s="54" t="e">
        <f>#REF!/1000000</f>
        <v>#REF!</v>
      </c>
      <c r="DP25" s="54" t="e">
        <f>#REF!/1000000</f>
        <v>#REF!</v>
      </c>
      <c r="DQ25" s="54" t="e">
        <f>#REF!/1000000</f>
        <v>#REF!</v>
      </c>
      <c r="DR25" s="54" t="e">
        <f>#REF!/1000000</f>
        <v>#REF!</v>
      </c>
      <c r="DS25" s="54" t="e">
        <f>#REF!/1000000</f>
        <v>#REF!</v>
      </c>
      <c r="DT25" s="54" t="e">
        <f>#REF!/1000000</f>
        <v>#REF!</v>
      </c>
      <c r="DU25" s="54" t="e">
        <f>#REF!/1000000</f>
        <v>#REF!</v>
      </c>
      <c r="DV25" s="54" t="e">
        <f>#REF!/1000000</f>
        <v>#REF!</v>
      </c>
      <c r="DW25" s="54" t="e">
        <f>#REF!/1000000</f>
        <v>#REF!</v>
      </c>
      <c r="DX25" s="54" t="e">
        <f>#REF!/1000000</f>
        <v>#REF!</v>
      </c>
      <c r="DY25" s="54" t="e">
        <f>#REF!/1000000</f>
        <v>#REF!</v>
      </c>
      <c r="DZ25" s="54" t="e">
        <f>#REF!/1000000</f>
        <v>#REF!</v>
      </c>
      <c r="EA25" s="54" t="e">
        <f>#REF!/1000000</f>
        <v>#REF!</v>
      </c>
      <c r="EB25" s="54" t="e">
        <f>#REF!/1000000</f>
        <v>#REF!</v>
      </c>
      <c r="EC25" s="54" t="e">
        <f>#REF!/1000000</f>
        <v>#REF!</v>
      </c>
      <c r="ED25" s="54" t="e">
        <f>#REF!/1000000</f>
        <v>#REF!</v>
      </c>
      <c r="EE25" s="62"/>
      <c r="EF25" s="54" t="e">
        <f t="shared" si="39"/>
        <v>#REF!</v>
      </c>
      <c r="EG25" s="54" t="e">
        <f t="shared" si="40"/>
        <v>#REF!</v>
      </c>
      <c r="EH25" s="54" t="e">
        <f t="shared" si="41"/>
        <v>#REF!</v>
      </c>
      <c r="EI25" s="54" t="e">
        <f t="shared" si="42"/>
        <v>#REF!</v>
      </c>
      <c r="EJ25" s="54" t="e">
        <f t="shared" si="43"/>
        <v>#REF!</v>
      </c>
      <c r="EK25" s="54" t="e">
        <f t="shared" si="44"/>
        <v>#REF!</v>
      </c>
      <c r="EL25" s="54" t="e">
        <f t="shared" si="45"/>
        <v>#REF!</v>
      </c>
      <c r="EM25" s="54" t="e">
        <f t="shared" si="46"/>
        <v>#REF!</v>
      </c>
      <c r="EN25" s="54" t="e">
        <f t="shared" si="47"/>
        <v>#REF!</v>
      </c>
      <c r="EO25" s="54" t="e">
        <f t="shared" si="48"/>
        <v>#REF!</v>
      </c>
    </row>
    <row r="26" spans="1:145" x14ac:dyDescent="0.2">
      <c r="A26" s="37"/>
      <c r="B26" s="56" t="s">
        <v>223</v>
      </c>
      <c r="E26" s="54" t="e">
        <f>-#REF!/1000000</f>
        <v>#REF!</v>
      </c>
      <c r="F26" s="54" t="e">
        <f>-#REF!/1000000</f>
        <v>#REF!</v>
      </c>
      <c r="G26" s="54" t="e">
        <f>-#REF!/1000000</f>
        <v>#REF!</v>
      </c>
      <c r="H26" s="54" t="e">
        <f>-#REF!/1000000</f>
        <v>#REF!</v>
      </c>
      <c r="I26" s="54" t="e">
        <f>-#REF!/1000000</f>
        <v>#REF!</v>
      </c>
      <c r="J26" s="54" t="e">
        <f>-#REF!/1000000</f>
        <v>#REF!</v>
      </c>
      <c r="K26" s="54" t="e">
        <f>-#REF!/1000000</f>
        <v>#REF!</v>
      </c>
      <c r="L26" s="54" t="e">
        <f>-#REF!/1000000</f>
        <v>#REF!</v>
      </c>
      <c r="M26" s="54" t="e">
        <f>-#REF!/1000000</f>
        <v>#REF!</v>
      </c>
      <c r="N26" s="54" t="e">
        <f>-#REF!/1000000</f>
        <v>#REF!</v>
      </c>
      <c r="O26" s="54" t="e">
        <f>-#REF!/1000000</f>
        <v>#REF!</v>
      </c>
      <c r="P26" s="54" t="e">
        <f>-#REF!/1000000</f>
        <v>#REF!</v>
      </c>
      <c r="Q26" s="54"/>
      <c r="R26" s="54" t="e">
        <f>E26</f>
        <v>#REF!</v>
      </c>
      <c r="S26" s="54" t="e">
        <f t="shared" ref="S26:AH26" si="49">F26</f>
        <v>#REF!</v>
      </c>
      <c r="T26" s="54" t="e">
        <f t="shared" si="49"/>
        <v>#REF!</v>
      </c>
      <c r="U26" s="54" t="e">
        <f t="shared" si="49"/>
        <v>#REF!</v>
      </c>
      <c r="V26" s="54" t="e">
        <f t="shared" si="49"/>
        <v>#REF!</v>
      </c>
      <c r="W26" s="54" t="e">
        <f t="shared" si="49"/>
        <v>#REF!</v>
      </c>
      <c r="X26" s="54" t="e">
        <f t="shared" si="49"/>
        <v>#REF!</v>
      </c>
      <c r="Y26" s="54" t="e">
        <f t="shared" si="49"/>
        <v>#REF!</v>
      </c>
      <c r="Z26" s="54" t="e">
        <f t="shared" si="49"/>
        <v>#REF!</v>
      </c>
      <c r="AA26" s="54" t="e">
        <f t="shared" si="49"/>
        <v>#REF!</v>
      </c>
      <c r="AB26" s="54" t="e">
        <f t="shared" si="49"/>
        <v>#REF!</v>
      </c>
      <c r="AC26" s="54" t="e">
        <f t="shared" si="49"/>
        <v>#REF!</v>
      </c>
      <c r="AD26" s="54">
        <f t="shared" si="49"/>
        <v>0</v>
      </c>
      <c r="AE26" s="54" t="e">
        <f t="shared" si="49"/>
        <v>#REF!</v>
      </c>
      <c r="AF26" s="54" t="e">
        <f t="shared" si="49"/>
        <v>#REF!</v>
      </c>
      <c r="AG26" s="54" t="e">
        <f t="shared" si="49"/>
        <v>#REF!</v>
      </c>
      <c r="AH26" s="54" t="e">
        <f t="shared" si="49"/>
        <v>#REF!</v>
      </c>
      <c r="AI26" s="54" t="e">
        <f t="shared" ref="AI26" si="50">V26</f>
        <v>#REF!</v>
      </c>
      <c r="AJ26" s="54" t="e">
        <f t="shared" ref="AJ26" si="51">W26</f>
        <v>#REF!</v>
      </c>
      <c r="AK26" s="54" t="e">
        <f t="shared" ref="AK26" si="52">X26</f>
        <v>#REF!</v>
      </c>
      <c r="AL26" s="54" t="e">
        <f t="shared" ref="AL26" si="53">Y26</f>
        <v>#REF!</v>
      </c>
      <c r="AM26" s="54" t="e">
        <f t="shared" ref="AM26" si="54">Z26</f>
        <v>#REF!</v>
      </c>
      <c r="AN26" s="54" t="e">
        <f t="shared" ref="AN26" si="55">AA26</f>
        <v>#REF!</v>
      </c>
      <c r="AO26" s="54" t="e">
        <f t="shared" ref="AO26" si="56">AB26</f>
        <v>#REF!</v>
      </c>
      <c r="AP26" s="54" t="e">
        <f t="shared" ref="AP26" si="57">AC26</f>
        <v>#REF!</v>
      </c>
      <c r="AQ26" s="54">
        <f t="shared" ref="AQ26" si="58">AD26</f>
        <v>0</v>
      </c>
      <c r="AR26" s="54" t="e">
        <f t="shared" ref="AR26" si="59">AE26</f>
        <v>#REF!</v>
      </c>
      <c r="AS26" s="54" t="e">
        <f t="shared" ref="AS26" si="60">AF26</f>
        <v>#REF!</v>
      </c>
      <c r="AT26" s="54" t="e">
        <f t="shared" ref="AT26" si="61">AG26</f>
        <v>#REF!</v>
      </c>
      <c r="AU26" s="54" t="e">
        <f t="shared" ref="AU26" si="62">AH26</f>
        <v>#REF!</v>
      </c>
      <c r="AV26" s="54" t="e">
        <f t="shared" ref="AV26" si="63">AI26</f>
        <v>#REF!</v>
      </c>
      <c r="AW26" s="54" t="e">
        <f t="shared" ref="AW26:AX26" si="64">AJ26</f>
        <v>#REF!</v>
      </c>
      <c r="AX26" s="54" t="e">
        <f t="shared" si="64"/>
        <v>#REF!</v>
      </c>
      <c r="AY26" s="54" t="e">
        <f t="shared" ref="AY26" si="65">AL26</f>
        <v>#REF!</v>
      </c>
      <c r="AZ26" s="54" t="e">
        <f t="shared" ref="AZ26" si="66">AM26</f>
        <v>#REF!</v>
      </c>
      <c r="BA26" s="54" t="e">
        <f t="shared" ref="BA26" si="67">AN26</f>
        <v>#REF!</v>
      </c>
      <c r="BB26" s="54" t="e">
        <f t="shared" ref="BB26" si="68">AO26</f>
        <v>#REF!</v>
      </c>
      <c r="BC26" s="54" t="e">
        <f t="shared" ref="BC26" si="69">AP26</f>
        <v>#REF!</v>
      </c>
      <c r="BD26" s="54">
        <f t="shared" ref="BD26" si="70">AQ26</f>
        <v>0</v>
      </c>
      <c r="BE26" s="54" t="e">
        <f t="shared" ref="BE26" si="71">AR26</f>
        <v>#REF!</v>
      </c>
      <c r="BF26" s="54" t="e">
        <f t="shared" ref="BF26" si="72">AS26</f>
        <v>#REF!</v>
      </c>
      <c r="BG26" s="54" t="e">
        <f t="shared" ref="BG26" si="73">AT26</f>
        <v>#REF!</v>
      </c>
      <c r="BH26" s="54" t="e">
        <f t="shared" ref="BH26" si="74">AU26</f>
        <v>#REF!</v>
      </c>
      <c r="BI26" s="54" t="e">
        <f t="shared" ref="BI26" si="75">AV26</f>
        <v>#REF!</v>
      </c>
      <c r="BJ26" s="54" t="e">
        <f t="shared" ref="BJ26" si="76">AW26</f>
        <v>#REF!</v>
      </c>
      <c r="BK26" s="54" t="e">
        <f t="shared" ref="BK26" si="77">AX26</f>
        <v>#REF!</v>
      </c>
      <c r="BL26" s="54" t="e">
        <f t="shared" ref="BL26" si="78">AY26</f>
        <v>#REF!</v>
      </c>
      <c r="BM26" s="54" t="e">
        <f t="shared" ref="BM26:BN26" si="79">AZ26</f>
        <v>#REF!</v>
      </c>
      <c r="BN26" s="54" t="e">
        <f t="shared" si="79"/>
        <v>#REF!</v>
      </c>
      <c r="BO26" s="54" t="e">
        <f t="shared" ref="BO26" si="80">BB26</f>
        <v>#REF!</v>
      </c>
      <c r="BP26" s="54" t="e">
        <f t="shared" ref="BP26" si="81">BC26</f>
        <v>#REF!</v>
      </c>
      <c r="BQ26" s="54">
        <f t="shared" ref="BQ26" si="82">BD26</f>
        <v>0</v>
      </c>
      <c r="BR26" s="54" t="e">
        <f t="shared" ref="BR26" si="83">BE26</f>
        <v>#REF!</v>
      </c>
      <c r="BS26" s="54" t="e">
        <f t="shared" ref="BS26" si="84">BF26</f>
        <v>#REF!</v>
      </c>
      <c r="BT26" s="54" t="e">
        <f t="shared" ref="BT26" si="85">BG26</f>
        <v>#REF!</v>
      </c>
      <c r="BU26" s="54" t="e">
        <f t="shared" ref="BU26" si="86">BH26</f>
        <v>#REF!</v>
      </c>
      <c r="BV26" s="54" t="e">
        <f t="shared" ref="BV26" si="87">BI26</f>
        <v>#REF!</v>
      </c>
      <c r="BW26" s="54" t="e">
        <f t="shared" ref="BW26" si="88">BJ26</f>
        <v>#REF!</v>
      </c>
      <c r="BX26" s="54" t="e">
        <f t="shared" ref="BX26" si="89">BK26</f>
        <v>#REF!</v>
      </c>
      <c r="BY26" s="54" t="e">
        <f t="shared" ref="BY26" si="90">BL26</f>
        <v>#REF!</v>
      </c>
      <c r="BZ26" s="54" t="e">
        <f t="shared" ref="BZ26" si="91">BM26</f>
        <v>#REF!</v>
      </c>
      <c r="CA26" s="54" t="e">
        <f t="shared" ref="CA26" si="92">BN26</f>
        <v>#REF!</v>
      </c>
      <c r="CB26" s="54" t="e">
        <f t="shared" ref="CB26" si="93">BO26</f>
        <v>#REF!</v>
      </c>
      <c r="CC26" s="54" t="e">
        <f t="shared" ref="CC26:CD26" si="94">BP26</f>
        <v>#REF!</v>
      </c>
      <c r="CD26" s="54">
        <f t="shared" si="94"/>
        <v>0</v>
      </c>
      <c r="CE26" s="54" t="e">
        <f t="shared" ref="CE26" si="95">BR26</f>
        <v>#REF!</v>
      </c>
      <c r="CF26" s="54" t="e">
        <f t="shared" ref="CF26" si="96">BS26</f>
        <v>#REF!</v>
      </c>
      <c r="CG26" s="54" t="e">
        <f t="shared" ref="CG26" si="97">BT26</f>
        <v>#REF!</v>
      </c>
      <c r="CH26" s="54" t="e">
        <f t="shared" ref="CH26" si="98">BU26</f>
        <v>#REF!</v>
      </c>
      <c r="CI26" s="54" t="e">
        <f t="shared" ref="CI26" si="99">BV26</f>
        <v>#REF!</v>
      </c>
      <c r="CJ26" s="54" t="e">
        <f t="shared" ref="CJ26" si="100">BW26</f>
        <v>#REF!</v>
      </c>
      <c r="CK26" s="54" t="e">
        <f t="shared" ref="CK26" si="101">BX26</f>
        <v>#REF!</v>
      </c>
      <c r="CL26" s="54" t="e">
        <f t="shared" ref="CL26" si="102">BY26</f>
        <v>#REF!</v>
      </c>
      <c r="CM26" s="54" t="e">
        <f t="shared" ref="CM26" si="103">BZ26</f>
        <v>#REF!</v>
      </c>
      <c r="CN26" s="54" t="e">
        <f t="shared" ref="CN26" si="104">CA26</f>
        <v>#REF!</v>
      </c>
      <c r="CO26" s="54" t="e">
        <f t="shared" ref="CO26" si="105">CB26</f>
        <v>#REF!</v>
      </c>
      <c r="CP26" s="54" t="e">
        <f t="shared" ref="CP26" si="106">CC26</f>
        <v>#REF!</v>
      </c>
      <c r="CQ26" s="54">
        <f t="shared" ref="CQ26" si="107">CD26</f>
        <v>0</v>
      </c>
      <c r="CR26" s="54" t="e">
        <f t="shared" ref="CR26" si="108">CE26</f>
        <v>#REF!</v>
      </c>
      <c r="CS26" s="54" t="e">
        <f t="shared" ref="CS26:CT26" si="109">CF26</f>
        <v>#REF!</v>
      </c>
      <c r="CT26" s="54" t="e">
        <f t="shared" si="109"/>
        <v>#REF!</v>
      </c>
      <c r="CU26" s="54" t="e">
        <f t="shared" ref="CU26" si="110">CH26</f>
        <v>#REF!</v>
      </c>
      <c r="CV26" s="54" t="e">
        <f t="shared" ref="CV26" si="111">CI26</f>
        <v>#REF!</v>
      </c>
      <c r="CW26" s="54" t="e">
        <f t="shared" ref="CW26" si="112">CJ26</f>
        <v>#REF!</v>
      </c>
      <c r="CX26" s="54" t="e">
        <f t="shared" ref="CX26" si="113">CK26</f>
        <v>#REF!</v>
      </c>
      <c r="CY26" s="54" t="e">
        <f t="shared" ref="CY26" si="114">CL26</f>
        <v>#REF!</v>
      </c>
      <c r="CZ26" s="54" t="e">
        <f t="shared" ref="CZ26" si="115">CM26</f>
        <v>#REF!</v>
      </c>
      <c r="DA26" s="54" t="e">
        <f t="shared" ref="DA26" si="116">CN26</f>
        <v>#REF!</v>
      </c>
      <c r="DB26" s="54" t="e">
        <f t="shared" ref="DB26" si="117">CO26</f>
        <v>#REF!</v>
      </c>
      <c r="DC26" s="54" t="e">
        <f t="shared" ref="DC26" si="118">CP26</f>
        <v>#REF!</v>
      </c>
      <c r="DD26" s="54">
        <f t="shared" ref="DD26" si="119">CQ26</f>
        <v>0</v>
      </c>
      <c r="DE26" s="54" t="e">
        <f t="shared" ref="DE26" si="120">CR26</f>
        <v>#REF!</v>
      </c>
      <c r="DF26" s="54" t="e">
        <f t="shared" ref="DF26" si="121">CS26</f>
        <v>#REF!</v>
      </c>
      <c r="DG26" s="54" t="e">
        <f t="shared" ref="DG26" si="122">CT26</f>
        <v>#REF!</v>
      </c>
      <c r="DH26" s="54" t="e">
        <f t="shared" ref="DH26" si="123">CU26</f>
        <v>#REF!</v>
      </c>
      <c r="DI26" s="54" t="e">
        <f t="shared" ref="DI26:DJ26" si="124">CV26</f>
        <v>#REF!</v>
      </c>
      <c r="DJ26" s="54" t="e">
        <f t="shared" si="124"/>
        <v>#REF!</v>
      </c>
      <c r="DK26" s="54" t="e">
        <f t="shared" ref="DK26" si="125">CX26</f>
        <v>#REF!</v>
      </c>
      <c r="DL26" s="54" t="e">
        <f t="shared" ref="DL26" si="126">CY26</f>
        <v>#REF!</v>
      </c>
      <c r="DM26" s="54" t="e">
        <f t="shared" ref="DM26" si="127">CZ26</f>
        <v>#REF!</v>
      </c>
      <c r="DN26" s="54" t="e">
        <f t="shared" ref="DN26" si="128">DA26</f>
        <v>#REF!</v>
      </c>
      <c r="DO26" s="54" t="e">
        <f t="shared" ref="DO26" si="129">DB26</f>
        <v>#REF!</v>
      </c>
      <c r="DP26" s="54" t="e">
        <f t="shared" ref="DP26" si="130">DC26</f>
        <v>#REF!</v>
      </c>
      <c r="DQ26" s="54">
        <f t="shared" ref="DQ26" si="131">DD26</f>
        <v>0</v>
      </c>
      <c r="DR26" s="54" t="e">
        <f t="shared" ref="DR26" si="132">DE26</f>
        <v>#REF!</v>
      </c>
      <c r="DS26" s="54" t="e">
        <f t="shared" ref="DS26" si="133">DF26</f>
        <v>#REF!</v>
      </c>
      <c r="DT26" s="54" t="e">
        <f t="shared" ref="DT26" si="134">DG26</f>
        <v>#REF!</v>
      </c>
      <c r="DU26" s="54" t="e">
        <f t="shared" ref="DU26" si="135">DH26</f>
        <v>#REF!</v>
      </c>
      <c r="DV26" s="54" t="e">
        <f t="shared" ref="DV26" si="136">DI26</f>
        <v>#REF!</v>
      </c>
      <c r="DW26" s="54" t="e">
        <f t="shared" ref="DW26" si="137">DJ26</f>
        <v>#REF!</v>
      </c>
      <c r="DX26" s="54" t="e">
        <f t="shared" ref="DX26" si="138">DK26</f>
        <v>#REF!</v>
      </c>
      <c r="DY26" s="54" t="e">
        <f t="shared" ref="DY26:DZ26" si="139">DL26</f>
        <v>#REF!</v>
      </c>
      <c r="DZ26" s="54" t="e">
        <f t="shared" si="139"/>
        <v>#REF!</v>
      </c>
      <c r="EA26" s="54" t="e">
        <f t="shared" ref="EA26" si="140">DN26</f>
        <v>#REF!</v>
      </c>
      <c r="EB26" s="54" t="e">
        <f t="shared" ref="EB26" si="141">DO26</f>
        <v>#REF!</v>
      </c>
      <c r="EC26" s="54" t="e">
        <f t="shared" ref="EC26" si="142">DP26</f>
        <v>#REF!</v>
      </c>
      <c r="ED26" s="54">
        <f t="shared" ref="ED26" si="143">DQ26</f>
        <v>0</v>
      </c>
      <c r="EE26" s="62"/>
      <c r="EF26" s="54"/>
      <c r="EG26" s="54"/>
      <c r="EH26" s="54"/>
      <c r="EI26" s="54"/>
      <c r="EJ26" s="54"/>
      <c r="EK26" s="54"/>
      <c r="EL26" s="54"/>
      <c r="EM26" s="54"/>
      <c r="EN26" s="54"/>
      <c r="EO26" s="54"/>
    </row>
    <row r="27" spans="1:145" x14ac:dyDescent="0.2">
      <c r="A27" s="37">
        <v>16</v>
      </c>
      <c r="B27" s="56" t="s">
        <v>71</v>
      </c>
      <c r="C27" s="35"/>
      <c r="D27" s="35"/>
      <c r="E27" s="230" t="e">
        <f>#REF!/1000000</f>
        <v>#REF!</v>
      </c>
      <c r="F27" s="230" t="e">
        <f>#REF!/1000000</f>
        <v>#REF!</v>
      </c>
      <c r="G27" s="230" t="e">
        <f>#REF!/1000000</f>
        <v>#REF!</v>
      </c>
      <c r="H27" s="230" t="e">
        <f>#REF!/1000000</f>
        <v>#REF!</v>
      </c>
      <c r="I27" s="230" t="e">
        <f>#REF!/1000000</f>
        <v>#REF!</v>
      </c>
      <c r="J27" s="230" t="e">
        <f>#REF!/1000000</f>
        <v>#REF!</v>
      </c>
      <c r="K27" s="230" t="e">
        <f>#REF!/1000000</f>
        <v>#REF!</v>
      </c>
      <c r="L27" s="230" t="e">
        <f>#REF!/1000000</f>
        <v>#REF!</v>
      </c>
      <c r="M27" s="230" t="e">
        <f>#REF!/1000000</f>
        <v>#REF!</v>
      </c>
      <c r="N27" s="230" t="e">
        <f>#REF!/1000000</f>
        <v>#REF!</v>
      </c>
      <c r="O27" s="230" t="e">
        <f>#REF!/1000000</f>
        <v>#REF!</v>
      </c>
      <c r="P27" s="230" t="e">
        <f>#REF!/1000000</f>
        <v>#REF!</v>
      </c>
      <c r="Q27" s="230" t="e">
        <f>#REF!/1000000</f>
        <v>#REF!</v>
      </c>
      <c r="R27" s="230" t="e">
        <f>#REF!/1000000</f>
        <v>#REF!</v>
      </c>
      <c r="S27" s="230" t="e">
        <f>#REF!/1000000</f>
        <v>#REF!</v>
      </c>
      <c r="T27" s="230" t="e">
        <f>#REF!/1000000</f>
        <v>#REF!</v>
      </c>
      <c r="U27" s="230" t="e">
        <f>#REF!/1000000</f>
        <v>#REF!</v>
      </c>
      <c r="V27" s="230" t="e">
        <f>#REF!/1000000</f>
        <v>#REF!</v>
      </c>
      <c r="W27" s="230" t="e">
        <f>#REF!/1000000</f>
        <v>#REF!</v>
      </c>
      <c r="X27" s="230" t="e">
        <f>#REF!/1000000</f>
        <v>#REF!</v>
      </c>
      <c r="Y27" s="230" t="e">
        <f>#REF!/1000000</f>
        <v>#REF!</v>
      </c>
      <c r="Z27" s="230" t="e">
        <f>#REF!/1000000</f>
        <v>#REF!</v>
      </c>
      <c r="AA27" s="230" t="e">
        <f>#REF!/1000000</f>
        <v>#REF!</v>
      </c>
      <c r="AB27" s="230" t="e">
        <f>#REF!/1000000</f>
        <v>#REF!</v>
      </c>
      <c r="AC27" s="230" t="e">
        <f>#REF!/1000000</f>
        <v>#REF!</v>
      </c>
      <c r="AD27" s="230" t="e">
        <f>#REF!/1000000</f>
        <v>#REF!</v>
      </c>
      <c r="AE27" s="230" t="e">
        <f>#REF!/1000000</f>
        <v>#REF!</v>
      </c>
      <c r="AF27" s="230" t="e">
        <f>#REF!/1000000</f>
        <v>#REF!</v>
      </c>
      <c r="AG27" s="230" t="e">
        <f>#REF!/1000000</f>
        <v>#REF!</v>
      </c>
      <c r="AH27" s="230" t="e">
        <f>#REF!/1000000</f>
        <v>#REF!</v>
      </c>
      <c r="AI27" s="230" t="e">
        <f>#REF!/1000000</f>
        <v>#REF!</v>
      </c>
      <c r="AJ27" s="230" t="e">
        <f>#REF!/1000000</f>
        <v>#REF!</v>
      </c>
      <c r="AK27" s="230" t="e">
        <f>#REF!/1000000</f>
        <v>#REF!</v>
      </c>
      <c r="AL27" s="230" t="e">
        <f>#REF!/1000000</f>
        <v>#REF!</v>
      </c>
      <c r="AM27" s="230" t="e">
        <f>#REF!/1000000</f>
        <v>#REF!</v>
      </c>
      <c r="AN27" s="230" t="e">
        <f>#REF!/1000000</f>
        <v>#REF!</v>
      </c>
      <c r="AO27" s="230" t="e">
        <f>#REF!/1000000</f>
        <v>#REF!</v>
      </c>
      <c r="AP27" s="230" t="e">
        <f>#REF!/1000000</f>
        <v>#REF!</v>
      </c>
      <c r="AQ27" s="230" t="e">
        <f>#REF!/1000000</f>
        <v>#REF!</v>
      </c>
      <c r="AR27" s="230" t="e">
        <f>#REF!/1000000</f>
        <v>#REF!</v>
      </c>
      <c r="AS27" s="230" t="e">
        <f>#REF!/1000000</f>
        <v>#REF!</v>
      </c>
      <c r="AT27" s="230" t="e">
        <f>#REF!/1000000</f>
        <v>#REF!</v>
      </c>
      <c r="AU27" s="230" t="e">
        <f>#REF!/1000000</f>
        <v>#REF!</v>
      </c>
      <c r="AV27" s="230" t="e">
        <f>#REF!/1000000</f>
        <v>#REF!</v>
      </c>
      <c r="AW27" s="230" t="e">
        <f>#REF!/1000000</f>
        <v>#REF!</v>
      </c>
      <c r="AX27" s="230" t="e">
        <f>#REF!/1000000</f>
        <v>#REF!</v>
      </c>
      <c r="AY27" s="230" t="e">
        <f>#REF!/1000000</f>
        <v>#REF!</v>
      </c>
      <c r="AZ27" s="230" t="e">
        <f>#REF!/1000000</f>
        <v>#REF!</v>
      </c>
      <c r="BA27" s="230" t="e">
        <f>#REF!/1000000</f>
        <v>#REF!</v>
      </c>
      <c r="BB27" s="230" t="e">
        <f>#REF!/1000000</f>
        <v>#REF!</v>
      </c>
      <c r="BC27" s="230" t="e">
        <f>#REF!/1000000</f>
        <v>#REF!</v>
      </c>
      <c r="BD27" s="230" t="e">
        <f>#REF!/1000000</f>
        <v>#REF!</v>
      </c>
      <c r="BE27" s="230" t="e">
        <f>#REF!/1000000</f>
        <v>#REF!</v>
      </c>
      <c r="BF27" s="230" t="e">
        <f>#REF!/1000000</f>
        <v>#REF!</v>
      </c>
      <c r="BG27" s="230" t="e">
        <f>#REF!/1000000</f>
        <v>#REF!</v>
      </c>
      <c r="BH27" s="230" t="e">
        <f>#REF!/1000000</f>
        <v>#REF!</v>
      </c>
      <c r="BI27" s="230" t="e">
        <f>#REF!/1000000</f>
        <v>#REF!</v>
      </c>
      <c r="BJ27" s="230" t="e">
        <f>#REF!/1000000</f>
        <v>#REF!</v>
      </c>
      <c r="BK27" s="230" t="e">
        <f>#REF!/1000000</f>
        <v>#REF!</v>
      </c>
      <c r="BL27" s="230" t="e">
        <f>#REF!/1000000</f>
        <v>#REF!</v>
      </c>
      <c r="BM27" s="230" t="e">
        <f>#REF!/1000000</f>
        <v>#REF!</v>
      </c>
      <c r="BN27" s="230" t="e">
        <f>#REF!/1000000</f>
        <v>#REF!</v>
      </c>
      <c r="BO27" s="230" t="e">
        <f>#REF!/1000000</f>
        <v>#REF!</v>
      </c>
      <c r="BP27" s="230" t="e">
        <f>#REF!/1000000</f>
        <v>#REF!</v>
      </c>
      <c r="BQ27" s="230" t="e">
        <f>#REF!/1000000</f>
        <v>#REF!</v>
      </c>
      <c r="BR27" s="230" t="e">
        <f>#REF!/1000000</f>
        <v>#REF!</v>
      </c>
      <c r="BS27" s="230" t="e">
        <f>#REF!/1000000</f>
        <v>#REF!</v>
      </c>
      <c r="BT27" s="230" t="e">
        <f>#REF!/1000000</f>
        <v>#REF!</v>
      </c>
      <c r="BU27" s="230" t="e">
        <f>#REF!/1000000</f>
        <v>#REF!</v>
      </c>
      <c r="BV27" s="230" t="e">
        <f>#REF!/1000000</f>
        <v>#REF!</v>
      </c>
      <c r="BW27" s="230" t="e">
        <f>#REF!/1000000</f>
        <v>#REF!</v>
      </c>
      <c r="BX27" s="230" t="e">
        <f>#REF!/1000000</f>
        <v>#REF!</v>
      </c>
      <c r="BY27" s="230" t="e">
        <f>#REF!/1000000</f>
        <v>#REF!</v>
      </c>
      <c r="BZ27" s="230" t="e">
        <f>#REF!/1000000</f>
        <v>#REF!</v>
      </c>
      <c r="CA27" s="230" t="e">
        <f>#REF!/1000000</f>
        <v>#REF!</v>
      </c>
      <c r="CB27" s="230" t="e">
        <f>#REF!/1000000</f>
        <v>#REF!</v>
      </c>
      <c r="CC27" s="230" t="e">
        <f>#REF!/1000000</f>
        <v>#REF!</v>
      </c>
      <c r="CD27" s="230" t="e">
        <f>#REF!/1000000</f>
        <v>#REF!</v>
      </c>
      <c r="CE27" s="230" t="e">
        <f>#REF!/1000000</f>
        <v>#REF!</v>
      </c>
      <c r="CF27" s="230" t="e">
        <f>#REF!/1000000</f>
        <v>#REF!</v>
      </c>
      <c r="CG27" s="230" t="e">
        <f>#REF!/1000000</f>
        <v>#REF!</v>
      </c>
      <c r="CH27" s="230" t="e">
        <f>#REF!/1000000</f>
        <v>#REF!</v>
      </c>
      <c r="CI27" s="230" t="e">
        <f>#REF!/1000000</f>
        <v>#REF!</v>
      </c>
      <c r="CJ27" s="230" t="e">
        <f>#REF!/1000000</f>
        <v>#REF!</v>
      </c>
      <c r="CK27" s="230" t="e">
        <f>#REF!/1000000</f>
        <v>#REF!</v>
      </c>
      <c r="CL27" s="230" t="e">
        <f>#REF!/1000000</f>
        <v>#REF!</v>
      </c>
      <c r="CM27" s="230" t="e">
        <f>#REF!/1000000</f>
        <v>#REF!</v>
      </c>
      <c r="CN27" s="230" t="e">
        <f>#REF!/1000000</f>
        <v>#REF!</v>
      </c>
      <c r="CO27" s="230" t="e">
        <f>#REF!/1000000</f>
        <v>#REF!</v>
      </c>
      <c r="CP27" s="230" t="e">
        <f>#REF!/1000000</f>
        <v>#REF!</v>
      </c>
      <c r="CQ27" s="230" t="e">
        <f>#REF!/1000000</f>
        <v>#REF!</v>
      </c>
      <c r="CR27" s="230" t="e">
        <f>#REF!/1000000</f>
        <v>#REF!</v>
      </c>
      <c r="CS27" s="230" t="e">
        <f>#REF!/1000000</f>
        <v>#REF!</v>
      </c>
      <c r="CT27" s="230" t="e">
        <f>#REF!/1000000</f>
        <v>#REF!</v>
      </c>
      <c r="CU27" s="230" t="e">
        <f>#REF!/1000000</f>
        <v>#REF!</v>
      </c>
      <c r="CV27" s="230" t="e">
        <f>#REF!/1000000</f>
        <v>#REF!</v>
      </c>
      <c r="CW27" s="230" t="e">
        <f>#REF!/1000000</f>
        <v>#REF!</v>
      </c>
      <c r="CX27" s="230" t="e">
        <f>#REF!/1000000</f>
        <v>#REF!</v>
      </c>
      <c r="CY27" s="230" t="e">
        <f>#REF!/1000000</f>
        <v>#REF!</v>
      </c>
      <c r="CZ27" s="230" t="e">
        <f>#REF!/1000000</f>
        <v>#REF!</v>
      </c>
      <c r="DA27" s="230" t="e">
        <f>#REF!/1000000</f>
        <v>#REF!</v>
      </c>
      <c r="DB27" s="230" t="e">
        <f>#REF!/1000000</f>
        <v>#REF!</v>
      </c>
      <c r="DC27" s="230" t="e">
        <f>#REF!/1000000</f>
        <v>#REF!</v>
      </c>
      <c r="DD27" s="230" t="e">
        <f>#REF!/1000000</f>
        <v>#REF!</v>
      </c>
      <c r="DE27" s="230" t="e">
        <f>#REF!/1000000</f>
        <v>#REF!</v>
      </c>
      <c r="DF27" s="230" t="e">
        <f>#REF!/1000000</f>
        <v>#REF!</v>
      </c>
      <c r="DG27" s="230" t="e">
        <f>#REF!/1000000</f>
        <v>#REF!</v>
      </c>
      <c r="DH27" s="230" t="e">
        <f>#REF!/1000000</f>
        <v>#REF!</v>
      </c>
      <c r="DI27" s="230" t="e">
        <f>#REF!/1000000</f>
        <v>#REF!</v>
      </c>
      <c r="DJ27" s="230" t="e">
        <f>#REF!/1000000</f>
        <v>#REF!</v>
      </c>
      <c r="DK27" s="230" t="e">
        <f>#REF!/1000000</f>
        <v>#REF!</v>
      </c>
      <c r="DL27" s="230" t="e">
        <f>#REF!/1000000</f>
        <v>#REF!</v>
      </c>
      <c r="DM27" s="230" t="e">
        <f>#REF!/1000000</f>
        <v>#REF!</v>
      </c>
      <c r="DN27" s="230" t="e">
        <f>#REF!/1000000</f>
        <v>#REF!</v>
      </c>
      <c r="DO27" s="230" t="e">
        <f>#REF!/1000000</f>
        <v>#REF!</v>
      </c>
      <c r="DP27" s="230" t="e">
        <f>#REF!/1000000</f>
        <v>#REF!</v>
      </c>
      <c r="DQ27" s="230" t="e">
        <f>#REF!/1000000</f>
        <v>#REF!</v>
      </c>
      <c r="DR27" s="230" t="e">
        <f>#REF!/1000000</f>
        <v>#REF!</v>
      </c>
      <c r="DS27" s="230" t="e">
        <f>#REF!/1000000</f>
        <v>#REF!</v>
      </c>
      <c r="DT27" s="230" t="e">
        <f>#REF!/1000000</f>
        <v>#REF!</v>
      </c>
      <c r="DU27" s="230" t="e">
        <f>#REF!/1000000</f>
        <v>#REF!</v>
      </c>
      <c r="DV27" s="230" t="e">
        <f>#REF!/1000000</f>
        <v>#REF!</v>
      </c>
      <c r="DW27" s="230" t="e">
        <f>#REF!/1000000</f>
        <v>#REF!</v>
      </c>
      <c r="DX27" s="230" t="e">
        <f>#REF!/1000000</f>
        <v>#REF!</v>
      </c>
      <c r="DY27" s="230" t="e">
        <f>#REF!/1000000</f>
        <v>#REF!</v>
      </c>
      <c r="DZ27" s="230" t="e">
        <f>#REF!/1000000</f>
        <v>#REF!</v>
      </c>
      <c r="EA27" s="230" t="e">
        <f>#REF!/1000000</f>
        <v>#REF!</v>
      </c>
      <c r="EB27" s="230" t="e">
        <f>#REF!/1000000</f>
        <v>#REF!</v>
      </c>
      <c r="EC27" s="230" t="e">
        <f>#REF!/1000000</f>
        <v>#REF!</v>
      </c>
      <c r="ED27" s="230" t="e">
        <f>#REF!/1000000</f>
        <v>#REF!</v>
      </c>
      <c r="EE27" s="62"/>
      <c r="EF27" s="230" t="e">
        <f t="shared" si="39"/>
        <v>#REF!</v>
      </c>
      <c r="EG27" s="230" t="e">
        <f t="shared" si="40"/>
        <v>#REF!</v>
      </c>
      <c r="EH27" s="230" t="e">
        <f t="shared" si="41"/>
        <v>#REF!</v>
      </c>
      <c r="EI27" s="230" t="e">
        <f t="shared" si="42"/>
        <v>#REF!</v>
      </c>
      <c r="EJ27" s="230" t="e">
        <f t="shared" si="43"/>
        <v>#REF!</v>
      </c>
      <c r="EK27" s="230" t="e">
        <f t="shared" si="44"/>
        <v>#REF!</v>
      </c>
      <c r="EL27" s="230" t="e">
        <f t="shared" si="45"/>
        <v>#REF!</v>
      </c>
      <c r="EM27" s="230" t="e">
        <f t="shared" si="46"/>
        <v>#REF!</v>
      </c>
      <c r="EN27" s="230" t="e">
        <f t="shared" si="47"/>
        <v>#REF!</v>
      </c>
      <c r="EO27" s="230" t="e">
        <f t="shared" si="48"/>
        <v>#REF!</v>
      </c>
    </row>
    <row r="28" spans="1:145" x14ac:dyDescent="0.2">
      <c r="A28" s="37">
        <v>17</v>
      </c>
      <c r="B28" s="56" t="s">
        <v>58</v>
      </c>
      <c r="C28" s="35"/>
      <c r="D28" s="35"/>
      <c r="E28" s="230" t="e">
        <f>#REF!/1000000</f>
        <v>#REF!</v>
      </c>
      <c r="F28" s="230" t="e">
        <f>#REF!/1000000</f>
        <v>#REF!</v>
      </c>
      <c r="G28" s="230" t="e">
        <f>#REF!/1000000</f>
        <v>#REF!</v>
      </c>
      <c r="H28" s="230" t="e">
        <f>#REF!/1000000</f>
        <v>#REF!</v>
      </c>
      <c r="I28" s="230" t="e">
        <f>#REF!/1000000</f>
        <v>#REF!</v>
      </c>
      <c r="J28" s="230" t="e">
        <f>#REF!/1000000</f>
        <v>#REF!</v>
      </c>
      <c r="K28" s="230" t="e">
        <f>#REF!/1000000</f>
        <v>#REF!</v>
      </c>
      <c r="L28" s="230" t="e">
        <f>#REF!/1000000</f>
        <v>#REF!</v>
      </c>
      <c r="M28" s="230" t="e">
        <f>#REF!/1000000</f>
        <v>#REF!</v>
      </c>
      <c r="N28" s="230" t="e">
        <f>#REF!/1000000</f>
        <v>#REF!</v>
      </c>
      <c r="O28" s="230" t="e">
        <f>#REF!/1000000</f>
        <v>#REF!</v>
      </c>
      <c r="P28" s="230" t="e">
        <f>#REF!/1000000</f>
        <v>#REF!</v>
      </c>
      <c r="Q28" s="230" t="e">
        <f>#REF!/1000000</f>
        <v>#REF!</v>
      </c>
      <c r="R28" s="230" t="e">
        <f>#REF!/1000000</f>
        <v>#REF!</v>
      </c>
      <c r="S28" s="230" t="e">
        <f>#REF!/1000000</f>
        <v>#REF!</v>
      </c>
      <c r="T28" s="230" t="e">
        <f>#REF!/1000000</f>
        <v>#REF!</v>
      </c>
      <c r="U28" s="230" t="e">
        <f>#REF!/1000000</f>
        <v>#REF!</v>
      </c>
      <c r="V28" s="230" t="e">
        <f>#REF!/1000000</f>
        <v>#REF!</v>
      </c>
      <c r="W28" s="230" t="e">
        <f>#REF!/1000000</f>
        <v>#REF!</v>
      </c>
      <c r="X28" s="230" t="e">
        <f>#REF!/1000000</f>
        <v>#REF!</v>
      </c>
      <c r="Y28" s="230" t="e">
        <f>#REF!/1000000</f>
        <v>#REF!</v>
      </c>
      <c r="Z28" s="230" t="e">
        <f>#REF!/1000000</f>
        <v>#REF!</v>
      </c>
      <c r="AA28" s="230" t="e">
        <f>#REF!/1000000</f>
        <v>#REF!</v>
      </c>
      <c r="AB28" s="230" t="e">
        <f>#REF!/1000000</f>
        <v>#REF!</v>
      </c>
      <c r="AC28" s="230" t="e">
        <f>#REF!/1000000</f>
        <v>#REF!</v>
      </c>
      <c r="AD28" s="230" t="e">
        <f>#REF!/1000000</f>
        <v>#REF!</v>
      </c>
      <c r="AE28" s="230" t="e">
        <f>#REF!/1000000</f>
        <v>#REF!</v>
      </c>
      <c r="AF28" s="230" t="e">
        <f>#REF!/1000000</f>
        <v>#REF!</v>
      </c>
      <c r="AG28" s="230" t="e">
        <f>#REF!/1000000</f>
        <v>#REF!</v>
      </c>
      <c r="AH28" s="230" t="e">
        <f>#REF!/1000000</f>
        <v>#REF!</v>
      </c>
      <c r="AI28" s="230" t="e">
        <f>#REF!/1000000</f>
        <v>#REF!</v>
      </c>
      <c r="AJ28" s="230" t="e">
        <f>#REF!/1000000</f>
        <v>#REF!</v>
      </c>
      <c r="AK28" s="230" t="e">
        <f>#REF!/1000000</f>
        <v>#REF!</v>
      </c>
      <c r="AL28" s="230" t="e">
        <f>#REF!/1000000</f>
        <v>#REF!</v>
      </c>
      <c r="AM28" s="230" t="e">
        <f>#REF!/1000000</f>
        <v>#REF!</v>
      </c>
      <c r="AN28" s="230" t="e">
        <f>#REF!/1000000</f>
        <v>#REF!</v>
      </c>
      <c r="AO28" s="230" t="e">
        <f>#REF!/1000000</f>
        <v>#REF!</v>
      </c>
      <c r="AP28" s="230" t="e">
        <f>#REF!/1000000</f>
        <v>#REF!</v>
      </c>
      <c r="AQ28" s="230" t="e">
        <f>#REF!/1000000</f>
        <v>#REF!</v>
      </c>
      <c r="AR28" s="230" t="e">
        <f>#REF!/1000000</f>
        <v>#REF!</v>
      </c>
      <c r="AS28" s="230" t="e">
        <f>#REF!/1000000</f>
        <v>#REF!</v>
      </c>
      <c r="AT28" s="230" t="e">
        <f>#REF!/1000000</f>
        <v>#REF!</v>
      </c>
      <c r="AU28" s="230" t="e">
        <f>#REF!/1000000</f>
        <v>#REF!</v>
      </c>
      <c r="AV28" s="230" t="e">
        <f>#REF!/1000000</f>
        <v>#REF!</v>
      </c>
      <c r="AW28" s="230" t="e">
        <f>#REF!/1000000</f>
        <v>#REF!</v>
      </c>
      <c r="AX28" s="230" t="e">
        <f>#REF!/1000000</f>
        <v>#REF!</v>
      </c>
      <c r="AY28" s="230" t="e">
        <f>#REF!/1000000</f>
        <v>#REF!</v>
      </c>
      <c r="AZ28" s="230" t="e">
        <f>#REF!/1000000</f>
        <v>#REF!</v>
      </c>
      <c r="BA28" s="230" t="e">
        <f>#REF!/1000000</f>
        <v>#REF!</v>
      </c>
      <c r="BB28" s="230" t="e">
        <f>#REF!/1000000</f>
        <v>#REF!</v>
      </c>
      <c r="BC28" s="230" t="e">
        <f>#REF!/1000000</f>
        <v>#REF!</v>
      </c>
      <c r="BD28" s="230" t="e">
        <f>#REF!/1000000</f>
        <v>#REF!</v>
      </c>
      <c r="BE28" s="230" t="e">
        <f>#REF!/1000000</f>
        <v>#REF!</v>
      </c>
      <c r="BF28" s="230" t="e">
        <f>#REF!/1000000</f>
        <v>#REF!</v>
      </c>
      <c r="BG28" s="230" t="e">
        <f>#REF!/1000000</f>
        <v>#REF!</v>
      </c>
      <c r="BH28" s="230" t="e">
        <f>#REF!/1000000</f>
        <v>#REF!</v>
      </c>
      <c r="BI28" s="230" t="e">
        <f>#REF!/1000000</f>
        <v>#REF!</v>
      </c>
      <c r="BJ28" s="230" t="e">
        <f>#REF!/1000000</f>
        <v>#REF!</v>
      </c>
      <c r="BK28" s="230" t="e">
        <f>#REF!/1000000</f>
        <v>#REF!</v>
      </c>
      <c r="BL28" s="230" t="e">
        <f>#REF!/1000000</f>
        <v>#REF!</v>
      </c>
      <c r="BM28" s="230" t="e">
        <f>#REF!/1000000</f>
        <v>#REF!</v>
      </c>
      <c r="BN28" s="230" t="e">
        <f>#REF!/1000000</f>
        <v>#REF!</v>
      </c>
      <c r="BO28" s="230" t="e">
        <f>#REF!/1000000</f>
        <v>#REF!</v>
      </c>
      <c r="BP28" s="230" t="e">
        <f>#REF!/1000000</f>
        <v>#REF!</v>
      </c>
      <c r="BQ28" s="230" t="e">
        <f>#REF!/1000000</f>
        <v>#REF!</v>
      </c>
      <c r="BR28" s="230" t="e">
        <f>#REF!/1000000</f>
        <v>#REF!</v>
      </c>
      <c r="BS28" s="230" t="e">
        <f>#REF!/1000000</f>
        <v>#REF!</v>
      </c>
      <c r="BT28" s="230" t="e">
        <f>#REF!/1000000</f>
        <v>#REF!</v>
      </c>
      <c r="BU28" s="230" t="e">
        <f>#REF!/1000000</f>
        <v>#REF!</v>
      </c>
      <c r="BV28" s="230" t="e">
        <f>#REF!/1000000</f>
        <v>#REF!</v>
      </c>
      <c r="BW28" s="230" t="e">
        <f>#REF!/1000000</f>
        <v>#REF!</v>
      </c>
      <c r="BX28" s="230" t="e">
        <f>#REF!/1000000</f>
        <v>#REF!</v>
      </c>
      <c r="BY28" s="230" t="e">
        <f>#REF!/1000000</f>
        <v>#REF!</v>
      </c>
      <c r="BZ28" s="230" t="e">
        <f>#REF!/1000000</f>
        <v>#REF!</v>
      </c>
      <c r="CA28" s="230" t="e">
        <f>#REF!/1000000</f>
        <v>#REF!</v>
      </c>
      <c r="CB28" s="230" t="e">
        <f>#REF!/1000000</f>
        <v>#REF!</v>
      </c>
      <c r="CC28" s="230" t="e">
        <f>#REF!/1000000</f>
        <v>#REF!</v>
      </c>
      <c r="CD28" s="230" t="e">
        <f>#REF!/1000000</f>
        <v>#REF!</v>
      </c>
      <c r="CE28" s="230" t="e">
        <f>#REF!/1000000</f>
        <v>#REF!</v>
      </c>
      <c r="CF28" s="230" t="e">
        <f>#REF!/1000000</f>
        <v>#REF!</v>
      </c>
      <c r="CG28" s="230" t="e">
        <f>#REF!/1000000</f>
        <v>#REF!</v>
      </c>
      <c r="CH28" s="230" t="e">
        <f>#REF!/1000000</f>
        <v>#REF!</v>
      </c>
      <c r="CI28" s="230" t="e">
        <f>#REF!/1000000</f>
        <v>#REF!</v>
      </c>
      <c r="CJ28" s="230" t="e">
        <f>#REF!/1000000</f>
        <v>#REF!</v>
      </c>
      <c r="CK28" s="230" t="e">
        <f>#REF!/1000000</f>
        <v>#REF!</v>
      </c>
      <c r="CL28" s="230" t="e">
        <f>#REF!/1000000</f>
        <v>#REF!</v>
      </c>
      <c r="CM28" s="230" t="e">
        <f>#REF!/1000000</f>
        <v>#REF!</v>
      </c>
      <c r="CN28" s="230" t="e">
        <f>#REF!/1000000</f>
        <v>#REF!</v>
      </c>
      <c r="CO28" s="230" t="e">
        <f>#REF!/1000000</f>
        <v>#REF!</v>
      </c>
      <c r="CP28" s="230" t="e">
        <f>#REF!/1000000</f>
        <v>#REF!</v>
      </c>
      <c r="CQ28" s="230" t="e">
        <f>#REF!/1000000</f>
        <v>#REF!</v>
      </c>
      <c r="CR28" s="230" t="e">
        <f>#REF!/1000000</f>
        <v>#REF!</v>
      </c>
      <c r="CS28" s="230" t="e">
        <f>#REF!/1000000</f>
        <v>#REF!</v>
      </c>
      <c r="CT28" s="230" t="e">
        <f>#REF!/1000000</f>
        <v>#REF!</v>
      </c>
      <c r="CU28" s="230" t="e">
        <f>#REF!/1000000</f>
        <v>#REF!</v>
      </c>
      <c r="CV28" s="230" t="e">
        <f>#REF!/1000000</f>
        <v>#REF!</v>
      </c>
      <c r="CW28" s="230" t="e">
        <f>#REF!/1000000</f>
        <v>#REF!</v>
      </c>
      <c r="CX28" s="230" t="e">
        <f>#REF!/1000000</f>
        <v>#REF!</v>
      </c>
      <c r="CY28" s="230" t="e">
        <f>#REF!/1000000</f>
        <v>#REF!</v>
      </c>
      <c r="CZ28" s="230" t="e">
        <f>#REF!/1000000</f>
        <v>#REF!</v>
      </c>
      <c r="DA28" s="230" t="e">
        <f>#REF!/1000000</f>
        <v>#REF!</v>
      </c>
      <c r="DB28" s="230" t="e">
        <f>#REF!/1000000</f>
        <v>#REF!</v>
      </c>
      <c r="DC28" s="230" t="e">
        <f>#REF!/1000000</f>
        <v>#REF!</v>
      </c>
      <c r="DD28" s="230" t="e">
        <f>#REF!/1000000</f>
        <v>#REF!</v>
      </c>
      <c r="DE28" s="230" t="e">
        <f>#REF!/1000000</f>
        <v>#REF!</v>
      </c>
      <c r="DF28" s="230" t="e">
        <f>#REF!/1000000</f>
        <v>#REF!</v>
      </c>
      <c r="DG28" s="230" t="e">
        <f>#REF!/1000000</f>
        <v>#REF!</v>
      </c>
      <c r="DH28" s="230" t="e">
        <f>#REF!/1000000</f>
        <v>#REF!</v>
      </c>
      <c r="DI28" s="230" t="e">
        <f>#REF!/1000000</f>
        <v>#REF!</v>
      </c>
      <c r="DJ28" s="230" t="e">
        <f>#REF!/1000000</f>
        <v>#REF!</v>
      </c>
      <c r="DK28" s="230" t="e">
        <f>#REF!/1000000</f>
        <v>#REF!</v>
      </c>
      <c r="DL28" s="230" t="e">
        <f>#REF!/1000000</f>
        <v>#REF!</v>
      </c>
      <c r="DM28" s="230" t="e">
        <f>#REF!/1000000</f>
        <v>#REF!</v>
      </c>
      <c r="DN28" s="230" t="e">
        <f>#REF!/1000000</f>
        <v>#REF!</v>
      </c>
      <c r="DO28" s="230" t="e">
        <f>#REF!/1000000</f>
        <v>#REF!</v>
      </c>
      <c r="DP28" s="230" t="e">
        <f>#REF!/1000000</f>
        <v>#REF!</v>
      </c>
      <c r="DQ28" s="230" t="e">
        <f>#REF!/1000000</f>
        <v>#REF!</v>
      </c>
      <c r="DR28" s="230" t="e">
        <f>#REF!/1000000</f>
        <v>#REF!</v>
      </c>
      <c r="DS28" s="230" t="e">
        <f>#REF!/1000000</f>
        <v>#REF!</v>
      </c>
      <c r="DT28" s="230" t="e">
        <f>#REF!/1000000</f>
        <v>#REF!</v>
      </c>
      <c r="DU28" s="230" t="e">
        <f>#REF!/1000000</f>
        <v>#REF!</v>
      </c>
      <c r="DV28" s="230" t="e">
        <f>#REF!/1000000</f>
        <v>#REF!</v>
      </c>
      <c r="DW28" s="230" t="e">
        <f>#REF!/1000000</f>
        <v>#REF!</v>
      </c>
      <c r="DX28" s="230" t="e">
        <f>#REF!/1000000</f>
        <v>#REF!</v>
      </c>
      <c r="DY28" s="230" t="e">
        <f>#REF!/1000000</f>
        <v>#REF!</v>
      </c>
      <c r="DZ28" s="230" t="e">
        <f>#REF!/1000000</f>
        <v>#REF!</v>
      </c>
      <c r="EA28" s="230" t="e">
        <f>#REF!/1000000</f>
        <v>#REF!</v>
      </c>
      <c r="EB28" s="230" t="e">
        <f>#REF!/1000000</f>
        <v>#REF!</v>
      </c>
      <c r="EC28" s="230" t="e">
        <f>#REF!/1000000</f>
        <v>#REF!</v>
      </c>
      <c r="ED28" s="230" t="e">
        <f>#REF!/1000000</f>
        <v>#REF!</v>
      </c>
      <c r="EE28" s="62"/>
      <c r="EF28" s="230" t="e">
        <f t="shared" si="39"/>
        <v>#REF!</v>
      </c>
      <c r="EG28" s="230" t="e">
        <f t="shared" si="40"/>
        <v>#REF!</v>
      </c>
      <c r="EH28" s="230" t="e">
        <f t="shared" si="41"/>
        <v>#REF!</v>
      </c>
      <c r="EI28" s="230" t="e">
        <f t="shared" si="42"/>
        <v>#REF!</v>
      </c>
      <c r="EJ28" s="230" t="e">
        <f t="shared" si="43"/>
        <v>#REF!</v>
      </c>
      <c r="EK28" s="230" t="e">
        <f t="shared" si="44"/>
        <v>#REF!</v>
      </c>
      <c r="EL28" s="230" t="e">
        <f t="shared" si="45"/>
        <v>#REF!</v>
      </c>
      <c r="EM28" s="230" t="e">
        <f t="shared" si="46"/>
        <v>#REF!</v>
      </c>
      <c r="EN28" s="230" t="e">
        <f t="shared" si="47"/>
        <v>#REF!</v>
      </c>
      <c r="EO28" s="230" t="e">
        <f t="shared" si="48"/>
        <v>#REF!</v>
      </c>
    </row>
    <row r="29" spans="1:145" x14ac:dyDescent="0.2">
      <c r="A29" s="37">
        <v>18</v>
      </c>
      <c r="B29" s="56" t="s">
        <v>76</v>
      </c>
      <c r="C29" s="35"/>
      <c r="D29" s="35"/>
      <c r="E29" s="60" t="e">
        <f>-#REF!/1000000</f>
        <v>#REF!</v>
      </c>
      <c r="F29" s="60" t="e">
        <f>-#REF!/1000000</f>
        <v>#REF!</v>
      </c>
      <c r="G29" s="60" t="e">
        <f>-#REF!/1000000</f>
        <v>#REF!</v>
      </c>
      <c r="H29" s="60" t="e">
        <f>-#REF!/1000000</f>
        <v>#REF!</v>
      </c>
      <c r="I29" s="60" t="e">
        <f>-#REF!/1000000</f>
        <v>#REF!</v>
      </c>
      <c r="J29" s="60" t="e">
        <f>-#REF!/1000000</f>
        <v>#REF!</v>
      </c>
      <c r="K29" s="60" t="e">
        <f>-#REF!/1000000</f>
        <v>#REF!</v>
      </c>
      <c r="L29" s="60" t="e">
        <f>-#REF!/1000000</f>
        <v>#REF!</v>
      </c>
      <c r="M29" s="60" t="e">
        <f>-#REF!/1000000</f>
        <v>#REF!</v>
      </c>
      <c r="N29" s="60" t="e">
        <f>-#REF!/1000000</f>
        <v>#REF!</v>
      </c>
      <c r="O29" s="60" t="e">
        <f>-#REF!/1000000</f>
        <v>#REF!</v>
      </c>
      <c r="P29" s="60" t="e">
        <f>-#REF!/1000000</f>
        <v>#REF!</v>
      </c>
      <c r="Q29" s="60" t="e">
        <f>-#REF!/1000000</f>
        <v>#REF!</v>
      </c>
      <c r="R29" s="60" t="e">
        <f>-#REF!/1000000</f>
        <v>#REF!</v>
      </c>
      <c r="S29" s="60" t="e">
        <f>-#REF!/1000000</f>
        <v>#REF!</v>
      </c>
      <c r="T29" s="60" t="e">
        <f>-#REF!/1000000</f>
        <v>#REF!</v>
      </c>
      <c r="U29" s="60" t="e">
        <f>-#REF!/1000000</f>
        <v>#REF!</v>
      </c>
      <c r="V29" s="60" t="e">
        <f>-#REF!/1000000</f>
        <v>#REF!</v>
      </c>
      <c r="W29" s="60" t="e">
        <f>-#REF!/1000000</f>
        <v>#REF!</v>
      </c>
      <c r="X29" s="60" t="e">
        <f>-#REF!/1000000</f>
        <v>#REF!</v>
      </c>
      <c r="Y29" s="60" t="e">
        <f>-#REF!/1000000</f>
        <v>#REF!</v>
      </c>
      <c r="Z29" s="60" t="e">
        <f>-#REF!/1000000</f>
        <v>#REF!</v>
      </c>
      <c r="AA29" s="60" t="e">
        <f>-#REF!/1000000</f>
        <v>#REF!</v>
      </c>
      <c r="AB29" s="60" t="e">
        <f>-#REF!/1000000</f>
        <v>#REF!</v>
      </c>
      <c r="AC29" s="60" t="e">
        <f>-#REF!/1000000</f>
        <v>#REF!</v>
      </c>
      <c r="AD29" s="60" t="e">
        <f>-#REF!/1000000</f>
        <v>#REF!</v>
      </c>
      <c r="AE29" s="60" t="e">
        <f>-#REF!/1000000</f>
        <v>#REF!</v>
      </c>
      <c r="AF29" s="60" t="e">
        <f>-#REF!/1000000</f>
        <v>#REF!</v>
      </c>
      <c r="AG29" s="60" t="e">
        <f>-#REF!/1000000</f>
        <v>#REF!</v>
      </c>
      <c r="AH29" s="60" t="e">
        <f>-#REF!/1000000</f>
        <v>#REF!</v>
      </c>
      <c r="AI29" s="60" t="e">
        <f>-#REF!/1000000</f>
        <v>#REF!</v>
      </c>
      <c r="AJ29" s="60" t="e">
        <f>-#REF!/1000000</f>
        <v>#REF!</v>
      </c>
      <c r="AK29" s="60" t="e">
        <f>-#REF!/1000000</f>
        <v>#REF!</v>
      </c>
      <c r="AL29" s="60" t="e">
        <f>-#REF!/1000000</f>
        <v>#REF!</v>
      </c>
      <c r="AM29" s="60" t="e">
        <f>-#REF!/1000000</f>
        <v>#REF!</v>
      </c>
      <c r="AN29" s="60" t="e">
        <f>-#REF!/1000000</f>
        <v>#REF!</v>
      </c>
      <c r="AO29" s="60" t="e">
        <f>-#REF!/1000000</f>
        <v>#REF!</v>
      </c>
      <c r="AP29" s="60" t="e">
        <f>-#REF!/1000000</f>
        <v>#REF!</v>
      </c>
      <c r="AQ29" s="60" t="e">
        <f>-#REF!/1000000</f>
        <v>#REF!</v>
      </c>
      <c r="AR29" s="60" t="e">
        <f>-#REF!/1000000</f>
        <v>#REF!</v>
      </c>
      <c r="AS29" s="60" t="e">
        <f>-#REF!/1000000</f>
        <v>#REF!</v>
      </c>
      <c r="AT29" s="60" t="e">
        <f>-#REF!/1000000</f>
        <v>#REF!</v>
      </c>
      <c r="AU29" s="60" t="e">
        <f>-#REF!/1000000</f>
        <v>#REF!</v>
      </c>
      <c r="AV29" s="60" t="e">
        <f>-#REF!/1000000</f>
        <v>#REF!</v>
      </c>
      <c r="AW29" s="60" t="e">
        <f>-#REF!/1000000</f>
        <v>#REF!</v>
      </c>
      <c r="AX29" s="60" t="e">
        <f>-#REF!/1000000</f>
        <v>#REF!</v>
      </c>
      <c r="AY29" s="60" t="e">
        <f>-#REF!/1000000</f>
        <v>#REF!</v>
      </c>
      <c r="AZ29" s="60" t="e">
        <f>-#REF!/1000000</f>
        <v>#REF!</v>
      </c>
      <c r="BA29" s="60" t="e">
        <f>-#REF!/1000000</f>
        <v>#REF!</v>
      </c>
      <c r="BB29" s="60" t="e">
        <f>-#REF!/1000000</f>
        <v>#REF!</v>
      </c>
      <c r="BC29" s="60" t="e">
        <f>-#REF!/1000000</f>
        <v>#REF!</v>
      </c>
      <c r="BD29" s="60" t="e">
        <f>-#REF!/1000000</f>
        <v>#REF!</v>
      </c>
      <c r="BE29" s="60" t="e">
        <f>-#REF!/1000000</f>
        <v>#REF!</v>
      </c>
      <c r="BF29" s="60" t="e">
        <f>-#REF!/1000000</f>
        <v>#REF!</v>
      </c>
      <c r="BG29" s="60" t="e">
        <f>-#REF!/1000000</f>
        <v>#REF!</v>
      </c>
      <c r="BH29" s="60" t="e">
        <f>-#REF!/1000000</f>
        <v>#REF!</v>
      </c>
      <c r="BI29" s="60" t="e">
        <f>-#REF!/1000000</f>
        <v>#REF!</v>
      </c>
      <c r="BJ29" s="60" t="e">
        <f>-#REF!/1000000</f>
        <v>#REF!</v>
      </c>
      <c r="BK29" s="60" t="e">
        <f>-#REF!/1000000</f>
        <v>#REF!</v>
      </c>
      <c r="BL29" s="60" t="e">
        <f>-#REF!/1000000</f>
        <v>#REF!</v>
      </c>
      <c r="BM29" s="60" t="e">
        <f>-#REF!/1000000</f>
        <v>#REF!</v>
      </c>
      <c r="BN29" s="60" t="e">
        <f>-#REF!/1000000</f>
        <v>#REF!</v>
      </c>
      <c r="BO29" s="60" t="e">
        <f>-#REF!/1000000</f>
        <v>#REF!</v>
      </c>
      <c r="BP29" s="60" t="e">
        <f>-#REF!/1000000</f>
        <v>#REF!</v>
      </c>
      <c r="BQ29" s="60" t="e">
        <f>-#REF!/1000000</f>
        <v>#REF!</v>
      </c>
      <c r="BR29" s="60" t="e">
        <f>-#REF!/1000000</f>
        <v>#REF!</v>
      </c>
      <c r="BS29" s="60" t="e">
        <f>-#REF!/1000000</f>
        <v>#REF!</v>
      </c>
      <c r="BT29" s="60" t="e">
        <f>-#REF!/1000000</f>
        <v>#REF!</v>
      </c>
      <c r="BU29" s="60" t="e">
        <f>-#REF!/1000000</f>
        <v>#REF!</v>
      </c>
      <c r="BV29" s="60" t="e">
        <f>-#REF!/1000000</f>
        <v>#REF!</v>
      </c>
      <c r="BW29" s="60" t="e">
        <f>-#REF!/1000000</f>
        <v>#REF!</v>
      </c>
      <c r="BX29" s="60" t="e">
        <f>-#REF!/1000000</f>
        <v>#REF!</v>
      </c>
      <c r="BY29" s="60" t="e">
        <f>-#REF!/1000000</f>
        <v>#REF!</v>
      </c>
      <c r="BZ29" s="60" t="e">
        <f>-#REF!/1000000</f>
        <v>#REF!</v>
      </c>
      <c r="CA29" s="60" t="e">
        <f>-#REF!/1000000</f>
        <v>#REF!</v>
      </c>
      <c r="CB29" s="60" t="e">
        <f>-#REF!/1000000</f>
        <v>#REF!</v>
      </c>
      <c r="CC29" s="60" t="e">
        <f>-#REF!/1000000</f>
        <v>#REF!</v>
      </c>
      <c r="CD29" s="60" t="e">
        <f>-#REF!/1000000</f>
        <v>#REF!</v>
      </c>
      <c r="CE29" s="60" t="e">
        <f>-#REF!/1000000</f>
        <v>#REF!</v>
      </c>
      <c r="CF29" s="60" t="e">
        <f>-#REF!/1000000</f>
        <v>#REF!</v>
      </c>
      <c r="CG29" s="60" t="e">
        <f>-#REF!/1000000</f>
        <v>#REF!</v>
      </c>
      <c r="CH29" s="60" t="e">
        <f>-#REF!/1000000</f>
        <v>#REF!</v>
      </c>
      <c r="CI29" s="60" t="e">
        <f>-#REF!/1000000</f>
        <v>#REF!</v>
      </c>
      <c r="CJ29" s="60" t="e">
        <f>-#REF!/1000000</f>
        <v>#REF!</v>
      </c>
      <c r="CK29" s="60" t="e">
        <f>-#REF!/1000000</f>
        <v>#REF!</v>
      </c>
      <c r="CL29" s="60" t="e">
        <f>-#REF!/1000000</f>
        <v>#REF!</v>
      </c>
      <c r="CM29" s="60" t="e">
        <f>-#REF!/1000000</f>
        <v>#REF!</v>
      </c>
      <c r="CN29" s="60" t="e">
        <f>-#REF!/1000000</f>
        <v>#REF!</v>
      </c>
      <c r="CO29" s="60" t="e">
        <f>-#REF!/1000000</f>
        <v>#REF!</v>
      </c>
      <c r="CP29" s="60" t="e">
        <f>-#REF!/1000000</f>
        <v>#REF!</v>
      </c>
      <c r="CQ29" s="60" t="e">
        <f>-#REF!/1000000</f>
        <v>#REF!</v>
      </c>
      <c r="CR29" s="60" t="e">
        <f>-#REF!/1000000</f>
        <v>#REF!</v>
      </c>
      <c r="CS29" s="60" t="e">
        <f>-#REF!/1000000</f>
        <v>#REF!</v>
      </c>
      <c r="CT29" s="60" t="e">
        <f>-#REF!/1000000</f>
        <v>#REF!</v>
      </c>
      <c r="CU29" s="60" t="e">
        <f>-#REF!/1000000</f>
        <v>#REF!</v>
      </c>
      <c r="CV29" s="60" t="e">
        <f>-#REF!/1000000</f>
        <v>#REF!</v>
      </c>
      <c r="CW29" s="60" t="e">
        <f>-#REF!/1000000</f>
        <v>#REF!</v>
      </c>
      <c r="CX29" s="60" t="e">
        <f>-#REF!/1000000</f>
        <v>#REF!</v>
      </c>
      <c r="CY29" s="60" t="e">
        <f>-#REF!/1000000</f>
        <v>#REF!</v>
      </c>
      <c r="CZ29" s="60" t="e">
        <f>-#REF!/1000000</f>
        <v>#REF!</v>
      </c>
      <c r="DA29" s="60" t="e">
        <f>-#REF!/1000000</f>
        <v>#REF!</v>
      </c>
      <c r="DB29" s="60" t="e">
        <f>-#REF!/1000000</f>
        <v>#REF!</v>
      </c>
      <c r="DC29" s="60" t="e">
        <f>-#REF!/1000000</f>
        <v>#REF!</v>
      </c>
      <c r="DD29" s="60" t="e">
        <f>-#REF!/1000000</f>
        <v>#REF!</v>
      </c>
      <c r="DE29" s="60" t="e">
        <f>-#REF!/1000000</f>
        <v>#REF!</v>
      </c>
      <c r="DF29" s="60" t="e">
        <f>-#REF!/1000000</f>
        <v>#REF!</v>
      </c>
      <c r="DG29" s="60" t="e">
        <f>-#REF!/1000000</f>
        <v>#REF!</v>
      </c>
      <c r="DH29" s="60" t="e">
        <f>-#REF!/1000000</f>
        <v>#REF!</v>
      </c>
      <c r="DI29" s="60" t="e">
        <f>-#REF!/1000000</f>
        <v>#REF!</v>
      </c>
      <c r="DJ29" s="60" t="e">
        <f>-#REF!/1000000</f>
        <v>#REF!</v>
      </c>
      <c r="DK29" s="60" t="e">
        <f>-#REF!/1000000</f>
        <v>#REF!</v>
      </c>
      <c r="DL29" s="60" t="e">
        <f>-#REF!/1000000</f>
        <v>#REF!</v>
      </c>
      <c r="DM29" s="60" t="e">
        <f>-#REF!/1000000</f>
        <v>#REF!</v>
      </c>
      <c r="DN29" s="60" t="e">
        <f>-#REF!/1000000</f>
        <v>#REF!</v>
      </c>
      <c r="DO29" s="60" t="e">
        <f>-#REF!/1000000</f>
        <v>#REF!</v>
      </c>
      <c r="DP29" s="60" t="e">
        <f>-#REF!/1000000</f>
        <v>#REF!</v>
      </c>
      <c r="DQ29" s="60" t="e">
        <f>-#REF!/1000000</f>
        <v>#REF!</v>
      </c>
      <c r="DR29" s="60" t="e">
        <f>-#REF!/1000000</f>
        <v>#REF!</v>
      </c>
      <c r="DS29" s="60" t="e">
        <f>-#REF!/1000000</f>
        <v>#REF!</v>
      </c>
      <c r="DT29" s="60" t="e">
        <f>-#REF!/1000000</f>
        <v>#REF!</v>
      </c>
      <c r="DU29" s="60" t="e">
        <f>-#REF!/1000000</f>
        <v>#REF!</v>
      </c>
      <c r="DV29" s="60" t="e">
        <f>-#REF!/1000000</f>
        <v>#REF!</v>
      </c>
      <c r="DW29" s="60" t="e">
        <f>-#REF!/1000000</f>
        <v>#REF!</v>
      </c>
      <c r="DX29" s="60" t="e">
        <f>-#REF!/1000000</f>
        <v>#REF!</v>
      </c>
      <c r="DY29" s="60" t="e">
        <f>-#REF!/1000000</f>
        <v>#REF!</v>
      </c>
      <c r="DZ29" s="60" t="e">
        <f>-#REF!/1000000</f>
        <v>#REF!</v>
      </c>
      <c r="EA29" s="60" t="e">
        <f>-#REF!/1000000</f>
        <v>#REF!</v>
      </c>
      <c r="EB29" s="60" t="e">
        <f>-#REF!/1000000</f>
        <v>#REF!</v>
      </c>
      <c r="EC29" s="60" t="e">
        <f>-#REF!/1000000</f>
        <v>#REF!</v>
      </c>
      <c r="ED29" s="60" t="e">
        <f>-#REF!/1000000</f>
        <v>#REF!</v>
      </c>
      <c r="EE29" s="62"/>
      <c r="EF29" s="60" t="e">
        <f t="shared" si="39"/>
        <v>#REF!</v>
      </c>
      <c r="EG29" s="60" t="e">
        <f t="shared" si="40"/>
        <v>#REF!</v>
      </c>
      <c r="EH29" s="60" t="e">
        <f t="shared" si="41"/>
        <v>#REF!</v>
      </c>
      <c r="EI29" s="60" t="e">
        <f t="shared" si="42"/>
        <v>#REF!</v>
      </c>
      <c r="EJ29" s="60" t="e">
        <f t="shared" si="43"/>
        <v>#REF!</v>
      </c>
      <c r="EK29" s="60" t="e">
        <f t="shared" si="44"/>
        <v>#REF!</v>
      </c>
      <c r="EL29" s="60" t="e">
        <f t="shared" si="45"/>
        <v>#REF!</v>
      </c>
      <c r="EM29" s="60" t="e">
        <f t="shared" si="46"/>
        <v>#REF!</v>
      </c>
      <c r="EN29" s="60" t="e">
        <f t="shared" si="47"/>
        <v>#REF!</v>
      </c>
      <c r="EO29" s="60" t="e">
        <f t="shared" si="48"/>
        <v>#REF!</v>
      </c>
    </row>
    <row r="30" spans="1:145" x14ac:dyDescent="0.2">
      <c r="A30" s="37">
        <v>19</v>
      </c>
      <c r="B30" s="56" t="s">
        <v>77</v>
      </c>
      <c r="C30" s="35"/>
      <c r="D30" s="35"/>
      <c r="E30" s="206" t="e">
        <f>(#REF!/1000000)+'Mo. Margins tab to Forecast mod'!E20+'Mo. Margins tab to Forecast mod'!E32+'Mo. Margins tab to Forecast mod'!E33</f>
        <v>#REF!</v>
      </c>
      <c r="F30" s="206" t="e">
        <f>(#REF!/1000000)+'Mo. Margins tab to Forecast mod'!F20+'Mo. Margins tab to Forecast mod'!F32+'Mo. Margins tab to Forecast mod'!F33</f>
        <v>#REF!</v>
      </c>
      <c r="G30" s="206" t="e">
        <f>(#REF!/1000000)+'Mo. Margins tab to Forecast mod'!G20+'Mo. Margins tab to Forecast mod'!G32+'Mo. Margins tab to Forecast mod'!G33</f>
        <v>#REF!</v>
      </c>
      <c r="H30" s="206" t="e">
        <f>(#REF!/1000000)+'Mo. Margins tab to Forecast mod'!H20+'Mo. Margins tab to Forecast mod'!H32+'Mo. Margins tab to Forecast mod'!H33</f>
        <v>#REF!</v>
      </c>
      <c r="I30" s="206" t="e">
        <f>(#REF!/1000000)+'Mo. Margins tab to Forecast mod'!I20+'Mo. Margins tab to Forecast mod'!I32+'Mo. Margins tab to Forecast mod'!I33</f>
        <v>#REF!</v>
      </c>
      <c r="J30" s="206" t="e">
        <f>(#REF!/1000000)+'Mo. Margins tab to Forecast mod'!J20+'Mo. Margins tab to Forecast mod'!J32+'Mo. Margins tab to Forecast mod'!J33</f>
        <v>#REF!</v>
      </c>
      <c r="K30" s="206" t="e">
        <f>(#REF!/1000000)+'Mo. Margins tab to Forecast mod'!K20+'Mo. Margins tab to Forecast mod'!K32+'Mo. Margins tab to Forecast mod'!K33</f>
        <v>#REF!</v>
      </c>
      <c r="L30" s="206" t="e">
        <f>(#REF!/1000000)+'Mo. Margins tab to Forecast mod'!L20+'Mo. Margins tab to Forecast mod'!L32+'Mo. Margins tab to Forecast mod'!L33</f>
        <v>#REF!</v>
      </c>
      <c r="M30" s="206" t="e">
        <f>(#REF!/1000000)+'Mo. Margins tab to Forecast mod'!M20+'Mo. Margins tab to Forecast mod'!M32+'Mo. Margins tab to Forecast mod'!M33</f>
        <v>#REF!</v>
      </c>
      <c r="N30" s="206" t="e">
        <f>(#REF!/1000000)+'Mo. Margins tab to Forecast mod'!N20+'Mo. Margins tab to Forecast mod'!N32+'Mo. Margins tab to Forecast mod'!N33</f>
        <v>#REF!</v>
      </c>
      <c r="O30" s="206" t="e">
        <f>(#REF!/1000000)+'Mo. Margins tab to Forecast mod'!O20+'Mo. Margins tab to Forecast mod'!O32+'Mo. Margins tab to Forecast mod'!O33</f>
        <v>#REF!</v>
      </c>
      <c r="P30" s="206" t="e">
        <f>(#REF!/1000000)+'Mo. Margins tab to Forecast mod'!P20+'Mo. Margins tab to Forecast mod'!P32+'Mo. Margins tab to Forecast mod'!P33</f>
        <v>#REF!</v>
      </c>
      <c r="Q30" s="206" t="e">
        <f>(#REF!/1000000)+'Mo. Margins tab to Forecast mod'!R20+'Mo. Margins tab to Forecast mod'!R32+'Mo. Margins tab to Forecast mod'!R33</f>
        <v>#REF!</v>
      </c>
      <c r="R30" s="206" t="e">
        <f>(#REF!/1000000)+'Mo. Margins tab to Forecast mod'!R20+'Mo. Margins tab to Forecast mod'!R32+'Mo. Margins tab to Forecast mod'!R33</f>
        <v>#REF!</v>
      </c>
      <c r="S30" s="206" t="e">
        <f>(#REF!/1000000)+'Mo. Margins tab to Forecast mod'!S20+'Mo. Margins tab to Forecast mod'!S32+'Mo. Margins tab to Forecast mod'!S33</f>
        <v>#REF!</v>
      </c>
      <c r="T30" s="206" t="e">
        <f>(#REF!/1000000)+'Mo. Margins tab to Forecast mod'!T20+'Mo. Margins tab to Forecast mod'!T32+'Mo. Margins tab to Forecast mod'!T33</f>
        <v>#REF!</v>
      </c>
      <c r="U30" s="206" t="e">
        <f>(#REF!/1000000)+'Mo. Margins tab to Forecast mod'!U20+'Mo. Margins tab to Forecast mod'!U32+'Mo. Margins tab to Forecast mod'!U33</f>
        <v>#REF!</v>
      </c>
      <c r="V30" s="206" t="e">
        <f>(#REF!/1000000)+'Mo. Margins tab to Forecast mod'!V20+'Mo. Margins tab to Forecast mod'!V32+'Mo. Margins tab to Forecast mod'!V33</f>
        <v>#REF!</v>
      </c>
      <c r="W30" s="206" t="e">
        <f>(#REF!/1000000)+'Mo. Margins tab to Forecast mod'!W20+'Mo. Margins tab to Forecast mod'!W32+'Mo. Margins tab to Forecast mod'!W33</f>
        <v>#REF!</v>
      </c>
      <c r="X30" s="206" t="e">
        <f>(#REF!/1000000)+'Mo. Margins tab to Forecast mod'!X20+'Mo. Margins tab to Forecast mod'!X32+'Mo. Margins tab to Forecast mod'!X33</f>
        <v>#REF!</v>
      </c>
      <c r="Y30" s="206" t="e">
        <f>(#REF!/1000000)+'Mo. Margins tab to Forecast mod'!Y20+'Mo. Margins tab to Forecast mod'!Y32+'Mo. Margins tab to Forecast mod'!Y33</f>
        <v>#REF!</v>
      </c>
      <c r="Z30" s="206" t="e">
        <f>(#REF!/1000000)+'Mo. Margins tab to Forecast mod'!Z20+'Mo. Margins tab to Forecast mod'!Z32+'Mo. Margins tab to Forecast mod'!Z33</f>
        <v>#REF!</v>
      </c>
      <c r="AA30" s="206" t="e">
        <f>(#REF!/1000000)+'Mo. Margins tab to Forecast mod'!AA20+'Mo. Margins tab to Forecast mod'!AA32+'Mo. Margins tab to Forecast mod'!AA33</f>
        <v>#REF!</v>
      </c>
      <c r="AB30" s="206" t="e">
        <f>(#REF!/1000000)+'Mo. Margins tab to Forecast mod'!AB20+'Mo. Margins tab to Forecast mod'!AB32+'Mo. Margins tab to Forecast mod'!AB33</f>
        <v>#REF!</v>
      </c>
      <c r="AC30" s="206" t="e">
        <f>(#REF!/1000000)+'Mo. Margins tab to Forecast mod'!AC20+'Mo. Margins tab to Forecast mod'!AC32+'Mo. Margins tab to Forecast mod'!AC33</f>
        <v>#REF!</v>
      </c>
      <c r="AD30" s="206" t="e">
        <f>(#REF!/1000000)+'Mo. Margins tab to Forecast mod'!#REF!+'Mo. Margins tab to Forecast mod'!#REF!+'Mo. Margins tab to Forecast mod'!#REF!</f>
        <v>#REF!</v>
      </c>
      <c r="AE30" s="206" t="e">
        <f>(#REF!/1000000)+'Mo. Margins tab to Forecast mod'!AE20+'Mo. Margins tab to Forecast mod'!AE32+'Mo. Margins tab to Forecast mod'!AE33</f>
        <v>#REF!</v>
      </c>
      <c r="AF30" s="206" t="e">
        <f>(#REF!/1000000)+'Mo. Margins tab to Forecast mod'!AF20+'Mo. Margins tab to Forecast mod'!AF32+'Mo. Margins tab to Forecast mod'!AF33</f>
        <v>#REF!</v>
      </c>
      <c r="AG30" s="206" t="e">
        <f>(#REF!/1000000)+'Mo. Margins tab to Forecast mod'!AG20+'Mo. Margins tab to Forecast mod'!AG32+'Mo. Margins tab to Forecast mod'!AG33</f>
        <v>#REF!</v>
      </c>
      <c r="AH30" s="206" t="e">
        <f>(#REF!/1000000)+'Mo. Margins tab to Forecast mod'!AH20+'Mo. Margins tab to Forecast mod'!AH32+'Mo. Margins tab to Forecast mod'!AH33</f>
        <v>#REF!</v>
      </c>
      <c r="AI30" s="206" t="e">
        <f>(#REF!/1000000)+'Mo. Margins tab to Forecast mod'!AI20+'Mo. Margins tab to Forecast mod'!AI32+'Mo. Margins tab to Forecast mod'!AI33</f>
        <v>#REF!</v>
      </c>
      <c r="AJ30" s="206" t="e">
        <f>(#REF!/1000000)+'Mo. Margins tab to Forecast mod'!AJ20+'Mo. Margins tab to Forecast mod'!AJ32+'Mo. Margins tab to Forecast mod'!AJ33</f>
        <v>#REF!</v>
      </c>
      <c r="AK30" s="206" t="e">
        <f>(#REF!/1000000)+'Mo. Margins tab to Forecast mod'!AK20+'Mo. Margins tab to Forecast mod'!AK32+'Mo. Margins tab to Forecast mod'!AK33</f>
        <v>#REF!</v>
      </c>
      <c r="AL30" s="206" t="e">
        <f>(#REF!/1000000)+'Mo. Margins tab to Forecast mod'!AL20+'Mo. Margins tab to Forecast mod'!AL32+'Mo. Margins tab to Forecast mod'!AL33</f>
        <v>#REF!</v>
      </c>
      <c r="AM30" s="206" t="e">
        <f>(#REF!/1000000)+'Mo. Margins tab to Forecast mod'!AM20+'Mo. Margins tab to Forecast mod'!AM32+'Mo. Margins tab to Forecast mod'!AM33</f>
        <v>#REF!</v>
      </c>
      <c r="AN30" s="206" t="e">
        <f>(#REF!/1000000)+'Mo. Margins tab to Forecast mod'!AN20+'Mo. Margins tab to Forecast mod'!AN32+'Mo. Margins tab to Forecast mod'!AN33</f>
        <v>#REF!</v>
      </c>
      <c r="AO30" s="206" t="e">
        <f>(#REF!/1000000)+'Mo. Margins tab to Forecast mod'!AO20+'Mo. Margins tab to Forecast mod'!AO32+'Mo. Margins tab to Forecast mod'!AO33</f>
        <v>#REF!</v>
      </c>
      <c r="AP30" s="206" t="e">
        <f>(#REF!/1000000)+'Mo. Margins tab to Forecast mod'!AP20+'Mo. Margins tab to Forecast mod'!AP32+'Mo. Margins tab to Forecast mod'!AP33</f>
        <v>#REF!</v>
      </c>
      <c r="AQ30" s="206" t="e">
        <f>(#REF!/1000000)+'Mo. Margins tab to Forecast mod'!#REF!+'Mo. Margins tab to Forecast mod'!#REF!+'Mo. Margins tab to Forecast mod'!#REF!</f>
        <v>#REF!</v>
      </c>
      <c r="AR30" s="206" t="e">
        <f>(#REF!/1000000)+'Mo. Margins tab to Forecast mod'!AR20+'Mo. Margins tab to Forecast mod'!AR32+'Mo. Margins tab to Forecast mod'!AR33</f>
        <v>#REF!</v>
      </c>
      <c r="AS30" s="206" t="e">
        <f>(#REF!/1000000)+'Mo. Margins tab to Forecast mod'!AS20+'Mo. Margins tab to Forecast mod'!AS32+'Mo. Margins tab to Forecast mod'!AS33</f>
        <v>#REF!</v>
      </c>
      <c r="AT30" s="206" t="e">
        <f>(#REF!/1000000)+'Mo. Margins tab to Forecast mod'!AT20+'Mo. Margins tab to Forecast mod'!AT32+'Mo. Margins tab to Forecast mod'!AT33</f>
        <v>#REF!</v>
      </c>
      <c r="AU30" s="206" t="e">
        <f>(#REF!/1000000)+'Mo. Margins tab to Forecast mod'!AU20+'Mo. Margins tab to Forecast mod'!AU32+'Mo. Margins tab to Forecast mod'!AU33</f>
        <v>#REF!</v>
      </c>
      <c r="AV30" s="206" t="e">
        <f>(#REF!/1000000)+'Mo. Margins tab to Forecast mod'!AV20+'Mo. Margins tab to Forecast mod'!AV32+'Mo. Margins tab to Forecast mod'!AV33</f>
        <v>#REF!</v>
      </c>
      <c r="AW30" s="206" t="e">
        <f>(#REF!/1000000)+'Mo. Margins tab to Forecast mod'!AW20+'Mo. Margins tab to Forecast mod'!AW32+'Mo. Margins tab to Forecast mod'!AW33</f>
        <v>#REF!</v>
      </c>
      <c r="AX30" s="206" t="e">
        <f>(#REF!/1000000)+'Mo. Margins tab to Forecast mod'!AX20+'Mo. Margins tab to Forecast mod'!AX32+'Mo. Margins tab to Forecast mod'!AX33</f>
        <v>#REF!</v>
      </c>
      <c r="AY30" s="206" t="e">
        <f>(#REF!/1000000)+'Mo. Margins tab to Forecast mod'!AY20+'Mo. Margins tab to Forecast mod'!AY32+'Mo. Margins tab to Forecast mod'!AY33</f>
        <v>#REF!</v>
      </c>
      <c r="AZ30" s="206" t="e">
        <f>(#REF!/1000000)+'Mo. Margins tab to Forecast mod'!AZ20+'Mo. Margins tab to Forecast mod'!AZ32+'Mo. Margins tab to Forecast mod'!AZ33</f>
        <v>#REF!</v>
      </c>
      <c r="BA30" s="206" t="e">
        <f>(#REF!/1000000)+'Mo. Margins tab to Forecast mod'!BA20+'Mo. Margins tab to Forecast mod'!BA32+'Mo. Margins tab to Forecast mod'!BA33</f>
        <v>#REF!</v>
      </c>
      <c r="BB30" s="206" t="e">
        <f>(#REF!/1000000)+'Mo. Margins tab to Forecast mod'!BB20+'Mo. Margins tab to Forecast mod'!BB32+'Mo. Margins tab to Forecast mod'!BB33</f>
        <v>#REF!</v>
      </c>
      <c r="BC30" s="206" t="e">
        <f>(#REF!/1000000)+'Mo. Margins tab to Forecast mod'!BC20+'Mo. Margins tab to Forecast mod'!BC32+'Mo. Margins tab to Forecast mod'!BC33</f>
        <v>#REF!</v>
      </c>
      <c r="BD30" s="206" t="e">
        <f>(#REF!/1000000)+'Mo. Margins tab to Forecast mod'!#REF!+'Mo. Margins tab to Forecast mod'!#REF!+'Mo. Margins tab to Forecast mod'!#REF!</f>
        <v>#REF!</v>
      </c>
      <c r="BE30" s="206" t="e">
        <f>(#REF!/1000000)+'Mo. Margins tab to Forecast mod'!BE20+'Mo. Margins tab to Forecast mod'!BE32+'Mo. Margins tab to Forecast mod'!BE33</f>
        <v>#REF!</v>
      </c>
      <c r="BF30" s="206" t="e">
        <f>(#REF!/1000000)+'Mo. Margins tab to Forecast mod'!BF20+'Mo. Margins tab to Forecast mod'!BF32+'Mo. Margins tab to Forecast mod'!BF33</f>
        <v>#REF!</v>
      </c>
      <c r="BG30" s="206" t="e">
        <f>(#REF!/1000000)+'Mo. Margins tab to Forecast mod'!BG20+'Mo. Margins tab to Forecast mod'!BG32+'Mo. Margins tab to Forecast mod'!BG33</f>
        <v>#REF!</v>
      </c>
      <c r="BH30" s="206" t="e">
        <f>(#REF!/1000000)+'Mo. Margins tab to Forecast mod'!BH20+'Mo. Margins tab to Forecast mod'!BH32+'Mo. Margins tab to Forecast mod'!BH33</f>
        <v>#REF!</v>
      </c>
      <c r="BI30" s="206" t="e">
        <f>(#REF!/1000000)+'Mo. Margins tab to Forecast mod'!BI20+'Mo. Margins tab to Forecast mod'!BI32+'Mo. Margins tab to Forecast mod'!BI33</f>
        <v>#REF!</v>
      </c>
      <c r="BJ30" s="206" t="e">
        <f>(#REF!/1000000)+'Mo. Margins tab to Forecast mod'!BJ20+'Mo. Margins tab to Forecast mod'!BJ32+'Mo. Margins tab to Forecast mod'!BJ33</f>
        <v>#REF!</v>
      </c>
      <c r="BK30" s="206" t="e">
        <f>(#REF!/1000000)+'Mo. Margins tab to Forecast mod'!BK20+'Mo. Margins tab to Forecast mod'!BK32+'Mo. Margins tab to Forecast mod'!BK33</f>
        <v>#REF!</v>
      </c>
      <c r="BL30" s="206" t="e">
        <f>(#REF!/1000000)+'Mo. Margins tab to Forecast mod'!BL20+'Mo. Margins tab to Forecast mod'!BL32+'Mo. Margins tab to Forecast mod'!BL33</f>
        <v>#REF!</v>
      </c>
      <c r="BM30" s="206" t="e">
        <f>(#REF!/1000000)+'Mo. Margins tab to Forecast mod'!BM20+'Mo. Margins tab to Forecast mod'!BM32+'Mo. Margins tab to Forecast mod'!BM33</f>
        <v>#REF!</v>
      </c>
      <c r="BN30" s="206" t="e">
        <f>(#REF!/1000000)+'Mo. Margins tab to Forecast mod'!BN20+'Mo. Margins tab to Forecast mod'!BN32+'Mo. Margins tab to Forecast mod'!BN33</f>
        <v>#REF!</v>
      </c>
      <c r="BO30" s="206" t="e">
        <f>(#REF!/1000000)+'Mo. Margins tab to Forecast mod'!BO20+'Mo. Margins tab to Forecast mod'!BO32+'Mo. Margins tab to Forecast mod'!BO33</f>
        <v>#REF!</v>
      </c>
      <c r="BP30" s="206" t="e">
        <f>(#REF!/1000000)+'Mo. Margins tab to Forecast mod'!BP20+'Mo. Margins tab to Forecast mod'!BP32+'Mo. Margins tab to Forecast mod'!BP33</f>
        <v>#REF!</v>
      </c>
      <c r="BQ30" s="206" t="e">
        <f>(#REF!/1000000)+'Mo. Margins tab to Forecast mod'!#REF!+'Mo. Margins tab to Forecast mod'!#REF!+'Mo. Margins tab to Forecast mod'!#REF!</f>
        <v>#REF!</v>
      </c>
      <c r="BR30" s="206" t="e">
        <f>(#REF!/1000000)+'Mo. Margins tab to Forecast mod'!BR20+'Mo. Margins tab to Forecast mod'!BR32+'Mo. Margins tab to Forecast mod'!BR33</f>
        <v>#REF!</v>
      </c>
      <c r="BS30" s="206" t="e">
        <f>(#REF!/1000000)+'Mo. Margins tab to Forecast mod'!BS20+'Mo. Margins tab to Forecast mod'!BS32+'Mo. Margins tab to Forecast mod'!BS33</f>
        <v>#REF!</v>
      </c>
      <c r="BT30" s="206" t="e">
        <f>(#REF!/1000000)+'Mo. Margins tab to Forecast mod'!BT20+'Mo. Margins tab to Forecast mod'!BT32+'Mo. Margins tab to Forecast mod'!BT33</f>
        <v>#REF!</v>
      </c>
      <c r="BU30" s="206" t="e">
        <f>(#REF!/1000000)+'Mo. Margins tab to Forecast mod'!BU20+'Mo. Margins tab to Forecast mod'!BU32+'Mo. Margins tab to Forecast mod'!BU33</f>
        <v>#REF!</v>
      </c>
      <c r="BV30" s="206" t="e">
        <f>(#REF!/1000000)+'Mo. Margins tab to Forecast mod'!BV20+'Mo. Margins tab to Forecast mod'!BV32+'Mo. Margins tab to Forecast mod'!BV33</f>
        <v>#REF!</v>
      </c>
      <c r="BW30" s="206" t="e">
        <f>(#REF!/1000000)+'Mo. Margins tab to Forecast mod'!BW20+'Mo. Margins tab to Forecast mod'!BW32+'Mo. Margins tab to Forecast mod'!BW33</f>
        <v>#REF!</v>
      </c>
      <c r="BX30" s="206" t="e">
        <f>(#REF!/1000000)+'Mo. Margins tab to Forecast mod'!BX20+'Mo. Margins tab to Forecast mod'!BX32+'Mo. Margins tab to Forecast mod'!BX33</f>
        <v>#REF!</v>
      </c>
      <c r="BY30" s="206" t="e">
        <f>(#REF!/1000000)+'Mo. Margins tab to Forecast mod'!BY20+'Mo. Margins tab to Forecast mod'!BY32+'Mo. Margins tab to Forecast mod'!BY33</f>
        <v>#REF!</v>
      </c>
      <c r="BZ30" s="206" t="e">
        <f>(#REF!/1000000)+'Mo. Margins tab to Forecast mod'!BZ20+'Mo. Margins tab to Forecast mod'!BZ32+'Mo. Margins tab to Forecast mod'!BZ33</f>
        <v>#REF!</v>
      </c>
      <c r="CA30" s="206" t="e">
        <f>(#REF!/1000000)+'Mo. Margins tab to Forecast mod'!CA20+'Mo. Margins tab to Forecast mod'!CA32+'Mo. Margins tab to Forecast mod'!CA33</f>
        <v>#REF!</v>
      </c>
      <c r="CB30" s="206" t="e">
        <f>(#REF!/1000000)+'Mo. Margins tab to Forecast mod'!CB20+'Mo. Margins tab to Forecast mod'!CB32+'Mo. Margins tab to Forecast mod'!CB33</f>
        <v>#REF!</v>
      </c>
      <c r="CC30" s="206" t="e">
        <f>(#REF!/1000000)+'Mo. Margins tab to Forecast mod'!CC20+'Mo. Margins tab to Forecast mod'!CC32+'Mo. Margins tab to Forecast mod'!CC33</f>
        <v>#REF!</v>
      </c>
      <c r="CD30" s="206" t="e">
        <f>(#REF!/1000000)+'Mo. Margins tab to Forecast mod'!#REF!+'Mo. Margins tab to Forecast mod'!#REF!+'Mo. Margins tab to Forecast mod'!#REF!</f>
        <v>#REF!</v>
      </c>
      <c r="CE30" s="206" t="e">
        <f>(#REF!/1000000)+'Mo. Margins tab to Forecast mod'!CE20+'Mo. Margins tab to Forecast mod'!CE32+'Mo. Margins tab to Forecast mod'!CE33</f>
        <v>#REF!</v>
      </c>
      <c r="CF30" s="206" t="e">
        <f>(#REF!/1000000)+'Mo. Margins tab to Forecast mod'!CF20+'Mo. Margins tab to Forecast mod'!CF32+'Mo. Margins tab to Forecast mod'!CF33</f>
        <v>#REF!</v>
      </c>
      <c r="CG30" s="206" t="e">
        <f>(#REF!/1000000)+'Mo. Margins tab to Forecast mod'!CG20+'Mo. Margins tab to Forecast mod'!CG32+'Mo. Margins tab to Forecast mod'!CG33</f>
        <v>#REF!</v>
      </c>
      <c r="CH30" s="206" t="e">
        <f>(#REF!/1000000)+'Mo. Margins tab to Forecast mod'!CH20+'Mo. Margins tab to Forecast mod'!CH32+'Mo. Margins tab to Forecast mod'!CH33</f>
        <v>#REF!</v>
      </c>
      <c r="CI30" s="206" t="e">
        <f>(#REF!/1000000)+'Mo. Margins tab to Forecast mod'!CI20+'Mo. Margins tab to Forecast mod'!CI32+'Mo. Margins tab to Forecast mod'!CI33</f>
        <v>#REF!</v>
      </c>
      <c r="CJ30" s="206" t="e">
        <f>(#REF!/1000000)+'Mo. Margins tab to Forecast mod'!CJ20+'Mo. Margins tab to Forecast mod'!CJ32+'Mo. Margins tab to Forecast mod'!CJ33</f>
        <v>#REF!</v>
      </c>
      <c r="CK30" s="206" t="e">
        <f>(#REF!/1000000)+'Mo. Margins tab to Forecast mod'!CK20+'Mo. Margins tab to Forecast mod'!CK32+'Mo. Margins tab to Forecast mod'!CK33</f>
        <v>#REF!</v>
      </c>
      <c r="CL30" s="206" t="e">
        <f>(#REF!/1000000)+'Mo. Margins tab to Forecast mod'!CL20+'Mo. Margins tab to Forecast mod'!CL32+'Mo. Margins tab to Forecast mod'!CL33</f>
        <v>#REF!</v>
      </c>
      <c r="CM30" s="206" t="e">
        <f>(#REF!/1000000)+'Mo. Margins tab to Forecast mod'!CM20+'Mo. Margins tab to Forecast mod'!CM32+'Mo. Margins tab to Forecast mod'!CM33</f>
        <v>#REF!</v>
      </c>
      <c r="CN30" s="206" t="e">
        <f>(#REF!/1000000)+'Mo. Margins tab to Forecast mod'!CN20+'Mo. Margins tab to Forecast mod'!CN32+'Mo. Margins tab to Forecast mod'!CN33</f>
        <v>#REF!</v>
      </c>
      <c r="CO30" s="206" t="e">
        <f>(#REF!/1000000)+'Mo. Margins tab to Forecast mod'!CO20+'Mo. Margins tab to Forecast mod'!CO32+'Mo. Margins tab to Forecast mod'!CO33</f>
        <v>#REF!</v>
      </c>
      <c r="CP30" s="206" t="e">
        <f>(#REF!/1000000)+'Mo. Margins tab to Forecast mod'!CP20+'Mo. Margins tab to Forecast mod'!CP32+'Mo. Margins tab to Forecast mod'!CP33</f>
        <v>#REF!</v>
      </c>
      <c r="CQ30" s="206" t="e">
        <f>(#REF!/1000000)+'Mo. Margins tab to Forecast mod'!#REF!+'Mo. Margins tab to Forecast mod'!#REF!+'Mo. Margins tab to Forecast mod'!#REF!</f>
        <v>#REF!</v>
      </c>
      <c r="CR30" s="206" t="e">
        <f>(#REF!/1000000)+'Mo. Margins tab to Forecast mod'!CR20+'Mo. Margins tab to Forecast mod'!CR32+'Mo. Margins tab to Forecast mod'!CR33</f>
        <v>#REF!</v>
      </c>
      <c r="CS30" s="206" t="e">
        <f>(#REF!/1000000)+'Mo. Margins tab to Forecast mod'!CS20+'Mo. Margins tab to Forecast mod'!CS32+'Mo. Margins tab to Forecast mod'!CS33</f>
        <v>#REF!</v>
      </c>
      <c r="CT30" s="206" t="e">
        <f>(#REF!/1000000)+'Mo. Margins tab to Forecast mod'!CT20+'Mo. Margins tab to Forecast mod'!CT32+'Mo. Margins tab to Forecast mod'!CT33</f>
        <v>#REF!</v>
      </c>
      <c r="CU30" s="206" t="e">
        <f>(#REF!/1000000)+'Mo. Margins tab to Forecast mod'!CU20+'Mo. Margins tab to Forecast mod'!CU32+'Mo. Margins tab to Forecast mod'!CU33</f>
        <v>#REF!</v>
      </c>
      <c r="CV30" s="206" t="e">
        <f>(#REF!/1000000)+'Mo. Margins tab to Forecast mod'!CV20+'Mo. Margins tab to Forecast mod'!CV32+'Mo. Margins tab to Forecast mod'!CV33</f>
        <v>#REF!</v>
      </c>
      <c r="CW30" s="206" t="e">
        <f>(#REF!/1000000)+'Mo. Margins tab to Forecast mod'!CW20+'Mo. Margins tab to Forecast mod'!CW32+'Mo. Margins tab to Forecast mod'!CW33</f>
        <v>#REF!</v>
      </c>
      <c r="CX30" s="206" t="e">
        <f>(#REF!/1000000)+'Mo. Margins tab to Forecast mod'!CX20+'Mo. Margins tab to Forecast mod'!CX32+'Mo. Margins tab to Forecast mod'!CX33</f>
        <v>#REF!</v>
      </c>
      <c r="CY30" s="206" t="e">
        <f>(#REF!/1000000)+'Mo. Margins tab to Forecast mod'!CY20+'Mo. Margins tab to Forecast mod'!CY32+'Mo. Margins tab to Forecast mod'!CY33</f>
        <v>#REF!</v>
      </c>
      <c r="CZ30" s="206" t="e">
        <f>(#REF!/1000000)+'Mo. Margins tab to Forecast mod'!CZ20+'Mo. Margins tab to Forecast mod'!CZ32+'Mo. Margins tab to Forecast mod'!CZ33</f>
        <v>#REF!</v>
      </c>
      <c r="DA30" s="206" t="e">
        <f>(#REF!/1000000)+'Mo. Margins tab to Forecast mod'!DA20+'Mo. Margins tab to Forecast mod'!DA32+'Mo. Margins tab to Forecast mod'!DA33</f>
        <v>#REF!</v>
      </c>
      <c r="DB30" s="206" t="e">
        <f>(#REF!/1000000)+'Mo. Margins tab to Forecast mod'!DB20+'Mo. Margins tab to Forecast mod'!DB32+'Mo. Margins tab to Forecast mod'!DB33</f>
        <v>#REF!</v>
      </c>
      <c r="DC30" s="206" t="e">
        <f>(#REF!/1000000)+'Mo. Margins tab to Forecast mod'!DC20+'Mo. Margins tab to Forecast mod'!DC32+'Mo. Margins tab to Forecast mod'!DC33</f>
        <v>#REF!</v>
      </c>
      <c r="DD30" s="206" t="e">
        <f>(#REF!/1000000)+'Mo. Margins tab to Forecast mod'!#REF!+'Mo. Margins tab to Forecast mod'!#REF!+'Mo. Margins tab to Forecast mod'!#REF!</f>
        <v>#REF!</v>
      </c>
      <c r="DE30" s="206" t="e">
        <f>(#REF!/1000000)+'Mo. Margins tab to Forecast mod'!DE20+'Mo. Margins tab to Forecast mod'!DE32+'Mo. Margins tab to Forecast mod'!DE33</f>
        <v>#REF!</v>
      </c>
      <c r="DF30" s="206" t="e">
        <f>(#REF!/1000000)+'Mo. Margins tab to Forecast mod'!DF20+'Mo. Margins tab to Forecast mod'!DF32+'Mo. Margins tab to Forecast mod'!DF33</f>
        <v>#REF!</v>
      </c>
      <c r="DG30" s="206" t="e">
        <f>(#REF!/1000000)+'Mo. Margins tab to Forecast mod'!DG20+'Mo. Margins tab to Forecast mod'!DG32+'Mo. Margins tab to Forecast mod'!DG33</f>
        <v>#REF!</v>
      </c>
      <c r="DH30" s="206" t="e">
        <f>(#REF!/1000000)+'Mo. Margins tab to Forecast mod'!DH20+'Mo. Margins tab to Forecast mod'!DH32+'Mo. Margins tab to Forecast mod'!DH33</f>
        <v>#REF!</v>
      </c>
      <c r="DI30" s="206" t="e">
        <f>(#REF!/1000000)+'Mo. Margins tab to Forecast mod'!DI20+'Mo. Margins tab to Forecast mod'!DI32+'Mo. Margins tab to Forecast mod'!DI33</f>
        <v>#REF!</v>
      </c>
      <c r="DJ30" s="206" t="e">
        <f>(#REF!/1000000)+'Mo. Margins tab to Forecast mod'!DJ20+'Mo. Margins tab to Forecast mod'!DJ32+'Mo. Margins tab to Forecast mod'!DJ33</f>
        <v>#REF!</v>
      </c>
      <c r="DK30" s="206" t="e">
        <f>(#REF!/1000000)+'Mo. Margins tab to Forecast mod'!DK20+'Mo. Margins tab to Forecast mod'!DK32+'Mo. Margins tab to Forecast mod'!DK33</f>
        <v>#REF!</v>
      </c>
      <c r="DL30" s="206" t="e">
        <f>(#REF!/1000000)+'Mo. Margins tab to Forecast mod'!DL20+'Mo. Margins tab to Forecast mod'!DL32+'Mo. Margins tab to Forecast mod'!DL33</f>
        <v>#REF!</v>
      </c>
      <c r="DM30" s="206" t="e">
        <f>(#REF!/1000000)+'Mo. Margins tab to Forecast mod'!DM20+'Mo. Margins tab to Forecast mod'!DM32+'Mo. Margins tab to Forecast mod'!DM33</f>
        <v>#REF!</v>
      </c>
      <c r="DN30" s="206" t="e">
        <f>(#REF!/1000000)+'Mo. Margins tab to Forecast mod'!DN20+'Mo. Margins tab to Forecast mod'!DN32+'Mo. Margins tab to Forecast mod'!DN33</f>
        <v>#REF!</v>
      </c>
      <c r="DO30" s="206" t="e">
        <f>(#REF!/1000000)+'Mo. Margins tab to Forecast mod'!DO20+'Mo. Margins tab to Forecast mod'!DO32+'Mo. Margins tab to Forecast mod'!DO33</f>
        <v>#REF!</v>
      </c>
      <c r="DP30" s="206" t="e">
        <f>(#REF!/1000000)+'Mo. Margins tab to Forecast mod'!DP20+'Mo. Margins tab to Forecast mod'!DP32+'Mo. Margins tab to Forecast mod'!DP33</f>
        <v>#REF!</v>
      </c>
      <c r="DQ30" s="206" t="e">
        <f>(#REF!/1000000)+'Mo. Margins tab to Forecast mod'!#REF!+'Mo. Margins tab to Forecast mod'!#REF!+'Mo. Margins tab to Forecast mod'!#REF!</f>
        <v>#REF!</v>
      </c>
      <c r="DR30" s="206" t="e">
        <f>(#REF!/1000000)+'Mo. Margins tab to Forecast mod'!DR20+'Mo. Margins tab to Forecast mod'!DR32+'Mo. Margins tab to Forecast mod'!DR33</f>
        <v>#REF!</v>
      </c>
      <c r="DS30" s="206" t="e">
        <f>(#REF!/1000000)+'Mo. Margins tab to Forecast mod'!DS20+'Mo. Margins tab to Forecast mod'!DS32+'Mo. Margins tab to Forecast mod'!DS33</f>
        <v>#REF!</v>
      </c>
      <c r="DT30" s="206" t="e">
        <f>(#REF!/1000000)+'Mo. Margins tab to Forecast mod'!DT20+'Mo. Margins tab to Forecast mod'!DT32+'Mo. Margins tab to Forecast mod'!DT33</f>
        <v>#REF!</v>
      </c>
      <c r="DU30" s="206" t="e">
        <f>(#REF!/1000000)+'Mo. Margins tab to Forecast mod'!DU20+'Mo. Margins tab to Forecast mod'!DU32+'Mo. Margins tab to Forecast mod'!DU33</f>
        <v>#REF!</v>
      </c>
      <c r="DV30" s="206" t="e">
        <f>(#REF!/1000000)+'Mo. Margins tab to Forecast mod'!DV20+'Mo. Margins tab to Forecast mod'!DV32+'Mo. Margins tab to Forecast mod'!DV33</f>
        <v>#REF!</v>
      </c>
      <c r="DW30" s="206" t="e">
        <f>(#REF!/1000000)+'Mo. Margins tab to Forecast mod'!DW20+'Mo. Margins tab to Forecast mod'!DW32+'Mo. Margins tab to Forecast mod'!DW33</f>
        <v>#REF!</v>
      </c>
      <c r="DX30" s="206" t="e">
        <f>(#REF!/1000000)+'Mo. Margins tab to Forecast mod'!DX20+'Mo. Margins tab to Forecast mod'!DX32+'Mo. Margins tab to Forecast mod'!DX33</f>
        <v>#REF!</v>
      </c>
      <c r="DY30" s="206" t="e">
        <f>(#REF!/1000000)+'Mo. Margins tab to Forecast mod'!DY20+'Mo. Margins tab to Forecast mod'!DY32+'Mo. Margins tab to Forecast mod'!DY33</f>
        <v>#REF!</v>
      </c>
      <c r="DZ30" s="206" t="e">
        <f>(#REF!/1000000)+'Mo. Margins tab to Forecast mod'!DZ20+'Mo. Margins tab to Forecast mod'!DZ32+'Mo. Margins tab to Forecast mod'!DZ33</f>
        <v>#REF!</v>
      </c>
      <c r="EA30" s="206" t="e">
        <f>(#REF!/1000000)+'Mo. Margins tab to Forecast mod'!EA20+'Mo. Margins tab to Forecast mod'!EA32+'Mo. Margins tab to Forecast mod'!EA33</f>
        <v>#REF!</v>
      </c>
      <c r="EB30" s="206" t="e">
        <f>(#REF!/1000000)+'Mo. Margins tab to Forecast mod'!EB20+'Mo. Margins tab to Forecast mod'!EB32+'Mo. Margins tab to Forecast mod'!EB33</f>
        <v>#REF!</v>
      </c>
      <c r="EC30" s="206" t="e">
        <f>(#REF!/1000000)+'Mo. Margins tab to Forecast mod'!EC20+'Mo. Margins tab to Forecast mod'!EC32+'Mo. Margins tab to Forecast mod'!EC33</f>
        <v>#REF!</v>
      </c>
      <c r="ED30" s="206" t="e">
        <f>(#REF!/1000000)+'Mo. Margins tab to Forecast mod'!#REF!+'Mo. Margins tab to Forecast mod'!#REF!+'Mo. Margins tab to Forecast mod'!#REF!</f>
        <v>#REF!</v>
      </c>
      <c r="EE30" s="62"/>
      <c r="EF30" s="206" t="e">
        <f t="shared" si="39"/>
        <v>#REF!</v>
      </c>
      <c r="EG30" s="206" t="e">
        <f t="shared" si="40"/>
        <v>#REF!</v>
      </c>
      <c r="EH30" s="206" t="e">
        <f t="shared" si="41"/>
        <v>#REF!</v>
      </c>
      <c r="EI30" s="206" t="e">
        <f t="shared" si="42"/>
        <v>#REF!</v>
      </c>
      <c r="EJ30" s="206" t="e">
        <f t="shared" si="43"/>
        <v>#REF!</v>
      </c>
      <c r="EK30" s="206" t="e">
        <f t="shared" si="44"/>
        <v>#REF!</v>
      </c>
      <c r="EL30" s="206" t="e">
        <f t="shared" si="45"/>
        <v>#REF!</v>
      </c>
      <c r="EM30" s="206" t="e">
        <f t="shared" si="46"/>
        <v>#REF!</v>
      </c>
      <c r="EN30" s="206" t="e">
        <f t="shared" si="47"/>
        <v>#REF!</v>
      </c>
      <c r="EO30" s="206" t="e">
        <f t="shared" si="48"/>
        <v>#REF!</v>
      </c>
    </row>
    <row r="31" spans="1:145" x14ac:dyDescent="0.2">
      <c r="A31" s="37">
        <v>20</v>
      </c>
      <c r="B31" s="43"/>
      <c r="C31" s="34" t="s">
        <v>46</v>
      </c>
      <c r="D31" s="34"/>
      <c r="E31" s="205" t="e">
        <f>E24-E25-E27+E28-E29+E30+E26</f>
        <v>#REF!</v>
      </c>
      <c r="F31" s="205" t="e">
        <f t="shared" ref="F31:BQ31" si="144">F24-F25-F27+F28-F29+F30+F26</f>
        <v>#REF!</v>
      </c>
      <c r="G31" s="205" t="e">
        <f t="shared" si="144"/>
        <v>#REF!</v>
      </c>
      <c r="H31" s="205" t="e">
        <f t="shared" si="144"/>
        <v>#REF!</v>
      </c>
      <c r="I31" s="205" t="e">
        <f t="shared" si="144"/>
        <v>#REF!</v>
      </c>
      <c r="J31" s="205" t="e">
        <f t="shared" si="144"/>
        <v>#REF!</v>
      </c>
      <c r="K31" s="205" t="e">
        <f t="shared" si="144"/>
        <v>#REF!</v>
      </c>
      <c r="L31" s="205" t="e">
        <f t="shared" si="144"/>
        <v>#REF!</v>
      </c>
      <c r="M31" s="205" t="e">
        <f t="shared" si="144"/>
        <v>#REF!</v>
      </c>
      <c r="N31" s="205" t="e">
        <f t="shared" si="144"/>
        <v>#REF!</v>
      </c>
      <c r="O31" s="205" t="e">
        <f t="shared" si="144"/>
        <v>#REF!</v>
      </c>
      <c r="P31" s="205" t="e">
        <f t="shared" si="144"/>
        <v>#REF!</v>
      </c>
      <c r="Q31" s="205" t="e">
        <f t="shared" si="144"/>
        <v>#REF!</v>
      </c>
      <c r="R31" s="205" t="e">
        <f t="shared" si="144"/>
        <v>#REF!</v>
      </c>
      <c r="S31" s="205" t="e">
        <f t="shared" si="144"/>
        <v>#REF!</v>
      </c>
      <c r="T31" s="205" t="e">
        <f t="shared" si="144"/>
        <v>#REF!</v>
      </c>
      <c r="U31" s="205" t="e">
        <f t="shared" si="144"/>
        <v>#REF!</v>
      </c>
      <c r="V31" s="205" t="e">
        <f t="shared" si="144"/>
        <v>#REF!</v>
      </c>
      <c r="W31" s="205" t="e">
        <f t="shared" si="144"/>
        <v>#REF!</v>
      </c>
      <c r="X31" s="205" t="e">
        <f t="shared" si="144"/>
        <v>#REF!</v>
      </c>
      <c r="Y31" s="205" t="e">
        <f t="shared" si="144"/>
        <v>#REF!</v>
      </c>
      <c r="Z31" s="205" t="e">
        <f t="shared" si="144"/>
        <v>#REF!</v>
      </c>
      <c r="AA31" s="205" t="e">
        <f t="shared" si="144"/>
        <v>#REF!</v>
      </c>
      <c r="AB31" s="205" t="e">
        <f t="shared" si="144"/>
        <v>#REF!</v>
      </c>
      <c r="AC31" s="205" t="e">
        <f t="shared" si="144"/>
        <v>#REF!</v>
      </c>
      <c r="AD31" s="205" t="e">
        <f t="shared" si="144"/>
        <v>#REF!</v>
      </c>
      <c r="AE31" s="205" t="e">
        <f t="shared" si="144"/>
        <v>#REF!</v>
      </c>
      <c r="AF31" s="205" t="e">
        <f t="shared" si="144"/>
        <v>#REF!</v>
      </c>
      <c r="AG31" s="205" t="e">
        <f t="shared" si="144"/>
        <v>#REF!</v>
      </c>
      <c r="AH31" s="205" t="e">
        <f t="shared" si="144"/>
        <v>#REF!</v>
      </c>
      <c r="AI31" s="205" t="e">
        <f t="shared" si="144"/>
        <v>#REF!</v>
      </c>
      <c r="AJ31" s="205" t="e">
        <f t="shared" si="144"/>
        <v>#REF!</v>
      </c>
      <c r="AK31" s="205" t="e">
        <f t="shared" si="144"/>
        <v>#REF!</v>
      </c>
      <c r="AL31" s="205" t="e">
        <f t="shared" si="144"/>
        <v>#REF!</v>
      </c>
      <c r="AM31" s="205" t="e">
        <f t="shared" si="144"/>
        <v>#REF!</v>
      </c>
      <c r="AN31" s="205" t="e">
        <f t="shared" si="144"/>
        <v>#REF!</v>
      </c>
      <c r="AO31" s="205" t="e">
        <f t="shared" si="144"/>
        <v>#REF!</v>
      </c>
      <c r="AP31" s="205" t="e">
        <f t="shared" si="144"/>
        <v>#REF!</v>
      </c>
      <c r="AQ31" s="205" t="e">
        <f t="shared" si="144"/>
        <v>#REF!</v>
      </c>
      <c r="AR31" s="205" t="e">
        <f t="shared" si="144"/>
        <v>#REF!</v>
      </c>
      <c r="AS31" s="205" t="e">
        <f t="shared" si="144"/>
        <v>#REF!</v>
      </c>
      <c r="AT31" s="205" t="e">
        <f t="shared" si="144"/>
        <v>#REF!</v>
      </c>
      <c r="AU31" s="205" t="e">
        <f t="shared" si="144"/>
        <v>#REF!</v>
      </c>
      <c r="AV31" s="205" t="e">
        <f t="shared" si="144"/>
        <v>#REF!</v>
      </c>
      <c r="AW31" s="205" t="e">
        <f t="shared" si="144"/>
        <v>#REF!</v>
      </c>
      <c r="AX31" s="205" t="e">
        <f t="shared" si="144"/>
        <v>#REF!</v>
      </c>
      <c r="AY31" s="205" t="e">
        <f t="shared" si="144"/>
        <v>#REF!</v>
      </c>
      <c r="AZ31" s="205" t="e">
        <f t="shared" si="144"/>
        <v>#REF!</v>
      </c>
      <c r="BA31" s="205" t="e">
        <f t="shared" si="144"/>
        <v>#REF!</v>
      </c>
      <c r="BB31" s="205" t="e">
        <f t="shared" si="144"/>
        <v>#REF!</v>
      </c>
      <c r="BC31" s="205" t="e">
        <f t="shared" si="144"/>
        <v>#REF!</v>
      </c>
      <c r="BD31" s="205" t="e">
        <f t="shared" si="144"/>
        <v>#REF!</v>
      </c>
      <c r="BE31" s="205" t="e">
        <f t="shared" si="144"/>
        <v>#REF!</v>
      </c>
      <c r="BF31" s="205" t="e">
        <f t="shared" si="144"/>
        <v>#REF!</v>
      </c>
      <c r="BG31" s="205" t="e">
        <f t="shared" si="144"/>
        <v>#REF!</v>
      </c>
      <c r="BH31" s="205" t="e">
        <f t="shared" si="144"/>
        <v>#REF!</v>
      </c>
      <c r="BI31" s="205" t="e">
        <f t="shared" si="144"/>
        <v>#REF!</v>
      </c>
      <c r="BJ31" s="205" t="e">
        <f t="shared" si="144"/>
        <v>#REF!</v>
      </c>
      <c r="BK31" s="205" t="e">
        <f t="shared" si="144"/>
        <v>#REF!</v>
      </c>
      <c r="BL31" s="205" t="e">
        <f t="shared" si="144"/>
        <v>#REF!</v>
      </c>
      <c r="BM31" s="205" t="e">
        <f t="shared" si="144"/>
        <v>#REF!</v>
      </c>
      <c r="BN31" s="205" t="e">
        <f t="shared" si="144"/>
        <v>#REF!</v>
      </c>
      <c r="BO31" s="205" t="e">
        <f t="shared" si="144"/>
        <v>#REF!</v>
      </c>
      <c r="BP31" s="205" t="e">
        <f t="shared" si="144"/>
        <v>#REF!</v>
      </c>
      <c r="BQ31" s="205" t="e">
        <f t="shared" si="144"/>
        <v>#REF!</v>
      </c>
      <c r="BR31" s="205" t="e">
        <f t="shared" ref="BR31:EC31" si="145">BR24-BR25-BR27+BR28-BR29+BR30+BR26</f>
        <v>#REF!</v>
      </c>
      <c r="BS31" s="205" t="e">
        <f t="shared" si="145"/>
        <v>#REF!</v>
      </c>
      <c r="BT31" s="205" t="e">
        <f t="shared" si="145"/>
        <v>#REF!</v>
      </c>
      <c r="BU31" s="205" t="e">
        <f t="shared" si="145"/>
        <v>#REF!</v>
      </c>
      <c r="BV31" s="205" t="e">
        <f t="shared" si="145"/>
        <v>#REF!</v>
      </c>
      <c r="BW31" s="205" t="e">
        <f t="shared" si="145"/>
        <v>#REF!</v>
      </c>
      <c r="BX31" s="205" t="e">
        <f t="shared" si="145"/>
        <v>#REF!</v>
      </c>
      <c r="BY31" s="205" t="e">
        <f t="shared" si="145"/>
        <v>#REF!</v>
      </c>
      <c r="BZ31" s="205" t="e">
        <f t="shared" si="145"/>
        <v>#REF!</v>
      </c>
      <c r="CA31" s="205" t="e">
        <f t="shared" si="145"/>
        <v>#REF!</v>
      </c>
      <c r="CB31" s="205" t="e">
        <f t="shared" si="145"/>
        <v>#REF!</v>
      </c>
      <c r="CC31" s="205" t="e">
        <f t="shared" si="145"/>
        <v>#REF!</v>
      </c>
      <c r="CD31" s="205" t="e">
        <f t="shared" si="145"/>
        <v>#REF!</v>
      </c>
      <c r="CE31" s="205" t="e">
        <f t="shared" si="145"/>
        <v>#REF!</v>
      </c>
      <c r="CF31" s="205" t="e">
        <f t="shared" si="145"/>
        <v>#REF!</v>
      </c>
      <c r="CG31" s="205" t="e">
        <f t="shared" si="145"/>
        <v>#REF!</v>
      </c>
      <c r="CH31" s="205" t="e">
        <f t="shared" si="145"/>
        <v>#REF!</v>
      </c>
      <c r="CI31" s="205" t="e">
        <f t="shared" si="145"/>
        <v>#REF!</v>
      </c>
      <c r="CJ31" s="205" t="e">
        <f t="shared" si="145"/>
        <v>#REF!</v>
      </c>
      <c r="CK31" s="205" t="e">
        <f t="shared" si="145"/>
        <v>#REF!</v>
      </c>
      <c r="CL31" s="205" t="e">
        <f t="shared" si="145"/>
        <v>#REF!</v>
      </c>
      <c r="CM31" s="205" t="e">
        <f t="shared" si="145"/>
        <v>#REF!</v>
      </c>
      <c r="CN31" s="205" t="e">
        <f t="shared" si="145"/>
        <v>#REF!</v>
      </c>
      <c r="CO31" s="205" t="e">
        <f t="shared" si="145"/>
        <v>#REF!</v>
      </c>
      <c r="CP31" s="205" t="e">
        <f t="shared" si="145"/>
        <v>#REF!</v>
      </c>
      <c r="CQ31" s="205" t="e">
        <f t="shared" si="145"/>
        <v>#REF!</v>
      </c>
      <c r="CR31" s="205" t="e">
        <f t="shared" si="145"/>
        <v>#REF!</v>
      </c>
      <c r="CS31" s="205" t="e">
        <f t="shared" si="145"/>
        <v>#REF!</v>
      </c>
      <c r="CT31" s="205" t="e">
        <f t="shared" si="145"/>
        <v>#REF!</v>
      </c>
      <c r="CU31" s="205" t="e">
        <f t="shared" si="145"/>
        <v>#REF!</v>
      </c>
      <c r="CV31" s="205" t="e">
        <f t="shared" si="145"/>
        <v>#REF!</v>
      </c>
      <c r="CW31" s="205" t="e">
        <f t="shared" si="145"/>
        <v>#REF!</v>
      </c>
      <c r="CX31" s="205" t="e">
        <f t="shared" si="145"/>
        <v>#REF!</v>
      </c>
      <c r="CY31" s="205" t="e">
        <f t="shared" si="145"/>
        <v>#REF!</v>
      </c>
      <c r="CZ31" s="205" t="e">
        <f t="shared" si="145"/>
        <v>#REF!</v>
      </c>
      <c r="DA31" s="205" t="e">
        <f t="shared" si="145"/>
        <v>#REF!</v>
      </c>
      <c r="DB31" s="205" t="e">
        <f t="shared" si="145"/>
        <v>#REF!</v>
      </c>
      <c r="DC31" s="205" t="e">
        <f t="shared" si="145"/>
        <v>#REF!</v>
      </c>
      <c r="DD31" s="205" t="e">
        <f t="shared" si="145"/>
        <v>#REF!</v>
      </c>
      <c r="DE31" s="205" t="e">
        <f t="shared" si="145"/>
        <v>#REF!</v>
      </c>
      <c r="DF31" s="205" t="e">
        <f t="shared" si="145"/>
        <v>#REF!</v>
      </c>
      <c r="DG31" s="205" t="e">
        <f t="shared" si="145"/>
        <v>#REF!</v>
      </c>
      <c r="DH31" s="205" t="e">
        <f t="shared" si="145"/>
        <v>#REF!</v>
      </c>
      <c r="DI31" s="205" t="e">
        <f t="shared" si="145"/>
        <v>#REF!</v>
      </c>
      <c r="DJ31" s="205" t="e">
        <f t="shared" si="145"/>
        <v>#REF!</v>
      </c>
      <c r="DK31" s="205" t="e">
        <f t="shared" si="145"/>
        <v>#REF!</v>
      </c>
      <c r="DL31" s="205" t="e">
        <f t="shared" si="145"/>
        <v>#REF!</v>
      </c>
      <c r="DM31" s="205" t="e">
        <f t="shared" si="145"/>
        <v>#REF!</v>
      </c>
      <c r="DN31" s="205" t="e">
        <f t="shared" si="145"/>
        <v>#REF!</v>
      </c>
      <c r="DO31" s="205" t="e">
        <f t="shared" si="145"/>
        <v>#REF!</v>
      </c>
      <c r="DP31" s="205" t="e">
        <f t="shared" si="145"/>
        <v>#REF!</v>
      </c>
      <c r="DQ31" s="205" t="e">
        <f t="shared" si="145"/>
        <v>#REF!</v>
      </c>
      <c r="DR31" s="205" t="e">
        <f t="shared" si="145"/>
        <v>#REF!</v>
      </c>
      <c r="DS31" s="205" t="e">
        <f t="shared" si="145"/>
        <v>#REF!</v>
      </c>
      <c r="DT31" s="205" t="e">
        <f t="shared" si="145"/>
        <v>#REF!</v>
      </c>
      <c r="DU31" s="205" t="e">
        <f t="shared" si="145"/>
        <v>#REF!</v>
      </c>
      <c r="DV31" s="205" t="e">
        <f t="shared" si="145"/>
        <v>#REF!</v>
      </c>
      <c r="DW31" s="205" t="e">
        <f t="shared" si="145"/>
        <v>#REF!</v>
      </c>
      <c r="DX31" s="205" t="e">
        <f t="shared" si="145"/>
        <v>#REF!</v>
      </c>
      <c r="DY31" s="205" t="e">
        <f t="shared" si="145"/>
        <v>#REF!</v>
      </c>
      <c r="DZ31" s="205" t="e">
        <f t="shared" si="145"/>
        <v>#REF!</v>
      </c>
      <c r="EA31" s="205" t="e">
        <f t="shared" si="145"/>
        <v>#REF!</v>
      </c>
      <c r="EB31" s="205" t="e">
        <f t="shared" si="145"/>
        <v>#REF!</v>
      </c>
      <c r="EC31" s="205" t="e">
        <f t="shared" si="145"/>
        <v>#REF!</v>
      </c>
      <c r="ED31" s="205" t="e">
        <f t="shared" ref="ED31" si="146">ED24-ED25-ED27+ED28-ED29+ED30+ED26</f>
        <v>#REF!</v>
      </c>
      <c r="EE31" s="62"/>
      <c r="EF31" s="205" t="e">
        <f t="shared" si="39"/>
        <v>#REF!</v>
      </c>
      <c r="EG31" s="205" t="e">
        <f t="shared" si="40"/>
        <v>#REF!</v>
      </c>
      <c r="EH31" s="205" t="e">
        <f t="shared" si="41"/>
        <v>#REF!</v>
      </c>
      <c r="EI31" s="205" t="e">
        <f t="shared" si="42"/>
        <v>#REF!</v>
      </c>
      <c r="EJ31" s="205" t="e">
        <f t="shared" si="43"/>
        <v>#REF!</v>
      </c>
      <c r="EK31" s="205" t="e">
        <f t="shared" si="44"/>
        <v>#REF!</v>
      </c>
      <c r="EL31" s="205" t="e">
        <f t="shared" si="45"/>
        <v>#REF!</v>
      </c>
      <c r="EM31" s="205" t="e">
        <f t="shared" si="46"/>
        <v>#REF!</v>
      </c>
      <c r="EN31" s="205" t="e">
        <f t="shared" si="47"/>
        <v>#REF!</v>
      </c>
      <c r="EO31" s="205" t="e">
        <f t="shared" si="48"/>
        <v>#REF!</v>
      </c>
    </row>
    <row r="32" spans="1:145" x14ac:dyDescent="0.2">
      <c r="A32" s="37"/>
      <c r="B32" s="43"/>
      <c r="C32" s="34"/>
      <c r="D32" s="34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5"/>
      <c r="DE32" s="205"/>
      <c r="DF32" s="205"/>
      <c r="DG32" s="205"/>
      <c r="DH32" s="205"/>
      <c r="DI32" s="205"/>
      <c r="DJ32" s="205"/>
      <c r="DK32" s="205"/>
      <c r="DL32" s="205"/>
      <c r="DM32" s="205"/>
      <c r="DN32" s="205"/>
      <c r="DO32" s="205"/>
      <c r="DP32" s="205"/>
      <c r="DQ32" s="205"/>
      <c r="DR32" s="205"/>
      <c r="DS32" s="205"/>
      <c r="DT32" s="205"/>
      <c r="DU32" s="205"/>
      <c r="DV32" s="205"/>
      <c r="DW32" s="205"/>
      <c r="DX32" s="205"/>
      <c r="DY32" s="205"/>
      <c r="DZ32" s="205"/>
      <c r="EA32" s="205"/>
      <c r="EB32" s="205"/>
      <c r="EC32" s="205"/>
      <c r="ED32" s="205"/>
      <c r="EE32" s="62"/>
      <c r="EF32" s="205"/>
      <c r="EG32" s="205"/>
      <c r="EH32" s="205"/>
      <c r="EI32" s="205"/>
      <c r="EJ32" s="205"/>
      <c r="EK32" s="205"/>
      <c r="EL32" s="205"/>
      <c r="EM32" s="205"/>
      <c r="EN32" s="205"/>
      <c r="EO32" s="205"/>
    </row>
    <row r="33" spans="1:145" x14ac:dyDescent="0.2">
      <c r="A33" s="37">
        <v>21</v>
      </c>
      <c r="B33" s="17" t="s">
        <v>218</v>
      </c>
      <c r="C33" s="34"/>
      <c r="D33" s="34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  <c r="DG33" s="205"/>
      <c r="DH33" s="205"/>
      <c r="DI33" s="205"/>
      <c r="DJ33" s="205"/>
      <c r="DK33" s="205"/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05"/>
      <c r="DW33" s="205"/>
      <c r="DX33" s="205"/>
      <c r="DY33" s="205"/>
      <c r="DZ33" s="205"/>
      <c r="EA33" s="205"/>
      <c r="EB33" s="205"/>
      <c r="EC33" s="205"/>
      <c r="ED33" s="205"/>
      <c r="EE33" s="62"/>
      <c r="EF33" s="205"/>
      <c r="EG33" s="205"/>
      <c r="EH33" s="205"/>
      <c r="EI33" s="205"/>
      <c r="EJ33" s="205"/>
      <c r="EK33" s="205"/>
      <c r="EL33" s="205"/>
      <c r="EM33" s="205"/>
      <c r="EN33" s="205"/>
      <c r="EO33" s="205"/>
    </row>
    <row r="34" spans="1:145" x14ac:dyDescent="0.2">
      <c r="A34" s="37">
        <v>22</v>
      </c>
      <c r="C34" s="35" t="s">
        <v>86</v>
      </c>
      <c r="D34" s="34"/>
      <c r="E34" s="54" t="e">
        <f>('Monthly Margin'!#REF!/1000000)</f>
        <v>#REF!</v>
      </c>
      <c r="F34" s="54" t="e">
        <f>('Monthly Margin'!#REF!/1000000)</f>
        <v>#REF!</v>
      </c>
      <c r="G34" s="54" t="e">
        <f>('Monthly Margin'!#REF!/1000000)</f>
        <v>#REF!</v>
      </c>
      <c r="H34" s="54" t="e">
        <f>('Monthly Margin'!#REF!/1000000)</f>
        <v>#REF!</v>
      </c>
      <c r="I34" s="54" t="e">
        <f>('Monthly Margin'!#REF!/1000000)</f>
        <v>#REF!</v>
      </c>
      <c r="J34" s="54" t="e">
        <f>('Monthly Margin'!#REF!/1000000)</f>
        <v>#REF!</v>
      </c>
      <c r="K34" s="54" t="e">
        <f>('Monthly Margin'!#REF!/1000000)</f>
        <v>#REF!</v>
      </c>
      <c r="L34" s="54" t="e">
        <f>('Monthly Margin'!#REF!/1000000)</f>
        <v>#REF!</v>
      </c>
      <c r="M34" s="54" t="e">
        <f>('Monthly Margin'!#REF!/1000000)</f>
        <v>#REF!</v>
      </c>
      <c r="N34" s="54" t="e">
        <f>('Monthly Margin'!#REF!/1000000)</f>
        <v>#REF!</v>
      </c>
      <c r="O34" s="54" t="e">
        <f>('Monthly Margin'!#REF!/1000000)</f>
        <v>#REF!</v>
      </c>
      <c r="P34" s="54" t="e">
        <f>('Monthly Margin'!#REF!/1000000)</f>
        <v>#REF!</v>
      </c>
      <c r="Q34" s="54" t="e">
        <f>('Monthly Margin'!#REF!/1000000)</f>
        <v>#REF!</v>
      </c>
      <c r="R34" s="54" t="e">
        <f>('Monthly Margin'!#REF!/1000000)</f>
        <v>#REF!</v>
      </c>
      <c r="S34" s="54" t="e">
        <f>('Monthly Margin'!#REF!/1000000)</f>
        <v>#REF!</v>
      </c>
      <c r="T34" s="54" t="e">
        <f>('Monthly Margin'!#REF!/1000000)</f>
        <v>#REF!</v>
      </c>
      <c r="U34" s="54" t="e">
        <f>('Monthly Margin'!#REF!/1000000)</f>
        <v>#REF!</v>
      </c>
      <c r="V34" s="54" t="e">
        <f>('Monthly Margin'!#REF!/1000000)</f>
        <v>#REF!</v>
      </c>
      <c r="W34" s="54" t="e">
        <f>('Monthly Margin'!#REF!/1000000)</f>
        <v>#REF!</v>
      </c>
      <c r="X34" s="54" t="e">
        <f>('Monthly Margin'!#REF!/1000000)</f>
        <v>#REF!</v>
      </c>
      <c r="Y34" s="54" t="e">
        <f>('Monthly Margin'!#REF!/1000000)</f>
        <v>#REF!</v>
      </c>
      <c r="Z34" s="54" t="e">
        <f>('Monthly Margin'!#REF!/1000000)</f>
        <v>#REF!</v>
      </c>
      <c r="AA34" s="54" t="e">
        <f>('Monthly Margin'!#REF!/1000000)</f>
        <v>#REF!</v>
      </c>
      <c r="AB34" s="54" t="e">
        <f>('Monthly Margin'!#REF!/1000000)</f>
        <v>#REF!</v>
      </c>
      <c r="AC34" s="54" t="e">
        <f>('Monthly Margin'!#REF!/1000000)</f>
        <v>#REF!</v>
      </c>
      <c r="AD34" s="54" t="e">
        <f>('Monthly Margin'!#REF!/1000000)</f>
        <v>#REF!</v>
      </c>
      <c r="AE34" s="54" t="e">
        <f>('Monthly Margin'!#REF!/1000000)</f>
        <v>#REF!</v>
      </c>
      <c r="AF34" s="54" t="e">
        <f>('Monthly Margin'!#REF!/1000000)</f>
        <v>#REF!</v>
      </c>
      <c r="AG34" s="54" t="e">
        <f>('Monthly Margin'!#REF!/1000000)</f>
        <v>#REF!</v>
      </c>
      <c r="AH34" s="54" t="e">
        <f>('Monthly Margin'!#REF!/1000000)</f>
        <v>#REF!</v>
      </c>
      <c r="AI34" s="54" t="e">
        <f>('Monthly Margin'!#REF!/1000000)</f>
        <v>#REF!</v>
      </c>
      <c r="AJ34" s="54" t="e">
        <f>('Monthly Margin'!#REF!/1000000)</f>
        <v>#REF!</v>
      </c>
      <c r="AK34" s="54" t="e">
        <f>('Monthly Margin'!#REF!/1000000)</f>
        <v>#REF!</v>
      </c>
      <c r="AL34" s="54" t="e">
        <f>('Monthly Margin'!#REF!/1000000)</f>
        <v>#REF!</v>
      </c>
      <c r="AM34" s="54" t="e">
        <f>('Monthly Margin'!#REF!/1000000)</f>
        <v>#REF!</v>
      </c>
      <c r="AN34" s="54" t="e">
        <f>('Monthly Margin'!#REF!/1000000)</f>
        <v>#REF!</v>
      </c>
      <c r="AO34" s="54" t="e">
        <f>('Monthly Margin'!#REF!/1000000)</f>
        <v>#REF!</v>
      </c>
      <c r="AP34" s="54" t="e">
        <f>('Monthly Margin'!#REF!/1000000)</f>
        <v>#REF!</v>
      </c>
      <c r="AQ34" s="54" t="e">
        <f>('Monthly Margin'!#REF!/1000000)</f>
        <v>#REF!</v>
      </c>
      <c r="AR34" s="54" t="e">
        <f>('Monthly Margin'!#REF!/1000000)</f>
        <v>#REF!</v>
      </c>
      <c r="AS34" s="54" t="e">
        <f>('Monthly Margin'!#REF!/1000000)</f>
        <v>#REF!</v>
      </c>
      <c r="AT34" s="54" t="e">
        <f>('Monthly Margin'!#REF!/1000000)</f>
        <v>#REF!</v>
      </c>
      <c r="AU34" s="54" t="e">
        <f>('Monthly Margin'!#REF!/1000000)</f>
        <v>#REF!</v>
      </c>
      <c r="AV34" s="54" t="e">
        <f>('Monthly Margin'!#REF!/1000000)</f>
        <v>#REF!</v>
      </c>
      <c r="AW34" s="54" t="e">
        <f>('Monthly Margin'!#REF!/1000000)</f>
        <v>#REF!</v>
      </c>
      <c r="AX34" s="54" t="e">
        <f>('Monthly Margin'!#REF!/1000000)</f>
        <v>#REF!</v>
      </c>
      <c r="AY34" s="54" t="e">
        <f>('Monthly Margin'!#REF!/1000000)</f>
        <v>#REF!</v>
      </c>
      <c r="AZ34" s="54" t="e">
        <f>('Monthly Margin'!#REF!/1000000)</f>
        <v>#REF!</v>
      </c>
      <c r="BA34" s="54" t="e">
        <f>('Monthly Margin'!#REF!/1000000)</f>
        <v>#REF!</v>
      </c>
      <c r="BB34" s="54" t="e">
        <f>('Monthly Margin'!#REF!/1000000)</f>
        <v>#REF!</v>
      </c>
      <c r="BC34" s="54" t="e">
        <f>('Monthly Margin'!#REF!/1000000)</f>
        <v>#REF!</v>
      </c>
      <c r="BD34" s="54" t="e">
        <f>('Monthly Margin'!#REF!/1000000)</f>
        <v>#REF!</v>
      </c>
      <c r="BE34" s="54" t="e">
        <f>('Monthly Margin'!#REF!/1000000)</f>
        <v>#REF!</v>
      </c>
      <c r="BF34" s="54" t="e">
        <f>('Monthly Margin'!#REF!/1000000)</f>
        <v>#REF!</v>
      </c>
      <c r="BG34" s="54" t="e">
        <f>('Monthly Margin'!#REF!/1000000)</f>
        <v>#REF!</v>
      </c>
      <c r="BH34" s="54" t="e">
        <f>('Monthly Margin'!#REF!/1000000)</f>
        <v>#REF!</v>
      </c>
      <c r="BI34" s="54" t="e">
        <f>('Monthly Margin'!#REF!/1000000)</f>
        <v>#REF!</v>
      </c>
      <c r="BJ34" s="54" t="e">
        <f>('Monthly Margin'!#REF!/1000000)</f>
        <v>#REF!</v>
      </c>
      <c r="BK34" s="54" t="e">
        <f>('Monthly Margin'!#REF!/1000000)</f>
        <v>#REF!</v>
      </c>
      <c r="BL34" s="54" t="e">
        <f>('Monthly Margin'!#REF!/1000000)</f>
        <v>#REF!</v>
      </c>
      <c r="BM34" s="54" t="e">
        <f>('Monthly Margin'!#REF!/1000000)</f>
        <v>#REF!</v>
      </c>
      <c r="BN34" s="54" t="e">
        <f>('Monthly Margin'!#REF!/1000000)</f>
        <v>#REF!</v>
      </c>
      <c r="BO34" s="54" t="e">
        <f>('Monthly Margin'!#REF!/1000000)</f>
        <v>#REF!</v>
      </c>
      <c r="BP34" s="54" t="e">
        <f>('Monthly Margin'!#REF!/1000000)</f>
        <v>#REF!</v>
      </c>
      <c r="BQ34" s="54" t="e">
        <f>('Monthly Margin'!#REF!/1000000)</f>
        <v>#REF!</v>
      </c>
      <c r="BR34" s="54" t="e">
        <f>('Monthly Margin'!#REF!/1000000)</f>
        <v>#REF!</v>
      </c>
      <c r="BS34" s="54" t="e">
        <f>('Monthly Margin'!#REF!/1000000)</f>
        <v>#REF!</v>
      </c>
      <c r="BT34" s="54" t="e">
        <f>('Monthly Margin'!#REF!/1000000)</f>
        <v>#REF!</v>
      </c>
      <c r="BU34" s="54" t="e">
        <f>('Monthly Margin'!#REF!/1000000)</f>
        <v>#REF!</v>
      </c>
      <c r="BV34" s="54" t="e">
        <f>('Monthly Margin'!#REF!/1000000)</f>
        <v>#REF!</v>
      </c>
      <c r="BW34" s="54" t="e">
        <f>('Monthly Margin'!#REF!/1000000)</f>
        <v>#REF!</v>
      </c>
      <c r="BX34" s="54" t="e">
        <f>('Monthly Margin'!#REF!/1000000)</f>
        <v>#REF!</v>
      </c>
      <c r="BY34" s="54" t="e">
        <f>('Monthly Margin'!#REF!/1000000)</f>
        <v>#REF!</v>
      </c>
      <c r="BZ34" s="54" t="e">
        <f>('Monthly Margin'!#REF!/1000000)</f>
        <v>#REF!</v>
      </c>
      <c r="CA34" s="54" t="e">
        <f>('Monthly Margin'!#REF!/1000000)</f>
        <v>#REF!</v>
      </c>
      <c r="CB34" s="54" t="e">
        <f>('Monthly Margin'!#REF!/1000000)</f>
        <v>#REF!</v>
      </c>
      <c r="CC34" s="54" t="e">
        <f>('Monthly Margin'!#REF!/1000000)</f>
        <v>#REF!</v>
      </c>
      <c r="CD34" s="54" t="e">
        <f>('Monthly Margin'!#REF!/1000000)</f>
        <v>#REF!</v>
      </c>
      <c r="CE34" s="54" t="e">
        <f>('Monthly Margin'!#REF!/1000000)</f>
        <v>#REF!</v>
      </c>
      <c r="CF34" s="54" t="e">
        <f>('Monthly Margin'!#REF!/1000000)</f>
        <v>#REF!</v>
      </c>
      <c r="CG34" s="54" t="e">
        <f>('Monthly Margin'!#REF!/1000000)</f>
        <v>#REF!</v>
      </c>
      <c r="CH34" s="54" t="e">
        <f>('Monthly Margin'!#REF!/1000000)</f>
        <v>#REF!</v>
      </c>
      <c r="CI34" s="54" t="e">
        <f>('Monthly Margin'!#REF!/1000000)</f>
        <v>#REF!</v>
      </c>
      <c r="CJ34" s="54" t="e">
        <f>('Monthly Margin'!#REF!/1000000)</f>
        <v>#REF!</v>
      </c>
      <c r="CK34" s="54" t="e">
        <f>('Monthly Margin'!#REF!/1000000)</f>
        <v>#REF!</v>
      </c>
      <c r="CL34" s="54" t="e">
        <f>('Monthly Margin'!#REF!/1000000)</f>
        <v>#REF!</v>
      </c>
      <c r="CM34" s="54" t="e">
        <f>('Monthly Margin'!#REF!/1000000)</f>
        <v>#REF!</v>
      </c>
      <c r="CN34" s="54" t="e">
        <f>('Monthly Margin'!#REF!/1000000)</f>
        <v>#REF!</v>
      </c>
      <c r="CO34" s="54" t="e">
        <f>('Monthly Margin'!#REF!/1000000)</f>
        <v>#REF!</v>
      </c>
      <c r="CP34" s="54" t="e">
        <f>('Monthly Margin'!#REF!/1000000)</f>
        <v>#REF!</v>
      </c>
      <c r="CQ34" s="54" t="e">
        <f>('Monthly Margin'!#REF!/1000000)</f>
        <v>#REF!</v>
      </c>
      <c r="CR34" s="54" t="e">
        <f>('Monthly Margin'!#REF!/1000000)</f>
        <v>#REF!</v>
      </c>
      <c r="CS34" s="54" t="e">
        <f>('Monthly Margin'!#REF!/1000000)</f>
        <v>#REF!</v>
      </c>
      <c r="CT34" s="54" t="e">
        <f>('Monthly Margin'!#REF!/1000000)</f>
        <v>#REF!</v>
      </c>
      <c r="CU34" s="54" t="e">
        <f>('Monthly Margin'!#REF!/1000000)</f>
        <v>#REF!</v>
      </c>
      <c r="CV34" s="54" t="e">
        <f>('Monthly Margin'!#REF!/1000000)</f>
        <v>#REF!</v>
      </c>
      <c r="CW34" s="54" t="e">
        <f>('Monthly Margin'!#REF!/1000000)</f>
        <v>#REF!</v>
      </c>
      <c r="CX34" s="54" t="e">
        <f>('Monthly Margin'!#REF!/1000000)</f>
        <v>#REF!</v>
      </c>
      <c r="CY34" s="54" t="e">
        <f>('Monthly Margin'!#REF!/1000000)</f>
        <v>#REF!</v>
      </c>
      <c r="CZ34" s="54" t="e">
        <f>('Monthly Margin'!#REF!/1000000)</f>
        <v>#REF!</v>
      </c>
      <c r="DA34" s="54" t="e">
        <f>('Monthly Margin'!#REF!/1000000)</f>
        <v>#REF!</v>
      </c>
      <c r="DB34" s="54" t="e">
        <f>('Monthly Margin'!#REF!/1000000)</f>
        <v>#REF!</v>
      </c>
      <c r="DC34" s="54" t="e">
        <f>('Monthly Margin'!#REF!/1000000)</f>
        <v>#REF!</v>
      </c>
      <c r="DD34" s="54" t="e">
        <f>('Monthly Margin'!#REF!/1000000)</f>
        <v>#REF!</v>
      </c>
      <c r="DE34" s="54" t="e">
        <f>('Monthly Margin'!#REF!/1000000)</f>
        <v>#REF!</v>
      </c>
      <c r="DF34" s="54" t="e">
        <f>('Monthly Margin'!#REF!/1000000)</f>
        <v>#REF!</v>
      </c>
      <c r="DG34" s="54" t="e">
        <f>('Monthly Margin'!#REF!/1000000)</f>
        <v>#REF!</v>
      </c>
      <c r="DH34" s="54" t="e">
        <f>('Monthly Margin'!#REF!/1000000)</f>
        <v>#REF!</v>
      </c>
      <c r="DI34" s="54" t="e">
        <f>('Monthly Margin'!#REF!/1000000)</f>
        <v>#REF!</v>
      </c>
      <c r="DJ34" s="54" t="e">
        <f>('Monthly Margin'!#REF!/1000000)</f>
        <v>#REF!</v>
      </c>
      <c r="DK34" s="54" t="e">
        <f>('Monthly Margin'!#REF!/1000000)</f>
        <v>#REF!</v>
      </c>
      <c r="DL34" s="54" t="e">
        <f>('Monthly Margin'!#REF!/1000000)</f>
        <v>#REF!</v>
      </c>
      <c r="DM34" s="54" t="e">
        <f>('Monthly Margin'!#REF!/1000000)</f>
        <v>#REF!</v>
      </c>
      <c r="DN34" s="54" t="e">
        <f>('Monthly Margin'!#REF!/1000000)</f>
        <v>#REF!</v>
      </c>
      <c r="DO34" s="54" t="e">
        <f>('Monthly Margin'!#REF!/1000000)</f>
        <v>#REF!</v>
      </c>
      <c r="DP34" s="54" t="e">
        <f>('Monthly Margin'!#REF!/1000000)</f>
        <v>#REF!</v>
      </c>
      <c r="DQ34" s="54" t="e">
        <f>('Monthly Margin'!#REF!/1000000)</f>
        <v>#REF!</v>
      </c>
      <c r="DR34" s="54" t="e">
        <f>('Monthly Margin'!#REF!/1000000)</f>
        <v>#REF!</v>
      </c>
      <c r="DS34" s="54" t="e">
        <f>('Monthly Margin'!#REF!/1000000)</f>
        <v>#REF!</v>
      </c>
      <c r="DT34" s="54" t="e">
        <f>('Monthly Margin'!#REF!/1000000)</f>
        <v>#REF!</v>
      </c>
      <c r="DU34" s="54" t="e">
        <f>('Monthly Margin'!#REF!/1000000)</f>
        <v>#REF!</v>
      </c>
      <c r="DV34" s="54" t="e">
        <f>('Monthly Margin'!#REF!/1000000)</f>
        <v>#REF!</v>
      </c>
      <c r="DW34" s="54" t="e">
        <f>('Monthly Margin'!#REF!/1000000)</f>
        <v>#REF!</v>
      </c>
      <c r="DX34" s="54" t="e">
        <f>('Monthly Margin'!#REF!/1000000)</f>
        <v>#REF!</v>
      </c>
      <c r="DY34" s="54" t="e">
        <f>('Monthly Margin'!#REF!/1000000)</f>
        <v>#REF!</v>
      </c>
      <c r="DZ34" s="54" t="e">
        <f>('Monthly Margin'!#REF!/1000000)</f>
        <v>#REF!</v>
      </c>
      <c r="EA34" s="54" t="e">
        <f>('Monthly Margin'!#REF!/1000000)</f>
        <v>#REF!</v>
      </c>
      <c r="EB34" s="54" t="e">
        <f>('Monthly Margin'!#REF!/1000000)</f>
        <v>#REF!</v>
      </c>
      <c r="EC34" s="54" t="e">
        <f>('Monthly Margin'!#REF!/1000000)</f>
        <v>#REF!</v>
      </c>
      <c r="ED34" s="54" t="e">
        <f>('Monthly Margin'!#REF!/1000000)</f>
        <v>#REF!</v>
      </c>
      <c r="EE34" s="62"/>
      <c r="EF34" s="54" t="e">
        <f t="shared" si="39"/>
        <v>#REF!</v>
      </c>
      <c r="EG34" s="54" t="e">
        <f t="shared" si="40"/>
        <v>#REF!</v>
      </c>
      <c r="EH34" s="54" t="e">
        <f t="shared" si="41"/>
        <v>#REF!</v>
      </c>
      <c r="EI34" s="54" t="e">
        <f t="shared" si="42"/>
        <v>#REF!</v>
      </c>
      <c r="EJ34" s="54" t="e">
        <f t="shared" si="43"/>
        <v>#REF!</v>
      </c>
      <c r="EK34" s="54" t="e">
        <f t="shared" si="44"/>
        <v>#REF!</v>
      </c>
      <c r="EL34" s="54" t="e">
        <f t="shared" si="45"/>
        <v>#REF!</v>
      </c>
      <c r="EM34" s="54" t="e">
        <f t="shared" si="46"/>
        <v>#REF!</v>
      </c>
      <c r="EN34" s="54" t="e">
        <f t="shared" si="47"/>
        <v>#REF!</v>
      </c>
      <c r="EO34" s="54" t="e">
        <f t="shared" si="48"/>
        <v>#REF!</v>
      </c>
    </row>
    <row r="35" spans="1:145" x14ac:dyDescent="0.2">
      <c r="A35" s="37">
        <v>23</v>
      </c>
      <c r="C35" s="35" t="s">
        <v>87</v>
      </c>
      <c r="D35" s="34"/>
      <c r="E35" s="54" t="e">
        <f>('Monthly Margin'!#REF!/1000000)*(1-#REF!)</f>
        <v>#REF!</v>
      </c>
      <c r="F35" s="54" t="e">
        <f>('Monthly Margin'!#REF!/1000000)*(1-#REF!)</f>
        <v>#REF!</v>
      </c>
      <c r="G35" s="54" t="e">
        <f>('Monthly Margin'!#REF!/1000000)*(1-#REF!)</f>
        <v>#REF!</v>
      </c>
      <c r="H35" s="54" t="e">
        <f>('Monthly Margin'!#REF!/1000000)*(1-#REF!)</f>
        <v>#REF!</v>
      </c>
      <c r="I35" s="54" t="e">
        <f>('Monthly Margin'!#REF!/1000000)*(1-#REF!)</f>
        <v>#REF!</v>
      </c>
      <c r="J35" s="54" t="e">
        <f>('Monthly Margin'!#REF!/1000000)*(1-#REF!)</f>
        <v>#REF!</v>
      </c>
      <c r="K35" s="54" t="e">
        <f>('Monthly Margin'!#REF!/1000000)*(1-#REF!)</f>
        <v>#REF!</v>
      </c>
      <c r="L35" s="54" t="e">
        <f>('Monthly Margin'!#REF!/1000000)*(1-#REF!)</f>
        <v>#REF!</v>
      </c>
      <c r="M35" s="54" t="e">
        <f>('Monthly Margin'!#REF!/1000000)*(1-#REF!)</f>
        <v>#REF!</v>
      </c>
      <c r="N35" s="54" t="e">
        <f>('Monthly Margin'!#REF!/1000000)*(1-#REF!)</f>
        <v>#REF!</v>
      </c>
      <c r="O35" s="54" t="e">
        <f>('Monthly Margin'!#REF!/1000000)*(1-#REF!)</f>
        <v>#REF!</v>
      </c>
      <c r="P35" s="54" t="e">
        <f>('Monthly Margin'!#REF!/1000000)*(1-#REF!)</f>
        <v>#REF!</v>
      </c>
      <c r="Q35" s="54" t="e">
        <f>('Monthly Margin'!#REF!/1000000)*(1-#REF!)</f>
        <v>#REF!</v>
      </c>
      <c r="R35" s="54" t="e">
        <f>('Monthly Margin'!#REF!/1000000)*(1-#REF!)</f>
        <v>#REF!</v>
      </c>
      <c r="S35" s="54" t="e">
        <f>('Monthly Margin'!#REF!/1000000)*(1-#REF!)</f>
        <v>#REF!</v>
      </c>
      <c r="T35" s="54" t="e">
        <f>('Monthly Margin'!#REF!/1000000)*(1-#REF!)</f>
        <v>#REF!</v>
      </c>
      <c r="U35" s="54" t="e">
        <f>('Monthly Margin'!#REF!/1000000)*(1-#REF!)</f>
        <v>#REF!</v>
      </c>
      <c r="V35" s="54" t="e">
        <f>('Monthly Margin'!#REF!/1000000)*(1-#REF!)</f>
        <v>#REF!</v>
      </c>
      <c r="W35" s="54" t="e">
        <f>('Monthly Margin'!#REF!/1000000)*(1-#REF!)</f>
        <v>#REF!</v>
      </c>
      <c r="X35" s="54" t="e">
        <f>('Monthly Margin'!#REF!/1000000)*(1-#REF!)</f>
        <v>#REF!</v>
      </c>
      <c r="Y35" s="54" t="e">
        <f>('Monthly Margin'!#REF!/1000000)*(1-#REF!)</f>
        <v>#REF!</v>
      </c>
      <c r="Z35" s="54" t="e">
        <f>('Monthly Margin'!#REF!/1000000)*(1-#REF!)</f>
        <v>#REF!</v>
      </c>
      <c r="AA35" s="54" t="e">
        <f>('Monthly Margin'!#REF!/1000000)*(1-#REF!)</f>
        <v>#REF!</v>
      </c>
      <c r="AB35" s="54" t="e">
        <f>('Monthly Margin'!#REF!/1000000)*(1-#REF!)</f>
        <v>#REF!</v>
      </c>
      <c r="AC35" s="54" t="e">
        <f>('Monthly Margin'!#REF!/1000000)*(1-#REF!)</f>
        <v>#REF!</v>
      </c>
      <c r="AD35" s="54" t="e">
        <f>('Monthly Margin'!#REF!/1000000)*(1-#REF!)</f>
        <v>#REF!</v>
      </c>
      <c r="AE35" s="54" t="e">
        <f>('Monthly Margin'!#REF!/1000000)*(1-#REF!)</f>
        <v>#REF!</v>
      </c>
      <c r="AF35" s="54" t="e">
        <f>('Monthly Margin'!#REF!/1000000)*(1-#REF!)</f>
        <v>#REF!</v>
      </c>
      <c r="AG35" s="54" t="e">
        <f>('Monthly Margin'!#REF!/1000000)*(1-#REF!)</f>
        <v>#REF!</v>
      </c>
      <c r="AH35" s="54" t="e">
        <f>('Monthly Margin'!#REF!/1000000)*(1-#REF!)</f>
        <v>#REF!</v>
      </c>
      <c r="AI35" s="54" t="e">
        <f>('Monthly Margin'!#REF!/1000000)*(1-#REF!)</f>
        <v>#REF!</v>
      </c>
      <c r="AJ35" s="54" t="e">
        <f>('Monthly Margin'!#REF!/1000000)*(1-#REF!)</f>
        <v>#REF!</v>
      </c>
      <c r="AK35" s="54" t="e">
        <f>('Monthly Margin'!#REF!/1000000)*(1-#REF!)</f>
        <v>#REF!</v>
      </c>
      <c r="AL35" s="54" t="e">
        <f>('Monthly Margin'!#REF!/1000000)*(1-#REF!)</f>
        <v>#REF!</v>
      </c>
      <c r="AM35" s="54" t="e">
        <f>('Monthly Margin'!#REF!/1000000)*(1-#REF!)</f>
        <v>#REF!</v>
      </c>
      <c r="AN35" s="54" t="e">
        <f>('Monthly Margin'!#REF!/1000000)*(1-#REF!)</f>
        <v>#REF!</v>
      </c>
      <c r="AO35" s="54" t="e">
        <f>('Monthly Margin'!#REF!/1000000)*(1-#REF!)</f>
        <v>#REF!</v>
      </c>
      <c r="AP35" s="54" t="e">
        <f>('Monthly Margin'!#REF!/1000000)*(1-#REF!)</f>
        <v>#REF!</v>
      </c>
      <c r="AQ35" s="54" t="e">
        <f>('Monthly Margin'!#REF!/1000000)*(1-#REF!)</f>
        <v>#REF!</v>
      </c>
      <c r="AR35" s="54" t="e">
        <f>('Monthly Margin'!#REF!/1000000)*(1-#REF!)</f>
        <v>#REF!</v>
      </c>
      <c r="AS35" s="54" t="e">
        <f>('Monthly Margin'!#REF!/1000000)*(1-#REF!)</f>
        <v>#REF!</v>
      </c>
      <c r="AT35" s="54" t="e">
        <f>('Monthly Margin'!#REF!/1000000)*(1-#REF!)</f>
        <v>#REF!</v>
      </c>
      <c r="AU35" s="54" t="e">
        <f>('Monthly Margin'!#REF!/1000000)*(1-#REF!)</f>
        <v>#REF!</v>
      </c>
      <c r="AV35" s="54" t="e">
        <f>('Monthly Margin'!#REF!/1000000)*(1-#REF!)</f>
        <v>#REF!</v>
      </c>
      <c r="AW35" s="54" t="e">
        <f>('Monthly Margin'!#REF!/1000000)*(1-#REF!)</f>
        <v>#REF!</v>
      </c>
      <c r="AX35" s="54" t="e">
        <f>('Monthly Margin'!#REF!/1000000)*(1-#REF!)</f>
        <v>#REF!</v>
      </c>
      <c r="AY35" s="54" t="e">
        <f>('Monthly Margin'!#REF!/1000000)*(1-#REF!)</f>
        <v>#REF!</v>
      </c>
      <c r="AZ35" s="54" t="e">
        <f>('Monthly Margin'!#REF!/1000000)*(1-#REF!)</f>
        <v>#REF!</v>
      </c>
      <c r="BA35" s="54" t="e">
        <f>('Monthly Margin'!#REF!/1000000)*(1-#REF!)</f>
        <v>#REF!</v>
      </c>
      <c r="BB35" s="54" t="e">
        <f>('Monthly Margin'!#REF!/1000000)*(1-#REF!)</f>
        <v>#REF!</v>
      </c>
      <c r="BC35" s="54" t="e">
        <f>('Monthly Margin'!#REF!/1000000)*(1-#REF!)</f>
        <v>#REF!</v>
      </c>
      <c r="BD35" s="54" t="e">
        <f>('Monthly Margin'!#REF!/1000000)*(1-#REF!)</f>
        <v>#REF!</v>
      </c>
      <c r="BE35" s="54" t="e">
        <f>('Monthly Margin'!#REF!/1000000)*(1-#REF!)</f>
        <v>#REF!</v>
      </c>
      <c r="BF35" s="54" t="e">
        <f>('Monthly Margin'!#REF!/1000000)*(1-#REF!)</f>
        <v>#REF!</v>
      </c>
      <c r="BG35" s="54" t="e">
        <f>('Monthly Margin'!#REF!/1000000)*(1-#REF!)</f>
        <v>#REF!</v>
      </c>
      <c r="BH35" s="54" t="e">
        <f>('Monthly Margin'!#REF!/1000000)*(1-#REF!)</f>
        <v>#REF!</v>
      </c>
      <c r="BI35" s="54" t="e">
        <f>('Monthly Margin'!#REF!/1000000)*(1-#REF!)</f>
        <v>#REF!</v>
      </c>
      <c r="BJ35" s="54" t="e">
        <f>('Monthly Margin'!#REF!/1000000)*(1-#REF!)</f>
        <v>#REF!</v>
      </c>
      <c r="BK35" s="54" t="e">
        <f>('Monthly Margin'!#REF!/1000000)*(1-#REF!)</f>
        <v>#REF!</v>
      </c>
      <c r="BL35" s="54" t="e">
        <f>('Monthly Margin'!#REF!/1000000)*(1-#REF!)</f>
        <v>#REF!</v>
      </c>
      <c r="BM35" s="54" t="e">
        <f>('Monthly Margin'!#REF!/1000000)*(1-#REF!)</f>
        <v>#REF!</v>
      </c>
      <c r="BN35" s="54" t="e">
        <f>('Monthly Margin'!#REF!/1000000)*(1-#REF!)</f>
        <v>#REF!</v>
      </c>
      <c r="BO35" s="54" t="e">
        <f>('Monthly Margin'!#REF!/1000000)*(1-#REF!)</f>
        <v>#REF!</v>
      </c>
      <c r="BP35" s="54" t="e">
        <f>('Monthly Margin'!#REF!/1000000)*(1-#REF!)</f>
        <v>#REF!</v>
      </c>
      <c r="BQ35" s="54" t="e">
        <f>('Monthly Margin'!#REF!/1000000)*(1-#REF!)</f>
        <v>#REF!</v>
      </c>
      <c r="BR35" s="54" t="e">
        <f>('Monthly Margin'!#REF!/1000000)*(1-#REF!)</f>
        <v>#REF!</v>
      </c>
      <c r="BS35" s="54" t="e">
        <f>('Monthly Margin'!#REF!/1000000)*(1-#REF!)</f>
        <v>#REF!</v>
      </c>
      <c r="BT35" s="54" t="e">
        <f>('Monthly Margin'!#REF!/1000000)*(1-#REF!)</f>
        <v>#REF!</v>
      </c>
      <c r="BU35" s="54" t="e">
        <f>('Monthly Margin'!#REF!/1000000)*(1-#REF!)</f>
        <v>#REF!</v>
      </c>
      <c r="BV35" s="54" t="e">
        <f>('Monthly Margin'!#REF!/1000000)*(1-#REF!)</f>
        <v>#REF!</v>
      </c>
      <c r="BW35" s="54" t="e">
        <f>('Monthly Margin'!#REF!/1000000)*(1-#REF!)</f>
        <v>#REF!</v>
      </c>
      <c r="BX35" s="54" t="e">
        <f>('Monthly Margin'!#REF!/1000000)*(1-#REF!)</f>
        <v>#REF!</v>
      </c>
      <c r="BY35" s="54" t="e">
        <f>('Monthly Margin'!#REF!/1000000)*(1-#REF!)</f>
        <v>#REF!</v>
      </c>
      <c r="BZ35" s="54" t="e">
        <f>('Monthly Margin'!#REF!/1000000)*(1-#REF!)</f>
        <v>#REF!</v>
      </c>
      <c r="CA35" s="54" t="e">
        <f>('Monthly Margin'!#REF!/1000000)*(1-#REF!)</f>
        <v>#REF!</v>
      </c>
      <c r="CB35" s="54" t="e">
        <f>('Monthly Margin'!#REF!/1000000)*(1-#REF!)</f>
        <v>#REF!</v>
      </c>
      <c r="CC35" s="54" t="e">
        <f>('Monthly Margin'!#REF!/1000000)*(1-#REF!)</f>
        <v>#REF!</v>
      </c>
      <c r="CD35" s="54" t="e">
        <f>('Monthly Margin'!#REF!/1000000)*(1-#REF!)</f>
        <v>#REF!</v>
      </c>
      <c r="CE35" s="54" t="e">
        <f>('Monthly Margin'!#REF!/1000000)*(1-#REF!)</f>
        <v>#REF!</v>
      </c>
      <c r="CF35" s="54" t="e">
        <f>('Monthly Margin'!#REF!/1000000)*(1-#REF!)</f>
        <v>#REF!</v>
      </c>
      <c r="CG35" s="54" t="e">
        <f>('Monthly Margin'!#REF!/1000000)*(1-#REF!)</f>
        <v>#REF!</v>
      </c>
      <c r="CH35" s="54" t="e">
        <f>('Monthly Margin'!#REF!/1000000)*(1-#REF!)</f>
        <v>#REF!</v>
      </c>
      <c r="CI35" s="54" t="e">
        <f>('Monthly Margin'!#REF!/1000000)*(1-#REF!)</f>
        <v>#REF!</v>
      </c>
      <c r="CJ35" s="54" t="e">
        <f>('Monthly Margin'!#REF!/1000000)*(1-#REF!)</f>
        <v>#REF!</v>
      </c>
      <c r="CK35" s="54" t="e">
        <f>('Monthly Margin'!#REF!/1000000)*(1-#REF!)</f>
        <v>#REF!</v>
      </c>
      <c r="CL35" s="54" t="e">
        <f>('Monthly Margin'!#REF!/1000000)*(1-#REF!)</f>
        <v>#REF!</v>
      </c>
      <c r="CM35" s="54" t="e">
        <f>('Monthly Margin'!#REF!/1000000)*(1-#REF!)</f>
        <v>#REF!</v>
      </c>
      <c r="CN35" s="54" t="e">
        <f>('Monthly Margin'!#REF!/1000000)*(1-#REF!)</f>
        <v>#REF!</v>
      </c>
      <c r="CO35" s="54" t="e">
        <f>('Monthly Margin'!#REF!/1000000)*(1-#REF!)</f>
        <v>#REF!</v>
      </c>
      <c r="CP35" s="54" t="e">
        <f>('Monthly Margin'!#REF!/1000000)*(1-#REF!)</f>
        <v>#REF!</v>
      </c>
      <c r="CQ35" s="54" t="e">
        <f>('Monthly Margin'!#REF!/1000000)*(1-#REF!)</f>
        <v>#REF!</v>
      </c>
      <c r="CR35" s="54" t="e">
        <f>('Monthly Margin'!#REF!/1000000)*(1-#REF!)</f>
        <v>#REF!</v>
      </c>
      <c r="CS35" s="54" t="e">
        <f>('Monthly Margin'!#REF!/1000000)*(1-#REF!)</f>
        <v>#REF!</v>
      </c>
      <c r="CT35" s="54" t="e">
        <f>('Monthly Margin'!#REF!/1000000)*(1-#REF!)</f>
        <v>#REF!</v>
      </c>
      <c r="CU35" s="54" t="e">
        <f>('Monthly Margin'!#REF!/1000000)*(1-#REF!)</f>
        <v>#REF!</v>
      </c>
      <c r="CV35" s="54" t="e">
        <f>('Monthly Margin'!#REF!/1000000)*(1-#REF!)</f>
        <v>#REF!</v>
      </c>
      <c r="CW35" s="54" t="e">
        <f>('Monthly Margin'!#REF!/1000000)*(1-#REF!)</f>
        <v>#REF!</v>
      </c>
      <c r="CX35" s="54" t="e">
        <f>('Monthly Margin'!#REF!/1000000)*(1-#REF!)</f>
        <v>#REF!</v>
      </c>
      <c r="CY35" s="54" t="e">
        <f>('Monthly Margin'!#REF!/1000000)*(1-#REF!)</f>
        <v>#REF!</v>
      </c>
      <c r="CZ35" s="54" t="e">
        <f>('Monthly Margin'!#REF!/1000000)*(1-#REF!)</f>
        <v>#REF!</v>
      </c>
      <c r="DA35" s="54" t="e">
        <f>('Monthly Margin'!#REF!/1000000)*(1-#REF!)</f>
        <v>#REF!</v>
      </c>
      <c r="DB35" s="54" t="e">
        <f>('Monthly Margin'!#REF!/1000000)*(1-#REF!)</f>
        <v>#REF!</v>
      </c>
      <c r="DC35" s="54" t="e">
        <f>('Monthly Margin'!#REF!/1000000)*(1-#REF!)</f>
        <v>#REF!</v>
      </c>
      <c r="DD35" s="54" t="e">
        <f>('Monthly Margin'!#REF!/1000000)*(1-#REF!)</f>
        <v>#REF!</v>
      </c>
      <c r="DE35" s="54" t="e">
        <f>('Monthly Margin'!#REF!/1000000)*(1-#REF!)</f>
        <v>#REF!</v>
      </c>
      <c r="DF35" s="54" t="e">
        <f>('Monthly Margin'!#REF!/1000000)*(1-#REF!)</f>
        <v>#REF!</v>
      </c>
      <c r="DG35" s="54" t="e">
        <f>('Monthly Margin'!#REF!/1000000)*(1-#REF!)</f>
        <v>#REF!</v>
      </c>
      <c r="DH35" s="54" t="e">
        <f>('Monthly Margin'!#REF!/1000000)*(1-#REF!)</f>
        <v>#REF!</v>
      </c>
      <c r="DI35" s="54" t="e">
        <f>('Monthly Margin'!#REF!/1000000)*(1-#REF!)</f>
        <v>#REF!</v>
      </c>
      <c r="DJ35" s="54" t="e">
        <f>('Monthly Margin'!#REF!/1000000)*(1-#REF!)</f>
        <v>#REF!</v>
      </c>
      <c r="DK35" s="54" t="e">
        <f>('Monthly Margin'!#REF!/1000000)*(1-#REF!)</f>
        <v>#REF!</v>
      </c>
      <c r="DL35" s="54" t="e">
        <f>('Monthly Margin'!#REF!/1000000)*(1-#REF!)</f>
        <v>#REF!</v>
      </c>
      <c r="DM35" s="54" t="e">
        <f>('Monthly Margin'!#REF!/1000000)*(1-#REF!)</f>
        <v>#REF!</v>
      </c>
      <c r="DN35" s="54" t="e">
        <f>('Monthly Margin'!#REF!/1000000)*(1-#REF!)</f>
        <v>#REF!</v>
      </c>
      <c r="DO35" s="54" t="e">
        <f>('Monthly Margin'!#REF!/1000000)*(1-#REF!)</f>
        <v>#REF!</v>
      </c>
      <c r="DP35" s="54" t="e">
        <f>('Monthly Margin'!#REF!/1000000)*(1-#REF!)</f>
        <v>#REF!</v>
      </c>
      <c r="DQ35" s="54" t="e">
        <f>('Monthly Margin'!#REF!/1000000)*(1-#REF!)</f>
        <v>#REF!</v>
      </c>
      <c r="DR35" s="54" t="e">
        <f>('Monthly Margin'!#REF!/1000000)*(1-#REF!)</f>
        <v>#REF!</v>
      </c>
      <c r="DS35" s="54" t="e">
        <f>('Monthly Margin'!#REF!/1000000)*(1-#REF!)</f>
        <v>#REF!</v>
      </c>
      <c r="DT35" s="54" t="e">
        <f>('Monthly Margin'!#REF!/1000000)*(1-#REF!)</f>
        <v>#REF!</v>
      </c>
      <c r="DU35" s="54" t="e">
        <f>('Monthly Margin'!#REF!/1000000)*(1-#REF!)</f>
        <v>#REF!</v>
      </c>
      <c r="DV35" s="54" t="e">
        <f>('Monthly Margin'!#REF!/1000000)*(1-#REF!)</f>
        <v>#REF!</v>
      </c>
      <c r="DW35" s="54" t="e">
        <f>('Monthly Margin'!#REF!/1000000)*(1-#REF!)</f>
        <v>#REF!</v>
      </c>
      <c r="DX35" s="54" t="e">
        <f>('Monthly Margin'!#REF!/1000000)*(1-#REF!)</f>
        <v>#REF!</v>
      </c>
      <c r="DY35" s="54" t="e">
        <f>('Monthly Margin'!#REF!/1000000)*(1-#REF!)</f>
        <v>#REF!</v>
      </c>
      <c r="DZ35" s="54" t="e">
        <f>('Monthly Margin'!#REF!/1000000)*(1-#REF!)</f>
        <v>#REF!</v>
      </c>
      <c r="EA35" s="54" t="e">
        <f>('Monthly Margin'!#REF!/1000000)*(1-#REF!)</f>
        <v>#REF!</v>
      </c>
      <c r="EB35" s="54" t="e">
        <f>('Monthly Margin'!#REF!/1000000)*(1-#REF!)</f>
        <v>#REF!</v>
      </c>
      <c r="EC35" s="54" t="e">
        <f>('Monthly Margin'!#REF!/1000000)*(1-#REF!)</f>
        <v>#REF!</v>
      </c>
      <c r="ED35" s="54" t="e">
        <f>('Monthly Margin'!#REF!/1000000)*(1-#REF!)</f>
        <v>#REF!</v>
      </c>
      <c r="EE35" s="62"/>
      <c r="EF35" s="54" t="e">
        <f t="shared" si="39"/>
        <v>#REF!</v>
      </c>
      <c r="EG35" s="54" t="e">
        <f t="shared" si="40"/>
        <v>#REF!</v>
      </c>
      <c r="EH35" s="54" t="e">
        <f t="shared" si="41"/>
        <v>#REF!</v>
      </c>
      <c r="EI35" s="54" t="e">
        <f t="shared" si="42"/>
        <v>#REF!</v>
      </c>
      <c r="EJ35" s="54" t="e">
        <f t="shared" si="43"/>
        <v>#REF!</v>
      </c>
      <c r="EK35" s="54" t="e">
        <f t="shared" si="44"/>
        <v>#REF!</v>
      </c>
      <c r="EL35" s="54" t="e">
        <f t="shared" si="45"/>
        <v>#REF!</v>
      </c>
      <c r="EM35" s="54" t="e">
        <f t="shared" si="46"/>
        <v>#REF!</v>
      </c>
      <c r="EN35" s="54" t="e">
        <f t="shared" si="47"/>
        <v>#REF!</v>
      </c>
      <c r="EO35" s="54" t="e">
        <f t="shared" si="48"/>
        <v>#REF!</v>
      </c>
    </row>
    <row r="36" spans="1:145" x14ac:dyDescent="0.2">
      <c r="A36" s="37">
        <v>24</v>
      </c>
      <c r="C36" s="31" t="s">
        <v>88</v>
      </c>
      <c r="D36" s="34"/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4">
        <v>0</v>
      </c>
      <c r="AL36" s="54">
        <v>0</v>
      </c>
      <c r="AM36" s="54">
        <v>0</v>
      </c>
      <c r="AN36" s="54">
        <v>0</v>
      </c>
      <c r="AO36" s="54">
        <v>0</v>
      </c>
      <c r="AP36" s="54">
        <v>0</v>
      </c>
      <c r="AQ36" s="54">
        <v>0</v>
      </c>
      <c r="AR36" s="54">
        <v>0</v>
      </c>
      <c r="AS36" s="54">
        <v>0</v>
      </c>
      <c r="AT36" s="54">
        <v>0</v>
      </c>
      <c r="AU36" s="54">
        <v>0</v>
      </c>
      <c r="AV36" s="54">
        <v>0</v>
      </c>
      <c r="AW36" s="54">
        <v>0</v>
      </c>
      <c r="AX36" s="54">
        <v>0</v>
      </c>
      <c r="AY36" s="54">
        <v>0</v>
      </c>
      <c r="AZ36" s="54">
        <v>0</v>
      </c>
      <c r="BA36" s="54">
        <v>0</v>
      </c>
      <c r="BB36" s="54">
        <v>0</v>
      </c>
      <c r="BC36" s="54">
        <v>0</v>
      </c>
      <c r="BD36" s="54">
        <v>0</v>
      </c>
      <c r="BE36" s="54">
        <v>0</v>
      </c>
      <c r="BF36" s="54">
        <v>0</v>
      </c>
      <c r="BG36" s="54">
        <v>0</v>
      </c>
      <c r="BH36" s="54">
        <v>0</v>
      </c>
      <c r="BI36" s="54">
        <v>0</v>
      </c>
      <c r="BJ36" s="54">
        <v>0</v>
      </c>
      <c r="BK36" s="54">
        <v>0</v>
      </c>
      <c r="BL36" s="54">
        <v>0</v>
      </c>
      <c r="BM36" s="54">
        <v>0</v>
      </c>
      <c r="BN36" s="54">
        <v>0</v>
      </c>
      <c r="BO36" s="54">
        <v>0</v>
      </c>
      <c r="BP36" s="54">
        <v>0</v>
      </c>
      <c r="BQ36" s="54">
        <v>0</v>
      </c>
      <c r="BR36" s="54">
        <v>0</v>
      </c>
      <c r="BS36" s="54">
        <v>0</v>
      </c>
      <c r="BT36" s="54">
        <v>0</v>
      </c>
      <c r="BU36" s="54">
        <v>0</v>
      </c>
      <c r="BV36" s="54">
        <v>0</v>
      </c>
      <c r="BW36" s="54">
        <v>0</v>
      </c>
      <c r="BX36" s="54">
        <v>0</v>
      </c>
      <c r="BY36" s="54">
        <v>0</v>
      </c>
      <c r="BZ36" s="54">
        <v>0</v>
      </c>
      <c r="CA36" s="54">
        <v>0</v>
      </c>
      <c r="CB36" s="54">
        <v>0</v>
      </c>
      <c r="CC36" s="54">
        <v>0</v>
      </c>
      <c r="CD36" s="54">
        <v>0</v>
      </c>
      <c r="CE36" s="54">
        <v>0</v>
      </c>
      <c r="CF36" s="54">
        <v>0</v>
      </c>
      <c r="CG36" s="54">
        <v>0</v>
      </c>
      <c r="CH36" s="54">
        <v>0</v>
      </c>
      <c r="CI36" s="54">
        <v>0</v>
      </c>
      <c r="CJ36" s="54">
        <v>0</v>
      </c>
      <c r="CK36" s="54">
        <v>0</v>
      </c>
      <c r="CL36" s="54">
        <v>0</v>
      </c>
      <c r="CM36" s="54">
        <v>0</v>
      </c>
      <c r="CN36" s="54">
        <v>0</v>
      </c>
      <c r="CO36" s="54">
        <v>0</v>
      </c>
      <c r="CP36" s="54">
        <v>0</v>
      </c>
      <c r="CQ36" s="54">
        <v>0</v>
      </c>
      <c r="CR36" s="54">
        <v>0</v>
      </c>
      <c r="CS36" s="54">
        <v>0</v>
      </c>
      <c r="CT36" s="54">
        <v>0</v>
      </c>
      <c r="CU36" s="54">
        <v>0</v>
      </c>
      <c r="CV36" s="54">
        <v>0</v>
      </c>
      <c r="CW36" s="54">
        <v>0</v>
      </c>
      <c r="CX36" s="54">
        <v>0</v>
      </c>
      <c r="CY36" s="54">
        <v>0</v>
      </c>
      <c r="CZ36" s="54">
        <v>0</v>
      </c>
      <c r="DA36" s="54">
        <v>0</v>
      </c>
      <c r="DB36" s="54">
        <v>0</v>
      </c>
      <c r="DC36" s="54">
        <v>0</v>
      </c>
      <c r="DD36" s="54">
        <v>0</v>
      </c>
      <c r="DE36" s="54">
        <v>0</v>
      </c>
      <c r="DF36" s="54">
        <v>0</v>
      </c>
      <c r="DG36" s="54">
        <v>0</v>
      </c>
      <c r="DH36" s="54">
        <v>0</v>
      </c>
      <c r="DI36" s="54">
        <v>0</v>
      </c>
      <c r="DJ36" s="54">
        <v>0</v>
      </c>
      <c r="DK36" s="54">
        <v>0</v>
      </c>
      <c r="DL36" s="54">
        <v>0</v>
      </c>
      <c r="DM36" s="54">
        <v>0</v>
      </c>
      <c r="DN36" s="54">
        <v>0</v>
      </c>
      <c r="DO36" s="54">
        <v>0</v>
      </c>
      <c r="DP36" s="54">
        <v>0</v>
      </c>
      <c r="DQ36" s="54">
        <v>0</v>
      </c>
      <c r="DR36" s="54">
        <v>0</v>
      </c>
      <c r="DS36" s="54">
        <v>0</v>
      </c>
      <c r="DT36" s="54">
        <v>0</v>
      </c>
      <c r="DU36" s="54">
        <v>0</v>
      </c>
      <c r="DV36" s="54">
        <v>0</v>
      </c>
      <c r="DW36" s="54">
        <v>0</v>
      </c>
      <c r="DX36" s="54">
        <v>0</v>
      </c>
      <c r="DY36" s="54">
        <v>0</v>
      </c>
      <c r="DZ36" s="54">
        <v>0</v>
      </c>
      <c r="EA36" s="54">
        <v>0</v>
      </c>
      <c r="EB36" s="54">
        <v>0</v>
      </c>
      <c r="EC36" s="54">
        <v>0</v>
      </c>
      <c r="ED36" s="54">
        <v>0</v>
      </c>
      <c r="EE36" s="62"/>
      <c r="EF36" s="54">
        <f t="shared" si="39"/>
        <v>0</v>
      </c>
      <c r="EG36" s="54">
        <f t="shared" si="40"/>
        <v>0</v>
      </c>
      <c r="EH36" s="54">
        <f t="shared" si="41"/>
        <v>0</v>
      </c>
      <c r="EI36" s="54">
        <f t="shared" si="42"/>
        <v>0</v>
      </c>
      <c r="EJ36" s="54">
        <f t="shared" si="43"/>
        <v>0</v>
      </c>
      <c r="EK36" s="54">
        <f t="shared" si="44"/>
        <v>0</v>
      </c>
      <c r="EL36" s="54">
        <f t="shared" si="45"/>
        <v>0</v>
      </c>
      <c r="EM36" s="54">
        <f t="shared" si="46"/>
        <v>0</v>
      </c>
      <c r="EN36" s="54">
        <f t="shared" si="47"/>
        <v>0</v>
      </c>
      <c r="EO36" s="54">
        <f t="shared" si="48"/>
        <v>0</v>
      </c>
    </row>
    <row r="37" spans="1:145" x14ac:dyDescent="0.2">
      <c r="A37" s="37"/>
      <c r="B37" s="35"/>
      <c r="C37" s="34"/>
      <c r="D37" s="3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62"/>
      <c r="EF37" s="54"/>
      <c r="EG37" s="54"/>
      <c r="EH37" s="54"/>
      <c r="EI37" s="54"/>
      <c r="EJ37" s="54"/>
      <c r="EK37" s="54"/>
      <c r="EL37" s="54"/>
      <c r="EM37" s="54"/>
      <c r="EN37" s="54"/>
      <c r="EO37" s="54"/>
    </row>
    <row r="38" spans="1:145" x14ac:dyDescent="0.2">
      <c r="A38" s="37">
        <v>25</v>
      </c>
      <c r="B38" s="35" t="s">
        <v>219</v>
      </c>
      <c r="C38" s="34"/>
      <c r="D38" s="34"/>
      <c r="E38" s="54" t="e">
        <f>#REF!/1000000</f>
        <v>#REF!</v>
      </c>
      <c r="F38" s="54" t="e">
        <f>#REF!/1000000</f>
        <v>#REF!</v>
      </c>
      <c r="G38" s="54" t="e">
        <f>#REF!/1000000</f>
        <v>#REF!</v>
      </c>
      <c r="H38" s="54" t="e">
        <f>#REF!/1000000</f>
        <v>#REF!</v>
      </c>
      <c r="I38" s="54" t="e">
        <f>#REF!/1000000</f>
        <v>#REF!</v>
      </c>
      <c r="J38" s="54" t="e">
        <f>#REF!/1000000</f>
        <v>#REF!</v>
      </c>
      <c r="K38" s="54" t="e">
        <f>#REF!/1000000</f>
        <v>#REF!</v>
      </c>
      <c r="L38" s="54" t="e">
        <f>#REF!/1000000</f>
        <v>#REF!</v>
      </c>
      <c r="M38" s="54" t="e">
        <f>#REF!/1000000</f>
        <v>#REF!</v>
      </c>
      <c r="N38" s="54" t="e">
        <f>#REF!/1000000</f>
        <v>#REF!</v>
      </c>
      <c r="O38" s="54" t="e">
        <f>#REF!/1000000</f>
        <v>#REF!</v>
      </c>
      <c r="P38" s="54" t="e">
        <f>#REF!/1000000</f>
        <v>#REF!</v>
      </c>
      <c r="Q38" s="54" t="e">
        <f>#REF!/1000000</f>
        <v>#REF!</v>
      </c>
      <c r="R38" s="54" t="e">
        <f>#REF!/1000000</f>
        <v>#REF!</v>
      </c>
      <c r="S38" s="54" t="e">
        <f>#REF!/1000000</f>
        <v>#REF!</v>
      </c>
      <c r="T38" s="54" t="e">
        <f>#REF!/1000000</f>
        <v>#REF!</v>
      </c>
      <c r="U38" s="54" t="e">
        <f>#REF!/1000000</f>
        <v>#REF!</v>
      </c>
      <c r="V38" s="54" t="e">
        <f>#REF!/1000000</f>
        <v>#REF!</v>
      </c>
      <c r="W38" s="54" t="e">
        <f>#REF!/1000000</f>
        <v>#REF!</v>
      </c>
      <c r="X38" s="54" t="e">
        <f>#REF!/1000000</f>
        <v>#REF!</v>
      </c>
      <c r="Y38" s="54" t="e">
        <f>#REF!/1000000</f>
        <v>#REF!</v>
      </c>
      <c r="Z38" s="54" t="e">
        <f>#REF!/1000000</f>
        <v>#REF!</v>
      </c>
      <c r="AA38" s="54" t="e">
        <f>#REF!/1000000</f>
        <v>#REF!</v>
      </c>
      <c r="AB38" s="54" t="e">
        <f>#REF!/1000000</f>
        <v>#REF!</v>
      </c>
      <c r="AC38" s="54" t="e">
        <f>#REF!/1000000</f>
        <v>#REF!</v>
      </c>
      <c r="AD38" s="54" t="e">
        <f>#REF!/1000000</f>
        <v>#REF!</v>
      </c>
      <c r="AE38" s="54" t="e">
        <f>#REF!/1000000</f>
        <v>#REF!</v>
      </c>
      <c r="AF38" s="54" t="e">
        <f>#REF!/1000000</f>
        <v>#REF!</v>
      </c>
      <c r="AG38" s="54" t="e">
        <f>#REF!/1000000</f>
        <v>#REF!</v>
      </c>
      <c r="AH38" s="54" t="e">
        <f>#REF!/1000000</f>
        <v>#REF!</v>
      </c>
      <c r="AI38" s="54" t="e">
        <f>#REF!/1000000</f>
        <v>#REF!</v>
      </c>
      <c r="AJ38" s="54" t="e">
        <f>#REF!/1000000</f>
        <v>#REF!</v>
      </c>
      <c r="AK38" s="54" t="e">
        <f>#REF!/1000000</f>
        <v>#REF!</v>
      </c>
      <c r="AL38" s="54" t="e">
        <f>#REF!/1000000</f>
        <v>#REF!</v>
      </c>
      <c r="AM38" s="54" t="e">
        <f>#REF!/1000000</f>
        <v>#REF!</v>
      </c>
      <c r="AN38" s="54" t="e">
        <f>#REF!/1000000</f>
        <v>#REF!</v>
      </c>
      <c r="AO38" s="54" t="e">
        <f>#REF!/1000000</f>
        <v>#REF!</v>
      </c>
      <c r="AP38" s="54" t="e">
        <f>#REF!/1000000</f>
        <v>#REF!</v>
      </c>
      <c r="AQ38" s="54" t="e">
        <f>#REF!/1000000</f>
        <v>#REF!</v>
      </c>
      <c r="AR38" s="54" t="e">
        <f>#REF!/1000000</f>
        <v>#REF!</v>
      </c>
      <c r="AS38" s="54" t="e">
        <f>#REF!/1000000</f>
        <v>#REF!</v>
      </c>
      <c r="AT38" s="54" t="e">
        <f>#REF!/1000000</f>
        <v>#REF!</v>
      </c>
      <c r="AU38" s="54" t="e">
        <f>#REF!/1000000</f>
        <v>#REF!</v>
      </c>
      <c r="AV38" s="54" t="e">
        <f>#REF!/1000000</f>
        <v>#REF!</v>
      </c>
      <c r="AW38" s="54" t="e">
        <f>#REF!/1000000</f>
        <v>#REF!</v>
      </c>
      <c r="AX38" s="54" t="e">
        <f>#REF!/1000000</f>
        <v>#REF!</v>
      </c>
      <c r="AY38" s="54" t="e">
        <f>#REF!/1000000</f>
        <v>#REF!</v>
      </c>
      <c r="AZ38" s="54" t="e">
        <f>#REF!/1000000</f>
        <v>#REF!</v>
      </c>
      <c r="BA38" s="54" t="e">
        <f>#REF!/1000000</f>
        <v>#REF!</v>
      </c>
      <c r="BB38" s="54" t="e">
        <f>#REF!/1000000</f>
        <v>#REF!</v>
      </c>
      <c r="BC38" s="54" t="e">
        <f>#REF!/1000000</f>
        <v>#REF!</v>
      </c>
      <c r="BD38" s="54" t="e">
        <f>#REF!/1000000</f>
        <v>#REF!</v>
      </c>
      <c r="BE38" s="54" t="e">
        <f>#REF!/1000000</f>
        <v>#REF!</v>
      </c>
      <c r="BF38" s="54" t="e">
        <f>#REF!/1000000</f>
        <v>#REF!</v>
      </c>
      <c r="BG38" s="54" t="e">
        <f>#REF!/1000000</f>
        <v>#REF!</v>
      </c>
      <c r="BH38" s="54" t="e">
        <f>#REF!/1000000</f>
        <v>#REF!</v>
      </c>
      <c r="BI38" s="54" t="e">
        <f>#REF!/1000000</f>
        <v>#REF!</v>
      </c>
      <c r="BJ38" s="54" t="e">
        <f>#REF!/1000000</f>
        <v>#REF!</v>
      </c>
      <c r="BK38" s="54" t="e">
        <f>#REF!/1000000</f>
        <v>#REF!</v>
      </c>
      <c r="BL38" s="54" t="e">
        <f>#REF!/1000000</f>
        <v>#REF!</v>
      </c>
      <c r="BM38" s="54" t="e">
        <f>#REF!/1000000</f>
        <v>#REF!</v>
      </c>
      <c r="BN38" s="54" t="e">
        <f>#REF!/1000000</f>
        <v>#REF!</v>
      </c>
      <c r="BO38" s="54" t="e">
        <f>#REF!/1000000</f>
        <v>#REF!</v>
      </c>
      <c r="BP38" s="54" t="e">
        <f>#REF!/1000000</f>
        <v>#REF!</v>
      </c>
      <c r="BQ38" s="54" t="e">
        <f>#REF!/1000000</f>
        <v>#REF!</v>
      </c>
      <c r="BR38" s="54" t="e">
        <f>#REF!/1000000</f>
        <v>#REF!</v>
      </c>
      <c r="BS38" s="54" t="e">
        <f>#REF!/1000000</f>
        <v>#REF!</v>
      </c>
      <c r="BT38" s="54" t="e">
        <f>#REF!/1000000</f>
        <v>#REF!</v>
      </c>
      <c r="BU38" s="54" t="e">
        <f>#REF!/1000000</f>
        <v>#REF!</v>
      </c>
      <c r="BV38" s="54" t="e">
        <f>#REF!/1000000</f>
        <v>#REF!</v>
      </c>
      <c r="BW38" s="54" t="e">
        <f>#REF!/1000000</f>
        <v>#REF!</v>
      </c>
      <c r="BX38" s="54" t="e">
        <f>#REF!/1000000</f>
        <v>#REF!</v>
      </c>
      <c r="BY38" s="54" t="e">
        <f>#REF!/1000000</f>
        <v>#REF!</v>
      </c>
      <c r="BZ38" s="54" t="e">
        <f>#REF!/1000000</f>
        <v>#REF!</v>
      </c>
      <c r="CA38" s="54" t="e">
        <f>#REF!/1000000</f>
        <v>#REF!</v>
      </c>
      <c r="CB38" s="54" t="e">
        <f>#REF!/1000000</f>
        <v>#REF!</v>
      </c>
      <c r="CC38" s="54" t="e">
        <f>#REF!/1000000</f>
        <v>#REF!</v>
      </c>
      <c r="CD38" s="54" t="e">
        <f>#REF!/1000000</f>
        <v>#REF!</v>
      </c>
      <c r="CE38" s="54" t="e">
        <f>#REF!/1000000</f>
        <v>#REF!</v>
      </c>
      <c r="CF38" s="54" t="e">
        <f>#REF!/1000000</f>
        <v>#REF!</v>
      </c>
      <c r="CG38" s="54" t="e">
        <f>#REF!/1000000</f>
        <v>#REF!</v>
      </c>
      <c r="CH38" s="54" t="e">
        <f>#REF!/1000000</f>
        <v>#REF!</v>
      </c>
      <c r="CI38" s="54" t="e">
        <f>#REF!/1000000</f>
        <v>#REF!</v>
      </c>
      <c r="CJ38" s="54" t="e">
        <f>#REF!/1000000</f>
        <v>#REF!</v>
      </c>
      <c r="CK38" s="54" t="e">
        <f>#REF!/1000000</f>
        <v>#REF!</v>
      </c>
      <c r="CL38" s="54" t="e">
        <f>#REF!/1000000</f>
        <v>#REF!</v>
      </c>
      <c r="CM38" s="54" t="e">
        <f>#REF!/1000000</f>
        <v>#REF!</v>
      </c>
      <c r="CN38" s="54" t="e">
        <f>#REF!/1000000</f>
        <v>#REF!</v>
      </c>
      <c r="CO38" s="54" t="e">
        <f>#REF!/1000000</f>
        <v>#REF!</v>
      </c>
      <c r="CP38" s="54" t="e">
        <f>#REF!/1000000</f>
        <v>#REF!</v>
      </c>
      <c r="CQ38" s="54" t="e">
        <f>#REF!/1000000</f>
        <v>#REF!</v>
      </c>
      <c r="CR38" s="54" t="e">
        <f>#REF!/1000000</f>
        <v>#REF!</v>
      </c>
      <c r="CS38" s="54" t="e">
        <f>#REF!/1000000</f>
        <v>#REF!</v>
      </c>
      <c r="CT38" s="54" t="e">
        <f>#REF!/1000000</f>
        <v>#REF!</v>
      </c>
      <c r="CU38" s="54" t="e">
        <f>#REF!/1000000</f>
        <v>#REF!</v>
      </c>
      <c r="CV38" s="54" t="e">
        <f>#REF!/1000000</f>
        <v>#REF!</v>
      </c>
      <c r="CW38" s="54" t="e">
        <f>#REF!/1000000</f>
        <v>#REF!</v>
      </c>
      <c r="CX38" s="54" t="e">
        <f>#REF!/1000000</f>
        <v>#REF!</v>
      </c>
      <c r="CY38" s="54" t="e">
        <f>#REF!/1000000</f>
        <v>#REF!</v>
      </c>
      <c r="CZ38" s="54" t="e">
        <f>#REF!/1000000</f>
        <v>#REF!</v>
      </c>
      <c r="DA38" s="54" t="e">
        <f>#REF!/1000000</f>
        <v>#REF!</v>
      </c>
      <c r="DB38" s="54" t="e">
        <f>#REF!/1000000</f>
        <v>#REF!</v>
      </c>
      <c r="DC38" s="54" t="e">
        <f>#REF!/1000000</f>
        <v>#REF!</v>
      </c>
      <c r="DD38" s="54" t="e">
        <f>#REF!/1000000</f>
        <v>#REF!</v>
      </c>
      <c r="DE38" s="54" t="e">
        <f>#REF!/1000000</f>
        <v>#REF!</v>
      </c>
      <c r="DF38" s="54" t="e">
        <f>#REF!/1000000</f>
        <v>#REF!</v>
      </c>
      <c r="DG38" s="54" t="e">
        <f>#REF!/1000000</f>
        <v>#REF!</v>
      </c>
      <c r="DH38" s="54" t="e">
        <f>#REF!/1000000</f>
        <v>#REF!</v>
      </c>
      <c r="DI38" s="54" t="e">
        <f>#REF!/1000000</f>
        <v>#REF!</v>
      </c>
      <c r="DJ38" s="54" t="e">
        <f>#REF!/1000000</f>
        <v>#REF!</v>
      </c>
      <c r="DK38" s="54" t="e">
        <f>#REF!/1000000</f>
        <v>#REF!</v>
      </c>
      <c r="DL38" s="54" t="e">
        <f>#REF!/1000000</f>
        <v>#REF!</v>
      </c>
      <c r="DM38" s="54" t="e">
        <f>#REF!/1000000</f>
        <v>#REF!</v>
      </c>
      <c r="DN38" s="54" t="e">
        <f>#REF!/1000000</f>
        <v>#REF!</v>
      </c>
      <c r="DO38" s="54" t="e">
        <f>#REF!/1000000</f>
        <v>#REF!</v>
      </c>
      <c r="DP38" s="54" t="e">
        <f>#REF!/1000000</f>
        <v>#REF!</v>
      </c>
      <c r="DQ38" s="54" t="e">
        <f>#REF!/1000000</f>
        <v>#REF!</v>
      </c>
      <c r="DR38" s="54" t="e">
        <f>#REF!/1000000</f>
        <v>#REF!</v>
      </c>
      <c r="DS38" s="54" t="e">
        <f>#REF!/1000000</f>
        <v>#REF!</v>
      </c>
      <c r="DT38" s="54" t="e">
        <f>#REF!/1000000</f>
        <v>#REF!</v>
      </c>
      <c r="DU38" s="54" t="e">
        <f>#REF!/1000000</f>
        <v>#REF!</v>
      </c>
      <c r="DV38" s="54" t="e">
        <f>#REF!/1000000</f>
        <v>#REF!</v>
      </c>
      <c r="DW38" s="54" t="e">
        <f>#REF!/1000000</f>
        <v>#REF!</v>
      </c>
      <c r="DX38" s="54" t="e">
        <f>#REF!/1000000</f>
        <v>#REF!</v>
      </c>
      <c r="DY38" s="54" t="e">
        <f>#REF!/1000000</f>
        <v>#REF!</v>
      </c>
      <c r="DZ38" s="54" t="e">
        <f>#REF!/1000000</f>
        <v>#REF!</v>
      </c>
      <c r="EA38" s="54" t="e">
        <f>#REF!/1000000</f>
        <v>#REF!</v>
      </c>
      <c r="EB38" s="54" t="e">
        <f>#REF!/1000000</f>
        <v>#REF!</v>
      </c>
      <c r="EC38" s="54" t="e">
        <f>#REF!/1000000</f>
        <v>#REF!</v>
      </c>
      <c r="ED38" s="54" t="e">
        <f>#REF!/1000000</f>
        <v>#REF!</v>
      </c>
      <c r="EE38" s="54"/>
      <c r="EF38" s="54" t="e">
        <f t="shared" ref="EF38" si="147">+Q38</f>
        <v>#REF!</v>
      </c>
      <c r="EG38" s="54" t="e">
        <f t="shared" ref="EG38" si="148">+AD38</f>
        <v>#REF!</v>
      </c>
      <c r="EH38" s="54" t="e">
        <f t="shared" ref="EH38" si="149">+AQ38</f>
        <v>#REF!</v>
      </c>
      <c r="EI38" s="54" t="e">
        <f t="shared" ref="EI38" si="150">+BD38</f>
        <v>#REF!</v>
      </c>
      <c r="EJ38" s="54" t="e">
        <f t="shared" ref="EJ38" si="151">+BQ38</f>
        <v>#REF!</v>
      </c>
      <c r="EK38" s="54" t="e">
        <f t="shared" ref="EK38" si="152">+CD38</f>
        <v>#REF!</v>
      </c>
      <c r="EL38" s="54" t="e">
        <f t="shared" ref="EL38" si="153">+CQ38</f>
        <v>#REF!</v>
      </c>
      <c r="EM38" s="54" t="e">
        <f t="shared" ref="EM38" si="154">+DD38</f>
        <v>#REF!</v>
      </c>
      <c r="EN38" s="54" t="e">
        <f t="shared" ref="EN38" si="155">+DQ38</f>
        <v>#REF!</v>
      </c>
      <c r="EO38" s="54" t="e">
        <f t="shared" ref="EO38" si="156">+ED38</f>
        <v>#REF!</v>
      </c>
    </row>
    <row r="39" spans="1:145" x14ac:dyDescent="0.2">
      <c r="A39" s="37">
        <v>26</v>
      </c>
      <c r="B39" s="34" t="s">
        <v>215</v>
      </c>
      <c r="C39" s="35"/>
      <c r="D39" s="35"/>
      <c r="E39" s="54" t="e">
        <f>#REF!/1000000</f>
        <v>#REF!</v>
      </c>
      <c r="F39" s="54" t="e">
        <f>#REF!/1000000</f>
        <v>#REF!</v>
      </c>
      <c r="G39" s="54" t="e">
        <f>#REF!/1000000</f>
        <v>#REF!</v>
      </c>
      <c r="H39" s="54" t="e">
        <f>#REF!/1000000</f>
        <v>#REF!</v>
      </c>
      <c r="I39" s="54" t="e">
        <f>#REF!/1000000</f>
        <v>#REF!</v>
      </c>
      <c r="J39" s="54" t="e">
        <f>#REF!/1000000</f>
        <v>#REF!</v>
      </c>
      <c r="K39" s="54" t="e">
        <f>#REF!/1000000</f>
        <v>#REF!</v>
      </c>
      <c r="L39" s="54" t="e">
        <f>#REF!/1000000</f>
        <v>#REF!</v>
      </c>
      <c r="M39" s="54" t="e">
        <f>#REF!/1000000</f>
        <v>#REF!</v>
      </c>
      <c r="N39" s="54" t="e">
        <f>#REF!/1000000</f>
        <v>#REF!</v>
      </c>
      <c r="O39" s="54" t="e">
        <f>#REF!/1000000</f>
        <v>#REF!</v>
      </c>
      <c r="P39" s="54" t="e">
        <f>#REF!/1000000</f>
        <v>#REF!</v>
      </c>
      <c r="Q39" s="54" t="e">
        <f>#REF!/1000000</f>
        <v>#REF!</v>
      </c>
      <c r="R39" s="54" t="e">
        <f>#REF!/1000000</f>
        <v>#REF!</v>
      </c>
      <c r="S39" s="54" t="e">
        <f>#REF!/1000000</f>
        <v>#REF!</v>
      </c>
      <c r="T39" s="54" t="e">
        <f>#REF!/1000000</f>
        <v>#REF!</v>
      </c>
      <c r="U39" s="54" t="e">
        <f>#REF!/1000000</f>
        <v>#REF!</v>
      </c>
      <c r="V39" s="54" t="e">
        <f>#REF!/1000000</f>
        <v>#REF!</v>
      </c>
      <c r="W39" s="54" t="e">
        <f>#REF!/1000000</f>
        <v>#REF!</v>
      </c>
      <c r="X39" s="54" t="e">
        <f>#REF!/1000000</f>
        <v>#REF!</v>
      </c>
      <c r="Y39" s="54" t="e">
        <f>#REF!/1000000</f>
        <v>#REF!</v>
      </c>
      <c r="Z39" s="54" t="e">
        <f>#REF!/1000000</f>
        <v>#REF!</v>
      </c>
      <c r="AA39" s="54" t="e">
        <f>#REF!/1000000</f>
        <v>#REF!</v>
      </c>
      <c r="AB39" s="54" t="e">
        <f>#REF!/1000000</f>
        <v>#REF!</v>
      </c>
      <c r="AC39" s="54" t="e">
        <f>#REF!/1000000</f>
        <v>#REF!</v>
      </c>
      <c r="AD39" s="54" t="e">
        <f>#REF!/1000000</f>
        <v>#REF!</v>
      </c>
      <c r="AE39" s="54" t="e">
        <f>#REF!/1000000</f>
        <v>#REF!</v>
      </c>
      <c r="AF39" s="54" t="e">
        <f>#REF!/1000000</f>
        <v>#REF!</v>
      </c>
      <c r="AG39" s="54" t="e">
        <f>#REF!/1000000</f>
        <v>#REF!</v>
      </c>
      <c r="AH39" s="54" t="e">
        <f>#REF!/1000000</f>
        <v>#REF!</v>
      </c>
      <c r="AI39" s="54" t="e">
        <f>#REF!/1000000</f>
        <v>#REF!</v>
      </c>
      <c r="AJ39" s="54" t="e">
        <f>#REF!/1000000</f>
        <v>#REF!</v>
      </c>
      <c r="AK39" s="54" t="e">
        <f>#REF!/1000000</f>
        <v>#REF!</v>
      </c>
      <c r="AL39" s="54" t="e">
        <f>#REF!/1000000</f>
        <v>#REF!</v>
      </c>
      <c r="AM39" s="54" t="e">
        <f>#REF!/1000000</f>
        <v>#REF!</v>
      </c>
      <c r="AN39" s="54" t="e">
        <f>#REF!/1000000</f>
        <v>#REF!</v>
      </c>
      <c r="AO39" s="54" t="e">
        <f>#REF!/1000000</f>
        <v>#REF!</v>
      </c>
      <c r="AP39" s="54" t="e">
        <f>#REF!/1000000</f>
        <v>#REF!</v>
      </c>
      <c r="AQ39" s="54" t="e">
        <f>#REF!/1000000</f>
        <v>#REF!</v>
      </c>
      <c r="AR39" s="54" t="e">
        <f>#REF!/1000000</f>
        <v>#REF!</v>
      </c>
      <c r="AS39" s="54" t="e">
        <f>#REF!/1000000</f>
        <v>#REF!</v>
      </c>
      <c r="AT39" s="54" t="e">
        <f>#REF!/1000000</f>
        <v>#REF!</v>
      </c>
      <c r="AU39" s="54" t="e">
        <f>#REF!/1000000</f>
        <v>#REF!</v>
      </c>
      <c r="AV39" s="54" t="e">
        <f>#REF!/1000000</f>
        <v>#REF!</v>
      </c>
      <c r="AW39" s="54" t="e">
        <f>#REF!/1000000</f>
        <v>#REF!</v>
      </c>
      <c r="AX39" s="54" t="e">
        <f>#REF!/1000000</f>
        <v>#REF!</v>
      </c>
      <c r="AY39" s="54" t="e">
        <f>#REF!/1000000</f>
        <v>#REF!</v>
      </c>
      <c r="AZ39" s="54" t="e">
        <f>#REF!/1000000</f>
        <v>#REF!</v>
      </c>
      <c r="BA39" s="54" t="e">
        <f>#REF!/1000000</f>
        <v>#REF!</v>
      </c>
      <c r="BB39" s="54" t="e">
        <f>#REF!/1000000</f>
        <v>#REF!</v>
      </c>
      <c r="BC39" s="54" t="e">
        <f>#REF!/1000000</f>
        <v>#REF!</v>
      </c>
      <c r="BD39" s="54" t="e">
        <f>#REF!/1000000</f>
        <v>#REF!</v>
      </c>
      <c r="BE39" s="54" t="e">
        <f>#REF!/1000000</f>
        <v>#REF!</v>
      </c>
      <c r="BF39" s="54" t="e">
        <f>#REF!/1000000</f>
        <v>#REF!</v>
      </c>
      <c r="BG39" s="54" t="e">
        <f>#REF!/1000000</f>
        <v>#REF!</v>
      </c>
      <c r="BH39" s="54" t="e">
        <f>#REF!/1000000</f>
        <v>#REF!</v>
      </c>
      <c r="BI39" s="54" t="e">
        <f>#REF!/1000000</f>
        <v>#REF!</v>
      </c>
      <c r="BJ39" s="54" t="e">
        <f>#REF!/1000000</f>
        <v>#REF!</v>
      </c>
      <c r="BK39" s="54" t="e">
        <f>#REF!/1000000</f>
        <v>#REF!</v>
      </c>
      <c r="BL39" s="54" t="e">
        <f>#REF!/1000000</f>
        <v>#REF!</v>
      </c>
      <c r="BM39" s="54" t="e">
        <f>#REF!/1000000</f>
        <v>#REF!</v>
      </c>
      <c r="BN39" s="54" t="e">
        <f>#REF!/1000000</f>
        <v>#REF!</v>
      </c>
      <c r="BO39" s="54" t="e">
        <f>#REF!/1000000</f>
        <v>#REF!</v>
      </c>
      <c r="BP39" s="54" t="e">
        <f>#REF!/1000000</f>
        <v>#REF!</v>
      </c>
      <c r="BQ39" s="54" t="e">
        <f>#REF!/1000000</f>
        <v>#REF!</v>
      </c>
      <c r="BR39" s="54" t="e">
        <f>#REF!/1000000</f>
        <v>#REF!</v>
      </c>
      <c r="BS39" s="54" t="e">
        <f>#REF!/1000000</f>
        <v>#REF!</v>
      </c>
      <c r="BT39" s="54" t="e">
        <f>#REF!/1000000</f>
        <v>#REF!</v>
      </c>
      <c r="BU39" s="54" t="e">
        <f>#REF!/1000000</f>
        <v>#REF!</v>
      </c>
      <c r="BV39" s="54" t="e">
        <f>#REF!/1000000</f>
        <v>#REF!</v>
      </c>
      <c r="BW39" s="54" t="e">
        <f>#REF!/1000000</f>
        <v>#REF!</v>
      </c>
      <c r="BX39" s="54" t="e">
        <f>#REF!/1000000</f>
        <v>#REF!</v>
      </c>
      <c r="BY39" s="54" t="e">
        <f>#REF!/1000000</f>
        <v>#REF!</v>
      </c>
      <c r="BZ39" s="54" t="e">
        <f>#REF!/1000000</f>
        <v>#REF!</v>
      </c>
      <c r="CA39" s="54" t="e">
        <f>#REF!/1000000</f>
        <v>#REF!</v>
      </c>
      <c r="CB39" s="54" t="e">
        <f>#REF!/1000000</f>
        <v>#REF!</v>
      </c>
      <c r="CC39" s="54" t="e">
        <f>#REF!/1000000</f>
        <v>#REF!</v>
      </c>
      <c r="CD39" s="54" t="e">
        <f>#REF!/1000000</f>
        <v>#REF!</v>
      </c>
      <c r="CE39" s="54" t="e">
        <f>#REF!/1000000</f>
        <v>#REF!</v>
      </c>
      <c r="CF39" s="54" t="e">
        <f>#REF!/1000000</f>
        <v>#REF!</v>
      </c>
      <c r="CG39" s="54" t="e">
        <f>#REF!/1000000</f>
        <v>#REF!</v>
      </c>
      <c r="CH39" s="54" t="e">
        <f>#REF!/1000000</f>
        <v>#REF!</v>
      </c>
      <c r="CI39" s="54" t="e">
        <f>#REF!/1000000</f>
        <v>#REF!</v>
      </c>
      <c r="CJ39" s="54" t="e">
        <f>#REF!/1000000</f>
        <v>#REF!</v>
      </c>
      <c r="CK39" s="54" t="e">
        <f>#REF!/1000000</f>
        <v>#REF!</v>
      </c>
      <c r="CL39" s="54" t="e">
        <f>#REF!/1000000</f>
        <v>#REF!</v>
      </c>
      <c r="CM39" s="54" t="e">
        <f>#REF!/1000000</f>
        <v>#REF!</v>
      </c>
      <c r="CN39" s="54" t="e">
        <f>#REF!/1000000</f>
        <v>#REF!</v>
      </c>
      <c r="CO39" s="54" t="e">
        <f>#REF!/1000000</f>
        <v>#REF!</v>
      </c>
      <c r="CP39" s="54" t="e">
        <f>#REF!/1000000</f>
        <v>#REF!</v>
      </c>
      <c r="CQ39" s="54" t="e">
        <f>#REF!/1000000</f>
        <v>#REF!</v>
      </c>
      <c r="CR39" s="54" t="e">
        <f>#REF!/1000000</f>
        <v>#REF!</v>
      </c>
      <c r="CS39" s="54" t="e">
        <f>#REF!/1000000</f>
        <v>#REF!</v>
      </c>
      <c r="CT39" s="54" t="e">
        <f>#REF!/1000000</f>
        <v>#REF!</v>
      </c>
      <c r="CU39" s="54" t="e">
        <f>#REF!/1000000</f>
        <v>#REF!</v>
      </c>
      <c r="CV39" s="54" t="e">
        <f>#REF!/1000000</f>
        <v>#REF!</v>
      </c>
      <c r="CW39" s="54" t="e">
        <f>#REF!/1000000</f>
        <v>#REF!</v>
      </c>
      <c r="CX39" s="54" t="e">
        <f>#REF!/1000000</f>
        <v>#REF!</v>
      </c>
      <c r="CY39" s="54" t="e">
        <f>#REF!/1000000</f>
        <v>#REF!</v>
      </c>
      <c r="CZ39" s="54" t="e">
        <f>#REF!/1000000</f>
        <v>#REF!</v>
      </c>
      <c r="DA39" s="54" t="e">
        <f>#REF!/1000000</f>
        <v>#REF!</v>
      </c>
      <c r="DB39" s="54" t="e">
        <f>#REF!/1000000</f>
        <v>#REF!</v>
      </c>
      <c r="DC39" s="54" t="e">
        <f>#REF!/1000000</f>
        <v>#REF!</v>
      </c>
      <c r="DD39" s="54" t="e">
        <f>#REF!/1000000</f>
        <v>#REF!</v>
      </c>
      <c r="DE39" s="54" t="e">
        <f>#REF!/1000000</f>
        <v>#REF!</v>
      </c>
      <c r="DF39" s="54" t="e">
        <f>#REF!/1000000</f>
        <v>#REF!</v>
      </c>
      <c r="DG39" s="54" t="e">
        <f>#REF!/1000000</f>
        <v>#REF!</v>
      </c>
      <c r="DH39" s="54" t="e">
        <f>#REF!/1000000</f>
        <v>#REF!</v>
      </c>
      <c r="DI39" s="54" t="e">
        <f>#REF!/1000000</f>
        <v>#REF!</v>
      </c>
      <c r="DJ39" s="54" t="e">
        <f>#REF!/1000000</f>
        <v>#REF!</v>
      </c>
      <c r="DK39" s="54" t="e">
        <f>#REF!/1000000</f>
        <v>#REF!</v>
      </c>
      <c r="DL39" s="54" t="e">
        <f>#REF!/1000000</f>
        <v>#REF!</v>
      </c>
      <c r="DM39" s="54" t="e">
        <f>#REF!/1000000</f>
        <v>#REF!</v>
      </c>
      <c r="DN39" s="54" t="e">
        <f>#REF!/1000000</f>
        <v>#REF!</v>
      </c>
      <c r="DO39" s="54" t="e">
        <f>#REF!/1000000</f>
        <v>#REF!</v>
      </c>
      <c r="DP39" s="54" t="e">
        <f>#REF!/1000000</f>
        <v>#REF!</v>
      </c>
      <c r="DQ39" s="54" t="e">
        <f>#REF!/1000000</f>
        <v>#REF!</v>
      </c>
      <c r="DR39" s="54" t="e">
        <f>#REF!/1000000</f>
        <v>#REF!</v>
      </c>
      <c r="DS39" s="54" t="e">
        <f>#REF!/1000000</f>
        <v>#REF!</v>
      </c>
      <c r="DT39" s="54" t="e">
        <f>#REF!/1000000</f>
        <v>#REF!</v>
      </c>
      <c r="DU39" s="54" t="e">
        <f>#REF!/1000000</f>
        <v>#REF!</v>
      </c>
      <c r="DV39" s="54" t="e">
        <f>#REF!/1000000</f>
        <v>#REF!</v>
      </c>
      <c r="DW39" s="54" t="e">
        <f>#REF!/1000000</f>
        <v>#REF!</v>
      </c>
      <c r="DX39" s="54" t="e">
        <f>#REF!/1000000</f>
        <v>#REF!</v>
      </c>
      <c r="DY39" s="54" t="e">
        <f>#REF!/1000000</f>
        <v>#REF!</v>
      </c>
      <c r="DZ39" s="54" t="e">
        <f>#REF!/1000000</f>
        <v>#REF!</v>
      </c>
      <c r="EA39" s="54" t="e">
        <f>#REF!/1000000</f>
        <v>#REF!</v>
      </c>
      <c r="EB39" s="54" t="e">
        <f>#REF!/1000000</f>
        <v>#REF!</v>
      </c>
      <c r="EC39" s="54" t="e">
        <f>#REF!/1000000</f>
        <v>#REF!</v>
      </c>
      <c r="ED39" s="54" t="e">
        <f>#REF!/1000000</f>
        <v>#REF!</v>
      </c>
      <c r="EE39" s="62"/>
      <c r="EF39" s="54" t="e">
        <f>P39</f>
        <v>#REF!</v>
      </c>
      <c r="EG39" s="54" t="e">
        <f>+AC39</f>
        <v>#REF!</v>
      </c>
      <c r="EH39" s="54" t="e">
        <f>+AP39</f>
        <v>#REF!</v>
      </c>
      <c r="EI39" s="54" t="e">
        <f>+BC39</f>
        <v>#REF!</v>
      </c>
      <c r="EJ39" s="54" t="e">
        <f>+BP39</f>
        <v>#REF!</v>
      </c>
      <c r="EK39" s="54" t="e">
        <f>+CC39</f>
        <v>#REF!</v>
      </c>
      <c r="EL39" s="54" t="e">
        <f>+CP39</f>
        <v>#REF!</v>
      </c>
      <c r="EM39" s="54" t="e">
        <f>+DC39</f>
        <v>#REF!</v>
      </c>
      <c r="EN39" s="54" t="e">
        <f>+DP39</f>
        <v>#REF!</v>
      </c>
      <c r="EO39" s="54" t="e">
        <f>EC39</f>
        <v>#REF!</v>
      </c>
    </row>
    <row r="40" spans="1:145" x14ac:dyDescent="0.2">
      <c r="A40" s="37">
        <v>27</v>
      </c>
      <c r="B40" s="34" t="s">
        <v>221</v>
      </c>
      <c r="C40" s="35"/>
      <c r="D40" s="35"/>
      <c r="E40" s="54" t="e">
        <f>#REF!/1000000</f>
        <v>#REF!</v>
      </c>
      <c r="F40" s="54" t="e">
        <f>#REF!/1000000</f>
        <v>#REF!</v>
      </c>
      <c r="G40" s="54" t="e">
        <f>#REF!/1000000</f>
        <v>#REF!</v>
      </c>
      <c r="H40" s="54" t="e">
        <f>#REF!/1000000</f>
        <v>#REF!</v>
      </c>
      <c r="I40" s="54" t="e">
        <f>#REF!/1000000</f>
        <v>#REF!</v>
      </c>
      <c r="J40" s="54" t="e">
        <f>#REF!/1000000</f>
        <v>#REF!</v>
      </c>
      <c r="K40" s="54" t="e">
        <f>#REF!/1000000</f>
        <v>#REF!</v>
      </c>
      <c r="L40" s="54" t="e">
        <f>#REF!/1000000</f>
        <v>#REF!</v>
      </c>
      <c r="M40" s="54" t="e">
        <f>#REF!/1000000</f>
        <v>#REF!</v>
      </c>
      <c r="N40" s="54" t="e">
        <f>#REF!/1000000</f>
        <v>#REF!</v>
      </c>
      <c r="O40" s="54" t="e">
        <f>#REF!/1000000</f>
        <v>#REF!</v>
      </c>
      <c r="P40" s="54" t="e">
        <f>#REF!/1000000</f>
        <v>#REF!</v>
      </c>
      <c r="Q40" s="54" t="e">
        <f>#REF!/1000000</f>
        <v>#REF!</v>
      </c>
      <c r="R40" s="54" t="e">
        <f>#REF!/1000000</f>
        <v>#REF!</v>
      </c>
      <c r="S40" s="54" t="e">
        <f>#REF!/1000000</f>
        <v>#REF!</v>
      </c>
      <c r="T40" s="54" t="e">
        <f>#REF!/1000000</f>
        <v>#REF!</v>
      </c>
      <c r="U40" s="54" t="e">
        <f>#REF!/1000000</f>
        <v>#REF!</v>
      </c>
      <c r="V40" s="54" t="e">
        <f>#REF!/1000000</f>
        <v>#REF!</v>
      </c>
      <c r="W40" s="54" t="e">
        <f>#REF!/1000000</f>
        <v>#REF!</v>
      </c>
      <c r="X40" s="54" t="e">
        <f>#REF!/1000000</f>
        <v>#REF!</v>
      </c>
      <c r="Y40" s="54" t="e">
        <f>#REF!/1000000</f>
        <v>#REF!</v>
      </c>
      <c r="Z40" s="54" t="e">
        <f>#REF!/1000000</f>
        <v>#REF!</v>
      </c>
      <c r="AA40" s="54" t="e">
        <f>#REF!/1000000</f>
        <v>#REF!</v>
      </c>
      <c r="AB40" s="54" t="e">
        <f>#REF!/1000000</f>
        <v>#REF!</v>
      </c>
      <c r="AC40" s="54" t="e">
        <f>#REF!/1000000</f>
        <v>#REF!</v>
      </c>
      <c r="AD40" s="54" t="e">
        <f>#REF!/1000000</f>
        <v>#REF!</v>
      </c>
      <c r="AE40" s="54" t="e">
        <f>#REF!/1000000</f>
        <v>#REF!</v>
      </c>
      <c r="AF40" s="54" t="e">
        <f>#REF!/1000000</f>
        <v>#REF!</v>
      </c>
      <c r="AG40" s="54" t="e">
        <f>#REF!/1000000</f>
        <v>#REF!</v>
      </c>
      <c r="AH40" s="54" t="e">
        <f>#REF!/1000000</f>
        <v>#REF!</v>
      </c>
      <c r="AI40" s="54" t="e">
        <f>#REF!/1000000</f>
        <v>#REF!</v>
      </c>
      <c r="AJ40" s="54" t="e">
        <f>#REF!/1000000</f>
        <v>#REF!</v>
      </c>
      <c r="AK40" s="54" t="e">
        <f>#REF!/1000000</f>
        <v>#REF!</v>
      </c>
      <c r="AL40" s="54" t="e">
        <f>#REF!/1000000</f>
        <v>#REF!</v>
      </c>
      <c r="AM40" s="54" t="e">
        <f>#REF!/1000000</f>
        <v>#REF!</v>
      </c>
      <c r="AN40" s="54" t="e">
        <f>#REF!/1000000</f>
        <v>#REF!</v>
      </c>
      <c r="AO40" s="54" t="e">
        <f>#REF!/1000000</f>
        <v>#REF!</v>
      </c>
      <c r="AP40" s="54" t="e">
        <f>#REF!/1000000</f>
        <v>#REF!</v>
      </c>
      <c r="AQ40" s="54" t="e">
        <f>#REF!/1000000</f>
        <v>#REF!</v>
      </c>
      <c r="AR40" s="54" t="e">
        <f>#REF!/1000000</f>
        <v>#REF!</v>
      </c>
      <c r="AS40" s="54" t="e">
        <f>#REF!/1000000</f>
        <v>#REF!</v>
      </c>
      <c r="AT40" s="54" t="e">
        <f>#REF!/1000000</f>
        <v>#REF!</v>
      </c>
      <c r="AU40" s="54" t="e">
        <f>#REF!/1000000</f>
        <v>#REF!</v>
      </c>
      <c r="AV40" s="54" t="e">
        <f>#REF!/1000000</f>
        <v>#REF!</v>
      </c>
      <c r="AW40" s="54" t="e">
        <f>#REF!/1000000</f>
        <v>#REF!</v>
      </c>
      <c r="AX40" s="54" t="e">
        <f>#REF!/1000000</f>
        <v>#REF!</v>
      </c>
      <c r="AY40" s="54" t="e">
        <f>#REF!/1000000</f>
        <v>#REF!</v>
      </c>
      <c r="AZ40" s="54" t="e">
        <f>#REF!/1000000</f>
        <v>#REF!</v>
      </c>
      <c r="BA40" s="54" t="e">
        <f>#REF!/1000000</f>
        <v>#REF!</v>
      </c>
      <c r="BB40" s="54" t="e">
        <f>#REF!/1000000</f>
        <v>#REF!</v>
      </c>
      <c r="BC40" s="54" t="e">
        <f>#REF!/1000000</f>
        <v>#REF!</v>
      </c>
      <c r="BD40" s="54" t="e">
        <f>#REF!/1000000</f>
        <v>#REF!</v>
      </c>
      <c r="BE40" s="54" t="e">
        <f>#REF!/1000000</f>
        <v>#REF!</v>
      </c>
      <c r="BF40" s="54" t="e">
        <f>#REF!/1000000</f>
        <v>#REF!</v>
      </c>
      <c r="BG40" s="54" t="e">
        <f>#REF!/1000000</f>
        <v>#REF!</v>
      </c>
      <c r="BH40" s="54" t="e">
        <f>#REF!/1000000</f>
        <v>#REF!</v>
      </c>
      <c r="BI40" s="54" t="e">
        <f>#REF!/1000000</f>
        <v>#REF!</v>
      </c>
      <c r="BJ40" s="54" t="e">
        <f>#REF!/1000000</f>
        <v>#REF!</v>
      </c>
      <c r="BK40" s="54" t="e">
        <f>#REF!/1000000</f>
        <v>#REF!</v>
      </c>
      <c r="BL40" s="54" t="e">
        <f>#REF!/1000000</f>
        <v>#REF!</v>
      </c>
      <c r="BM40" s="54" t="e">
        <f>#REF!/1000000</f>
        <v>#REF!</v>
      </c>
      <c r="BN40" s="54" t="e">
        <f>#REF!/1000000</f>
        <v>#REF!</v>
      </c>
      <c r="BO40" s="54" t="e">
        <f>#REF!/1000000</f>
        <v>#REF!</v>
      </c>
      <c r="BP40" s="54" t="e">
        <f>#REF!/1000000</f>
        <v>#REF!</v>
      </c>
      <c r="BQ40" s="54" t="e">
        <f>#REF!/1000000</f>
        <v>#REF!</v>
      </c>
      <c r="BR40" s="54" t="e">
        <f>#REF!/1000000</f>
        <v>#REF!</v>
      </c>
      <c r="BS40" s="54" t="e">
        <f>#REF!/1000000</f>
        <v>#REF!</v>
      </c>
      <c r="BT40" s="54" t="e">
        <f>#REF!/1000000</f>
        <v>#REF!</v>
      </c>
      <c r="BU40" s="54" t="e">
        <f>#REF!/1000000</f>
        <v>#REF!</v>
      </c>
      <c r="BV40" s="54" t="e">
        <f>#REF!/1000000</f>
        <v>#REF!</v>
      </c>
      <c r="BW40" s="54" t="e">
        <f>#REF!/1000000</f>
        <v>#REF!</v>
      </c>
      <c r="BX40" s="54" t="e">
        <f>#REF!/1000000</f>
        <v>#REF!</v>
      </c>
      <c r="BY40" s="54" t="e">
        <f>#REF!/1000000</f>
        <v>#REF!</v>
      </c>
      <c r="BZ40" s="54" t="e">
        <f>#REF!/1000000</f>
        <v>#REF!</v>
      </c>
      <c r="CA40" s="54" t="e">
        <f>#REF!/1000000</f>
        <v>#REF!</v>
      </c>
      <c r="CB40" s="54" t="e">
        <f>#REF!/1000000</f>
        <v>#REF!</v>
      </c>
      <c r="CC40" s="54" t="e">
        <f>#REF!/1000000</f>
        <v>#REF!</v>
      </c>
      <c r="CD40" s="54" t="e">
        <f>#REF!/1000000</f>
        <v>#REF!</v>
      </c>
      <c r="CE40" s="54" t="e">
        <f>#REF!/1000000</f>
        <v>#REF!</v>
      </c>
      <c r="CF40" s="54" t="e">
        <f>#REF!/1000000</f>
        <v>#REF!</v>
      </c>
      <c r="CG40" s="54" t="e">
        <f>#REF!/1000000</f>
        <v>#REF!</v>
      </c>
      <c r="CH40" s="54" t="e">
        <f>#REF!/1000000</f>
        <v>#REF!</v>
      </c>
      <c r="CI40" s="54" t="e">
        <f>#REF!/1000000</f>
        <v>#REF!</v>
      </c>
      <c r="CJ40" s="54" t="e">
        <f>#REF!/1000000</f>
        <v>#REF!</v>
      </c>
      <c r="CK40" s="54" t="e">
        <f>#REF!/1000000</f>
        <v>#REF!</v>
      </c>
      <c r="CL40" s="54" t="e">
        <f>#REF!/1000000</f>
        <v>#REF!</v>
      </c>
      <c r="CM40" s="54" t="e">
        <f>#REF!/1000000</f>
        <v>#REF!</v>
      </c>
      <c r="CN40" s="54" t="e">
        <f>#REF!/1000000</f>
        <v>#REF!</v>
      </c>
      <c r="CO40" s="54" t="e">
        <f>#REF!/1000000</f>
        <v>#REF!</v>
      </c>
      <c r="CP40" s="54" t="e">
        <f>#REF!/1000000</f>
        <v>#REF!</v>
      </c>
      <c r="CQ40" s="54" t="e">
        <f>#REF!/1000000</f>
        <v>#REF!</v>
      </c>
      <c r="CR40" s="54" t="e">
        <f>#REF!/1000000</f>
        <v>#REF!</v>
      </c>
      <c r="CS40" s="54" t="e">
        <f>#REF!/1000000</f>
        <v>#REF!</v>
      </c>
      <c r="CT40" s="54" t="e">
        <f>#REF!/1000000</f>
        <v>#REF!</v>
      </c>
      <c r="CU40" s="54" t="e">
        <f>#REF!/1000000</f>
        <v>#REF!</v>
      </c>
      <c r="CV40" s="54" t="e">
        <f>#REF!/1000000</f>
        <v>#REF!</v>
      </c>
      <c r="CW40" s="54" t="e">
        <f>#REF!/1000000</f>
        <v>#REF!</v>
      </c>
      <c r="CX40" s="54" t="e">
        <f>#REF!/1000000</f>
        <v>#REF!</v>
      </c>
      <c r="CY40" s="54" t="e">
        <f>#REF!/1000000</f>
        <v>#REF!</v>
      </c>
      <c r="CZ40" s="54" t="e">
        <f>#REF!/1000000</f>
        <v>#REF!</v>
      </c>
      <c r="DA40" s="54" t="e">
        <f>#REF!/1000000</f>
        <v>#REF!</v>
      </c>
      <c r="DB40" s="54" t="e">
        <f>#REF!/1000000</f>
        <v>#REF!</v>
      </c>
      <c r="DC40" s="54" t="e">
        <f>#REF!/1000000</f>
        <v>#REF!</v>
      </c>
      <c r="DD40" s="54" t="e">
        <f>#REF!/1000000</f>
        <v>#REF!</v>
      </c>
      <c r="DE40" s="54" t="e">
        <f>#REF!/1000000</f>
        <v>#REF!</v>
      </c>
      <c r="DF40" s="54" t="e">
        <f>#REF!/1000000</f>
        <v>#REF!</v>
      </c>
      <c r="DG40" s="54" t="e">
        <f>#REF!/1000000</f>
        <v>#REF!</v>
      </c>
      <c r="DH40" s="54" t="e">
        <f>#REF!/1000000</f>
        <v>#REF!</v>
      </c>
      <c r="DI40" s="54" t="e">
        <f>#REF!/1000000</f>
        <v>#REF!</v>
      </c>
      <c r="DJ40" s="54" t="e">
        <f>#REF!/1000000</f>
        <v>#REF!</v>
      </c>
      <c r="DK40" s="54" t="e">
        <f>#REF!/1000000</f>
        <v>#REF!</v>
      </c>
      <c r="DL40" s="54" t="e">
        <f>#REF!/1000000</f>
        <v>#REF!</v>
      </c>
      <c r="DM40" s="54" t="e">
        <f>#REF!/1000000</f>
        <v>#REF!</v>
      </c>
      <c r="DN40" s="54" t="e">
        <f>#REF!/1000000</f>
        <v>#REF!</v>
      </c>
      <c r="DO40" s="54" t="e">
        <f>#REF!/1000000</f>
        <v>#REF!</v>
      </c>
      <c r="DP40" s="54" t="e">
        <f>#REF!/1000000</f>
        <v>#REF!</v>
      </c>
      <c r="DQ40" s="54" t="e">
        <f>#REF!/1000000</f>
        <v>#REF!</v>
      </c>
      <c r="DR40" s="54" t="e">
        <f>#REF!/1000000</f>
        <v>#REF!</v>
      </c>
      <c r="DS40" s="54" t="e">
        <f>#REF!/1000000</f>
        <v>#REF!</v>
      </c>
      <c r="DT40" s="54" t="e">
        <f>#REF!/1000000</f>
        <v>#REF!</v>
      </c>
      <c r="DU40" s="54" t="e">
        <f>#REF!/1000000</f>
        <v>#REF!</v>
      </c>
      <c r="DV40" s="54" t="e">
        <f>#REF!/1000000</f>
        <v>#REF!</v>
      </c>
      <c r="DW40" s="54" t="e">
        <f>#REF!/1000000</f>
        <v>#REF!</v>
      </c>
      <c r="DX40" s="54" t="e">
        <f>#REF!/1000000</f>
        <v>#REF!</v>
      </c>
      <c r="DY40" s="54" t="e">
        <f>#REF!/1000000</f>
        <v>#REF!</v>
      </c>
      <c r="DZ40" s="54" t="e">
        <f>#REF!/1000000</f>
        <v>#REF!</v>
      </c>
      <c r="EA40" s="54" t="e">
        <f>#REF!/1000000</f>
        <v>#REF!</v>
      </c>
      <c r="EB40" s="54" t="e">
        <f>#REF!/1000000</f>
        <v>#REF!</v>
      </c>
      <c r="EC40" s="54" t="e">
        <f>#REF!/1000000</f>
        <v>#REF!</v>
      </c>
      <c r="ED40" s="54" t="e">
        <f>#REF!/1000000</f>
        <v>#REF!</v>
      </c>
      <c r="EE40" s="62"/>
      <c r="EF40" s="54" t="e">
        <f t="shared" ref="EF40" si="157">+Q40</f>
        <v>#REF!</v>
      </c>
      <c r="EG40" s="54" t="e">
        <f t="shared" ref="EG40" si="158">+AD40</f>
        <v>#REF!</v>
      </c>
      <c r="EH40" s="54" t="e">
        <f t="shared" ref="EH40" si="159">+AQ40</f>
        <v>#REF!</v>
      </c>
      <c r="EI40" s="54" t="e">
        <f t="shared" ref="EI40" si="160">+BD40</f>
        <v>#REF!</v>
      </c>
      <c r="EJ40" s="54" t="e">
        <f t="shared" ref="EJ40" si="161">+BQ40</f>
        <v>#REF!</v>
      </c>
      <c r="EK40" s="54" t="e">
        <f t="shared" ref="EK40" si="162">+CD40</f>
        <v>#REF!</v>
      </c>
      <c r="EL40" s="54" t="e">
        <f t="shared" ref="EL40" si="163">+CQ40</f>
        <v>#REF!</v>
      </c>
      <c r="EM40" s="54" t="e">
        <f t="shared" ref="EM40" si="164">+DD40</f>
        <v>#REF!</v>
      </c>
      <c r="EN40" s="54" t="e">
        <f t="shared" ref="EN40" si="165">+DQ40</f>
        <v>#REF!</v>
      </c>
      <c r="EO40" s="54" t="e">
        <f t="shared" ref="EO40" si="166">+ED40</f>
        <v>#REF!</v>
      </c>
    </row>
    <row r="41" spans="1:145" x14ac:dyDescent="0.2">
      <c r="A41" s="13"/>
      <c r="B41" s="34"/>
      <c r="C41" s="34"/>
      <c r="D41" s="34"/>
    </row>
    <row r="42" spans="1:145" x14ac:dyDescent="0.2">
      <c r="A42" s="475" t="s">
        <v>32</v>
      </c>
      <c r="B42" s="476"/>
      <c r="C42" s="477"/>
      <c r="D42" s="215"/>
      <c r="EG42" s="72" t="e">
        <f t="shared" ref="EG42:EO42" si="167">(EG50-EF50)/EF50</f>
        <v>#REF!</v>
      </c>
      <c r="EH42" s="72" t="e">
        <f t="shared" si="167"/>
        <v>#REF!</v>
      </c>
      <c r="EI42" s="72" t="e">
        <f t="shared" si="167"/>
        <v>#REF!</v>
      </c>
      <c r="EJ42" s="72" t="e">
        <f t="shared" si="167"/>
        <v>#REF!</v>
      </c>
      <c r="EK42" s="72" t="e">
        <f t="shared" si="167"/>
        <v>#REF!</v>
      </c>
      <c r="EL42" s="72" t="e">
        <f t="shared" si="167"/>
        <v>#REF!</v>
      </c>
      <c r="EM42" s="72" t="e">
        <f t="shared" si="167"/>
        <v>#REF!</v>
      </c>
      <c r="EN42" s="72" t="e">
        <f t="shared" si="167"/>
        <v>#REF!</v>
      </c>
      <c r="EO42" s="72" t="e">
        <f t="shared" si="167"/>
        <v>#REF!</v>
      </c>
    </row>
    <row r="43" spans="1:145" x14ac:dyDescent="0.2">
      <c r="B43" s="25"/>
      <c r="C43" s="25"/>
      <c r="D43" s="25"/>
      <c r="E43" s="29" t="e">
        <f t="shared" ref="E43:AJ43" si="168">E5</f>
        <v>#REF!</v>
      </c>
      <c r="F43" s="29" t="e">
        <f t="shared" si="168"/>
        <v>#REF!</v>
      </c>
      <c r="G43" s="29" t="e">
        <f t="shared" si="168"/>
        <v>#REF!</v>
      </c>
      <c r="H43" s="29" t="e">
        <f t="shared" si="168"/>
        <v>#REF!</v>
      </c>
      <c r="I43" s="29" t="e">
        <f t="shared" si="168"/>
        <v>#REF!</v>
      </c>
      <c r="J43" s="29" t="e">
        <f t="shared" si="168"/>
        <v>#REF!</v>
      </c>
      <c r="K43" s="29" t="e">
        <f t="shared" si="168"/>
        <v>#REF!</v>
      </c>
      <c r="L43" s="29" t="e">
        <f t="shared" si="168"/>
        <v>#REF!</v>
      </c>
      <c r="M43" s="29" t="e">
        <f t="shared" si="168"/>
        <v>#REF!</v>
      </c>
      <c r="N43" s="29">
        <f t="shared" si="168"/>
        <v>2017</v>
      </c>
      <c r="O43" s="29">
        <f t="shared" si="168"/>
        <v>2017</v>
      </c>
      <c r="P43" s="29">
        <f t="shared" si="168"/>
        <v>2017</v>
      </c>
      <c r="Q43" s="29" t="e">
        <f t="shared" si="168"/>
        <v>#REF!</v>
      </c>
      <c r="R43" s="29">
        <f t="shared" si="168"/>
        <v>2018</v>
      </c>
      <c r="S43" s="29">
        <f t="shared" si="168"/>
        <v>2018</v>
      </c>
      <c r="T43" s="29">
        <f t="shared" si="168"/>
        <v>2018</v>
      </c>
      <c r="U43" s="29">
        <f t="shared" si="168"/>
        <v>2018</v>
      </c>
      <c r="V43" s="29">
        <f t="shared" si="168"/>
        <v>2018</v>
      </c>
      <c r="W43" s="29">
        <f t="shared" si="168"/>
        <v>2018</v>
      </c>
      <c r="X43" s="29">
        <f t="shared" si="168"/>
        <v>2018</v>
      </c>
      <c r="Y43" s="29">
        <f t="shared" si="168"/>
        <v>2018</v>
      </c>
      <c r="Z43" s="29">
        <f t="shared" si="168"/>
        <v>2018</v>
      </c>
      <c r="AA43" s="29" t="e">
        <f t="shared" si="168"/>
        <v>#REF!</v>
      </c>
      <c r="AB43" s="29" t="e">
        <f t="shared" si="168"/>
        <v>#REF!</v>
      </c>
      <c r="AC43" s="29" t="e">
        <f t="shared" si="168"/>
        <v>#REF!</v>
      </c>
      <c r="AD43" s="29" t="e">
        <f t="shared" si="168"/>
        <v>#REF!</v>
      </c>
      <c r="AE43" s="29" t="e">
        <f t="shared" si="168"/>
        <v>#REF!</v>
      </c>
      <c r="AF43" s="29" t="e">
        <f t="shared" si="168"/>
        <v>#REF!</v>
      </c>
      <c r="AG43" s="29" t="e">
        <f t="shared" si="168"/>
        <v>#REF!</v>
      </c>
      <c r="AH43" s="29" t="e">
        <f t="shared" si="168"/>
        <v>#REF!</v>
      </c>
      <c r="AI43" s="29" t="e">
        <f t="shared" si="168"/>
        <v>#REF!</v>
      </c>
      <c r="AJ43" s="29" t="e">
        <f t="shared" si="168"/>
        <v>#REF!</v>
      </c>
      <c r="AK43" s="29" t="e">
        <f t="shared" ref="AK43:BP43" si="169">AK5</f>
        <v>#REF!</v>
      </c>
      <c r="AL43" s="29" t="e">
        <f t="shared" si="169"/>
        <v>#REF!</v>
      </c>
      <c r="AM43" s="29" t="e">
        <f t="shared" si="169"/>
        <v>#REF!</v>
      </c>
      <c r="AN43" s="29" t="e">
        <f t="shared" si="169"/>
        <v>#REF!</v>
      </c>
      <c r="AO43" s="29" t="e">
        <f t="shared" si="169"/>
        <v>#REF!</v>
      </c>
      <c r="AP43" s="29" t="e">
        <f t="shared" si="169"/>
        <v>#REF!</v>
      </c>
      <c r="AQ43" s="29" t="e">
        <f t="shared" si="169"/>
        <v>#REF!</v>
      </c>
      <c r="AR43" s="29" t="e">
        <f t="shared" si="169"/>
        <v>#REF!</v>
      </c>
      <c r="AS43" s="29" t="e">
        <f t="shared" si="169"/>
        <v>#REF!</v>
      </c>
      <c r="AT43" s="29" t="e">
        <f t="shared" si="169"/>
        <v>#REF!</v>
      </c>
      <c r="AU43" s="29" t="e">
        <f t="shared" si="169"/>
        <v>#REF!</v>
      </c>
      <c r="AV43" s="29" t="e">
        <f t="shared" si="169"/>
        <v>#REF!</v>
      </c>
      <c r="AW43" s="29" t="e">
        <f t="shared" si="169"/>
        <v>#REF!</v>
      </c>
      <c r="AX43" s="29" t="e">
        <f t="shared" si="169"/>
        <v>#REF!</v>
      </c>
      <c r="AY43" s="29" t="e">
        <f t="shared" si="169"/>
        <v>#REF!</v>
      </c>
      <c r="AZ43" s="29" t="e">
        <f t="shared" si="169"/>
        <v>#REF!</v>
      </c>
      <c r="BA43" s="29" t="e">
        <f t="shared" si="169"/>
        <v>#REF!</v>
      </c>
      <c r="BB43" s="29" t="e">
        <f t="shared" si="169"/>
        <v>#REF!</v>
      </c>
      <c r="BC43" s="29" t="e">
        <f t="shared" si="169"/>
        <v>#REF!</v>
      </c>
      <c r="BD43" s="29" t="e">
        <f t="shared" si="169"/>
        <v>#REF!</v>
      </c>
      <c r="BE43" s="29" t="e">
        <f t="shared" si="169"/>
        <v>#REF!</v>
      </c>
      <c r="BF43" s="29" t="e">
        <f t="shared" si="169"/>
        <v>#REF!</v>
      </c>
      <c r="BG43" s="29" t="e">
        <f t="shared" si="169"/>
        <v>#REF!</v>
      </c>
      <c r="BH43" s="29" t="e">
        <f t="shared" si="169"/>
        <v>#REF!</v>
      </c>
      <c r="BI43" s="29" t="e">
        <f t="shared" si="169"/>
        <v>#REF!</v>
      </c>
      <c r="BJ43" s="29" t="e">
        <f t="shared" si="169"/>
        <v>#REF!</v>
      </c>
      <c r="BK43" s="29" t="e">
        <f t="shared" si="169"/>
        <v>#REF!</v>
      </c>
      <c r="BL43" s="29" t="e">
        <f t="shared" si="169"/>
        <v>#REF!</v>
      </c>
      <c r="BM43" s="29" t="e">
        <f t="shared" si="169"/>
        <v>#REF!</v>
      </c>
      <c r="BN43" s="29" t="e">
        <f t="shared" si="169"/>
        <v>#REF!</v>
      </c>
      <c r="BO43" s="29" t="e">
        <f t="shared" si="169"/>
        <v>#REF!</v>
      </c>
      <c r="BP43" s="29" t="e">
        <f t="shared" si="169"/>
        <v>#REF!</v>
      </c>
      <c r="BQ43" s="29" t="e">
        <f t="shared" ref="BQ43:CV43" si="170">BQ5</f>
        <v>#REF!</v>
      </c>
      <c r="BR43" s="29" t="e">
        <f t="shared" si="170"/>
        <v>#REF!</v>
      </c>
      <c r="BS43" s="29" t="e">
        <f t="shared" si="170"/>
        <v>#REF!</v>
      </c>
      <c r="BT43" s="29" t="e">
        <f t="shared" si="170"/>
        <v>#REF!</v>
      </c>
      <c r="BU43" s="29" t="e">
        <f t="shared" si="170"/>
        <v>#REF!</v>
      </c>
      <c r="BV43" s="29" t="e">
        <f t="shared" si="170"/>
        <v>#REF!</v>
      </c>
      <c r="BW43" s="29" t="e">
        <f t="shared" si="170"/>
        <v>#REF!</v>
      </c>
      <c r="BX43" s="29" t="e">
        <f t="shared" si="170"/>
        <v>#REF!</v>
      </c>
      <c r="BY43" s="29" t="e">
        <f t="shared" si="170"/>
        <v>#REF!</v>
      </c>
      <c r="BZ43" s="29" t="e">
        <f t="shared" si="170"/>
        <v>#REF!</v>
      </c>
      <c r="CA43" s="29" t="e">
        <f t="shared" si="170"/>
        <v>#REF!</v>
      </c>
      <c r="CB43" s="29" t="e">
        <f t="shared" si="170"/>
        <v>#REF!</v>
      </c>
      <c r="CC43" s="29" t="e">
        <f t="shared" si="170"/>
        <v>#REF!</v>
      </c>
      <c r="CD43" s="29" t="e">
        <f t="shared" si="170"/>
        <v>#REF!</v>
      </c>
      <c r="CE43" s="29" t="e">
        <f t="shared" si="170"/>
        <v>#REF!</v>
      </c>
      <c r="CF43" s="29" t="e">
        <f t="shared" si="170"/>
        <v>#REF!</v>
      </c>
      <c r="CG43" s="29" t="e">
        <f t="shared" si="170"/>
        <v>#REF!</v>
      </c>
      <c r="CH43" s="29" t="e">
        <f t="shared" si="170"/>
        <v>#REF!</v>
      </c>
      <c r="CI43" s="29" t="e">
        <f t="shared" si="170"/>
        <v>#REF!</v>
      </c>
      <c r="CJ43" s="29" t="e">
        <f t="shared" si="170"/>
        <v>#REF!</v>
      </c>
      <c r="CK43" s="29" t="e">
        <f t="shared" si="170"/>
        <v>#REF!</v>
      </c>
      <c r="CL43" s="29" t="e">
        <f t="shared" si="170"/>
        <v>#REF!</v>
      </c>
      <c r="CM43" s="29" t="e">
        <f t="shared" si="170"/>
        <v>#REF!</v>
      </c>
      <c r="CN43" s="29" t="e">
        <f t="shared" si="170"/>
        <v>#REF!</v>
      </c>
      <c r="CO43" s="29" t="e">
        <f t="shared" si="170"/>
        <v>#REF!</v>
      </c>
      <c r="CP43" s="29" t="e">
        <f t="shared" si="170"/>
        <v>#REF!</v>
      </c>
      <c r="CQ43" s="29" t="e">
        <f t="shared" si="170"/>
        <v>#REF!</v>
      </c>
      <c r="CR43" s="29" t="e">
        <f t="shared" si="170"/>
        <v>#REF!</v>
      </c>
      <c r="CS43" s="29" t="e">
        <f t="shared" si="170"/>
        <v>#REF!</v>
      </c>
      <c r="CT43" s="29" t="e">
        <f t="shared" si="170"/>
        <v>#REF!</v>
      </c>
      <c r="CU43" s="29" t="e">
        <f t="shared" si="170"/>
        <v>#REF!</v>
      </c>
      <c r="CV43" s="29" t="e">
        <f t="shared" si="170"/>
        <v>#REF!</v>
      </c>
      <c r="CW43" s="29" t="e">
        <f t="shared" ref="CW43:ED43" si="171">CW5</f>
        <v>#REF!</v>
      </c>
      <c r="CX43" s="29" t="e">
        <f t="shared" si="171"/>
        <v>#REF!</v>
      </c>
      <c r="CY43" s="29" t="e">
        <f t="shared" si="171"/>
        <v>#REF!</v>
      </c>
      <c r="CZ43" s="29" t="e">
        <f t="shared" si="171"/>
        <v>#REF!</v>
      </c>
      <c r="DA43" s="29" t="e">
        <f t="shared" si="171"/>
        <v>#REF!</v>
      </c>
      <c r="DB43" s="29" t="e">
        <f t="shared" si="171"/>
        <v>#REF!</v>
      </c>
      <c r="DC43" s="29" t="e">
        <f t="shared" si="171"/>
        <v>#REF!</v>
      </c>
      <c r="DD43" s="29" t="e">
        <f t="shared" si="171"/>
        <v>#REF!</v>
      </c>
      <c r="DE43" s="29" t="e">
        <f t="shared" si="171"/>
        <v>#REF!</v>
      </c>
      <c r="DF43" s="29" t="e">
        <f t="shared" si="171"/>
        <v>#REF!</v>
      </c>
      <c r="DG43" s="29" t="e">
        <f t="shared" si="171"/>
        <v>#REF!</v>
      </c>
      <c r="DH43" s="29" t="e">
        <f t="shared" si="171"/>
        <v>#REF!</v>
      </c>
      <c r="DI43" s="29" t="e">
        <f t="shared" si="171"/>
        <v>#REF!</v>
      </c>
      <c r="DJ43" s="29" t="e">
        <f t="shared" si="171"/>
        <v>#REF!</v>
      </c>
      <c r="DK43" s="29" t="e">
        <f t="shared" si="171"/>
        <v>#REF!</v>
      </c>
      <c r="DL43" s="29" t="e">
        <f t="shared" si="171"/>
        <v>#REF!</v>
      </c>
      <c r="DM43" s="29" t="e">
        <f t="shared" si="171"/>
        <v>#REF!</v>
      </c>
      <c r="DN43" s="29" t="e">
        <f t="shared" si="171"/>
        <v>#REF!</v>
      </c>
      <c r="DO43" s="29" t="e">
        <f t="shared" si="171"/>
        <v>#REF!</v>
      </c>
      <c r="DP43" s="29" t="e">
        <f t="shared" si="171"/>
        <v>#REF!</v>
      </c>
      <c r="DQ43" s="29" t="e">
        <f t="shared" si="171"/>
        <v>#REF!</v>
      </c>
      <c r="DR43" s="29" t="e">
        <f t="shared" si="171"/>
        <v>#REF!</v>
      </c>
      <c r="DS43" s="29" t="e">
        <f t="shared" si="171"/>
        <v>#REF!</v>
      </c>
      <c r="DT43" s="29" t="e">
        <f t="shared" si="171"/>
        <v>#REF!</v>
      </c>
      <c r="DU43" s="29" t="e">
        <f t="shared" si="171"/>
        <v>#REF!</v>
      </c>
      <c r="DV43" s="29" t="e">
        <f t="shared" si="171"/>
        <v>#REF!</v>
      </c>
      <c r="DW43" s="29" t="e">
        <f t="shared" si="171"/>
        <v>#REF!</v>
      </c>
      <c r="DX43" s="29" t="e">
        <f t="shared" si="171"/>
        <v>#REF!</v>
      </c>
      <c r="DY43" s="29" t="e">
        <f t="shared" si="171"/>
        <v>#REF!</v>
      </c>
      <c r="DZ43" s="29" t="e">
        <f t="shared" si="171"/>
        <v>#REF!</v>
      </c>
      <c r="EA43" s="29" t="e">
        <f t="shared" si="171"/>
        <v>#REF!</v>
      </c>
      <c r="EB43" s="29" t="e">
        <f t="shared" si="171"/>
        <v>#REF!</v>
      </c>
      <c r="EC43" s="29" t="e">
        <f t="shared" si="171"/>
        <v>#REF!</v>
      </c>
      <c r="ED43" s="29" t="e">
        <f t="shared" si="171"/>
        <v>#REF!</v>
      </c>
      <c r="EF43" s="29" t="e">
        <f>EF5</f>
        <v>#REF!</v>
      </c>
      <c r="EG43" s="29" t="e">
        <f t="shared" ref="EG43:EO43" si="172">EG5</f>
        <v>#REF!</v>
      </c>
      <c r="EH43" s="29" t="e">
        <f t="shared" si="172"/>
        <v>#REF!</v>
      </c>
      <c r="EI43" s="29" t="e">
        <f t="shared" si="172"/>
        <v>#REF!</v>
      </c>
      <c r="EJ43" s="29" t="e">
        <f t="shared" si="172"/>
        <v>#REF!</v>
      </c>
      <c r="EK43" s="29" t="e">
        <f t="shared" si="172"/>
        <v>#REF!</v>
      </c>
      <c r="EL43" s="29" t="e">
        <f t="shared" si="172"/>
        <v>#REF!</v>
      </c>
      <c r="EM43" s="29" t="e">
        <f t="shared" si="172"/>
        <v>#REF!</v>
      </c>
      <c r="EN43" s="29" t="e">
        <f t="shared" si="172"/>
        <v>#REF!</v>
      </c>
      <c r="EO43" s="29" t="e">
        <f t="shared" si="172"/>
        <v>#REF!</v>
      </c>
    </row>
    <row r="44" spans="1:145" x14ac:dyDescent="0.2">
      <c r="A44" s="53" t="s">
        <v>48</v>
      </c>
      <c r="B44" s="25"/>
      <c r="C44" s="25"/>
      <c r="D44" s="25"/>
      <c r="E44" s="50" t="e">
        <f t="shared" ref="E44:AJ44" si="173">E6</f>
        <v>#REF!</v>
      </c>
      <c r="F44" s="50" t="e">
        <f t="shared" si="173"/>
        <v>#REF!</v>
      </c>
      <c r="G44" s="50" t="e">
        <f t="shared" si="173"/>
        <v>#REF!</v>
      </c>
      <c r="H44" s="50" t="e">
        <f t="shared" si="173"/>
        <v>#REF!</v>
      </c>
      <c r="I44" s="50" t="e">
        <f t="shared" si="173"/>
        <v>#REF!</v>
      </c>
      <c r="J44" s="50" t="e">
        <f t="shared" si="173"/>
        <v>#REF!</v>
      </c>
      <c r="K44" s="50" t="e">
        <f t="shared" si="173"/>
        <v>#REF!</v>
      </c>
      <c r="L44" s="50" t="e">
        <f t="shared" si="173"/>
        <v>#REF!</v>
      </c>
      <c r="M44" s="50" t="e">
        <f t="shared" si="173"/>
        <v>#REF!</v>
      </c>
      <c r="N44" s="50" t="str">
        <f t="shared" si="173"/>
        <v>October</v>
      </c>
      <c r="O44" s="50" t="str">
        <f t="shared" si="173"/>
        <v>November</v>
      </c>
      <c r="P44" s="50" t="str">
        <f t="shared" si="173"/>
        <v>December</v>
      </c>
      <c r="Q44" s="50" t="e">
        <f t="shared" si="173"/>
        <v>#REF!</v>
      </c>
      <c r="R44" s="50" t="str">
        <f t="shared" si="173"/>
        <v>January</v>
      </c>
      <c r="S44" s="50" t="str">
        <f t="shared" si="173"/>
        <v>February</v>
      </c>
      <c r="T44" s="50" t="str">
        <f t="shared" si="173"/>
        <v>March</v>
      </c>
      <c r="U44" s="50" t="str">
        <f t="shared" si="173"/>
        <v>April</v>
      </c>
      <c r="V44" s="50" t="str">
        <f t="shared" si="173"/>
        <v>May</v>
      </c>
      <c r="W44" s="50" t="str">
        <f t="shared" si="173"/>
        <v>June</v>
      </c>
      <c r="X44" s="50" t="str">
        <f t="shared" si="173"/>
        <v>July</v>
      </c>
      <c r="Y44" s="50" t="str">
        <f t="shared" si="173"/>
        <v>August</v>
      </c>
      <c r="Z44" s="50" t="str">
        <f t="shared" si="173"/>
        <v>September</v>
      </c>
      <c r="AA44" s="50" t="e">
        <f t="shared" si="173"/>
        <v>#REF!</v>
      </c>
      <c r="AB44" s="50" t="e">
        <f t="shared" si="173"/>
        <v>#REF!</v>
      </c>
      <c r="AC44" s="50" t="e">
        <f t="shared" si="173"/>
        <v>#REF!</v>
      </c>
      <c r="AD44" s="50" t="e">
        <f t="shared" si="173"/>
        <v>#REF!</v>
      </c>
      <c r="AE44" s="50" t="e">
        <f t="shared" si="173"/>
        <v>#REF!</v>
      </c>
      <c r="AF44" s="50" t="e">
        <f t="shared" si="173"/>
        <v>#REF!</v>
      </c>
      <c r="AG44" s="50" t="e">
        <f t="shared" si="173"/>
        <v>#REF!</v>
      </c>
      <c r="AH44" s="50" t="e">
        <f t="shared" si="173"/>
        <v>#REF!</v>
      </c>
      <c r="AI44" s="50" t="e">
        <f t="shared" si="173"/>
        <v>#REF!</v>
      </c>
      <c r="AJ44" s="50" t="e">
        <f t="shared" si="173"/>
        <v>#REF!</v>
      </c>
      <c r="AK44" s="50" t="e">
        <f t="shared" ref="AK44:BP44" si="174">AK6</f>
        <v>#REF!</v>
      </c>
      <c r="AL44" s="50" t="e">
        <f t="shared" si="174"/>
        <v>#REF!</v>
      </c>
      <c r="AM44" s="50" t="e">
        <f t="shared" si="174"/>
        <v>#REF!</v>
      </c>
      <c r="AN44" s="50" t="e">
        <f t="shared" si="174"/>
        <v>#REF!</v>
      </c>
      <c r="AO44" s="50" t="e">
        <f t="shared" si="174"/>
        <v>#REF!</v>
      </c>
      <c r="AP44" s="50" t="e">
        <f t="shared" si="174"/>
        <v>#REF!</v>
      </c>
      <c r="AQ44" s="50" t="e">
        <f t="shared" si="174"/>
        <v>#REF!</v>
      </c>
      <c r="AR44" s="50" t="e">
        <f t="shared" si="174"/>
        <v>#REF!</v>
      </c>
      <c r="AS44" s="50" t="e">
        <f t="shared" si="174"/>
        <v>#REF!</v>
      </c>
      <c r="AT44" s="50" t="e">
        <f t="shared" si="174"/>
        <v>#REF!</v>
      </c>
      <c r="AU44" s="50" t="e">
        <f t="shared" si="174"/>
        <v>#REF!</v>
      </c>
      <c r="AV44" s="50" t="e">
        <f t="shared" si="174"/>
        <v>#REF!</v>
      </c>
      <c r="AW44" s="50" t="e">
        <f t="shared" si="174"/>
        <v>#REF!</v>
      </c>
      <c r="AX44" s="50" t="e">
        <f t="shared" si="174"/>
        <v>#REF!</v>
      </c>
      <c r="AY44" s="50" t="e">
        <f t="shared" si="174"/>
        <v>#REF!</v>
      </c>
      <c r="AZ44" s="50" t="e">
        <f t="shared" si="174"/>
        <v>#REF!</v>
      </c>
      <c r="BA44" s="50" t="e">
        <f t="shared" si="174"/>
        <v>#REF!</v>
      </c>
      <c r="BB44" s="50" t="e">
        <f t="shared" si="174"/>
        <v>#REF!</v>
      </c>
      <c r="BC44" s="50" t="e">
        <f t="shared" si="174"/>
        <v>#REF!</v>
      </c>
      <c r="BD44" s="50" t="e">
        <f t="shared" si="174"/>
        <v>#REF!</v>
      </c>
      <c r="BE44" s="50" t="e">
        <f t="shared" si="174"/>
        <v>#REF!</v>
      </c>
      <c r="BF44" s="50" t="e">
        <f t="shared" si="174"/>
        <v>#REF!</v>
      </c>
      <c r="BG44" s="50" t="e">
        <f t="shared" si="174"/>
        <v>#REF!</v>
      </c>
      <c r="BH44" s="50" t="e">
        <f t="shared" si="174"/>
        <v>#REF!</v>
      </c>
      <c r="BI44" s="50" t="e">
        <f t="shared" si="174"/>
        <v>#REF!</v>
      </c>
      <c r="BJ44" s="50" t="e">
        <f t="shared" si="174"/>
        <v>#REF!</v>
      </c>
      <c r="BK44" s="50" t="e">
        <f t="shared" si="174"/>
        <v>#REF!</v>
      </c>
      <c r="BL44" s="50" t="e">
        <f t="shared" si="174"/>
        <v>#REF!</v>
      </c>
      <c r="BM44" s="50" t="e">
        <f t="shared" si="174"/>
        <v>#REF!</v>
      </c>
      <c r="BN44" s="50" t="e">
        <f t="shared" si="174"/>
        <v>#REF!</v>
      </c>
      <c r="BO44" s="50" t="e">
        <f t="shared" si="174"/>
        <v>#REF!</v>
      </c>
      <c r="BP44" s="50" t="e">
        <f t="shared" si="174"/>
        <v>#REF!</v>
      </c>
      <c r="BQ44" s="50" t="e">
        <f t="shared" ref="BQ44:CV44" si="175">BQ6</f>
        <v>#REF!</v>
      </c>
      <c r="BR44" s="50" t="e">
        <f t="shared" si="175"/>
        <v>#REF!</v>
      </c>
      <c r="BS44" s="50" t="e">
        <f t="shared" si="175"/>
        <v>#REF!</v>
      </c>
      <c r="BT44" s="50" t="e">
        <f t="shared" si="175"/>
        <v>#REF!</v>
      </c>
      <c r="BU44" s="50" t="e">
        <f t="shared" si="175"/>
        <v>#REF!</v>
      </c>
      <c r="BV44" s="50" t="e">
        <f t="shared" si="175"/>
        <v>#REF!</v>
      </c>
      <c r="BW44" s="50" t="e">
        <f t="shared" si="175"/>
        <v>#REF!</v>
      </c>
      <c r="BX44" s="50" t="e">
        <f t="shared" si="175"/>
        <v>#REF!</v>
      </c>
      <c r="BY44" s="50" t="e">
        <f t="shared" si="175"/>
        <v>#REF!</v>
      </c>
      <c r="BZ44" s="50" t="e">
        <f t="shared" si="175"/>
        <v>#REF!</v>
      </c>
      <c r="CA44" s="50" t="e">
        <f t="shared" si="175"/>
        <v>#REF!</v>
      </c>
      <c r="CB44" s="50" t="e">
        <f t="shared" si="175"/>
        <v>#REF!</v>
      </c>
      <c r="CC44" s="50" t="e">
        <f t="shared" si="175"/>
        <v>#REF!</v>
      </c>
      <c r="CD44" s="50" t="e">
        <f t="shared" si="175"/>
        <v>#REF!</v>
      </c>
      <c r="CE44" s="50" t="e">
        <f t="shared" si="175"/>
        <v>#REF!</v>
      </c>
      <c r="CF44" s="50" t="e">
        <f t="shared" si="175"/>
        <v>#REF!</v>
      </c>
      <c r="CG44" s="50" t="e">
        <f t="shared" si="175"/>
        <v>#REF!</v>
      </c>
      <c r="CH44" s="50" t="e">
        <f t="shared" si="175"/>
        <v>#REF!</v>
      </c>
      <c r="CI44" s="50" t="e">
        <f t="shared" si="175"/>
        <v>#REF!</v>
      </c>
      <c r="CJ44" s="50" t="e">
        <f t="shared" si="175"/>
        <v>#REF!</v>
      </c>
      <c r="CK44" s="50" t="e">
        <f t="shared" si="175"/>
        <v>#REF!</v>
      </c>
      <c r="CL44" s="50" t="e">
        <f t="shared" si="175"/>
        <v>#REF!</v>
      </c>
      <c r="CM44" s="50" t="e">
        <f t="shared" si="175"/>
        <v>#REF!</v>
      </c>
      <c r="CN44" s="50" t="e">
        <f t="shared" si="175"/>
        <v>#REF!</v>
      </c>
      <c r="CO44" s="50" t="e">
        <f t="shared" si="175"/>
        <v>#REF!</v>
      </c>
      <c r="CP44" s="50" t="e">
        <f t="shared" si="175"/>
        <v>#REF!</v>
      </c>
      <c r="CQ44" s="50" t="e">
        <f t="shared" si="175"/>
        <v>#REF!</v>
      </c>
      <c r="CR44" s="50" t="e">
        <f t="shared" si="175"/>
        <v>#REF!</v>
      </c>
      <c r="CS44" s="50" t="e">
        <f t="shared" si="175"/>
        <v>#REF!</v>
      </c>
      <c r="CT44" s="50" t="e">
        <f t="shared" si="175"/>
        <v>#REF!</v>
      </c>
      <c r="CU44" s="50" t="e">
        <f t="shared" si="175"/>
        <v>#REF!</v>
      </c>
      <c r="CV44" s="50" t="e">
        <f t="shared" si="175"/>
        <v>#REF!</v>
      </c>
      <c r="CW44" s="50" t="e">
        <f t="shared" ref="CW44:ED44" si="176">CW6</f>
        <v>#REF!</v>
      </c>
      <c r="CX44" s="50" t="e">
        <f t="shared" si="176"/>
        <v>#REF!</v>
      </c>
      <c r="CY44" s="50" t="e">
        <f t="shared" si="176"/>
        <v>#REF!</v>
      </c>
      <c r="CZ44" s="50" t="e">
        <f t="shared" si="176"/>
        <v>#REF!</v>
      </c>
      <c r="DA44" s="50" t="e">
        <f t="shared" si="176"/>
        <v>#REF!</v>
      </c>
      <c r="DB44" s="50" t="e">
        <f t="shared" si="176"/>
        <v>#REF!</v>
      </c>
      <c r="DC44" s="50" t="e">
        <f t="shared" si="176"/>
        <v>#REF!</v>
      </c>
      <c r="DD44" s="50" t="e">
        <f t="shared" si="176"/>
        <v>#REF!</v>
      </c>
      <c r="DE44" s="50" t="e">
        <f t="shared" si="176"/>
        <v>#REF!</v>
      </c>
      <c r="DF44" s="50" t="e">
        <f t="shared" si="176"/>
        <v>#REF!</v>
      </c>
      <c r="DG44" s="50" t="e">
        <f t="shared" si="176"/>
        <v>#REF!</v>
      </c>
      <c r="DH44" s="50" t="e">
        <f t="shared" si="176"/>
        <v>#REF!</v>
      </c>
      <c r="DI44" s="50" t="e">
        <f t="shared" si="176"/>
        <v>#REF!</v>
      </c>
      <c r="DJ44" s="50" t="e">
        <f t="shared" si="176"/>
        <v>#REF!</v>
      </c>
      <c r="DK44" s="50" t="e">
        <f t="shared" si="176"/>
        <v>#REF!</v>
      </c>
      <c r="DL44" s="50" t="e">
        <f t="shared" si="176"/>
        <v>#REF!</v>
      </c>
      <c r="DM44" s="50" t="e">
        <f t="shared" si="176"/>
        <v>#REF!</v>
      </c>
      <c r="DN44" s="50" t="e">
        <f t="shared" si="176"/>
        <v>#REF!</v>
      </c>
      <c r="DO44" s="50" t="e">
        <f t="shared" si="176"/>
        <v>#REF!</v>
      </c>
      <c r="DP44" s="50" t="e">
        <f t="shared" si="176"/>
        <v>#REF!</v>
      </c>
      <c r="DQ44" s="50" t="e">
        <f t="shared" si="176"/>
        <v>#REF!</v>
      </c>
      <c r="DR44" s="50" t="e">
        <f t="shared" si="176"/>
        <v>#REF!</v>
      </c>
      <c r="DS44" s="50" t="e">
        <f t="shared" si="176"/>
        <v>#REF!</v>
      </c>
      <c r="DT44" s="50" t="e">
        <f t="shared" si="176"/>
        <v>#REF!</v>
      </c>
      <c r="DU44" s="50" t="e">
        <f t="shared" si="176"/>
        <v>#REF!</v>
      </c>
      <c r="DV44" s="50" t="e">
        <f t="shared" si="176"/>
        <v>#REF!</v>
      </c>
      <c r="DW44" s="50" t="e">
        <f t="shared" si="176"/>
        <v>#REF!</v>
      </c>
      <c r="DX44" s="50" t="e">
        <f t="shared" si="176"/>
        <v>#REF!</v>
      </c>
      <c r="DY44" s="50" t="e">
        <f t="shared" si="176"/>
        <v>#REF!</v>
      </c>
      <c r="DZ44" s="50" t="e">
        <f t="shared" si="176"/>
        <v>#REF!</v>
      </c>
      <c r="EA44" s="50" t="e">
        <f t="shared" si="176"/>
        <v>#REF!</v>
      </c>
      <c r="EB44" s="50" t="e">
        <f t="shared" si="176"/>
        <v>#REF!</v>
      </c>
      <c r="EC44" s="50" t="e">
        <f t="shared" si="176"/>
        <v>#REF!</v>
      </c>
      <c r="ED44" s="50" t="e">
        <f t="shared" si="176"/>
        <v>#REF!</v>
      </c>
      <c r="EF44" s="50"/>
      <c r="EG44" s="50"/>
      <c r="EH44" s="50"/>
      <c r="EI44" s="50"/>
      <c r="EJ44" s="50"/>
      <c r="EK44" s="50"/>
      <c r="EL44" s="50"/>
      <c r="EM44" s="50"/>
      <c r="EN44" s="50"/>
      <c r="EO44" s="50"/>
    </row>
    <row r="45" spans="1:145" x14ac:dyDescent="0.2">
      <c r="A45" s="31"/>
      <c r="B45" s="25"/>
      <c r="C45" s="25"/>
      <c r="D45" s="25"/>
      <c r="E45" s="27"/>
      <c r="F45" s="27"/>
      <c r="G45" s="27"/>
    </row>
    <row r="46" spans="1:145" x14ac:dyDescent="0.2">
      <c r="A46" s="37">
        <f>+A8+27</f>
        <v>28</v>
      </c>
      <c r="B46" s="34" t="s">
        <v>42</v>
      </c>
      <c r="C46" s="35"/>
      <c r="D46" s="35"/>
      <c r="E46" s="33"/>
      <c r="F46" s="33"/>
      <c r="G46" s="33"/>
    </row>
    <row r="47" spans="1:145" x14ac:dyDescent="0.2">
      <c r="A47" s="37">
        <f>+A9+27</f>
        <v>29</v>
      </c>
      <c r="B47" s="35"/>
      <c r="C47" s="35" t="s">
        <v>12</v>
      </c>
      <c r="D47" s="35"/>
      <c r="E47" s="211" t="e">
        <f>Customers!#REF!</f>
        <v>#REF!</v>
      </c>
      <c r="F47" s="211" t="e">
        <f>Customers!#REF!</f>
        <v>#REF!</v>
      </c>
      <c r="G47" s="211" t="e">
        <f>Customers!#REF!</f>
        <v>#REF!</v>
      </c>
      <c r="H47" s="211" t="e">
        <f>Customers!#REF!</f>
        <v>#REF!</v>
      </c>
      <c r="I47" s="211" t="e">
        <f>Customers!#REF!</f>
        <v>#REF!</v>
      </c>
      <c r="J47" s="211" t="e">
        <f>Customers!#REF!</f>
        <v>#REF!</v>
      </c>
      <c r="K47" s="211" t="e">
        <f>Customers!#REF!</f>
        <v>#REF!</v>
      </c>
      <c r="L47" s="211" t="e">
        <f>Customers!#REF!</f>
        <v>#REF!</v>
      </c>
      <c r="M47" s="211" t="e">
        <f>Customers!#REF!</f>
        <v>#REF!</v>
      </c>
      <c r="N47" s="211" t="e">
        <f>Customers!#REF!</f>
        <v>#REF!</v>
      </c>
      <c r="O47" s="211" t="e">
        <f>Customers!#REF!</f>
        <v>#REF!</v>
      </c>
      <c r="P47" s="211" t="e">
        <f>Customers!#REF!</f>
        <v>#REF!</v>
      </c>
      <c r="Q47" s="211"/>
      <c r="R47" s="211" t="e">
        <f>Customers!#REF!</f>
        <v>#REF!</v>
      </c>
      <c r="S47" s="211" t="e">
        <f>Customers!#REF!</f>
        <v>#REF!</v>
      </c>
      <c r="T47" s="211" t="e">
        <f>Customers!#REF!</f>
        <v>#REF!</v>
      </c>
      <c r="U47" s="211" t="e">
        <f>Customers!#REF!</f>
        <v>#REF!</v>
      </c>
      <c r="V47" s="211" t="e">
        <f>Customers!#REF!</f>
        <v>#REF!</v>
      </c>
      <c r="W47" s="211" t="e">
        <f>Customers!#REF!</f>
        <v>#REF!</v>
      </c>
      <c r="X47" s="211" t="e">
        <f>Customers!#REF!</f>
        <v>#REF!</v>
      </c>
      <c r="Y47" s="211" t="e">
        <f>Customers!#REF!</f>
        <v>#REF!</v>
      </c>
      <c r="Z47" s="211" t="e">
        <f>Customers!#REF!</f>
        <v>#REF!</v>
      </c>
      <c r="AA47" s="211" t="e">
        <f>Customers!#REF!</f>
        <v>#REF!</v>
      </c>
      <c r="AB47" s="211" t="e">
        <f>Customers!#REF!</f>
        <v>#REF!</v>
      </c>
      <c r="AC47" s="211" t="e">
        <f>Customers!#REF!</f>
        <v>#REF!</v>
      </c>
      <c r="AD47" s="211"/>
      <c r="AE47" s="211" t="e">
        <f>Customers!#REF!</f>
        <v>#REF!</v>
      </c>
      <c r="AF47" s="211" t="e">
        <f>Customers!#REF!</f>
        <v>#REF!</v>
      </c>
      <c r="AG47" s="211" t="e">
        <f>Customers!#REF!</f>
        <v>#REF!</v>
      </c>
      <c r="AH47" s="211" t="e">
        <f>Customers!#REF!</f>
        <v>#REF!</v>
      </c>
      <c r="AI47" s="211" t="e">
        <f>Customers!#REF!</f>
        <v>#REF!</v>
      </c>
      <c r="AJ47" s="211" t="e">
        <f>Customers!#REF!</f>
        <v>#REF!</v>
      </c>
      <c r="AK47" s="211" t="e">
        <f>Customers!#REF!</f>
        <v>#REF!</v>
      </c>
      <c r="AL47" s="211" t="e">
        <f>Customers!#REF!</f>
        <v>#REF!</v>
      </c>
      <c r="AM47" s="211" t="e">
        <f>Customers!#REF!</f>
        <v>#REF!</v>
      </c>
      <c r="AN47" s="211" t="e">
        <f>Customers!#REF!</f>
        <v>#REF!</v>
      </c>
      <c r="AO47" s="211" t="e">
        <f>Customers!#REF!</f>
        <v>#REF!</v>
      </c>
      <c r="AP47" s="211" t="e">
        <f>Customers!#REF!</f>
        <v>#REF!</v>
      </c>
      <c r="AQ47" s="211"/>
      <c r="AR47" s="211" t="e">
        <f>Customers!#REF!</f>
        <v>#REF!</v>
      </c>
      <c r="AS47" s="211" t="e">
        <f>Customers!#REF!</f>
        <v>#REF!</v>
      </c>
      <c r="AT47" s="211" t="e">
        <f>Customers!#REF!</f>
        <v>#REF!</v>
      </c>
      <c r="AU47" s="211" t="e">
        <f>Customers!#REF!</f>
        <v>#REF!</v>
      </c>
      <c r="AV47" s="211" t="e">
        <f>Customers!#REF!</f>
        <v>#REF!</v>
      </c>
      <c r="AW47" s="211" t="e">
        <f>Customers!#REF!</f>
        <v>#REF!</v>
      </c>
      <c r="AX47" s="211" t="e">
        <f>Customers!#REF!</f>
        <v>#REF!</v>
      </c>
      <c r="AY47" s="211" t="e">
        <f>Customers!#REF!</f>
        <v>#REF!</v>
      </c>
      <c r="AZ47" s="211" t="e">
        <f>Customers!#REF!</f>
        <v>#REF!</v>
      </c>
      <c r="BA47" s="211" t="e">
        <f>Customers!#REF!</f>
        <v>#REF!</v>
      </c>
      <c r="BB47" s="211" t="e">
        <f>Customers!#REF!</f>
        <v>#REF!</v>
      </c>
      <c r="BC47" s="211" t="e">
        <f>Customers!#REF!</f>
        <v>#REF!</v>
      </c>
      <c r="BD47" s="211"/>
      <c r="BE47" s="211" t="e">
        <f>Customers!#REF!</f>
        <v>#REF!</v>
      </c>
      <c r="BF47" s="211" t="e">
        <f>Customers!#REF!</f>
        <v>#REF!</v>
      </c>
      <c r="BG47" s="211" t="e">
        <f>Customers!#REF!</f>
        <v>#REF!</v>
      </c>
      <c r="BH47" s="211" t="e">
        <f>Customers!#REF!</f>
        <v>#REF!</v>
      </c>
      <c r="BI47" s="211" t="e">
        <f>Customers!#REF!</f>
        <v>#REF!</v>
      </c>
      <c r="BJ47" s="211" t="e">
        <f>Customers!#REF!</f>
        <v>#REF!</v>
      </c>
      <c r="BK47" s="211" t="e">
        <f>Customers!#REF!</f>
        <v>#REF!</v>
      </c>
      <c r="BL47" s="211" t="e">
        <f>Customers!#REF!</f>
        <v>#REF!</v>
      </c>
      <c r="BM47" s="211" t="e">
        <f>Customers!#REF!</f>
        <v>#REF!</v>
      </c>
      <c r="BN47" s="211" t="e">
        <f>Customers!#REF!</f>
        <v>#REF!</v>
      </c>
      <c r="BO47" s="211" t="e">
        <f>Customers!#REF!</f>
        <v>#REF!</v>
      </c>
      <c r="BP47" s="211" t="e">
        <f>Customers!#REF!</f>
        <v>#REF!</v>
      </c>
      <c r="BQ47" s="211"/>
      <c r="BR47" s="211" t="e">
        <f>Customers!#REF!</f>
        <v>#REF!</v>
      </c>
      <c r="BS47" s="211" t="e">
        <f>Customers!#REF!</f>
        <v>#REF!</v>
      </c>
      <c r="BT47" s="211" t="e">
        <f>Customers!#REF!</f>
        <v>#REF!</v>
      </c>
      <c r="BU47" s="211" t="e">
        <f>Customers!#REF!</f>
        <v>#REF!</v>
      </c>
      <c r="BV47" s="211" t="e">
        <f>Customers!#REF!</f>
        <v>#REF!</v>
      </c>
      <c r="BW47" s="211" t="e">
        <f>Customers!#REF!</f>
        <v>#REF!</v>
      </c>
      <c r="BX47" s="211" t="e">
        <f>Customers!#REF!</f>
        <v>#REF!</v>
      </c>
      <c r="BY47" s="211" t="e">
        <f>Customers!#REF!</f>
        <v>#REF!</v>
      </c>
      <c r="BZ47" s="211" t="e">
        <f>Customers!#REF!</f>
        <v>#REF!</v>
      </c>
      <c r="CA47" s="211" t="e">
        <f>Customers!#REF!</f>
        <v>#REF!</v>
      </c>
      <c r="CB47" s="211" t="e">
        <f>Customers!#REF!</f>
        <v>#REF!</v>
      </c>
      <c r="CC47" s="211" t="e">
        <f>Customers!#REF!</f>
        <v>#REF!</v>
      </c>
      <c r="CD47" s="211"/>
      <c r="CE47" s="211" t="e">
        <f>Customers!#REF!</f>
        <v>#REF!</v>
      </c>
      <c r="CF47" s="211" t="e">
        <f>Customers!#REF!</f>
        <v>#REF!</v>
      </c>
      <c r="CG47" s="211" t="e">
        <f>Customers!#REF!</f>
        <v>#REF!</v>
      </c>
      <c r="CH47" s="211" t="e">
        <f>Customers!#REF!</f>
        <v>#REF!</v>
      </c>
      <c r="CI47" s="211" t="e">
        <f>Customers!#REF!</f>
        <v>#REF!</v>
      </c>
      <c r="CJ47" s="211" t="e">
        <f>Customers!#REF!</f>
        <v>#REF!</v>
      </c>
      <c r="CK47" s="211" t="e">
        <f>Customers!#REF!</f>
        <v>#REF!</v>
      </c>
      <c r="CL47" s="211" t="e">
        <f>Customers!#REF!</f>
        <v>#REF!</v>
      </c>
      <c r="CM47" s="211" t="e">
        <f>Customers!#REF!</f>
        <v>#REF!</v>
      </c>
      <c r="CN47" s="211" t="e">
        <f>Customers!#REF!</f>
        <v>#REF!</v>
      </c>
      <c r="CO47" s="211" t="e">
        <f>Customers!#REF!</f>
        <v>#REF!</v>
      </c>
      <c r="CP47" s="211" t="e">
        <f>Customers!#REF!</f>
        <v>#REF!</v>
      </c>
      <c r="CQ47" s="211"/>
      <c r="CR47" s="211" t="e">
        <f>Customers!#REF!</f>
        <v>#REF!</v>
      </c>
      <c r="CS47" s="211" t="e">
        <f>Customers!#REF!</f>
        <v>#REF!</v>
      </c>
      <c r="CT47" s="211" t="e">
        <f>Customers!#REF!</f>
        <v>#REF!</v>
      </c>
      <c r="CU47" s="211" t="e">
        <f>Customers!#REF!</f>
        <v>#REF!</v>
      </c>
      <c r="CV47" s="211" t="e">
        <f>Customers!#REF!</f>
        <v>#REF!</v>
      </c>
      <c r="CW47" s="211" t="e">
        <f>Customers!#REF!</f>
        <v>#REF!</v>
      </c>
      <c r="CX47" s="211" t="e">
        <f>Customers!#REF!</f>
        <v>#REF!</v>
      </c>
      <c r="CY47" s="211" t="e">
        <f>Customers!#REF!</f>
        <v>#REF!</v>
      </c>
      <c r="CZ47" s="211" t="e">
        <f>Customers!#REF!</f>
        <v>#REF!</v>
      </c>
      <c r="DA47" s="211" t="e">
        <f>Customers!#REF!</f>
        <v>#REF!</v>
      </c>
      <c r="DB47" s="211" t="e">
        <f>Customers!#REF!</f>
        <v>#REF!</v>
      </c>
      <c r="DC47" s="211" t="e">
        <f>Customers!#REF!</f>
        <v>#REF!</v>
      </c>
      <c r="DD47" s="211"/>
      <c r="DE47" s="211" t="e">
        <f>Customers!#REF!</f>
        <v>#REF!</v>
      </c>
      <c r="DF47" s="211" t="e">
        <f>Customers!#REF!</f>
        <v>#REF!</v>
      </c>
      <c r="DG47" s="211" t="e">
        <f>Customers!#REF!</f>
        <v>#REF!</v>
      </c>
      <c r="DH47" s="211" t="e">
        <f>Customers!#REF!</f>
        <v>#REF!</v>
      </c>
      <c r="DI47" s="211" t="e">
        <f>Customers!#REF!</f>
        <v>#REF!</v>
      </c>
      <c r="DJ47" s="211" t="e">
        <f>Customers!#REF!</f>
        <v>#REF!</v>
      </c>
      <c r="DK47" s="211" t="e">
        <f>Customers!#REF!</f>
        <v>#REF!</v>
      </c>
      <c r="DL47" s="211" t="e">
        <f>Customers!#REF!</f>
        <v>#REF!</v>
      </c>
      <c r="DM47" s="211" t="e">
        <f>Customers!#REF!</f>
        <v>#REF!</v>
      </c>
      <c r="DN47" s="211" t="e">
        <f>Customers!#REF!</f>
        <v>#REF!</v>
      </c>
      <c r="DO47" s="211" t="e">
        <f>Customers!#REF!</f>
        <v>#REF!</v>
      </c>
      <c r="DP47" s="211" t="e">
        <f>Customers!#REF!</f>
        <v>#REF!</v>
      </c>
      <c r="DQ47" s="211"/>
      <c r="DR47" s="211" t="e">
        <f>Customers!#REF!</f>
        <v>#REF!</v>
      </c>
      <c r="DS47" s="211" t="e">
        <f>Customers!#REF!</f>
        <v>#REF!</v>
      </c>
      <c r="DT47" s="211" t="e">
        <f>Customers!#REF!</f>
        <v>#REF!</v>
      </c>
      <c r="DU47" s="211" t="e">
        <f>Customers!#REF!</f>
        <v>#REF!</v>
      </c>
      <c r="DV47" s="211" t="e">
        <f>Customers!#REF!</f>
        <v>#REF!</v>
      </c>
      <c r="DW47" s="211" t="e">
        <f>Customers!#REF!</f>
        <v>#REF!</v>
      </c>
      <c r="DX47" s="211" t="e">
        <f>Customers!#REF!</f>
        <v>#REF!</v>
      </c>
      <c r="DY47" s="211" t="e">
        <f>Customers!#REF!</f>
        <v>#REF!</v>
      </c>
      <c r="DZ47" s="211" t="e">
        <f>Customers!#REF!</f>
        <v>#REF!</v>
      </c>
      <c r="EA47" s="211" t="e">
        <f>Customers!#REF!</f>
        <v>#REF!</v>
      </c>
      <c r="EB47" s="211" t="e">
        <f>Customers!#REF!</f>
        <v>#REF!</v>
      </c>
      <c r="EC47" s="211" t="e">
        <f>Customers!#REF!</f>
        <v>#REF!</v>
      </c>
      <c r="ED47" s="211"/>
      <c r="EF47" s="211" t="e">
        <f>P47</f>
        <v>#REF!</v>
      </c>
      <c r="EG47" s="211" t="e">
        <f>+AC47</f>
        <v>#REF!</v>
      </c>
      <c r="EH47" s="211" t="e">
        <f>+AP47</f>
        <v>#REF!</v>
      </c>
      <c r="EI47" s="211" t="e">
        <f>+BC47</f>
        <v>#REF!</v>
      </c>
      <c r="EJ47" s="211" t="e">
        <f>+BP47</f>
        <v>#REF!</v>
      </c>
      <c r="EK47" s="211" t="e">
        <f>+CC47</f>
        <v>#REF!</v>
      </c>
      <c r="EL47" s="211" t="e">
        <f>+CP47</f>
        <v>#REF!</v>
      </c>
      <c r="EM47" s="211" t="e">
        <f>+DC47</f>
        <v>#REF!</v>
      </c>
      <c r="EN47" s="211" t="e">
        <f>+DP47</f>
        <v>#REF!</v>
      </c>
      <c r="EO47" s="211" t="e">
        <f>EC47</f>
        <v>#REF!</v>
      </c>
    </row>
    <row r="48" spans="1:145" x14ac:dyDescent="0.2">
      <c r="A48" s="37">
        <f>+A10+27</f>
        <v>30</v>
      </c>
      <c r="B48" s="31"/>
      <c r="C48" s="31" t="s">
        <v>26</v>
      </c>
      <c r="D48" s="31"/>
      <c r="E48" s="211" t="e">
        <f>Customers!#REF!</f>
        <v>#REF!</v>
      </c>
      <c r="F48" s="211" t="e">
        <f>Customers!#REF!</f>
        <v>#REF!</v>
      </c>
      <c r="G48" s="211" t="e">
        <f>Customers!#REF!</f>
        <v>#REF!</v>
      </c>
      <c r="H48" s="211" t="e">
        <f>Customers!#REF!</f>
        <v>#REF!</v>
      </c>
      <c r="I48" s="211" t="e">
        <f>Customers!#REF!</f>
        <v>#REF!</v>
      </c>
      <c r="J48" s="211" t="e">
        <f>Customers!#REF!</f>
        <v>#REF!</v>
      </c>
      <c r="K48" s="211" t="e">
        <f>Customers!#REF!</f>
        <v>#REF!</v>
      </c>
      <c r="L48" s="211" t="e">
        <f>Customers!#REF!</f>
        <v>#REF!</v>
      </c>
      <c r="M48" s="211" t="e">
        <f>Customers!#REF!</f>
        <v>#REF!</v>
      </c>
      <c r="N48" s="211" t="e">
        <f>Customers!#REF!</f>
        <v>#REF!</v>
      </c>
      <c r="O48" s="211" t="e">
        <f>Customers!#REF!</f>
        <v>#REF!</v>
      </c>
      <c r="P48" s="211" t="e">
        <f>Customers!#REF!</f>
        <v>#REF!</v>
      </c>
      <c r="Q48" s="211"/>
      <c r="R48" s="211" t="e">
        <f>Customers!#REF!</f>
        <v>#REF!</v>
      </c>
      <c r="S48" s="211" t="e">
        <f>Customers!#REF!</f>
        <v>#REF!</v>
      </c>
      <c r="T48" s="211" t="e">
        <f>Customers!#REF!</f>
        <v>#REF!</v>
      </c>
      <c r="U48" s="211" t="e">
        <f>Customers!#REF!</f>
        <v>#REF!</v>
      </c>
      <c r="V48" s="211" t="e">
        <f>Customers!#REF!</f>
        <v>#REF!</v>
      </c>
      <c r="W48" s="211" t="e">
        <f>Customers!#REF!</f>
        <v>#REF!</v>
      </c>
      <c r="X48" s="211" t="e">
        <f>Customers!#REF!</f>
        <v>#REF!</v>
      </c>
      <c r="Y48" s="211" t="e">
        <f>Customers!#REF!</f>
        <v>#REF!</v>
      </c>
      <c r="Z48" s="211" t="e">
        <f>Customers!#REF!</f>
        <v>#REF!</v>
      </c>
      <c r="AA48" s="211" t="e">
        <f>Customers!#REF!</f>
        <v>#REF!</v>
      </c>
      <c r="AB48" s="211" t="e">
        <f>Customers!#REF!</f>
        <v>#REF!</v>
      </c>
      <c r="AC48" s="211" t="e">
        <f>Customers!#REF!</f>
        <v>#REF!</v>
      </c>
      <c r="AD48" s="211"/>
      <c r="AE48" s="211" t="e">
        <f>Customers!#REF!</f>
        <v>#REF!</v>
      </c>
      <c r="AF48" s="211" t="e">
        <f>Customers!#REF!</f>
        <v>#REF!</v>
      </c>
      <c r="AG48" s="211" t="e">
        <f>Customers!#REF!</f>
        <v>#REF!</v>
      </c>
      <c r="AH48" s="211" t="e">
        <f>Customers!#REF!</f>
        <v>#REF!</v>
      </c>
      <c r="AI48" s="211" t="e">
        <f>Customers!#REF!</f>
        <v>#REF!</v>
      </c>
      <c r="AJ48" s="211" t="e">
        <f>Customers!#REF!</f>
        <v>#REF!</v>
      </c>
      <c r="AK48" s="211" t="e">
        <f>Customers!#REF!</f>
        <v>#REF!</v>
      </c>
      <c r="AL48" s="211" t="e">
        <f>Customers!#REF!</f>
        <v>#REF!</v>
      </c>
      <c r="AM48" s="211" t="e">
        <f>Customers!#REF!</f>
        <v>#REF!</v>
      </c>
      <c r="AN48" s="211" t="e">
        <f>Customers!#REF!</f>
        <v>#REF!</v>
      </c>
      <c r="AO48" s="211" t="e">
        <f>Customers!#REF!</f>
        <v>#REF!</v>
      </c>
      <c r="AP48" s="211" t="e">
        <f>Customers!#REF!</f>
        <v>#REF!</v>
      </c>
      <c r="AQ48" s="211"/>
      <c r="AR48" s="211" t="e">
        <f>Customers!#REF!</f>
        <v>#REF!</v>
      </c>
      <c r="AS48" s="211" t="e">
        <f>Customers!#REF!</f>
        <v>#REF!</v>
      </c>
      <c r="AT48" s="211" t="e">
        <f>Customers!#REF!</f>
        <v>#REF!</v>
      </c>
      <c r="AU48" s="211" t="e">
        <f>Customers!#REF!</f>
        <v>#REF!</v>
      </c>
      <c r="AV48" s="211" t="e">
        <f>Customers!#REF!</f>
        <v>#REF!</v>
      </c>
      <c r="AW48" s="211" t="e">
        <f>Customers!#REF!</f>
        <v>#REF!</v>
      </c>
      <c r="AX48" s="211" t="e">
        <f>Customers!#REF!</f>
        <v>#REF!</v>
      </c>
      <c r="AY48" s="211" t="e">
        <f>Customers!#REF!</f>
        <v>#REF!</v>
      </c>
      <c r="AZ48" s="211" t="e">
        <f>Customers!#REF!</f>
        <v>#REF!</v>
      </c>
      <c r="BA48" s="211" t="e">
        <f>Customers!#REF!</f>
        <v>#REF!</v>
      </c>
      <c r="BB48" s="211" t="e">
        <f>Customers!#REF!</f>
        <v>#REF!</v>
      </c>
      <c r="BC48" s="211" t="e">
        <f>Customers!#REF!</f>
        <v>#REF!</v>
      </c>
      <c r="BD48" s="211"/>
      <c r="BE48" s="211" t="e">
        <f>Customers!#REF!</f>
        <v>#REF!</v>
      </c>
      <c r="BF48" s="211" t="e">
        <f>Customers!#REF!</f>
        <v>#REF!</v>
      </c>
      <c r="BG48" s="211" t="e">
        <f>Customers!#REF!</f>
        <v>#REF!</v>
      </c>
      <c r="BH48" s="211" t="e">
        <f>Customers!#REF!</f>
        <v>#REF!</v>
      </c>
      <c r="BI48" s="211" t="e">
        <f>Customers!#REF!</f>
        <v>#REF!</v>
      </c>
      <c r="BJ48" s="211" t="e">
        <f>Customers!#REF!</f>
        <v>#REF!</v>
      </c>
      <c r="BK48" s="211" t="e">
        <f>Customers!#REF!</f>
        <v>#REF!</v>
      </c>
      <c r="BL48" s="211" t="e">
        <f>Customers!#REF!</f>
        <v>#REF!</v>
      </c>
      <c r="BM48" s="211" t="e">
        <f>Customers!#REF!</f>
        <v>#REF!</v>
      </c>
      <c r="BN48" s="211" t="e">
        <f>Customers!#REF!</f>
        <v>#REF!</v>
      </c>
      <c r="BO48" s="211" t="e">
        <f>Customers!#REF!</f>
        <v>#REF!</v>
      </c>
      <c r="BP48" s="211" t="e">
        <f>Customers!#REF!</f>
        <v>#REF!</v>
      </c>
      <c r="BQ48" s="211"/>
      <c r="BR48" s="211" t="e">
        <f>Customers!#REF!</f>
        <v>#REF!</v>
      </c>
      <c r="BS48" s="211" t="e">
        <f>Customers!#REF!</f>
        <v>#REF!</v>
      </c>
      <c r="BT48" s="211" t="e">
        <f>Customers!#REF!</f>
        <v>#REF!</v>
      </c>
      <c r="BU48" s="211" t="e">
        <f>Customers!#REF!</f>
        <v>#REF!</v>
      </c>
      <c r="BV48" s="211" t="e">
        <f>Customers!#REF!</f>
        <v>#REF!</v>
      </c>
      <c r="BW48" s="211" t="e">
        <f>Customers!#REF!</f>
        <v>#REF!</v>
      </c>
      <c r="BX48" s="211" t="e">
        <f>Customers!#REF!</f>
        <v>#REF!</v>
      </c>
      <c r="BY48" s="211" t="e">
        <f>Customers!#REF!</f>
        <v>#REF!</v>
      </c>
      <c r="BZ48" s="211" t="e">
        <f>Customers!#REF!</f>
        <v>#REF!</v>
      </c>
      <c r="CA48" s="211" t="e">
        <f>Customers!#REF!</f>
        <v>#REF!</v>
      </c>
      <c r="CB48" s="211" t="e">
        <f>Customers!#REF!</f>
        <v>#REF!</v>
      </c>
      <c r="CC48" s="211" t="e">
        <f>Customers!#REF!</f>
        <v>#REF!</v>
      </c>
      <c r="CD48" s="211"/>
      <c r="CE48" s="211" t="e">
        <f>Customers!#REF!</f>
        <v>#REF!</v>
      </c>
      <c r="CF48" s="211" t="e">
        <f>Customers!#REF!</f>
        <v>#REF!</v>
      </c>
      <c r="CG48" s="211" t="e">
        <f>Customers!#REF!</f>
        <v>#REF!</v>
      </c>
      <c r="CH48" s="211" t="e">
        <f>Customers!#REF!</f>
        <v>#REF!</v>
      </c>
      <c r="CI48" s="211" t="e">
        <f>Customers!#REF!</f>
        <v>#REF!</v>
      </c>
      <c r="CJ48" s="211" t="e">
        <f>Customers!#REF!</f>
        <v>#REF!</v>
      </c>
      <c r="CK48" s="211" t="e">
        <f>Customers!#REF!</f>
        <v>#REF!</v>
      </c>
      <c r="CL48" s="211" t="e">
        <f>Customers!#REF!</f>
        <v>#REF!</v>
      </c>
      <c r="CM48" s="211" t="e">
        <f>Customers!#REF!</f>
        <v>#REF!</v>
      </c>
      <c r="CN48" s="211" t="e">
        <f>Customers!#REF!</f>
        <v>#REF!</v>
      </c>
      <c r="CO48" s="211" t="e">
        <f>Customers!#REF!</f>
        <v>#REF!</v>
      </c>
      <c r="CP48" s="211" t="e">
        <f>Customers!#REF!</f>
        <v>#REF!</v>
      </c>
      <c r="CQ48" s="211"/>
      <c r="CR48" s="211" t="e">
        <f>Customers!#REF!</f>
        <v>#REF!</v>
      </c>
      <c r="CS48" s="211" t="e">
        <f>Customers!#REF!</f>
        <v>#REF!</v>
      </c>
      <c r="CT48" s="211" t="e">
        <f>Customers!#REF!</f>
        <v>#REF!</v>
      </c>
      <c r="CU48" s="211" t="e">
        <f>Customers!#REF!</f>
        <v>#REF!</v>
      </c>
      <c r="CV48" s="211" t="e">
        <f>Customers!#REF!</f>
        <v>#REF!</v>
      </c>
      <c r="CW48" s="211" t="e">
        <f>Customers!#REF!</f>
        <v>#REF!</v>
      </c>
      <c r="CX48" s="211" t="e">
        <f>Customers!#REF!</f>
        <v>#REF!</v>
      </c>
      <c r="CY48" s="211" t="e">
        <f>Customers!#REF!</f>
        <v>#REF!</v>
      </c>
      <c r="CZ48" s="211" t="e">
        <f>Customers!#REF!</f>
        <v>#REF!</v>
      </c>
      <c r="DA48" s="211" t="e">
        <f>Customers!#REF!</f>
        <v>#REF!</v>
      </c>
      <c r="DB48" s="211" t="e">
        <f>Customers!#REF!</f>
        <v>#REF!</v>
      </c>
      <c r="DC48" s="211" t="e">
        <f>Customers!#REF!</f>
        <v>#REF!</v>
      </c>
      <c r="DD48" s="211"/>
      <c r="DE48" s="211" t="e">
        <f>Customers!#REF!</f>
        <v>#REF!</v>
      </c>
      <c r="DF48" s="211" t="e">
        <f>Customers!#REF!</f>
        <v>#REF!</v>
      </c>
      <c r="DG48" s="211" t="e">
        <f>Customers!#REF!</f>
        <v>#REF!</v>
      </c>
      <c r="DH48" s="211" t="e">
        <f>Customers!#REF!</f>
        <v>#REF!</v>
      </c>
      <c r="DI48" s="211" t="e">
        <f>Customers!#REF!</f>
        <v>#REF!</v>
      </c>
      <c r="DJ48" s="211" t="e">
        <f>Customers!#REF!</f>
        <v>#REF!</v>
      </c>
      <c r="DK48" s="211" t="e">
        <f>Customers!#REF!</f>
        <v>#REF!</v>
      </c>
      <c r="DL48" s="211" t="e">
        <f>Customers!#REF!</f>
        <v>#REF!</v>
      </c>
      <c r="DM48" s="211" t="e">
        <f>Customers!#REF!</f>
        <v>#REF!</v>
      </c>
      <c r="DN48" s="211" t="e">
        <f>Customers!#REF!</f>
        <v>#REF!</v>
      </c>
      <c r="DO48" s="211" t="e">
        <f>Customers!#REF!</f>
        <v>#REF!</v>
      </c>
      <c r="DP48" s="211" t="e">
        <f>Customers!#REF!</f>
        <v>#REF!</v>
      </c>
      <c r="DQ48" s="211"/>
      <c r="DR48" s="211" t="e">
        <f>Customers!#REF!</f>
        <v>#REF!</v>
      </c>
      <c r="DS48" s="211" t="e">
        <f>Customers!#REF!</f>
        <v>#REF!</v>
      </c>
      <c r="DT48" s="211" t="e">
        <f>Customers!#REF!</f>
        <v>#REF!</v>
      </c>
      <c r="DU48" s="211" t="e">
        <f>Customers!#REF!</f>
        <v>#REF!</v>
      </c>
      <c r="DV48" s="211" t="e">
        <f>Customers!#REF!</f>
        <v>#REF!</v>
      </c>
      <c r="DW48" s="211" t="e">
        <f>Customers!#REF!</f>
        <v>#REF!</v>
      </c>
      <c r="DX48" s="211" t="e">
        <f>Customers!#REF!</f>
        <v>#REF!</v>
      </c>
      <c r="DY48" s="211" t="e">
        <f>Customers!#REF!</f>
        <v>#REF!</v>
      </c>
      <c r="DZ48" s="211" t="e">
        <f>Customers!#REF!</f>
        <v>#REF!</v>
      </c>
      <c r="EA48" s="211" t="e">
        <f>Customers!#REF!</f>
        <v>#REF!</v>
      </c>
      <c r="EB48" s="211" t="e">
        <f>Customers!#REF!</f>
        <v>#REF!</v>
      </c>
      <c r="EC48" s="211" t="e">
        <f>Customers!#REF!</f>
        <v>#REF!</v>
      </c>
      <c r="ED48" s="211"/>
      <c r="EF48" s="211" t="e">
        <f>P48</f>
        <v>#REF!</v>
      </c>
      <c r="EG48" s="211" t="e">
        <f>+AC48</f>
        <v>#REF!</v>
      </c>
      <c r="EH48" s="211" t="e">
        <f>+AP48</f>
        <v>#REF!</v>
      </c>
      <c r="EI48" s="211" t="e">
        <f>+BC48</f>
        <v>#REF!</v>
      </c>
      <c r="EJ48" s="211" t="e">
        <f>+BP48</f>
        <v>#REF!</v>
      </c>
      <c r="EK48" s="211" t="e">
        <f>+CC48</f>
        <v>#REF!</v>
      </c>
      <c r="EL48" s="211" t="e">
        <f>+CP48</f>
        <v>#REF!</v>
      </c>
      <c r="EM48" s="211" t="e">
        <f>+DC48</f>
        <v>#REF!</v>
      </c>
      <c r="EN48" s="211" t="e">
        <f>+DP48</f>
        <v>#REF!</v>
      </c>
      <c r="EO48" s="211" t="e">
        <f>EC48</f>
        <v>#REF!</v>
      </c>
    </row>
    <row r="49" spans="1:145" x14ac:dyDescent="0.2">
      <c r="A49" s="37">
        <f>+A11+27</f>
        <v>31</v>
      </c>
      <c r="B49" s="34"/>
      <c r="C49" s="31" t="s">
        <v>216</v>
      </c>
      <c r="D49" s="31"/>
      <c r="E49" s="212" t="e">
        <f>Customers!#REF!+Customers!#REF!+Customers!#REF!</f>
        <v>#REF!</v>
      </c>
      <c r="F49" s="212" t="e">
        <f>Customers!#REF!+Customers!#REF!+Customers!#REF!</f>
        <v>#REF!</v>
      </c>
      <c r="G49" s="212" t="e">
        <f>Customers!#REF!+Customers!#REF!+Customers!#REF!</f>
        <v>#REF!</v>
      </c>
      <c r="H49" s="212" t="e">
        <f>Customers!#REF!+Customers!#REF!+Customers!#REF!</f>
        <v>#REF!</v>
      </c>
      <c r="I49" s="212" t="e">
        <f>Customers!#REF!+Customers!#REF!+Customers!#REF!</f>
        <v>#REF!</v>
      </c>
      <c r="J49" s="212" t="e">
        <f>Customers!#REF!+Customers!#REF!+Customers!#REF!</f>
        <v>#REF!</v>
      </c>
      <c r="K49" s="212" t="e">
        <f>Customers!#REF!+Customers!#REF!+Customers!#REF!</f>
        <v>#REF!</v>
      </c>
      <c r="L49" s="212" t="e">
        <f>Customers!#REF!+Customers!#REF!+Customers!#REF!</f>
        <v>#REF!</v>
      </c>
      <c r="M49" s="212" t="e">
        <f>Customers!#REF!+Customers!#REF!+Customers!#REF!</f>
        <v>#REF!</v>
      </c>
      <c r="N49" s="212" t="e">
        <f>Customers!#REF!+Customers!#REF!+Customers!#REF!</f>
        <v>#REF!</v>
      </c>
      <c r="O49" s="212" t="e">
        <f>Customers!#REF!+Customers!#REF!+Customers!#REF!</f>
        <v>#REF!</v>
      </c>
      <c r="P49" s="212" t="e">
        <f>Customers!#REF!+Customers!#REF!+Customers!#REF!</f>
        <v>#REF!</v>
      </c>
      <c r="Q49" s="212"/>
      <c r="R49" s="212" t="e">
        <f>Customers!#REF!+Customers!#REF!+Customers!#REF!</f>
        <v>#REF!</v>
      </c>
      <c r="S49" s="212" t="e">
        <f>Customers!#REF!+Customers!#REF!+Customers!#REF!</f>
        <v>#REF!</v>
      </c>
      <c r="T49" s="212" t="e">
        <f>Customers!#REF!+Customers!#REF!+Customers!#REF!</f>
        <v>#REF!</v>
      </c>
      <c r="U49" s="212" t="e">
        <f>Customers!#REF!+Customers!#REF!+Customers!#REF!</f>
        <v>#REF!</v>
      </c>
      <c r="V49" s="212" t="e">
        <f>Customers!#REF!+Customers!#REF!+Customers!#REF!</f>
        <v>#REF!</v>
      </c>
      <c r="W49" s="212" t="e">
        <f>Customers!#REF!+Customers!#REF!+Customers!#REF!</f>
        <v>#REF!</v>
      </c>
      <c r="X49" s="212" t="e">
        <f>Customers!#REF!+Customers!#REF!+Customers!#REF!</f>
        <v>#REF!</v>
      </c>
      <c r="Y49" s="212" t="e">
        <f>Customers!#REF!+Customers!#REF!+Customers!#REF!</f>
        <v>#REF!</v>
      </c>
      <c r="Z49" s="212" t="e">
        <f>Customers!#REF!+Customers!#REF!+Customers!#REF!</f>
        <v>#REF!</v>
      </c>
      <c r="AA49" s="212" t="e">
        <f>Customers!#REF!+Customers!#REF!+Customers!#REF!</f>
        <v>#REF!</v>
      </c>
      <c r="AB49" s="212" t="e">
        <f>Customers!#REF!+Customers!#REF!+Customers!#REF!</f>
        <v>#REF!</v>
      </c>
      <c r="AC49" s="212" t="e">
        <f>Customers!#REF!+Customers!#REF!+Customers!#REF!</f>
        <v>#REF!</v>
      </c>
      <c r="AD49" s="212"/>
      <c r="AE49" s="212" t="e">
        <f>Customers!#REF!+Customers!#REF!+Customers!#REF!</f>
        <v>#REF!</v>
      </c>
      <c r="AF49" s="212" t="e">
        <f>Customers!#REF!+Customers!#REF!+Customers!#REF!</f>
        <v>#REF!</v>
      </c>
      <c r="AG49" s="212" t="e">
        <f>Customers!#REF!+Customers!#REF!+Customers!#REF!</f>
        <v>#REF!</v>
      </c>
      <c r="AH49" s="212" t="e">
        <f>Customers!#REF!+Customers!#REF!+Customers!#REF!</f>
        <v>#REF!</v>
      </c>
      <c r="AI49" s="212" t="e">
        <f>Customers!#REF!+Customers!#REF!+Customers!#REF!</f>
        <v>#REF!</v>
      </c>
      <c r="AJ49" s="212" t="e">
        <f>Customers!#REF!+Customers!#REF!+Customers!#REF!</f>
        <v>#REF!</v>
      </c>
      <c r="AK49" s="212" t="e">
        <f>Customers!#REF!+Customers!#REF!+Customers!#REF!</f>
        <v>#REF!</v>
      </c>
      <c r="AL49" s="212" t="e">
        <f>Customers!#REF!+Customers!#REF!+Customers!#REF!</f>
        <v>#REF!</v>
      </c>
      <c r="AM49" s="212" t="e">
        <f>Customers!#REF!+Customers!#REF!+Customers!#REF!</f>
        <v>#REF!</v>
      </c>
      <c r="AN49" s="212" t="e">
        <f>Customers!#REF!+Customers!#REF!+Customers!#REF!</f>
        <v>#REF!</v>
      </c>
      <c r="AO49" s="212" t="e">
        <f>Customers!#REF!+Customers!#REF!+Customers!#REF!</f>
        <v>#REF!</v>
      </c>
      <c r="AP49" s="212" t="e">
        <f>Customers!#REF!+Customers!#REF!+Customers!#REF!</f>
        <v>#REF!</v>
      </c>
      <c r="AQ49" s="212"/>
      <c r="AR49" s="212" t="e">
        <f>Customers!#REF!+Customers!#REF!+Customers!#REF!</f>
        <v>#REF!</v>
      </c>
      <c r="AS49" s="212" t="e">
        <f>Customers!#REF!+Customers!#REF!+Customers!#REF!</f>
        <v>#REF!</v>
      </c>
      <c r="AT49" s="212" t="e">
        <f>Customers!#REF!+Customers!#REF!+Customers!#REF!</f>
        <v>#REF!</v>
      </c>
      <c r="AU49" s="212" t="e">
        <f>Customers!#REF!+Customers!#REF!+Customers!#REF!</f>
        <v>#REF!</v>
      </c>
      <c r="AV49" s="212" t="e">
        <f>Customers!#REF!+Customers!#REF!+Customers!#REF!</f>
        <v>#REF!</v>
      </c>
      <c r="AW49" s="212" t="e">
        <f>Customers!#REF!+Customers!#REF!+Customers!#REF!</f>
        <v>#REF!</v>
      </c>
      <c r="AX49" s="212" t="e">
        <f>Customers!#REF!+Customers!#REF!+Customers!#REF!</f>
        <v>#REF!</v>
      </c>
      <c r="AY49" s="212" t="e">
        <f>Customers!#REF!+Customers!#REF!+Customers!#REF!</f>
        <v>#REF!</v>
      </c>
      <c r="AZ49" s="212" t="e">
        <f>Customers!#REF!+Customers!#REF!+Customers!#REF!</f>
        <v>#REF!</v>
      </c>
      <c r="BA49" s="212" t="e">
        <f>Customers!#REF!+Customers!#REF!+Customers!#REF!</f>
        <v>#REF!</v>
      </c>
      <c r="BB49" s="212" t="e">
        <f>Customers!#REF!+Customers!#REF!+Customers!#REF!</f>
        <v>#REF!</v>
      </c>
      <c r="BC49" s="212" t="e">
        <f>Customers!#REF!+Customers!#REF!+Customers!#REF!</f>
        <v>#REF!</v>
      </c>
      <c r="BD49" s="212"/>
      <c r="BE49" s="212" t="e">
        <f>Customers!#REF!+Customers!#REF!+Customers!#REF!</f>
        <v>#REF!</v>
      </c>
      <c r="BF49" s="212" t="e">
        <f>Customers!#REF!+Customers!#REF!+Customers!#REF!</f>
        <v>#REF!</v>
      </c>
      <c r="BG49" s="212" t="e">
        <f>Customers!#REF!+Customers!#REF!+Customers!#REF!</f>
        <v>#REF!</v>
      </c>
      <c r="BH49" s="212" t="e">
        <f>Customers!#REF!+Customers!#REF!+Customers!#REF!</f>
        <v>#REF!</v>
      </c>
      <c r="BI49" s="212" t="e">
        <f>Customers!#REF!+Customers!#REF!+Customers!#REF!</f>
        <v>#REF!</v>
      </c>
      <c r="BJ49" s="212" t="e">
        <f>Customers!#REF!+Customers!#REF!+Customers!#REF!</f>
        <v>#REF!</v>
      </c>
      <c r="BK49" s="212" t="e">
        <f>Customers!#REF!+Customers!#REF!+Customers!#REF!</f>
        <v>#REF!</v>
      </c>
      <c r="BL49" s="212" t="e">
        <f>Customers!#REF!+Customers!#REF!+Customers!#REF!</f>
        <v>#REF!</v>
      </c>
      <c r="BM49" s="212" t="e">
        <f>Customers!#REF!+Customers!#REF!+Customers!#REF!</f>
        <v>#REF!</v>
      </c>
      <c r="BN49" s="212" t="e">
        <f>Customers!#REF!+Customers!#REF!+Customers!#REF!</f>
        <v>#REF!</v>
      </c>
      <c r="BO49" s="212" t="e">
        <f>Customers!#REF!+Customers!#REF!+Customers!#REF!</f>
        <v>#REF!</v>
      </c>
      <c r="BP49" s="212" t="e">
        <f>Customers!#REF!+Customers!#REF!+Customers!#REF!</f>
        <v>#REF!</v>
      </c>
      <c r="BQ49" s="212"/>
      <c r="BR49" s="212" t="e">
        <f>Customers!#REF!+Customers!#REF!+Customers!#REF!</f>
        <v>#REF!</v>
      </c>
      <c r="BS49" s="212" t="e">
        <f>Customers!#REF!+Customers!#REF!+Customers!#REF!</f>
        <v>#REF!</v>
      </c>
      <c r="BT49" s="212" t="e">
        <f>Customers!#REF!+Customers!#REF!+Customers!#REF!</f>
        <v>#REF!</v>
      </c>
      <c r="BU49" s="212" t="e">
        <f>Customers!#REF!+Customers!#REF!+Customers!#REF!</f>
        <v>#REF!</v>
      </c>
      <c r="BV49" s="212" t="e">
        <f>Customers!#REF!+Customers!#REF!+Customers!#REF!</f>
        <v>#REF!</v>
      </c>
      <c r="BW49" s="212" t="e">
        <f>Customers!#REF!+Customers!#REF!+Customers!#REF!</f>
        <v>#REF!</v>
      </c>
      <c r="BX49" s="212" t="e">
        <f>Customers!#REF!+Customers!#REF!+Customers!#REF!</f>
        <v>#REF!</v>
      </c>
      <c r="BY49" s="212" t="e">
        <f>Customers!#REF!+Customers!#REF!+Customers!#REF!</f>
        <v>#REF!</v>
      </c>
      <c r="BZ49" s="212" t="e">
        <f>Customers!#REF!+Customers!#REF!+Customers!#REF!</f>
        <v>#REF!</v>
      </c>
      <c r="CA49" s="212" t="e">
        <f>Customers!#REF!+Customers!#REF!+Customers!#REF!</f>
        <v>#REF!</v>
      </c>
      <c r="CB49" s="212" t="e">
        <f>Customers!#REF!+Customers!#REF!+Customers!#REF!</f>
        <v>#REF!</v>
      </c>
      <c r="CC49" s="212" t="e">
        <f>Customers!#REF!+Customers!#REF!+Customers!#REF!</f>
        <v>#REF!</v>
      </c>
      <c r="CD49" s="212"/>
      <c r="CE49" s="212" t="e">
        <f>Customers!#REF!+Customers!#REF!+Customers!#REF!</f>
        <v>#REF!</v>
      </c>
      <c r="CF49" s="212" t="e">
        <f>Customers!#REF!+Customers!#REF!+Customers!#REF!</f>
        <v>#REF!</v>
      </c>
      <c r="CG49" s="212" t="e">
        <f>Customers!#REF!+Customers!#REF!+Customers!#REF!</f>
        <v>#REF!</v>
      </c>
      <c r="CH49" s="212" t="e">
        <f>Customers!#REF!+Customers!#REF!+Customers!#REF!</f>
        <v>#REF!</v>
      </c>
      <c r="CI49" s="212" t="e">
        <f>Customers!#REF!+Customers!#REF!+Customers!#REF!</f>
        <v>#REF!</v>
      </c>
      <c r="CJ49" s="212" t="e">
        <f>Customers!#REF!+Customers!#REF!+Customers!#REF!</f>
        <v>#REF!</v>
      </c>
      <c r="CK49" s="212" t="e">
        <f>Customers!#REF!+Customers!#REF!+Customers!#REF!</f>
        <v>#REF!</v>
      </c>
      <c r="CL49" s="212" t="e">
        <f>Customers!#REF!+Customers!#REF!+Customers!#REF!</f>
        <v>#REF!</v>
      </c>
      <c r="CM49" s="212" t="e">
        <f>Customers!#REF!+Customers!#REF!+Customers!#REF!</f>
        <v>#REF!</v>
      </c>
      <c r="CN49" s="212" t="e">
        <f>Customers!#REF!+Customers!#REF!+Customers!#REF!</f>
        <v>#REF!</v>
      </c>
      <c r="CO49" s="212" t="e">
        <f>Customers!#REF!+Customers!#REF!+Customers!#REF!</f>
        <v>#REF!</v>
      </c>
      <c r="CP49" s="212" t="e">
        <f>Customers!#REF!+Customers!#REF!+Customers!#REF!</f>
        <v>#REF!</v>
      </c>
      <c r="CQ49" s="212"/>
      <c r="CR49" s="212" t="e">
        <f>Customers!#REF!+Customers!#REF!+Customers!#REF!</f>
        <v>#REF!</v>
      </c>
      <c r="CS49" s="212" t="e">
        <f>Customers!#REF!+Customers!#REF!+Customers!#REF!</f>
        <v>#REF!</v>
      </c>
      <c r="CT49" s="212" t="e">
        <f>Customers!#REF!+Customers!#REF!+Customers!#REF!</f>
        <v>#REF!</v>
      </c>
      <c r="CU49" s="212" t="e">
        <f>Customers!#REF!+Customers!#REF!+Customers!#REF!</f>
        <v>#REF!</v>
      </c>
      <c r="CV49" s="212" t="e">
        <f>Customers!#REF!+Customers!#REF!+Customers!#REF!</f>
        <v>#REF!</v>
      </c>
      <c r="CW49" s="212" t="e">
        <f>Customers!#REF!+Customers!#REF!+Customers!#REF!</f>
        <v>#REF!</v>
      </c>
      <c r="CX49" s="212" t="e">
        <f>Customers!#REF!+Customers!#REF!+Customers!#REF!</f>
        <v>#REF!</v>
      </c>
      <c r="CY49" s="212" t="e">
        <f>Customers!#REF!+Customers!#REF!+Customers!#REF!</f>
        <v>#REF!</v>
      </c>
      <c r="CZ49" s="212" t="e">
        <f>Customers!#REF!+Customers!#REF!+Customers!#REF!</f>
        <v>#REF!</v>
      </c>
      <c r="DA49" s="212" t="e">
        <f>Customers!#REF!+Customers!#REF!+Customers!#REF!</f>
        <v>#REF!</v>
      </c>
      <c r="DB49" s="212" t="e">
        <f>Customers!#REF!+Customers!#REF!+Customers!#REF!</f>
        <v>#REF!</v>
      </c>
      <c r="DC49" s="212" t="e">
        <f>Customers!#REF!+Customers!#REF!+Customers!#REF!</f>
        <v>#REF!</v>
      </c>
      <c r="DD49" s="212"/>
      <c r="DE49" s="212" t="e">
        <f>Customers!#REF!+Customers!#REF!+Customers!#REF!</f>
        <v>#REF!</v>
      </c>
      <c r="DF49" s="212" t="e">
        <f>Customers!#REF!+Customers!#REF!+Customers!#REF!</f>
        <v>#REF!</v>
      </c>
      <c r="DG49" s="212" t="e">
        <f>Customers!#REF!+Customers!#REF!+Customers!#REF!</f>
        <v>#REF!</v>
      </c>
      <c r="DH49" s="212" t="e">
        <f>Customers!#REF!+Customers!#REF!+Customers!#REF!</f>
        <v>#REF!</v>
      </c>
      <c r="DI49" s="212" t="e">
        <f>Customers!#REF!+Customers!#REF!+Customers!#REF!</f>
        <v>#REF!</v>
      </c>
      <c r="DJ49" s="212" t="e">
        <f>Customers!#REF!+Customers!#REF!+Customers!#REF!</f>
        <v>#REF!</v>
      </c>
      <c r="DK49" s="212" t="e">
        <f>Customers!#REF!+Customers!#REF!+Customers!#REF!</f>
        <v>#REF!</v>
      </c>
      <c r="DL49" s="212" t="e">
        <f>Customers!#REF!+Customers!#REF!+Customers!#REF!</f>
        <v>#REF!</v>
      </c>
      <c r="DM49" s="212" t="e">
        <f>Customers!#REF!+Customers!#REF!+Customers!#REF!</f>
        <v>#REF!</v>
      </c>
      <c r="DN49" s="212" t="e">
        <f>Customers!#REF!+Customers!#REF!+Customers!#REF!</f>
        <v>#REF!</v>
      </c>
      <c r="DO49" s="212" t="e">
        <f>Customers!#REF!+Customers!#REF!+Customers!#REF!</f>
        <v>#REF!</v>
      </c>
      <c r="DP49" s="212" t="e">
        <f>Customers!#REF!+Customers!#REF!+Customers!#REF!</f>
        <v>#REF!</v>
      </c>
      <c r="DQ49" s="212"/>
      <c r="DR49" s="212" t="e">
        <f>Customers!#REF!+Customers!#REF!+Customers!#REF!</f>
        <v>#REF!</v>
      </c>
      <c r="DS49" s="212" t="e">
        <f>Customers!#REF!+Customers!#REF!+Customers!#REF!</f>
        <v>#REF!</v>
      </c>
      <c r="DT49" s="212" t="e">
        <f>Customers!#REF!+Customers!#REF!+Customers!#REF!</f>
        <v>#REF!</v>
      </c>
      <c r="DU49" s="212" t="e">
        <f>Customers!#REF!+Customers!#REF!+Customers!#REF!</f>
        <v>#REF!</v>
      </c>
      <c r="DV49" s="212" t="e">
        <f>Customers!#REF!+Customers!#REF!+Customers!#REF!</f>
        <v>#REF!</v>
      </c>
      <c r="DW49" s="212" t="e">
        <f>Customers!#REF!+Customers!#REF!+Customers!#REF!</f>
        <v>#REF!</v>
      </c>
      <c r="DX49" s="212" t="e">
        <f>Customers!#REF!+Customers!#REF!+Customers!#REF!</f>
        <v>#REF!</v>
      </c>
      <c r="DY49" s="212" t="e">
        <f>Customers!#REF!+Customers!#REF!+Customers!#REF!</f>
        <v>#REF!</v>
      </c>
      <c r="DZ49" s="212" t="e">
        <f>Customers!#REF!+Customers!#REF!+Customers!#REF!</f>
        <v>#REF!</v>
      </c>
      <c r="EA49" s="212" t="e">
        <f>Customers!#REF!+Customers!#REF!+Customers!#REF!</f>
        <v>#REF!</v>
      </c>
      <c r="EB49" s="212" t="e">
        <f>Customers!#REF!+Customers!#REF!+Customers!#REF!</f>
        <v>#REF!</v>
      </c>
      <c r="EC49" s="212" t="e">
        <f>Customers!#REF!+Customers!#REF!+Customers!#REF!</f>
        <v>#REF!</v>
      </c>
      <c r="ED49" s="212"/>
      <c r="EF49" s="212" t="e">
        <f>P49</f>
        <v>#REF!</v>
      </c>
      <c r="EG49" s="212" t="e">
        <f>+AC49</f>
        <v>#REF!</v>
      </c>
      <c r="EH49" s="212" t="e">
        <f>+AP49</f>
        <v>#REF!</v>
      </c>
      <c r="EI49" s="212" t="e">
        <f>+BC49</f>
        <v>#REF!</v>
      </c>
      <c r="EJ49" s="212" t="e">
        <f>+BP49</f>
        <v>#REF!</v>
      </c>
      <c r="EK49" s="212" t="e">
        <f>+CC49</f>
        <v>#REF!</v>
      </c>
      <c r="EL49" s="212" t="e">
        <f>+CP49</f>
        <v>#REF!</v>
      </c>
      <c r="EM49" s="212" t="e">
        <f>+DC49</f>
        <v>#REF!</v>
      </c>
      <c r="EN49" s="212" t="e">
        <f>+DP49</f>
        <v>#REF!</v>
      </c>
      <c r="EO49" s="212" t="e">
        <f>EC49</f>
        <v>#REF!</v>
      </c>
    </row>
    <row r="50" spans="1:145" x14ac:dyDescent="0.2">
      <c r="A50" s="37">
        <f>+A12+27</f>
        <v>32</v>
      </c>
      <c r="B50" s="34"/>
      <c r="C50" s="56"/>
      <c r="D50" s="34" t="s">
        <v>22</v>
      </c>
      <c r="E50" s="211" t="e">
        <f>SUM(E47:E49)</f>
        <v>#REF!</v>
      </c>
      <c r="F50" s="211" t="e">
        <f t="shared" ref="F50" si="177">SUM(F47:F49)</f>
        <v>#REF!</v>
      </c>
      <c r="G50" s="211" t="e">
        <f t="shared" ref="G50" si="178">SUM(G47:G49)</f>
        <v>#REF!</v>
      </c>
      <c r="H50" s="211" t="e">
        <f t="shared" ref="H50" si="179">SUM(H47:H49)</f>
        <v>#REF!</v>
      </c>
      <c r="I50" s="211" t="e">
        <f t="shared" ref="I50" si="180">SUM(I47:I49)</f>
        <v>#REF!</v>
      </c>
      <c r="J50" s="211" t="e">
        <f t="shared" ref="J50" si="181">SUM(J47:J49)</f>
        <v>#REF!</v>
      </c>
      <c r="K50" s="211" t="e">
        <f t="shared" ref="K50" si="182">SUM(K47:K49)</f>
        <v>#REF!</v>
      </c>
      <c r="L50" s="211" t="e">
        <f t="shared" ref="L50" si="183">SUM(L47:L49)</f>
        <v>#REF!</v>
      </c>
      <c r="M50" s="211" t="e">
        <f t="shared" ref="M50" si="184">SUM(M47:M49)</f>
        <v>#REF!</v>
      </c>
      <c r="N50" s="211" t="e">
        <f t="shared" ref="N50" si="185">SUM(N47:N49)</f>
        <v>#REF!</v>
      </c>
      <c r="O50" s="211" t="e">
        <f t="shared" ref="O50" si="186">SUM(O47:O49)</f>
        <v>#REF!</v>
      </c>
      <c r="P50" s="211" t="e">
        <f t="shared" ref="P50" si="187">SUM(P47:P49)</f>
        <v>#REF!</v>
      </c>
      <c r="Q50" s="211"/>
      <c r="R50" s="211" t="e">
        <f t="shared" ref="R50" si="188">SUM(R47:R49)</f>
        <v>#REF!</v>
      </c>
      <c r="S50" s="211" t="e">
        <f t="shared" ref="S50" si="189">SUM(S47:S49)</f>
        <v>#REF!</v>
      </c>
      <c r="T50" s="211" t="e">
        <f t="shared" ref="T50" si="190">SUM(T47:T49)</f>
        <v>#REF!</v>
      </c>
      <c r="U50" s="211" t="e">
        <f t="shared" ref="U50" si="191">SUM(U47:U49)</f>
        <v>#REF!</v>
      </c>
      <c r="V50" s="211" t="e">
        <f t="shared" ref="V50" si="192">SUM(V47:V49)</f>
        <v>#REF!</v>
      </c>
      <c r="W50" s="211" t="e">
        <f t="shared" ref="W50" si="193">SUM(W47:W49)</f>
        <v>#REF!</v>
      </c>
      <c r="X50" s="211" t="e">
        <f t="shared" ref="X50" si="194">SUM(X47:X49)</f>
        <v>#REF!</v>
      </c>
      <c r="Y50" s="211" t="e">
        <f t="shared" ref="Y50" si="195">SUM(Y47:Y49)</f>
        <v>#REF!</v>
      </c>
      <c r="Z50" s="211" t="e">
        <f t="shared" ref="Z50" si="196">SUM(Z47:Z49)</f>
        <v>#REF!</v>
      </c>
      <c r="AA50" s="211" t="e">
        <f t="shared" ref="AA50" si="197">SUM(AA47:AA49)</f>
        <v>#REF!</v>
      </c>
      <c r="AB50" s="211" t="e">
        <f t="shared" ref="AB50" si="198">SUM(AB47:AB49)</f>
        <v>#REF!</v>
      </c>
      <c r="AC50" s="211" t="e">
        <f t="shared" ref="AC50" si="199">SUM(AC47:AC49)</f>
        <v>#REF!</v>
      </c>
      <c r="AD50" s="211"/>
      <c r="AE50" s="211" t="e">
        <f t="shared" ref="AE50" si="200">SUM(AE47:AE49)</f>
        <v>#REF!</v>
      </c>
      <c r="AF50" s="211" t="e">
        <f t="shared" ref="AF50" si="201">SUM(AF47:AF49)</f>
        <v>#REF!</v>
      </c>
      <c r="AG50" s="211" t="e">
        <f t="shared" ref="AG50" si="202">SUM(AG47:AG49)</f>
        <v>#REF!</v>
      </c>
      <c r="AH50" s="211" t="e">
        <f t="shared" ref="AH50" si="203">SUM(AH47:AH49)</f>
        <v>#REF!</v>
      </c>
      <c r="AI50" s="211" t="e">
        <f t="shared" ref="AI50" si="204">SUM(AI47:AI49)</f>
        <v>#REF!</v>
      </c>
      <c r="AJ50" s="211" t="e">
        <f t="shared" ref="AJ50" si="205">SUM(AJ47:AJ49)</f>
        <v>#REF!</v>
      </c>
      <c r="AK50" s="211" t="e">
        <f t="shared" ref="AK50" si="206">SUM(AK47:AK49)</f>
        <v>#REF!</v>
      </c>
      <c r="AL50" s="211" t="e">
        <f t="shared" ref="AL50" si="207">SUM(AL47:AL49)</f>
        <v>#REF!</v>
      </c>
      <c r="AM50" s="211" t="e">
        <f t="shared" ref="AM50" si="208">SUM(AM47:AM49)</f>
        <v>#REF!</v>
      </c>
      <c r="AN50" s="211" t="e">
        <f t="shared" ref="AN50" si="209">SUM(AN47:AN49)</f>
        <v>#REF!</v>
      </c>
      <c r="AO50" s="211" t="e">
        <f t="shared" ref="AO50" si="210">SUM(AO47:AO49)</f>
        <v>#REF!</v>
      </c>
      <c r="AP50" s="211" t="e">
        <f t="shared" ref="AP50" si="211">SUM(AP47:AP49)</f>
        <v>#REF!</v>
      </c>
      <c r="AQ50" s="211"/>
      <c r="AR50" s="211" t="e">
        <f t="shared" ref="AR50" si="212">SUM(AR47:AR49)</f>
        <v>#REF!</v>
      </c>
      <c r="AS50" s="211" t="e">
        <f t="shared" ref="AS50" si="213">SUM(AS47:AS49)</f>
        <v>#REF!</v>
      </c>
      <c r="AT50" s="211" t="e">
        <f t="shared" ref="AT50" si="214">SUM(AT47:AT49)</f>
        <v>#REF!</v>
      </c>
      <c r="AU50" s="211" t="e">
        <f t="shared" ref="AU50" si="215">SUM(AU47:AU49)</f>
        <v>#REF!</v>
      </c>
      <c r="AV50" s="211" t="e">
        <f t="shared" ref="AV50" si="216">SUM(AV47:AV49)</f>
        <v>#REF!</v>
      </c>
      <c r="AW50" s="211" t="e">
        <f t="shared" ref="AW50" si="217">SUM(AW47:AW49)</f>
        <v>#REF!</v>
      </c>
      <c r="AX50" s="211" t="e">
        <f t="shared" ref="AX50" si="218">SUM(AX47:AX49)</f>
        <v>#REF!</v>
      </c>
      <c r="AY50" s="211" t="e">
        <f t="shared" ref="AY50" si="219">SUM(AY47:AY49)</f>
        <v>#REF!</v>
      </c>
      <c r="AZ50" s="211" t="e">
        <f t="shared" ref="AZ50" si="220">SUM(AZ47:AZ49)</f>
        <v>#REF!</v>
      </c>
      <c r="BA50" s="211" t="e">
        <f t="shared" ref="BA50" si="221">SUM(BA47:BA49)</f>
        <v>#REF!</v>
      </c>
      <c r="BB50" s="211" t="e">
        <f t="shared" ref="BB50" si="222">SUM(BB47:BB49)</f>
        <v>#REF!</v>
      </c>
      <c r="BC50" s="211" t="e">
        <f t="shared" ref="BC50" si="223">SUM(BC47:BC49)</f>
        <v>#REF!</v>
      </c>
      <c r="BD50" s="211"/>
      <c r="BE50" s="211" t="e">
        <f t="shared" ref="BE50" si="224">SUM(BE47:BE49)</f>
        <v>#REF!</v>
      </c>
      <c r="BF50" s="211" t="e">
        <f t="shared" ref="BF50" si="225">SUM(BF47:BF49)</f>
        <v>#REF!</v>
      </c>
      <c r="BG50" s="211" t="e">
        <f t="shared" ref="BG50" si="226">SUM(BG47:BG49)</f>
        <v>#REF!</v>
      </c>
      <c r="BH50" s="211" t="e">
        <f t="shared" ref="BH50" si="227">SUM(BH47:BH49)</f>
        <v>#REF!</v>
      </c>
      <c r="BI50" s="211" t="e">
        <f t="shared" ref="BI50" si="228">SUM(BI47:BI49)</f>
        <v>#REF!</v>
      </c>
      <c r="BJ50" s="211" t="e">
        <f t="shared" ref="BJ50" si="229">SUM(BJ47:BJ49)</f>
        <v>#REF!</v>
      </c>
      <c r="BK50" s="211" t="e">
        <f t="shared" ref="BK50" si="230">SUM(BK47:BK49)</f>
        <v>#REF!</v>
      </c>
      <c r="BL50" s="211" t="e">
        <f t="shared" ref="BL50" si="231">SUM(BL47:BL49)</f>
        <v>#REF!</v>
      </c>
      <c r="BM50" s="211" t="e">
        <f t="shared" ref="BM50" si="232">SUM(BM47:BM49)</f>
        <v>#REF!</v>
      </c>
      <c r="BN50" s="211" t="e">
        <f t="shared" ref="BN50" si="233">SUM(BN47:BN49)</f>
        <v>#REF!</v>
      </c>
      <c r="BO50" s="211" t="e">
        <f t="shared" ref="BO50" si="234">SUM(BO47:BO49)</f>
        <v>#REF!</v>
      </c>
      <c r="BP50" s="211" t="e">
        <f t="shared" ref="BP50" si="235">SUM(BP47:BP49)</f>
        <v>#REF!</v>
      </c>
      <c r="BQ50" s="211"/>
      <c r="BR50" s="211" t="e">
        <f t="shared" ref="BR50" si="236">SUM(BR47:BR49)</f>
        <v>#REF!</v>
      </c>
      <c r="BS50" s="211" t="e">
        <f t="shared" ref="BS50" si="237">SUM(BS47:BS49)</f>
        <v>#REF!</v>
      </c>
      <c r="BT50" s="211" t="e">
        <f t="shared" ref="BT50" si="238">SUM(BT47:BT49)</f>
        <v>#REF!</v>
      </c>
      <c r="BU50" s="211" t="e">
        <f t="shared" ref="BU50" si="239">SUM(BU47:BU49)</f>
        <v>#REF!</v>
      </c>
      <c r="BV50" s="211" t="e">
        <f t="shared" ref="BV50" si="240">SUM(BV47:BV49)</f>
        <v>#REF!</v>
      </c>
      <c r="BW50" s="211" t="e">
        <f t="shared" ref="BW50" si="241">SUM(BW47:BW49)</f>
        <v>#REF!</v>
      </c>
      <c r="BX50" s="211" t="e">
        <f t="shared" ref="BX50" si="242">SUM(BX47:BX49)</f>
        <v>#REF!</v>
      </c>
      <c r="BY50" s="211" t="e">
        <f t="shared" ref="BY50" si="243">SUM(BY47:BY49)</f>
        <v>#REF!</v>
      </c>
      <c r="BZ50" s="211" t="e">
        <f t="shared" ref="BZ50" si="244">SUM(BZ47:BZ49)</f>
        <v>#REF!</v>
      </c>
      <c r="CA50" s="211" t="e">
        <f t="shared" ref="CA50" si="245">SUM(CA47:CA49)</f>
        <v>#REF!</v>
      </c>
      <c r="CB50" s="211" t="e">
        <f t="shared" ref="CB50" si="246">SUM(CB47:CB49)</f>
        <v>#REF!</v>
      </c>
      <c r="CC50" s="211" t="e">
        <f t="shared" ref="CC50" si="247">SUM(CC47:CC49)</f>
        <v>#REF!</v>
      </c>
      <c r="CD50" s="211"/>
      <c r="CE50" s="211" t="e">
        <f t="shared" ref="CE50" si="248">SUM(CE47:CE49)</f>
        <v>#REF!</v>
      </c>
      <c r="CF50" s="211" t="e">
        <f t="shared" ref="CF50" si="249">SUM(CF47:CF49)</f>
        <v>#REF!</v>
      </c>
      <c r="CG50" s="211" t="e">
        <f t="shared" ref="CG50" si="250">SUM(CG47:CG49)</f>
        <v>#REF!</v>
      </c>
      <c r="CH50" s="211" t="e">
        <f t="shared" ref="CH50" si="251">SUM(CH47:CH49)</f>
        <v>#REF!</v>
      </c>
      <c r="CI50" s="211" t="e">
        <f t="shared" ref="CI50" si="252">SUM(CI47:CI49)</f>
        <v>#REF!</v>
      </c>
      <c r="CJ50" s="211" t="e">
        <f t="shared" ref="CJ50" si="253">SUM(CJ47:CJ49)</f>
        <v>#REF!</v>
      </c>
      <c r="CK50" s="211" t="e">
        <f t="shared" ref="CK50" si="254">SUM(CK47:CK49)</f>
        <v>#REF!</v>
      </c>
      <c r="CL50" s="211" t="e">
        <f t="shared" ref="CL50" si="255">SUM(CL47:CL49)</f>
        <v>#REF!</v>
      </c>
      <c r="CM50" s="211" t="e">
        <f t="shared" ref="CM50" si="256">SUM(CM47:CM49)</f>
        <v>#REF!</v>
      </c>
      <c r="CN50" s="211" t="e">
        <f t="shared" ref="CN50" si="257">SUM(CN47:CN49)</f>
        <v>#REF!</v>
      </c>
      <c r="CO50" s="211" t="e">
        <f t="shared" ref="CO50" si="258">SUM(CO47:CO49)</f>
        <v>#REF!</v>
      </c>
      <c r="CP50" s="211" t="e">
        <f t="shared" ref="CP50" si="259">SUM(CP47:CP49)</f>
        <v>#REF!</v>
      </c>
      <c r="CQ50" s="211"/>
      <c r="CR50" s="211" t="e">
        <f t="shared" ref="CR50" si="260">SUM(CR47:CR49)</f>
        <v>#REF!</v>
      </c>
      <c r="CS50" s="211" t="e">
        <f t="shared" ref="CS50" si="261">SUM(CS47:CS49)</f>
        <v>#REF!</v>
      </c>
      <c r="CT50" s="211" t="e">
        <f t="shared" ref="CT50" si="262">SUM(CT47:CT49)</f>
        <v>#REF!</v>
      </c>
      <c r="CU50" s="211" t="e">
        <f t="shared" ref="CU50" si="263">SUM(CU47:CU49)</f>
        <v>#REF!</v>
      </c>
      <c r="CV50" s="211" t="e">
        <f t="shared" ref="CV50" si="264">SUM(CV47:CV49)</f>
        <v>#REF!</v>
      </c>
      <c r="CW50" s="211" t="e">
        <f t="shared" ref="CW50" si="265">SUM(CW47:CW49)</f>
        <v>#REF!</v>
      </c>
      <c r="CX50" s="211" t="e">
        <f t="shared" ref="CX50" si="266">SUM(CX47:CX49)</f>
        <v>#REF!</v>
      </c>
      <c r="CY50" s="211" t="e">
        <f t="shared" ref="CY50" si="267">SUM(CY47:CY49)</f>
        <v>#REF!</v>
      </c>
      <c r="CZ50" s="211" t="e">
        <f t="shared" ref="CZ50" si="268">SUM(CZ47:CZ49)</f>
        <v>#REF!</v>
      </c>
      <c r="DA50" s="211" t="e">
        <f t="shared" ref="DA50" si="269">SUM(DA47:DA49)</f>
        <v>#REF!</v>
      </c>
      <c r="DB50" s="211" t="e">
        <f t="shared" ref="DB50" si="270">SUM(DB47:DB49)</f>
        <v>#REF!</v>
      </c>
      <c r="DC50" s="211" t="e">
        <f t="shared" ref="DC50" si="271">SUM(DC47:DC49)</f>
        <v>#REF!</v>
      </c>
      <c r="DD50" s="211"/>
      <c r="DE50" s="211" t="e">
        <f t="shared" ref="DE50" si="272">SUM(DE47:DE49)</f>
        <v>#REF!</v>
      </c>
      <c r="DF50" s="211" t="e">
        <f t="shared" ref="DF50" si="273">SUM(DF47:DF49)</f>
        <v>#REF!</v>
      </c>
      <c r="DG50" s="211" t="e">
        <f t="shared" ref="DG50" si="274">SUM(DG47:DG49)</f>
        <v>#REF!</v>
      </c>
      <c r="DH50" s="211" t="e">
        <f t="shared" ref="DH50" si="275">SUM(DH47:DH49)</f>
        <v>#REF!</v>
      </c>
      <c r="DI50" s="211" t="e">
        <f t="shared" ref="DI50" si="276">SUM(DI47:DI49)</f>
        <v>#REF!</v>
      </c>
      <c r="DJ50" s="211" t="e">
        <f t="shared" ref="DJ50" si="277">SUM(DJ47:DJ49)</f>
        <v>#REF!</v>
      </c>
      <c r="DK50" s="211" t="e">
        <f t="shared" ref="DK50" si="278">SUM(DK47:DK49)</f>
        <v>#REF!</v>
      </c>
      <c r="DL50" s="211" t="e">
        <f t="shared" ref="DL50" si="279">SUM(DL47:DL49)</f>
        <v>#REF!</v>
      </c>
      <c r="DM50" s="211" t="e">
        <f t="shared" ref="DM50" si="280">SUM(DM47:DM49)</f>
        <v>#REF!</v>
      </c>
      <c r="DN50" s="211" t="e">
        <f t="shared" ref="DN50" si="281">SUM(DN47:DN49)</f>
        <v>#REF!</v>
      </c>
      <c r="DO50" s="211" t="e">
        <f t="shared" ref="DO50" si="282">SUM(DO47:DO49)</f>
        <v>#REF!</v>
      </c>
      <c r="DP50" s="211" t="e">
        <f t="shared" ref="DP50" si="283">SUM(DP47:DP49)</f>
        <v>#REF!</v>
      </c>
      <c r="DQ50" s="211"/>
      <c r="DR50" s="211" t="e">
        <f t="shared" ref="DR50" si="284">SUM(DR47:DR49)</f>
        <v>#REF!</v>
      </c>
      <c r="DS50" s="211" t="e">
        <f t="shared" ref="DS50" si="285">SUM(DS47:DS49)</f>
        <v>#REF!</v>
      </c>
      <c r="DT50" s="211" t="e">
        <f t="shared" ref="DT50" si="286">SUM(DT47:DT49)</f>
        <v>#REF!</v>
      </c>
      <c r="DU50" s="211" t="e">
        <f t="shared" ref="DU50" si="287">SUM(DU47:DU49)</f>
        <v>#REF!</v>
      </c>
      <c r="DV50" s="211" t="e">
        <f t="shared" ref="DV50" si="288">SUM(DV47:DV49)</f>
        <v>#REF!</v>
      </c>
      <c r="DW50" s="211" t="e">
        <f t="shared" ref="DW50" si="289">SUM(DW47:DW49)</f>
        <v>#REF!</v>
      </c>
      <c r="DX50" s="211" t="e">
        <f t="shared" ref="DX50" si="290">SUM(DX47:DX49)</f>
        <v>#REF!</v>
      </c>
      <c r="DY50" s="211" t="e">
        <f t="shared" ref="DY50" si="291">SUM(DY47:DY49)</f>
        <v>#REF!</v>
      </c>
      <c r="DZ50" s="211" t="e">
        <f t="shared" ref="DZ50" si="292">SUM(DZ47:DZ49)</f>
        <v>#REF!</v>
      </c>
      <c r="EA50" s="211" t="e">
        <f t="shared" ref="EA50" si="293">SUM(EA47:EA49)</f>
        <v>#REF!</v>
      </c>
      <c r="EB50" s="211" t="e">
        <f t="shared" ref="EB50" si="294">SUM(EB47:EB49)</f>
        <v>#REF!</v>
      </c>
      <c r="EC50" s="211" t="e">
        <f t="shared" ref="EC50" si="295">SUM(EC47:EC49)</f>
        <v>#REF!</v>
      </c>
      <c r="ED50" s="211"/>
      <c r="EF50" s="211" t="e">
        <f t="shared" ref="EF50" si="296">SUM(EF47:EF49)</f>
        <v>#REF!</v>
      </c>
      <c r="EG50" s="211" t="e">
        <f t="shared" ref="EG50" si="297">SUM(EG47:EG49)</f>
        <v>#REF!</v>
      </c>
      <c r="EH50" s="211" t="e">
        <f t="shared" ref="EH50" si="298">SUM(EH47:EH49)</f>
        <v>#REF!</v>
      </c>
      <c r="EI50" s="211" t="e">
        <f t="shared" ref="EI50" si="299">SUM(EI47:EI49)</f>
        <v>#REF!</v>
      </c>
      <c r="EJ50" s="211" t="e">
        <f t="shared" ref="EJ50" si="300">SUM(EJ47:EJ49)</f>
        <v>#REF!</v>
      </c>
      <c r="EK50" s="211" t="e">
        <f t="shared" ref="EK50" si="301">SUM(EK47:EK49)</f>
        <v>#REF!</v>
      </c>
      <c r="EL50" s="211" t="e">
        <f t="shared" ref="EL50" si="302">SUM(EL47:EL49)</f>
        <v>#REF!</v>
      </c>
      <c r="EM50" s="211" t="e">
        <f t="shared" ref="EM50" si="303">SUM(EM47:EM49)</f>
        <v>#REF!</v>
      </c>
      <c r="EN50" s="211" t="e">
        <f t="shared" ref="EN50" si="304">SUM(EN47:EN49)</f>
        <v>#REF!</v>
      </c>
      <c r="EO50" s="211" t="e">
        <f t="shared" ref="EO50" si="305">SUM(EO47:EO49)</f>
        <v>#REF!</v>
      </c>
    </row>
    <row r="51" spans="1:145" x14ac:dyDescent="0.2">
      <c r="A51" s="37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</row>
    <row r="52" spans="1:145" x14ac:dyDescent="0.2">
      <c r="A52" s="37">
        <f t="shared" ref="A52:A59" si="306">+A14+27</f>
        <v>33</v>
      </c>
      <c r="B52" s="56" t="s">
        <v>12</v>
      </c>
      <c r="C52" s="35"/>
      <c r="D52" s="3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</row>
    <row r="53" spans="1:145" x14ac:dyDescent="0.2">
      <c r="A53" s="37">
        <f t="shared" si="306"/>
        <v>34</v>
      </c>
      <c r="B53" s="31"/>
      <c r="C53" s="34" t="s">
        <v>80</v>
      </c>
      <c r="D53" s="34"/>
      <c r="E53" s="213" t="e">
        <f>Customers!#REF!</f>
        <v>#REF!</v>
      </c>
      <c r="F53" s="213" t="e">
        <f>Customers!#REF!</f>
        <v>#REF!</v>
      </c>
      <c r="G53" s="213" t="e">
        <f>Customers!#REF!</f>
        <v>#REF!</v>
      </c>
      <c r="H53" s="213" t="e">
        <f>Customers!#REF!</f>
        <v>#REF!</v>
      </c>
      <c r="I53" s="213" t="e">
        <f>Customers!#REF!</f>
        <v>#REF!</v>
      </c>
      <c r="J53" s="213" t="e">
        <f>Customers!#REF!</f>
        <v>#REF!</v>
      </c>
      <c r="K53" s="213" t="e">
        <f>Customers!#REF!</f>
        <v>#REF!</v>
      </c>
      <c r="L53" s="213" t="e">
        <f>Customers!#REF!</f>
        <v>#REF!</v>
      </c>
      <c r="M53" s="213" t="e">
        <f>Customers!#REF!</f>
        <v>#REF!</v>
      </c>
      <c r="N53" s="213" t="e">
        <f>Customers!#REF!</f>
        <v>#REF!</v>
      </c>
      <c r="O53" s="213" t="e">
        <f>Customers!#REF!</f>
        <v>#REF!</v>
      </c>
      <c r="P53" s="213" t="e">
        <f>Customers!#REF!</f>
        <v>#REF!</v>
      </c>
      <c r="Q53" s="213" t="e">
        <f>SUM(E53:P53)</f>
        <v>#REF!</v>
      </c>
      <c r="R53" s="213" t="e">
        <f>Customers!#REF!</f>
        <v>#REF!</v>
      </c>
      <c r="S53" s="213" t="e">
        <f>Customers!#REF!</f>
        <v>#REF!</v>
      </c>
      <c r="T53" s="213" t="e">
        <f>Customers!#REF!</f>
        <v>#REF!</v>
      </c>
      <c r="U53" s="213" t="e">
        <f>Customers!#REF!</f>
        <v>#REF!</v>
      </c>
      <c r="V53" s="213" t="e">
        <f>Customers!#REF!</f>
        <v>#REF!</v>
      </c>
      <c r="W53" s="213" t="e">
        <f>Customers!#REF!</f>
        <v>#REF!</v>
      </c>
      <c r="X53" s="213" t="e">
        <f>Customers!#REF!</f>
        <v>#REF!</v>
      </c>
      <c r="Y53" s="213" t="e">
        <f>Customers!#REF!</f>
        <v>#REF!</v>
      </c>
      <c r="Z53" s="213" t="e">
        <f>Customers!#REF!</f>
        <v>#REF!</v>
      </c>
      <c r="AA53" s="213" t="e">
        <f>Customers!#REF!</f>
        <v>#REF!</v>
      </c>
      <c r="AB53" s="213" t="e">
        <f>Customers!#REF!</f>
        <v>#REF!</v>
      </c>
      <c r="AC53" s="213" t="e">
        <f>Customers!#REF!</f>
        <v>#REF!</v>
      </c>
      <c r="AD53" s="213" t="e">
        <f>SUM(R53:AC53)</f>
        <v>#REF!</v>
      </c>
      <c r="AE53" s="213" t="e">
        <f>Customers!#REF!</f>
        <v>#REF!</v>
      </c>
      <c r="AF53" s="213" t="e">
        <f>Customers!#REF!</f>
        <v>#REF!</v>
      </c>
      <c r="AG53" s="213" t="e">
        <f>Customers!#REF!</f>
        <v>#REF!</v>
      </c>
      <c r="AH53" s="213" t="e">
        <f>Customers!#REF!</f>
        <v>#REF!</v>
      </c>
      <c r="AI53" s="213" t="e">
        <f>Customers!#REF!</f>
        <v>#REF!</v>
      </c>
      <c r="AJ53" s="213" t="e">
        <f>Customers!#REF!</f>
        <v>#REF!</v>
      </c>
      <c r="AK53" s="213" t="e">
        <f>Customers!#REF!</f>
        <v>#REF!</v>
      </c>
      <c r="AL53" s="213" t="e">
        <f>Customers!#REF!</f>
        <v>#REF!</v>
      </c>
      <c r="AM53" s="213" t="e">
        <f>Customers!#REF!</f>
        <v>#REF!</v>
      </c>
      <c r="AN53" s="213" t="e">
        <f>Customers!#REF!</f>
        <v>#REF!</v>
      </c>
      <c r="AO53" s="213" t="e">
        <f>Customers!#REF!</f>
        <v>#REF!</v>
      </c>
      <c r="AP53" s="213" t="e">
        <f>Customers!#REF!</f>
        <v>#REF!</v>
      </c>
      <c r="AQ53" s="213" t="e">
        <f>SUM(AE53:AP53)</f>
        <v>#REF!</v>
      </c>
      <c r="AR53" s="213" t="e">
        <f>Customers!#REF!</f>
        <v>#REF!</v>
      </c>
      <c r="AS53" s="213" t="e">
        <f>Customers!#REF!</f>
        <v>#REF!</v>
      </c>
      <c r="AT53" s="213" t="e">
        <f>Customers!#REF!</f>
        <v>#REF!</v>
      </c>
      <c r="AU53" s="213" t="e">
        <f>Customers!#REF!</f>
        <v>#REF!</v>
      </c>
      <c r="AV53" s="213" t="e">
        <f>Customers!#REF!</f>
        <v>#REF!</v>
      </c>
      <c r="AW53" s="213" t="e">
        <f>Customers!#REF!</f>
        <v>#REF!</v>
      </c>
      <c r="AX53" s="213" t="e">
        <f>Customers!#REF!</f>
        <v>#REF!</v>
      </c>
      <c r="AY53" s="213" t="e">
        <f>Customers!#REF!</f>
        <v>#REF!</v>
      </c>
      <c r="AZ53" s="213" t="e">
        <f>Customers!#REF!</f>
        <v>#REF!</v>
      </c>
      <c r="BA53" s="213" t="e">
        <f>Customers!#REF!</f>
        <v>#REF!</v>
      </c>
      <c r="BB53" s="213" t="e">
        <f>Customers!#REF!</f>
        <v>#REF!</v>
      </c>
      <c r="BC53" s="213" t="e">
        <f>Customers!#REF!</f>
        <v>#REF!</v>
      </c>
      <c r="BD53" s="213" t="e">
        <f>SUM(AR53:BC53)</f>
        <v>#REF!</v>
      </c>
      <c r="BE53" s="213" t="e">
        <f>Customers!#REF!</f>
        <v>#REF!</v>
      </c>
      <c r="BF53" s="213" t="e">
        <f>Customers!#REF!</f>
        <v>#REF!</v>
      </c>
      <c r="BG53" s="213" t="e">
        <f>Customers!#REF!</f>
        <v>#REF!</v>
      </c>
      <c r="BH53" s="213" t="e">
        <f>Customers!#REF!</f>
        <v>#REF!</v>
      </c>
      <c r="BI53" s="213" t="e">
        <f>Customers!#REF!</f>
        <v>#REF!</v>
      </c>
      <c r="BJ53" s="213" t="e">
        <f>Customers!#REF!</f>
        <v>#REF!</v>
      </c>
      <c r="BK53" s="213" t="e">
        <f>Customers!#REF!</f>
        <v>#REF!</v>
      </c>
      <c r="BL53" s="213" t="e">
        <f>Customers!#REF!</f>
        <v>#REF!</v>
      </c>
      <c r="BM53" s="213" t="e">
        <f>Customers!#REF!</f>
        <v>#REF!</v>
      </c>
      <c r="BN53" s="213" t="e">
        <f>Customers!#REF!</f>
        <v>#REF!</v>
      </c>
      <c r="BO53" s="213" t="e">
        <f>Customers!#REF!</f>
        <v>#REF!</v>
      </c>
      <c r="BP53" s="213" t="e">
        <f>Customers!#REF!</f>
        <v>#REF!</v>
      </c>
      <c r="BQ53" s="213" t="e">
        <f>SUM(BE53:BP53)</f>
        <v>#REF!</v>
      </c>
      <c r="BR53" s="213" t="e">
        <f>Customers!#REF!</f>
        <v>#REF!</v>
      </c>
      <c r="BS53" s="213" t="e">
        <f>Customers!#REF!</f>
        <v>#REF!</v>
      </c>
      <c r="BT53" s="213" t="e">
        <f>Customers!#REF!</f>
        <v>#REF!</v>
      </c>
      <c r="BU53" s="213" t="e">
        <f>Customers!#REF!</f>
        <v>#REF!</v>
      </c>
      <c r="BV53" s="213" t="e">
        <f>Customers!#REF!</f>
        <v>#REF!</v>
      </c>
      <c r="BW53" s="213" t="e">
        <f>Customers!#REF!</f>
        <v>#REF!</v>
      </c>
      <c r="BX53" s="213" t="e">
        <f>Customers!#REF!</f>
        <v>#REF!</v>
      </c>
      <c r="BY53" s="213" t="e">
        <f>Customers!#REF!</f>
        <v>#REF!</v>
      </c>
      <c r="BZ53" s="213" t="e">
        <f>Customers!#REF!</f>
        <v>#REF!</v>
      </c>
      <c r="CA53" s="213" t="e">
        <f>Customers!#REF!</f>
        <v>#REF!</v>
      </c>
      <c r="CB53" s="213" t="e">
        <f>Customers!#REF!</f>
        <v>#REF!</v>
      </c>
      <c r="CC53" s="213" t="e">
        <f>Customers!#REF!</f>
        <v>#REF!</v>
      </c>
      <c r="CD53" s="213" t="e">
        <f>SUM(BR53:CC53)</f>
        <v>#REF!</v>
      </c>
      <c r="CE53" s="213" t="e">
        <f>Customers!#REF!</f>
        <v>#REF!</v>
      </c>
      <c r="CF53" s="213" t="e">
        <f>Customers!#REF!</f>
        <v>#REF!</v>
      </c>
      <c r="CG53" s="213" t="e">
        <f>Customers!#REF!</f>
        <v>#REF!</v>
      </c>
      <c r="CH53" s="213" t="e">
        <f>Customers!#REF!</f>
        <v>#REF!</v>
      </c>
      <c r="CI53" s="213" t="e">
        <f>Customers!#REF!</f>
        <v>#REF!</v>
      </c>
      <c r="CJ53" s="213" t="e">
        <f>Customers!#REF!</f>
        <v>#REF!</v>
      </c>
      <c r="CK53" s="213" t="e">
        <f>Customers!#REF!</f>
        <v>#REF!</v>
      </c>
      <c r="CL53" s="213" t="e">
        <f>Customers!#REF!</f>
        <v>#REF!</v>
      </c>
      <c r="CM53" s="213" t="e">
        <f>Customers!#REF!</f>
        <v>#REF!</v>
      </c>
      <c r="CN53" s="213" t="e">
        <f>Customers!#REF!</f>
        <v>#REF!</v>
      </c>
      <c r="CO53" s="213" t="e">
        <f>Customers!#REF!</f>
        <v>#REF!</v>
      </c>
      <c r="CP53" s="213" t="e">
        <f>Customers!#REF!</f>
        <v>#REF!</v>
      </c>
      <c r="CQ53" s="213" t="e">
        <f>SUM(CE53:CP53)</f>
        <v>#REF!</v>
      </c>
      <c r="CR53" s="213" t="e">
        <f>Customers!#REF!</f>
        <v>#REF!</v>
      </c>
      <c r="CS53" s="213" t="e">
        <f>Customers!#REF!</f>
        <v>#REF!</v>
      </c>
      <c r="CT53" s="213" t="e">
        <f>Customers!#REF!</f>
        <v>#REF!</v>
      </c>
      <c r="CU53" s="213" t="e">
        <f>Customers!#REF!</f>
        <v>#REF!</v>
      </c>
      <c r="CV53" s="213" t="e">
        <f>Customers!#REF!</f>
        <v>#REF!</v>
      </c>
      <c r="CW53" s="213" t="e">
        <f>Customers!#REF!</f>
        <v>#REF!</v>
      </c>
      <c r="CX53" s="213" t="e">
        <f>Customers!#REF!</f>
        <v>#REF!</v>
      </c>
      <c r="CY53" s="213" t="e">
        <f>Customers!#REF!</f>
        <v>#REF!</v>
      </c>
      <c r="CZ53" s="213" t="e">
        <f>Customers!#REF!</f>
        <v>#REF!</v>
      </c>
      <c r="DA53" s="213" t="e">
        <f>Customers!#REF!</f>
        <v>#REF!</v>
      </c>
      <c r="DB53" s="213" t="e">
        <f>Customers!#REF!</f>
        <v>#REF!</v>
      </c>
      <c r="DC53" s="213" t="e">
        <f>Customers!#REF!</f>
        <v>#REF!</v>
      </c>
      <c r="DD53" s="213" t="e">
        <f>SUM(CR53:DC53)</f>
        <v>#REF!</v>
      </c>
      <c r="DE53" s="213" t="e">
        <f>Customers!#REF!</f>
        <v>#REF!</v>
      </c>
      <c r="DF53" s="213" t="e">
        <f>Customers!#REF!</f>
        <v>#REF!</v>
      </c>
      <c r="DG53" s="213" t="e">
        <f>Customers!#REF!</f>
        <v>#REF!</v>
      </c>
      <c r="DH53" s="213" t="e">
        <f>Customers!#REF!</f>
        <v>#REF!</v>
      </c>
      <c r="DI53" s="213" t="e">
        <f>Customers!#REF!</f>
        <v>#REF!</v>
      </c>
      <c r="DJ53" s="213" t="e">
        <f>Customers!#REF!</f>
        <v>#REF!</v>
      </c>
      <c r="DK53" s="213" t="e">
        <f>Customers!#REF!</f>
        <v>#REF!</v>
      </c>
      <c r="DL53" s="213" t="e">
        <f>Customers!#REF!</f>
        <v>#REF!</v>
      </c>
      <c r="DM53" s="213" t="e">
        <f>Customers!#REF!</f>
        <v>#REF!</v>
      </c>
      <c r="DN53" s="213" t="e">
        <f>Customers!#REF!</f>
        <v>#REF!</v>
      </c>
      <c r="DO53" s="213" t="e">
        <f>Customers!#REF!</f>
        <v>#REF!</v>
      </c>
      <c r="DP53" s="213" t="e">
        <f>Customers!#REF!</f>
        <v>#REF!</v>
      </c>
      <c r="DQ53" s="213" t="e">
        <f>SUM(DE53:DP53)</f>
        <v>#REF!</v>
      </c>
      <c r="DR53" s="213" t="e">
        <f>Customers!#REF!</f>
        <v>#REF!</v>
      </c>
      <c r="DS53" s="213" t="e">
        <f>Customers!#REF!</f>
        <v>#REF!</v>
      </c>
      <c r="DT53" s="213" t="e">
        <f>Customers!#REF!</f>
        <v>#REF!</v>
      </c>
      <c r="DU53" s="213" t="e">
        <f>Customers!#REF!</f>
        <v>#REF!</v>
      </c>
      <c r="DV53" s="213" t="e">
        <f>Customers!#REF!</f>
        <v>#REF!</v>
      </c>
      <c r="DW53" s="213" t="e">
        <f>Customers!#REF!</f>
        <v>#REF!</v>
      </c>
      <c r="DX53" s="213" t="e">
        <f>Customers!#REF!</f>
        <v>#REF!</v>
      </c>
      <c r="DY53" s="213" t="e">
        <f>Customers!#REF!</f>
        <v>#REF!</v>
      </c>
      <c r="DZ53" s="213" t="e">
        <f>Customers!#REF!</f>
        <v>#REF!</v>
      </c>
      <c r="EA53" s="213" t="e">
        <f>Customers!#REF!</f>
        <v>#REF!</v>
      </c>
      <c r="EB53" s="213" t="e">
        <f>Customers!#REF!</f>
        <v>#REF!</v>
      </c>
      <c r="EC53" s="213" t="e">
        <f>Customers!#REF!</f>
        <v>#REF!</v>
      </c>
      <c r="ED53" s="213" t="e">
        <f>SUM(DR53:EC53)</f>
        <v>#REF!</v>
      </c>
      <c r="EF53" s="213" t="e">
        <f t="shared" ref="EF53:EF55" si="307">+Q53</f>
        <v>#REF!</v>
      </c>
      <c r="EG53" s="213" t="e">
        <f t="shared" ref="EG53:EG55" si="308">+AD53</f>
        <v>#REF!</v>
      </c>
      <c r="EH53" s="213" t="e">
        <f t="shared" ref="EH53:EH55" si="309">+AQ53</f>
        <v>#REF!</v>
      </c>
      <c r="EI53" s="213" t="e">
        <f t="shared" ref="EI53:EI55" si="310">+BD53</f>
        <v>#REF!</v>
      </c>
      <c r="EJ53" s="213" t="e">
        <f t="shared" ref="EJ53:EJ55" si="311">+BQ53</f>
        <v>#REF!</v>
      </c>
      <c r="EK53" s="213" t="e">
        <f t="shared" ref="EK53:EK55" si="312">+CD53</f>
        <v>#REF!</v>
      </c>
      <c r="EL53" s="213" t="e">
        <f t="shared" ref="EL53:EL55" si="313">+CQ53</f>
        <v>#REF!</v>
      </c>
      <c r="EM53" s="213" t="e">
        <f t="shared" ref="EM53:EM55" si="314">+DD53</f>
        <v>#REF!</v>
      </c>
      <c r="EN53" s="213" t="e">
        <f t="shared" ref="EN53:EN55" si="315">+DQ53</f>
        <v>#REF!</v>
      </c>
      <c r="EO53" s="213" t="e">
        <f t="shared" ref="EO53:EO55" si="316">+ED53</f>
        <v>#REF!</v>
      </c>
    </row>
    <row r="54" spans="1:145" x14ac:dyDescent="0.2">
      <c r="A54" s="37">
        <f t="shared" si="306"/>
        <v>35</v>
      </c>
      <c r="B54" s="35"/>
      <c r="C54" s="34" t="s">
        <v>21</v>
      </c>
      <c r="D54" s="34"/>
      <c r="E54" s="214" t="e">
        <f>Customers!#REF!</f>
        <v>#REF!</v>
      </c>
      <c r="F54" s="214" t="e">
        <f>Customers!#REF!</f>
        <v>#REF!</v>
      </c>
      <c r="G54" s="214" t="e">
        <f>Customers!#REF!</f>
        <v>#REF!</v>
      </c>
      <c r="H54" s="214" t="e">
        <f>Customers!#REF!</f>
        <v>#REF!</v>
      </c>
      <c r="I54" s="214" t="e">
        <f>Customers!#REF!</f>
        <v>#REF!</v>
      </c>
      <c r="J54" s="214" t="e">
        <f>Customers!#REF!</f>
        <v>#REF!</v>
      </c>
      <c r="K54" s="214" t="e">
        <f>Customers!#REF!</f>
        <v>#REF!</v>
      </c>
      <c r="L54" s="214" t="e">
        <f>Customers!#REF!</f>
        <v>#REF!</v>
      </c>
      <c r="M54" s="214" t="e">
        <f>Customers!#REF!</f>
        <v>#REF!</v>
      </c>
      <c r="N54" s="214" t="e">
        <f>Customers!#REF!</f>
        <v>#REF!</v>
      </c>
      <c r="O54" s="214" t="e">
        <f>Customers!#REF!</f>
        <v>#REF!</v>
      </c>
      <c r="P54" s="214" t="e">
        <f>Customers!#REF!</f>
        <v>#REF!</v>
      </c>
      <c r="Q54" s="214" t="e">
        <f>SUM(E54:P54)</f>
        <v>#REF!</v>
      </c>
      <c r="R54" s="214" t="e">
        <f>Customers!#REF!</f>
        <v>#REF!</v>
      </c>
      <c r="S54" s="214" t="e">
        <f>Customers!#REF!</f>
        <v>#REF!</v>
      </c>
      <c r="T54" s="214" t="e">
        <f>Customers!#REF!</f>
        <v>#REF!</v>
      </c>
      <c r="U54" s="214" t="e">
        <f>Customers!#REF!</f>
        <v>#REF!</v>
      </c>
      <c r="V54" s="214" t="e">
        <f>Customers!#REF!</f>
        <v>#REF!</v>
      </c>
      <c r="W54" s="214" t="e">
        <f>Customers!#REF!</f>
        <v>#REF!</v>
      </c>
      <c r="X54" s="214" t="e">
        <f>Customers!#REF!</f>
        <v>#REF!</v>
      </c>
      <c r="Y54" s="214" t="e">
        <f>Customers!#REF!</f>
        <v>#REF!</v>
      </c>
      <c r="Z54" s="214" t="e">
        <f>Customers!#REF!</f>
        <v>#REF!</v>
      </c>
      <c r="AA54" s="214" t="e">
        <f>Customers!#REF!</f>
        <v>#REF!</v>
      </c>
      <c r="AB54" s="214" t="e">
        <f>Customers!#REF!</f>
        <v>#REF!</v>
      </c>
      <c r="AC54" s="214" t="e">
        <f>Customers!#REF!</f>
        <v>#REF!</v>
      </c>
      <c r="AD54" s="214" t="e">
        <f>SUM(R54:AC54)</f>
        <v>#REF!</v>
      </c>
      <c r="AE54" s="214" t="e">
        <f>Customers!#REF!</f>
        <v>#REF!</v>
      </c>
      <c r="AF54" s="214" t="e">
        <f>Customers!#REF!</f>
        <v>#REF!</v>
      </c>
      <c r="AG54" s="214" t="e">
        <f>Customers!#REF!</f>
        <v>#REF!</v>
      </c>
      <c r="AH54" s="214" t="e">
        <f>Customers!#REF!</f>
        <v>#REF!</v>
      </c>
      <c r="AI54" s="214" t="e">
        <f>Customers!#REF!</f>
        <v>#REF!</v>
      </c>
      <c r="AJ54" s="214" t="e">
        <f>Customers!#REF!</f>
        <v>#REF!</v>
      </c>
      <c r="AK54" s="214" t="e">
        <f>Customers!#REF!</f>
        <v>#REF!</v>
      </c>
      <c r="AL54" s="214" t="e">
        <f>Customers!#REF!</f>
        <v>#REF!</v>
      </c>
      <c r="AM54" s="214" t="e">
        <f>Customers!#REF!</f>
        <v>#REF!</v>
      </c>
      <c r="AN54" s="214" t="e">
        <f>Customers!#REF!</f>
        <v>#REF!</v>
      </c>
      <c r="AO54" s="214" t="e">
        <f>Customers!#REF!</f>
        <v>#REF!</v>
      </c>
      <c r="AP54" s="214" t="e">
        <f>Customers!#REF!</f>
        <v>#REF!</v>
      </c>
      <c r="AQ54" s="214" t="e">
        <f>SUM(AE54:AP54)</f>
        <v>#REF!</v>
      </c>
      <c r="AR54" s="214" t="e">
        <f>Customers!#REF!</f>
        <v>#REF!</v>
      </c>
      <c r="AS54" s="214" t="e">
        <f>Customers!#REF!</f>
        <v>#REF!</v>
      </c>
      <c r="AT54" s="214" t="e">
        <f>Customers!#REF!</f>
        <v>#REF!</v>
      </c>
      <c r="AU54" s="214" t="e">
        <f>Customers!#REF!</f>
        <v>#REF!</v>
      </c>
      <c r="AV54" s="214" t="e">
        <f>Customers!#REF!</f>
        <v>#REF!</v>
      </c>
      <c r="AW54" s="214" t="e">
        <f>Customers!#REF!</f>
        <v>#REF!</v>
      </c>
      <c r="AX54" s="214" t="e">
        <f>Customers!#REF!</f>
        <v>#REF!</v>
      </c>
      <c r="AY54" s="214" t="e">
        <f>Customers!#REF!</f>
        <v>#REF!</v>
      </c>
      <c r="AZ54" s="214" t="e">
        <f>Customers!#REF!</f>
        <v>#REF!</v>
      </c>
      <c r="BA54" s="214" t="e">
        <f>Customers!#REF!</f>
        <v>#REF!</v>
      </c>
      <c r="BB54" s="214" t="e">
        <f>Customers!#REF!</f>
        <v>#REF!</v>
      </c>
      <c r="BC54" s="214" t="e">
        <f>Customers!#REF!</f>
        <v>#REF!</v>
      </c>
      <c r="BD54" s="214" t="e">
        <f>SUM(AR54:BC54)</f>
        <v>#REF!</v>
      </c>
      <c r="BE54" s="214" t="e">
        <f>Customers!#REF!</f>
        <v>#REF!</v>
      </c>
      <c r="BF54" s="214" t="e">
        <f>Customers!#REF!</f>
        <v>#REF!</v>
      </c>
      <c r="BG54" s="214" t="e">
        <f>Customers!#REF!</f>
        <v>#REF!</v>
      </c>
      <c r="BH54" s="214" t="e">
        <f>Customers!#REF!</f>
        <v>#REF!</v>
      </c>
      <c r="BI54" s="214" t="e">
        <f>Customers!#REF!</f>
        <v>#REF!</v>
      </c>
      <c r="BJ54" s="214" t="e">
        <f>Customers!#REF!</f>
        <v>#REF!</v>
      </c>
      <c r="BK54" s="214" t="e">
        <f>Customers!#REF!</f>
        <v>#REF!</v>
      </c>
      <c r="BL54" s="214" t="e">
        <f>Customers!#REF!</f>
        <v>#REF!</v>
      </c>
      <c r="BM54" s="214" t="e">
        <f>Customers!#REF!</f>
        <v>#REF!</v>
      </c>
      <c r="BN54" s="214" t="e">
        <f>Customers!#REF!</f>
        <v>#REF!</v>
      </c>
      <c r="BO54" s="214" t="e">
        <f>Customers!#REF!</f>
        <v>#REF!</v>
      </c>
      <c r="BP54" s="214" t="e">
        <f>Customers!#REF!</f>
        <v>#REF!</v>
      </c>
      <c r="BQ54" s="214" t="e">
        <f>SUM(BE54:BP54)</f>
        <v>#REF!</v>
      </c>
      <c r="BR54" s="214" t="e">
        <f>Customers!#REF!</f>
        <v>#REF!</v>
      </c>
      <c r="BS54" s="214" t="e">
        <f>Customers!#REF!</f>
        <v>#REF!</v>
      </c>
      <c r="BT54" s="214" t="e">
        <f>Customers!#REF!</f>
        <v>#REF!</v>
      </c>
      <c r="BU54" s="214" t="e">
        <f>Customers!#REF!</f>
        <v>#REF!</v>
      </c>
      <c r="BV54" s="214" t="e">
        <f>Customers!#REF!</f>
        <v>#REF!</v>
      </c>
      <c r="BW54" s="214" t="e">
        <f>Customers!#REF!</f>
        <v>#REF!</v>
      </c>
      <c r="BX54" s="214" t="e">
        <f>Customers!#REF!</f>
        <v>#REF!</v>
      </c>
      <c r="BY54" s="214" t="e">
        <f>Customers!#REF!</f>
        <v>#REF!</v>
      </c>
      <c r="BZ54" s="214" t="e">
        <f>Customers!#REF!</f>
        <v>#REF!</v>
      </c>
      <c r="CA54" s="214" t="e">
        <f>Customers!#REF!</f>
        <v>#REF!</v>
      </c>
      <c r="CB54" s="214" t="e">
        <f>Customers!#REF!</f>
        <v>#REF!</v>
      </c>
      <c r="CC54" s="214" t="e">
        <f>Customers!#REF!</f>
        <v>#REF!</v>
      </c>
      <c r="CD54" s="214" t="e">
        <f>SUM(BR54:CC54)</f>
        <v>#REF!</v>
      </c>
      <c r="CE54" s="214" t="e">
        <f>Customers!#REF!</f>
        <v>#REF!</v>
      </c>
      <c r="CF54" s="214" t="e">
        <f>Customers!#REF!</f>
        <v>#REF!</v>
      </c>
      <c r="CG54" s="214" t="e">
        <f>Customers!#REF!</f>
        <v>#REF!</v>
      </c>
      <c r="CH54" s="214" t="e">
        <f>Customers!#REF!</f>
        <v>#REF!</v>
      </c>
      <c r="CI54" s="214" t="e">
        <f>Customers!#REF!</f>
        <v>#REF!</v>
      </c>
      <c r="CJ54" s="214" t="e">
        <f>Customers!#REF!</f>
        <v>#REF!</v>
      </c>
      <c r="CK54" s="214" t="e">
        <f>Customers!#REF!</f>
        <v>#REF!</v>
      </c>
      <c r="CL54" s="214" t="e">
        <f>Customers!#REF!</f>
        <v>#REF!</v>
      </c>
      <c r="CM54" s="214" t="e">
        <f>Customers!#REF!</f>
        <v>#REF!</v>
      </c>
      <c r="CN54" s="214" t="e">
        <f>Customers!#REF!</f>
        <v>#REF!</v>
      </c>
      <c r="CO54" s="214" t="e">
        <f>Customers!#REF!</f>
        <v>#REF!</v>
      </c>
      <c r="CP54" s="214" t="e">
        <f>Customers!#REF!</f>
        <v>#REF!</v>
      </c>
      <c r="CQ54" s="214" t="e">
        <f>SUM(CE54:CP54)</f>
        <v>#REF!</v>
      </c>
      <c r="CR54" s="214" t="e">
        <f>Customers!#REF!</f>
        <v>#REF!</v>
      </c>
      <c r="CS54" s="214" t="e">
        <f>Customers!#REF!</f>
        <v>#REF!</v>
      </c>
      <c r="CT54" s="214" t="e">
        <f>Customers!#REF!</f>
        <v>#REF!</v>
      </c>
      <c r="CU54" s="214" t="e">
        <f>Customers!#REF!</f>
        <v>#REF!</v>
      </c>
      <c r="CV54" s="214" t="e">
        <f>Customers!#REF!</f>
        <v>#REF!</v>
      </c>
      <c r="CW54" s="214" t="e">
        <f>Customers!#REF!</f>
        <v>#REF!</v>
      </c>
      <c r="CX54" s="214" t="e">
        <f>Customers!#REF!</f>
        <v>#REF!</v>
      </c>
      <c r="CY54" s="214" t="e">
        <f>Customers!#REF!</f>
        <v>#REF!</v>
      </c>
      <c r="CZ54" s="214" t="e">
        <f>Customers!#REF!</f>
        <v>#REF!</v>
      </c>
      <c r="DA54" s="214" t="e">
        <f>Customers!#REF!</f>
        <v>#REF!</v>
      </c>
      <c r="DB54" s="214" t="e">
        <f>Customers!#REF!</f>
        <v>#REF!</v>
      </c>
      <c r="DC54" s="214" t="e">
        <f>Customers!#REF!</f>
        <v>#REF!</v>
      </c>
      <c r="DD54" s="214" t="e">
        <f>SUM(CR54:DC54)</f>
        <v>#REF!</v>
      </c>
      <c r="DE54" s="214" t="e">
        <f>Customers!#REF!</f>
        <v>#REF!</v>
      </c>
      <c r="DF54" s="214" t="e">
        <f>Customers!#REF!</f>
        <v>#REF!</v>
      </c>
      <c r="DG54" s="214" t="e">
        <f>Customers!#REF!</f>
        <v>#REF!</v>
      </c>
      <c r="DH54" s="214" t="e">
        <f>Customers!#REF!</f>
        <v>#REF!</v>
      </c>
      <c r="DI54" s="214" t="e">
        <f>Customers!#REF!</f>
        <v>#REF!</v>
      </c>
      <c r="DJ54" s="214" t="e">
        <f>Customers!#REF!</f>
        <v>#REF!</v>
      </c>
      <c r="DK54" s="214" t="e">
        <f>Customers!#REF!</f>
        <v>#REF!</v>
      </c>
      <c r="DL54" s="214" t="e">
        <f>Customers!#REF!</f>
        <v>#REF!</v>
      </c>
      <c r="DM54" s="214" t="e">
        <f>Customers!#REF!</f>
        <v>#REF!</v>
      </c>
      <c r="DN54" s="214" t="e">
        <f>Customers!#REF!</f>
        <v>#REF!</v>
      </c>
      <c r="DO54" s="214" t="e">
        <f>Customers!#REF!</f>
        <v>#REF!</v>
      </c>
      <c r="DP54" s="214" t="e">
        <f>Customers!#REF!</f>
        <v>#REF!</v>
      </c>
      <c r="DQ54" s="214" t="e">
        <f>SUM(DE54:DP54)</f>
        <v>#REF!</v>
      </c>
      <c r="DR54" s="214" t="e">
        <f>Customers!#REF!</f>
        <v>#REF!</v>
      </c>
      <c r="DS54" s="214" t="e">
        <f>Customers!#REF!</f>
        <v>#REF!</v>
      </c>
      <c r="DT54" s="214" t="e">
        <f>Customers!#REF!</f>
        <v>#REF!</v>
      </c>
      <c r="DU54" s="214" t="e">
        <f>Customers!#REF!</f>
        <v>#REF!</v>
      </c>
      <c r="DV54" s="214" t="e">
        <f>Customers!#REF!</f>
        <v>#REF!</v>
      </c>
      <c r="DW54" s="214" t="e">
        <f>Customers!#REF!</f>
        <v>#REF!</v>
      </c>
      <c r="DX54" s="214" t="e">
        <f>Customers!#REF!</f>
        <v>#REF!</v>
      </c>
      <c r="DY54" s="214" t="e">
        <f>Customers!#REF!</f>
        <v>#REF!</v>
      </c>
      <c r="DZ54" s="214" t="e">
        <f>Customers!#REF!</f>
        <v>#REF!</v>
      </c>
      <c r="EA54" s="214" t="e">
        <f>Customers!#REF!</f>
        <v>#REF!</v>
      </c>
      <c r="EB54" s="214" t="e">
        <f>Customers!#REF!</f>
        <v>#REF!</v>
      </c>
      <c r="EC54" s="214" t="e">
        <f>Customers!#REF!</f>
        <v>#REF!</v>
      </c>
      <c r="ED54" s="214" t="e">
        <f>SUM(DR54:EC54)</f>
        <v>#REF!</v>
      </c>
      <c r="EF54" s="214" t="e">
        <f t="shared" si="307"/>
        <v>#REF!</v>
      </c>
      <c r="EG54" s="214" t="e">
        <f t="shared" si="308"/>
        <v>#REF!</v>
      </c>
      <c r="EH54" s="214" t="e">
        <f t="shared" si="309"/>
        <v>#REF!</v>
      </c>
      <c r="EI54" s="214" t="e">
        <f t="shared" si="310"/>
        <v>#REF!</v>
      </c>
      <c r="EJ54" s="214" t="e">
        <f t="shared" si="311"/>
        <v>#REF!</v>
      </c>
      <c r="EK54" s="214" t="e">
        <f t="shared" si="312"/>
        <v>#REF!</v>
      </c>
      <c r="EL54" s="214" t="e">
        <f t="shared" si="313"/>
        <v>#REF!</v>
      </c>
      <c r="EM54" s="214" t="e">
        <f t="shared" si="314"/>
        <v>#REF!</v>
      </c>
      <c r="EN54" s="214" t="e">
        <f t="shared" si="315"/>
        <v>#REF!</v>
      </c>
      <c r="EO54" s="214" t="e">
        <f t="shared" si="316"/>
        <v>#REF!</v>
      </c>
    </row>
    <row r="55" spans="1:145" x14ac:dyDescent="0.2">
      <c r="A55" s="37">
        <f t="shared" si="306"/>
        <v>36</v>
      </c>
      <c r="B55" s="31"/>
      <c r="C55" s="35"/>
      <c r="D55" s="35" t="s">
        <v>217</v>
      </c>
      <c r="E55" s="213" t="e">
        <f>E53+E54</f>
        <v>#REF!</v>
      </c>
      <c r="F55" s="213" t="e">
        <f t="shared" ref="F55" si="317">F53+F54</f>
        <v>#REF!</v>
      </c>
      <c r="G55" s="213" t="e">
        <f t="shared" ref="G55" si="318">G53+G54</f>
        <v>#REF!</v>
      </c>
      <c r="H55" s="213" t="e">
        <f t="shared" ref="H55" si="319">H53+H54</f>
        <v>#REF!</v>
      </c>
      <c r="I55" s="213" t="e">
        <f t="shared" ref="I55" si="320">I53+I54</f>
        <v>#REF!</v>
      </c>
      <c r="J55" s="213" t="e">
        <f t="shared" ref="J55" si="321">J53+J54</f>
        <v>#REF!</v>
      </c>
      <c r="K55" s="213" t="e">
        <f t="shared" ref="K55" si="322">K53+K54</f>
        <v>#REF!</v>
      </c>
      <c r="L55" s="213" t="e">
        <f t="shared" ref="L55" si="323">L53+L54</f>
        <v>#REF!</v>
      </c>
      <c r="M55" s="213" t="e">
        <f t="shared" ref="M55" si="324">M53+M54</f>
        <v>#REF!</v>
      </c>
      <c r="N55" s="213" t="e">
        <f t="shared" ref="N55" si="325">N53+N54</f>
        <v>#REF!</v>
      </c>
      <c r="O55" s="213" t="e">
        <f t="shared" ref="O55" si="326">O53+O54</f>
        <v>#REF!</v>
      </c>
      <c r="P55" s="213" t="e">
        <f t="shared" ref="P55" si="327">P53+P54</f>
        <v>#REF!</v>
      </c>
      <c r="Q55" s="213" t="e">
        <f t="shared" ref="Q55" si="328">Q53+Q54</f>
        <v>#REF!</v>
      </c>
      <c r="R55" s="213" t="e">
        <f>R53+R54</f>
        <v>#REF!</v>
      </c>
      <c r="S55" s="213" t="e">
        <f t="shared" ref="S55" si="329">S53+S54</f>
        <v>#REF!</v>
      </c>
      <c r="T55" s="213" t="e">
        <f t="shared" ref="T55" si="330">T53+T54</f>
        <v>#REF!</v>
      </c>
      <c r="U55" s="213" t="e">
        <f t="shared" ref="U55" si="331">U53+U54</f>
        <v>#REF!</v>
      </c>
      <c r="V55" s="213" t="e">
        <f t="shared" ref="V55" si="332">V53+V54</f>
        <v>#REF!</v>
      </c>
      <c r="W55" s="213" t="e">
        <f t="shared" ref="W55" si="333">W53+W54</f>
        <v>#REF!</v>
      </c>
      <c r="X55" s="213" t="e">
        <f t="shared" ref="X55" si="334">X53+X54</f>
        <v>#REF!</v>
      </c>
      <c r="Y55" s="213" t="e">
        <f t="shared" ref="Y55" si="335">Y53+Y54</f>
        <v>#REF!</v>
      </c>
      <c r="Z55" s="213" t="e">
        <f t="shared" ref="Z55" si="336">Z53+Z54</f>
        <v>#REF!</v>
      </c>
      <c r="AA55" s="213" t="e">
        <f t="shared" ref="AA55" si="337">AA53+AA54</f>
        <v>#REF!</v>
      </c>
      <c r="AB55" s="213" t="e">
        <f t="shared" ref="AB55" si="338">AB53+AB54</f>
        <v>#REF!</v>
      </c>
      <c r="AC55" s="213" t="e">
        <f t="shared" ref="AC55" si="339">AC53+AC54</f>
        <v>#REF!</v>
      </c>
      <c r="AD55" s="213" t="e">
        <f t="shared" ref="AD55" si="340">AD53+AD54</f>
        <v>#REF!</v>
      </c>
      <c r="AE55" s="213" t="e">
        <f>AE53+AE54</f>
        <v>#REF!</v>
      </c>
      <c r="AF55" s="213" t="e">
        <f t="shared" ref="AF55" si="341">AF53+AF54</f>
        <v>#REF!</v>
      </c>
      <c r="AG55" s="213" t="e">
        <f t="shared" ref="AG55" si="342">AG53+AG54</f>
        <v>#REF!</v>
      </c>
      <c r="AH55" s="213" t="e">
        <f t="shared" ref="AH55" si="343">AH53+AH54</f>
        <v>#REF!</v>
      </c>
      <c r="AI55" s="213" t="e">
        <f t="shared" ref="AI55" si="344">AI53+AI54</f>
        <v>#REF!</v>
      </c>
      <c r="AJ55" s="213" t="e">
        <f t="shared" ref="AJ55" si="345">AJ53+AJ54</f>
        <v>#REF!</v>
      </c>
      <c r="AK55" s="213" t="e">
        <f t="shared" ref="AK55" si="346">AK53+AK54</f>
        <v>#REF!</v>
      </c>
      <c r="AL55" s="213" t="e">
        <f t="shared" ref="AL55" si="347">AL53+AL54</f>
        <v>#REF!</v>
      </c>
      <c r="AM55" s="213" t="e">
        <f t="shared" ref="AM55" si="348">AM53+AM54</f>
        <v>#REF!</v>
      </c>
      <c r="AN55" s="213" t="e">
        <f t="shared" ref="AN55" si="349">AN53+AN54</f>
        <v>#REF!</v>
      </c>
      <c r="AO55" s="213" t="e">
        <f t="shared" ref="AO55" si="350">AO53+AO54</f>
        <v>#REF!</v>
      </c>
      <c r="AP55" s="213" t="e">
        <f t="shared" ref="AP55" si="351">AP53+AP54</f>
        <v>#REF!</v>
      </c>
      <c r="AQ55" s="213" t="e">
        <f t="shared" ref="AQ55" si="352">AQ53+AQ54</f>
        <v>#REF!</v>
      </c>
      <c r="AR55" s="213" t="e">
        <f>AR53+AR54</f>
        <v>#REF!</v>
      </c>
      <c r="AS55" s="213" t="e">
        <f t="shared" ref="AS55" si="353">AS53+AS54</f>
        <v>#REF!</v>
      </c>
      <c r="AT55" s="213" t="e">
        <f t="shared" ref="AT55" si="354">AT53+AT54</f>
        <v>#REF!</v>
      </c>
      <c r="AU55" s="213" t="e">
        <f t="shared" ref="AU55" si="355">AU53+AU54</f>
        <v>#REF!</v>
      </c>
      <c r="AV55" s="213" t="e">
        <f t="shared" ref="AV55" si="356">AV53+AV54</f>
        <v>#REF!</v>
      </c>
      <c r="AW55" s="213" t="e">
        <f t="shared" ref="AW55" si="357">AW53+AW54</f>
        <v>#REF!</v>
      </c>
      <c r="AX55" s="213" t="e">
        <f t="shared" ref="AX55" si="358">AX53+AX54</f>
        <v>#REF!</v>
      </c>
      <c r="AY55" s="213" t="e">
        <f t="shared" ref="AY55" si="359">AY53+AY54</f>
        <v>#REF!</v>
      </c>
      <c r="AZ55" s="213" t="e">
        <f t="shared" ref="AZ55" si="360">AZ53+AZ54</f>
        <v>#REF!</v>
      </c>
      <c r="BA55" s="213" t="e">
        <f t="shared" ref="BA55" si="361">BA53+BA54</f>
        <v>#REF!</v>
      </c>
      <c r="BB55" s="213" t="e">
        <f t="shared" ref="BB55" si="362">BB53+BB54</f>
        <v>#REF!</v>
      </c>
      <c r="BC55" s="213" t="e">
        <f t="shared" ref="BC55" si="363">BC53+BC54</f>
        <v>#REF!</v>
      </c>
      <c r="BD55" s="213" t="e">
        <f t="shared" ref="BD55" si="364">BD53+BD54</f>
        <v>#REF!</v>
      </c>
      <c r="BE55" s="213" t="e">
        <f>BE53+BE54</f>
        <v>#REF!</v>
      </c>
      <c r="BF55" s="213" t="e">
        <f t="shared" ref="BF55" si="365">BF53+BF54</f>
        <v>#REF!</v>
      </c>
      <c r="BG55" s="213" t="e">
        <f t="shared" ref="BG55" si="366">BG53+BG54</f>
        <v>#REF!</v>
      </c>
      <c r="BH55" s="213" t="e">
        <f t="shared" ref="BH55" si="367">BH53+BH54</f>
        <v>#REF!</v>
      </c>
      <c r="BI55" s="213" t="e">
        <f t="shared" ref="BI55" si="368">BI53+BI54</f>
        <v>#REF!</v>
      </c>
      <c r="BJ55" s="213" t="e">
        <f t="shared" ref="BJ55" si="369">BJ53+BJ54</f>
        <v>#REF!</v>
      </c>
      <c r="BK55" s="213" t="e">
        <f t="shared" ref="BK55" si="370">BK53+BK54</f>
        <v>#REF!</v>
      </c>
      <c r="BL55" s="213" t="e">
        <f t="shared" ref="BL55" si="371">BL53+BL54</f>
        <v>#REF!</v>
      </c>
      <c r="BM55" s="213" t="e">
        <f t="shared" ref="BM55" si="372">BM53+BM54</f>
        <v>#REF!</v>
      </c>
      <c r="BN55" s="213" t="e">
        <f t="shared" ref="BN55" si="373">BN53+BN54</f>
        <v>#REF!</v>
      </c>
      <c r="BO55" s="213" t="e">
        <f t="shared" ref="BO55" si="374">BO53+BO54</f>
        <v>#REF!</v>
      </c>
      <c r="BP55" s="213" t="e">
        <f t="shared" ref="BP55" si="375">BP53+BP54</f>
        <v>#REF!</v>
      </c>
      <c r="BQ55" s="213" t="e">
        <f t="shared" ref="BQ55" si="376">BQ53+BQ54</f>
        <v>#REF!</v>
      </c>
      <c r="BR55" s="213" t="e">
        <f>BR53+BR54</f>
        <v>#REF!</v>
      </c>
      <c r="BS55" s="213" t="e">
        <f t="shared" ref="BS55" si="377">BS53+BS54</f>
        <v>#REF!</v>
      </c>
      <c r="BT55" s="213" t="e">
        <f t="shared" ref="BT55" si="378">BT53+BT54</f>
        <v>#REF!</v>
      </c>
      <c r="BU55" s="213" t="e">
        <f t="shared" ref="BU55" si="379">BU53+BU54</f>
        <v>#REF!</v>
      </c>
      <c r="BV55" s="213" t="e">
        <f t="shared" ref="BV55" si="380">BV53+BV54</f>
        <v>#REF!</v>
      </c>
      <c r="BW55" s="213" t="e">
        <f t="shared" ref="BW55" si="381">BW53+BW54</f>
        <v>#REF!</v>
      </c>
      <c r="BX55" s="213" t="e">
        <f t="shared" ref="BX55" si="382">BX53+BX54</f>
        <v>#REF!</v>
      </c>
      <c r="BY55" s="213" t="e">
        <f t="shared" ref="BY55" si="383">BY53+BY54</f>
        <v>#REF!</v>
      </c>
      <c r="BZ55" s="213" t="e">
        <f t="shared" ref="BZ55" si="384">BZ53+BZ54</f>
        <v>#REF!</v>
      </c>
      <c r="CA55" s="213" t="e">
        <f t="shared" ref="CA55" si="385">CA53+CA54</f>
        <v>#REF!</v>
      </c>
      <c r="CB55" s="213" t="e">
        <f t="shared" ref="CB55" si="386">CB53+CB54</f>
        <v>#REF!</v>
      </c>
      <c r="CC55" s="213" t="e">
        <f t="shared" ref="CC55" si="387">CC53+CC54</f>
        <v>#REF!</v>
      </c>
      <c r="CD55" s="213" t="e">
        <f t="shared" ref="CD55" si="388">CD53+CD54</f>
        <v>#REF!</v>
      </c>
      <c r="CE55" s="213" t="e">
        <f>CE53+CE54</f>
        <v>#REF!</v>
      </c>
      <c r="CF55" s="213" t="e">
        <f t="shared" ref="CF55" si="389">CF53+CF54</f>
        <v>#REF!</v>
      </c>
      <c r="CG55" s="213" t="e">
        <f t="shared" ref="CG55" si="390">CG53+CG54</f>
        <v>#REF!</v>
      </c>
      <c r="CH55" s="213" t="e">
        <f t="shared" ref="CH55" si="391">CH53+CH54</f>
        <v>#REF!</v>
      </c>
      <c r="CI55" s="213" t="e">
        <f t="shared" ref="CI55" si="392">CI53+CI54</f>
        <v>#REF!</v>
      </c>
      <c r="CJ55" s="213" t="e">
        <f t="shared" ref="CJ55" si="393">CJ53+CJ54</f>
        <v>#REF!</v>
      </c>
      <c r="CK55" s="213" t="e">
        <f t="shared" ref="CK55" si="394">CK53+CK54</f>
        <v>#REF!</v>
      </c>
      <c r="CL55" s="213" t="e">
        <f t="shared" ref="CL55" si="395">CL53+CL54</f>
        <v>#REF!</v>
      </c>
      <c r="CM55" s="213" t="e">
        <f t="shared" ref="CM55" si="396">CM53+CM54</f>
        <v>#REF!</v>
      </c>
      <c r="CN55" s="213" t="e">
        <f t="shared" ref="CN55" si="397">CN53+CN54</f>
        <v>#REF!</v>
      </c>
      <c r="CO55" s="213" t="e">
        <f t="shared" ref="CO55" si="398">CO53+CO54</f>
        <v>#REF!</v>
      </c>
      <c r="CP55" s="213" t="e">
        <f t="shared" ref="CP55" si="399">CP53+CP54</f>
        <v>#REF!</v>
      </c>
      <c r="CQ55" s="213" t="e">
        <f t="shared" ref="CQ55" si="400">CQ53+CQ54</f>
        <v>#REF!</v>
      </c>
      <c r="CR55" s="213" t="e">
        <f>CR53+CR54</f>
        <v>#REF!</v>
      </c>
      <c r="CS55" s="213" t="e">
        <f t="shared" ref="CS55" si="401">CS53+CS54</f>
        <v>#REF!</v>
      </c>
      <c r="CT55" s="213" t="e">
        <f t="shared" ref="CT55" si="402">CT53+CT54</f>
        <v>#REF!</v>
      </c>
      <c r="CU55" s="213" t="e">
        <f t="shared" ref="CU55" si="403">CU53+CU54</f>
        <v>#REF!</v>
      </c>
      <c r="CV55" s="213" t="e">
        <f t="shared" ref="CV55" si="404">CV53+CV54</f>
        <v>#REF!</v>
      </c>
      <c r="CW55" s="213" t="e">
        <f t="shared" ref="CW55" si="405">CW53+CW54</f>
        <v>#REF!</v>
      </c>
      <c r="CX55" s="213" t="e">
        <f t="shared" ref="CX55" si="406">CX53+CX54</f>
        <v>#REF!</v>
      </c>
      <c r="CY55" s="213" t="e">
        <f t="shared" ref="CY55" si="407">CY53+CY54</f>
        <v>#REF!</v>
      </c>
      <c r="CZ55" s="213" t="e">
        <f t="shared" ref="CZ55" si="408">CZ53+CZ54</f>
        <v>#REF!</v>
      </c>
      <c r="DA55" s="213" t="e">
        <f t="shared" ref="DA55" si="409">DA53+DA54</f>
        <v>#REF!</v>
      </c>
      <c r="DB55" s="213" t="e">
        <f t="shared" ref="DB55" si="410">DB53+DB54</f>
        <v>#REF!</v>
      </c>
      <c r="DC55" s="213" t="e">
        <f t="shared" ref="DC55" si="411">DC53+DC54</f>
        <v>#REF!</v>
      </c>
      <c r="DD55" s="213" t="e">
        <f t="shared" ref="DD55" si="412">DD53+DD54</f>
        <v>#REF!</v>
      </c>
      <c r="DE55" s="213" t="e">
        <f>DE53+DE54</f>
        <v>#REF!</v>
      </c>
      <c r="DF55" s="213" t="e">
        <f t="shared" ref="DF55" si="413">DF53+DF54</f>
        <v>#REF!</v>
      </c>
      <c r="DG55" s="213" t="e">
        <f t="shared" ref="DG55" si="414">DG53+DG54</f>
        <v>#REF!</v>
      </c>
      <c r="DH55" s="213" t="e">
        <f t="shared" ref="DH55" si="415">DH53+DH54</f>
        <v>#REF!</v>
      </c>
      <c r="DI55" s="213" t="e">
        <f t="shared" ref="DI55" si="416">DI53+DI54</f>
        <v>#REF!</v>
      </c>
      <c r="DJ55" s="213" t="e">
        <f t="shared" ref="DJ55" si="417">DJ53+DJ54</f>
        <v>#REF!</v>
      </c>
      <c r="DK55" s="213" t="e">
        <f t="shared" ref="DK55" si="418">DK53+DK54</f>
        <v>#REF!</v>
      </c>
      <c r="DL55" s="213" t="e">
        <f t="shared" ref="DL55" si="419">DL53+DL54</f>
        <v>#REF!</v>
      </c>
      <c r="DM55" s="213" t="e">
        <f t="shared" ref="DM55" si="420">DM53+DM54</f>
        <v>#REF!</v>
      </c>
      <c r="DN55" s="213" t="e">
        <f t="shared" ref="DN55" si="421">DN53+DN54</f>
        <v>#REF!</v>
      </c>
      <c r="DO55" s="213" t="e">
        <f t="shared" ref="DO55" si="422">DO53+DO54</f>
        <v>#REF!</v>
      </c>
      <c r="DP55" s="213" t="e">
        <f t="shared" ref="DP55" si="423">DP53+DP54</f>
        <v>#REF!</v>
      </c>
      <c r="DQ55" s="213" t="e">
        <f t="shared" ref="DQ55" si="424">DQ53+DQ54</f>
        <v>#REF!</v>
      </c>
      <c r="DR55" s="213" t="e">
        <f>DR53+DR54</f>
        <v>#REF!</v>
      </c>
      <c r="DS55" s="213" t="e">
        <f t="shared" ref="DS55" si="425">DS53+DS54</f>
        <v>#REF!</v>
      </c>
      <c r="DT55" s="213" t="e">
        <f t="shared" ref="DT55" si="426">DT53+DT54</f>
        <v>#REF!</v>
      </c>
      <c r="DU55" s="213" t="e">
        <f t="shared" ref="DU55" si="427">DU53+DU54</f>
        <v>#REF!</v>
      </c>
      <c r="DV55" s="213" t="e">
        <f t="shared" ref="DV55" si="428">DV53+DV54</f>
        <v>#REF!</v>
      </c>
      <c r="DW55" s="213" t="e">
        <f t="shared" ref="DW55" si="429">DW53+DW54</f>
        <v>#REF!</v>
      </c>
      <c r="DX55" s="213" t="e">
        <f t="shared" ref="DX55" si="430">DX53+DX54</f>
        <v>#REF!</v>
      </c>
      <c r="DY55" s="213" t="e">
        <f t="shared" ref="DY55" si="431">DY53+DY54</f>
        <v>#REF!</v>
      </c>
      <c r="DZ55" s="213" t="e">
        <f t="shared" ref="DZ55" si="432">DZ53+DZ54</f>
        <v>#REF!</v>
      </c>
      <c r="EA55" s="213" t="e">
        <f t="shared" ref="EA55" si="433">EA53+EA54</f>
        <v>#REF!</v>
      </c>
      <c r="EB55" s="213" t="e">
        <f t="shared" ref="EB55" si="434">EB53+EB54</f>
        <v>#REF!</v>
      </c>
      <c r="EC55" s="213" t="e">
        <f t="shared" ref="EC55" si="435">EC53+EC54</f>
        <v>#REF!</v>
      </c>
      <c r="ED55" s="213" t="e">
        <f t="shared" ref="ED55" si="436">ED53+ED54</f>
        <v>#REF!</v>
      </c>
      <c r="EF55" s="213" t="e">
        <f t="shared" si="307"/>
        <v>#REF!</v>
      </c>
      <c r="EG55" s="213" t="e">
        <f t="shared" si="308"/>
        <v>#REF!</v>
      </c>
      <c r="EH55" s="213" t="e">
        <f t="shared" si="309"/>
        <v>#REF!</v>
      </c>
      <c r="EI55" s="213" t="e">
        <f t="shared" si="310"/>
        <v>#REF!</v>
      </c>
      <c r="EJ55" s="213" t="e">
        <f t="shared" si="311"/>
        <v>#REF!</v>
      </c>
      <c r="EK55" s="213" t="e">
        <f t="shared" si="312"/>
        <v>#REF!</v>
      </c>
      <c r="EL55" s="213" t="e">
        <f t="shared" si="313"/>
        <v>#REF!</v>
      </c>
      <c r="EM55" s="213" t="e">
        <f t="shared" si="314"/>
        <v>#REF!</v>
      </c>
      <c r="EN55" s="213" t="e">
        <f t="shared" si="315"/>
        <v>#REF!</v>
      </c>
      <c r="EO55" s="213" t="e">
        <f t="shared" si="316"/>
        <v>#REF!</v>
      </c>
    </row>
    <row r="56" spans="1:145" x14ac:dyDescent="0.2">
      <c r="A56" s="37">
        <f t="shared" si="306"/>
        <v>37</v>
      </c>
      <c r="B56" s="56" t="s">
        <v>26</v>
      </c>
      <c r="C56" s="35"/>
      <c r="D56" s="35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213"/>
      <c r="BJ56" s="213"/>
      <c r="BK56" s="213"/>
      <c r="BL56" s="213"/>
      <c r="BM56" s="213"/>
      <c r="BN56" s="213"/>
      <c r="BO56" s="213"/>
      <c r="BP56" s="213"/>
      <c r="BQ56" s="213"/>
      <c r="BR56" s="213"/>
      <c r="BS56" s="213"/>
      <c r="BT56" s="213"/>
      <c r="BU56" s="213"/>
      <c r="BV56" s="213"/>
      <c r="BW56" s="213"/>
      <c r="BX56" s="213"/>
      <c r="BY56" s="213"/>
      <c r="BZ56" s="213"/>
      <c r="CA56" s="213"/>
      <c r="CB56" s="213"/>
      <c r="CC56" s="213"/>
      <c r="CD56" s="213"/>
      <c r="CE56" s="213"/>
      <c r="CF56" s="213"/>
      <c r="CG56" s="213"/>
      <c r="CH56" s="213"/>
      <c r="CI56" s="213"/>
      <c r="CJ56" s="213"/>
      <c r="CK56" s="213"/>
      <c r="CL56" s="213"/>
      <c r="CM56" s="213"/>
      <c r="CN56" s="213"/>
      <c r="CO56" s="213"/>
      <c r="CP56" s="213"/>
      <c r="CQ56" s="213"/>
      <c r="CR56" s="213"/>
      <c r="CS56" s="213"/>
      <c r="CT56" s="213"/>
      <c r="CU56" s="213"/>
      <c r="CV56" s="213"/>
      <c r="CW56" s="213"/>
      <c r="CX56" s="213"/>
      <c r="CY56" s="213"/>
      <c r="CZ56" s="213"/>
      <c r="DA56" s="213"/>
      <c r="DB56" s="213"/>
      <c r="DC56" s="213"/>
      <c r="DD56" s="213"/>
      <c r="DE56" s="213"/>
      <c r="DF56" s="213"/>
      <c r="DG56" s="213"/>
      <c r="DH56" s="213"/>
      <c r="DI56" s="213"/>
      <c r="DJ56" s="213"/>
      <c r="DK56" s="213"/>
      <c r="DL56" s="213"/>
      <c r="DM56" s="213"/>
      <c r="DN56" s="213"/>
      <c r="DO56" s="213"/>
      <c r="DP56" s="213"/>
      <c r="DQ56" s="213"/>
      <c r="DR56" s="213"/>
      <c r="DS56" s="213"/>
      <c r="DT56" s="213"/>
      <c r="DU56" s="213"/>
      <c r="DV56" s="213"/>
      <c r="DW56" s="213"/>
      <c r="DX56" s="213"/>
      <c r="DY56" s="213"/>
      <c r="DZ56" s="213"/>
      <c r="EA56" s="213"/>
      <c r="EB56" s="213"/>
      <c r="EC56" s="213"/>
      <c r="ED56" s="213"/>
      <c r="EF56" s="213"/>
      <c r="EG56" s="213"/>
      <c r="EH56" s="213"/>
      <c r="EI56" s="213"/>
      <c r="EJ56" s="213"/>
      <c r="EK56" s="213"/>
      <c r="EL56" s="213"/>
      <c r="EM56" s="213"/>
      <c r="EN56" s="213"/>
      <c r="EO56" s="213"/>
    </row>
    <row r="57" spans="1:145" x14ac:dyDescent="0.2">
      <c r="A57" s="37">
        <f t="shared" si="306"/>
        <v>38</v>
      </c>
      <c r="B57" s="31"/>
      <c r="C57" s="34" t="s">
        <v>80</v>
      </c>
      <c r="D57" s="34"/>
      <c r="E57" s="213" t="e">
        <f>Customers!#REF!+Customers!#REF!</f>
        <v>#REF!</v>
      </c>
      <c r="F57" s="213" t="e">
        <f>Customers!#REF!+Customers!#REF!</f>
        <v>#REF!</v>
      </c>
      <c r="G57" s="213" t="e">
        <f>Customers!#REF!+Customers!#REF!</f>
        <v>#REF!</v>
      </c>
      <c r="H57" s="213" t="e">
        <f>Customers!#REF!+Customers!#REF!</f>
        <v>#REF!</v>
      </c>
      <c r="I57" s="213" t="e">
        <f>Customers!#REF!+Customers!#REF!</f>
        <v>#REF!</v>
      </c>
      <c r="J57" s="213" t="e">
        <f>Customers!#REF!+Customers!#REF!</f>
        <v>#REF!</v>
      </c>
      <c r="K57" s="213" t="e">
        <f>Customers!#REF!+Customers!#REF!</f>
        <v>#REF!</v>
      </c>
      <c r="L57" s="213" t="e">
        <f>Customers!#REF!+Customers!#REF!</f>
        <v>#REF!</v>
      </c>
      <c r="M57" s="213" t="e">
        <f>Customers!#REF!+Customers!#REF!</f>
        <v>#REF!</v>
      </c>
      <c r="N57" s="213" t="e">
        <f>Customers!#REF!+Customers!#REF!</f>
        <v>#REF!</v>
      </c>
      <c r="O57" s="213" t="e">
        <f>Customers!#REF!+Customers!#REF!</f>
        <v>#REF!</v>
      </c>
      <c r="P57" s="213" t="e">
        <f>Customers!#REF!+Customers!#REF!</f>
        <v>#REF!</v>
      </c>
      <c r="Q57" s="213" t="e">
        <f>SUM(E57:P57)</f>
        <v>#REF!</v>
      </c>
      <c r="R57" s="213" t="e">
        <f>Customers!#REF!+Customers!#REF!</f>
        <v>#REF!</v>
      </c>
      <c r="S57" s="213" t="e">
        <f>Customers!#REF!+Customers!#REF!</f>
        <v>#REF!</v>
      </c>
      <c r="T57" s="213" t="e">
        <f>Customers!#REF!+Customers!#REF!</f>
        <v>#REF!</v>
      </c>
      <c r="U57" s="213" t="e">
        <f>Customers!#REF!+Customers!#REF!</f>
        <v>#REF!</v>
      </c>
      <c r="V57" s="213" t="e">
        <f>Customers!#REF!+Customers!#REF!</f>
        <v>#REF!</v>
      </c>
      <c r="W57" s="213" t="e">
        <f>Customers!#REF!+Customers!#REF!</f>
        <v>#REF!</v>
      </c>
      <c r="X57" s="213" t="e">
        <f>Customers!#REF!+Customers!#REF!</f>
        <v>#REF!</v>
      </c>
      <c r="Y57" s="213" t="e">
        <f>Customers!#REF!+Customers!#REF!</f>
        <v>#REF!</v>
      </c>
      <c r="Z57" s="213" t="e">
        <f>Customers!#REF!+Customers!#REF!</f>
        <v>#REF!</v>
      </c>
      <c r="AA57" s="213" t="e">
        <f>Customers!#REF!+Customers!#REF!</f>
        <v>#REF!</v>
      </c>
      <c r="AB57" s="213" t="e">
        <f>Customers!#REF!+Customers!#REF!</f>
        <v>#REF!</v>
      </c>
      <c r="AC57" s="213" t="e">
        <f>Customers!#REF!+Customers!#REF!</f>
        <v>#REF!</v>
      </c>
      <c r="AD57" s="213" t="e">
        <f>SUM(R57:AC57)</f>
        <v>#REF!</v>
      </c>
      <c r="AE57" s="213" t="e">
        <f>Customers!#REF!+Customers!#REF!</f>
        <v>#REF!</v>
      </c>
      <c r="AF57" s="213" t="e">
        <f>Customers!#REF!+Customers!#REF!</f>
        <v>#REF!</v>
      </c>
      <c r="AG57" s="213" t="e">
        <f>Customers!#REF!+Customers!#REF!</f>
        <v>#REF!</v>
      </c>
      <c r="AH57" s="213" t="e">
        <f>Customers!#REF!+Customers!#REF!</f>
        <v>#REF!</v>
      </c>
      <c r="AI57" s="213" t="e">
        <f>Customers!#REF!+Customers!#REF!</f>
        <v>#REF!</v>
      </c>
      <c r="AJ57" s="213" t="e">
        <f>Customers!#REF!+Customers!#REF!</f>
        <v>#REF!</v>
      </c>
      <c r="AK57" s="213" t="e">
        <f>Customers!#REF!+Customers!#REF!</f>
        <v>#REF!</v>
      </c>
      <c r="AL57" s="213" t="e">
        <f>Customers!#REF!+Customers!#REF!</f>
        <v>#REF!</v>
      </c>
      <c r="AM57" s="213" t="e">
        <f>Customers!#REF!+Customers!#REF!</f>
        <v>#REF!</v>
      </c>
      <c r="AN57" s="213" t="e">
        <f>Customers!#REF!+Customers!#REF!</f>
        <v>#REF!</v>
      </c>
      <c r="AO57" s="213" t="e">
        <f>Customers!#REF!+Customers!#REF!</f>
        <v>#REF!</v>
      </c>
      <c r="AP57" s="213" t="e">
        <f>Customers!#REF!+Customers!#REF!</f>
        <v>#REF!</v>
      </c>
      <c r="AQ57" s="213" t="e">
        <f>SUM(AE57:AP57)</f>
        <v>#REF!</v>
      </c>
      <c r="AR57" s="213" t="e">
        <f>Customers!#REF!+Customers!#REF!</f>
        <v>#REF!</v>
      </c>
      <c r="AS57" s="213" t="e">
        <f>Customers!#REF!+Customers!#REF!</f>
        <v>#REF!</v>
      </c>
      <c r="AT57" s="213" t="e">
        <f>Customers!#REF!+Customers!#REF!</f>
        <v>#REF!</v>
      </c>
      <c r="AU57" s="213" t="e">
        <f>Customers!#REF!+Customers!#REF!</f>
        <v>#REF!</v>
      </c>
      <c r="AV57" s="213" t="e">
        <f>Customers!#REF!+Customers!#REF!</f>
        <v>#REF!</v>
      </c>
      <c r="AW57" s="213" t="e">
        <f>Customers!#REF!+Customers!#REF!</f>
        <v>#REF!</v>
      </c>
      <c r="AX57" s="213" t="e">
        <f>Customers!#REF!+Customers!#REF!</f>
        <v>#REF!</v>
      </c>
      <c r="AY57" s="213" t="e">
        <f>Customers!#REF!+Customers!#REF!</f>
        <v>#REF!</v>
      </c>
      <c r="AZ57" s="213" t="e">
        <f>Customers!#REF!+Customers!#REF!</f>
        <v>#REF!</v>
      </c>
      <c r="BA57" s="213" t="e">
        <f>Customers!#REF!+Customers!#REF!</f>
        <v>#REF!</v>
      </c>
      <c r="BB57" s="213" t="e">
        <f>Customers!#REF!+Customers!#REF!</f>
        <v>#REF!</v>
      </c>
      <c r="BC57" s="213" t="e">
        <f>Customers!#REF!+Customers!#REF!</f>
        <v>#REF!</v>
      </c>
      <c r="BD57" s="213" t="e">
        <f>SUM(AR57:BC57)</f>
        <v>#REF!</v>
      </c>
      <c r="BE57" s="213" t="e">
        <f>Customers!#REF!+Customers!#REF!</f>
        <v>#REF!</v>
      </c>
      <c r="BF57" s="213" t="e">
        <f>Customers!#REF!+Customers!#REF!</f>
        <v>#REF!</v>
      </c>
      <c r="BG57" s="213" t="e">
        <f>Customers!#REF!+Customers!#REF!</f>
        <v>#REF!</v>
      </c>
      <c r="BH57" s="213" t="e">
        <f>Customers!#REF!+Customers!#REF!</f>
        <v>#REF!</v>
      </c>
      <c r="BI57" s="213" t="e">
        <f>Customers!#REF!+Customers!#REF!</f>
        <v>#REF!</v>
      </c>
      <c r="BJ57" s="213" t="e">
        <f>Customers!#REF!+Customers!#REF!</f>
        <v>#REF!</v>
      </c>
      <c r="BK57" s="213" t="e">
        <f>Customers!#REF!+Customers!#REF!</f>
        <v>#REF!</v>
      </c>
      <c r="BL57" s="213" t="e">
        <f>Customers!#REF!+Customers!#REF!</f>
        <v>#REF!</v>
      </c>
      <c r="BM57" s="213" t="e">
        <f>Customers!#REF!+Customers!#REF!</f>
        <v>#REF!</v>
      </c>
      <c r="BN57" s="213" t="e">
        <f>Customers!#REF!+Customers!#REF!</f>
        <v>#REF!</v>
      </c>
      <c r="BO57" s="213" t="e">
        <f>Customers!#REF!+Customers!#REF!</f>
        <v>#REF!</v>
      </c>
      <c r="BP57" s="213" t="e">
        <f>Customers!#REF!+Customers!#REF!</f>
        <v>#REF!</v>
      </c>
      <c r="BQ57" s="213" t="e">
        <f>SUM(BE57:BP57)</f>
        <v>#REF!</v>
      </c>
      <c r="BR57" s="213" t="e">
        <f>Customers!#REF!+Customers!#REF!</f>
        <v>#REF!</v>
      </c>
      <c r="BS57" s="213" t="e">
        <f>Customers!#REF!+Customers!#REF!</f>
        <v>#REF!</v>
      </c>
      <c r="BT57" s="213" t="e">
        <f>Customers!#REF!+Customers!#REF!</f>
        <v>#REF!</v>
      </c>
      <c r="BU57" s="213" t="e">
        <f>Customers!#REF!+Customers!#REF!</f>
        <v>#REF!</v>
      </c>
      <c r="BV57" s="213" t="e">
        <f>Customers!#REF!+Customers!#REF!</f>
        <v>#REF!</v>
      </c>
      <c r="BW57" s="213" t="e">
        <f>Customers!#REF!+Customers!#REF!</f>
        <v>#REF!</v>
      </c>
      <c r="BX57" s="213" t="e">
        <f>Customers!#REF!+Customers!#REF!</f>
        <v>#REF!</v>
      </c>
      <c r="BY57" s="213" t="e">
        <f>Customers!#REF!+Customers!#REF!</f>
        <v>#REF!</v>
      </c>
      <c r="BZ57" s="213" t="e">
        <f>Customers!#REF!+Customers!#REF!</f>
        <v>#REF!</v>
      </c>
      <c r="CA57" s="213" t="e">
        <f>Customers!#REF!+Customers!#REF!</f>
        <v>#REF!</v>
      </c>
      <c r="CB57" s="213" t="e">
        <f>Customers!#REF!+Customers!#REF!</f>
        <v>#REF!</v>
      </c>
      <c r="CC57" s="213" t="e">
        <f>Customers!#REF!+Customers!#REF!</f>
        <v>#REF!</v>
      </c>
      <c r="CD57" s="213" t="e">
        <f>SUM(BR57:CC57)</f>
        <v>#REF!</v>
      </c>
      <c r="CE57" s="213" t="e">
        <f>Customers!#REF!+Customers!#REF!</f>
        <v>#REF!</v>
      </c>
      <c r="CF57" s="213" t="e">
        <f>Customers!#REF!+Customers!#REF!</f>
        <v>#REF!</v>
      </c>
      <c r="CG57" s="213" t="e">
        <f>Customers!#REF!+Customers!#REF!</f>
        <v>#REF!</v>
      </c>
      <c r="CH57" s="213" t="e">
        <f>Customers!#REF!+Customers!#REF!</f>
        <v>#REF!</v>
      </c>
      <c r="CI57" s="213" t="e">
        <f>Customers!#REF!+Customers!#REF!</f>
        <v>#REF!</v>
      </c>
      <c r="CJ57" s="213" t="e">
        <f>Customers!#REF!+Customers!#REF!</f>
        <v>#REF!</v>
      </c>
      <c r="CK57" s="213" t="e">
        <f>Customers!#REF!+Customers!#REF!</f>
        <v>#REF!</v>
      </c>
      <c r="CL57" s="213" t="e">
        <f>Customers!#REF!+Customers!#REF!</f>
        <v>#REF!</v>
      </c>
      <c r="CM57" s="213" t="e">
        <f>Customers!#REF!+Customers!#REF!</f>
        <v>#REF!</v>
      </c>
      <c r="CN57" s="213" t="e">
        <f>Customers!#REF!+Customers!#REF!</f>
        <v>#REF!</v>
      </c>
      <c r="CO57" s="213" t="e">
        <f>Customers!#REF!+Customers!#REF!</f>
        <v>#REF!</v>
      </c>
      <c r="CP57" s="213" t="e">
        <f>Customers!#REF!+Customers!#REF!</f>
        <v>#REF!</v>
      </c>
      <c r="CQ57" s="213" t="e">
        <f>SUM(CE57:CP57)</f>
        <v>#REF!</v>
      </c>
      <c r="CR57" s="213" t="e">
        <f>Customers!#REF!+Customers!#REF!</f>
        <v>#REF!</v>
      </c>
      <c r="CS57" s="213" t="e">
        <f>Customers!#REF!+Customers!#REF!</f>
        <v>#REF!</v>
      </c>
      <c r="CT57" s="213" t="e">
        <f>Customers!#REF!+Customers!#REF!</f>
        <v>#REF!</v>
      </c>
      <c r="CU57" s="213" t="e">
        <f>Customers!#REF!+Customers!#REF!</f>
        <v>#REF!</v>
      </c>
      <c r="CV57" s="213" t="e">
        <f>Customers!#REF!+Customers!#REF!</f>
        <v>#REF!</v>
      </c>
      <c r="CW57" s="213" t="e">
        <f>Customers!#REF!+Customers!#REF!</f>
        <v>#REF!</v>
      </c>
      <c r="CX57" s="213" t="e">
        <f>Customers!#REF!+Customers!#REF!</f>
        <v>#REF!</v>
      </c>
      <c r="CY57" s="213" t="e">
        <f>Customers!#REF!+Customers!#REF!</f>
        <v>#REF!</v>
      </c>
      <c r="CZ57" s="213" t="e">
        <f>Customers!#REF!+Customers!#REF!</f>
        <v>#REF!</v>
      </c>
      <c r="DA57" s="213" t="e">
        <f>Customers!#REF!+Customers!#REF!</f>
        <v>#REF!</v>
      </c>
      <c r="DB57" s="213" t="e">
        <f>Customers!#REF!+Customers!#REF!</f>
        <v>#REF!</v>
      </c>
      <c r="DC57" s="213" t="e">
        <f>Customers!#REF!+Customers!#REF!</f>
        <v>#REF!</v>
      </c>
      <c r="DD57" s="213" t="e">
        <f>SUM(CR57:DC57)</f>
        <v>#REF!</v>
      </c>
      <c r="DE57" s="213" t="e">
        <f>Customers!#REF!+Customers!#REF!</f>
        <v>#REF!</v>
      </c>
      <c r="DF57" s="213" t="e">
        <f>Customers!#REF!+Customers!#REF!</f>
        <v>#REF!</v>
      </c>
      <c r="DG57" s="213" t="e">
        <f>Customers!#REF!+Customers!#REF!</f>
        <v>#REF!</v>
      </c>
      <c r="DH57" s="213" t="e">
        <f>Customers!#REF!+Customers!#REF!</f>
        <v>#REF!</v>
      </c>
      <c r="DI57" s="213" t="e">
        <f>Customers!#REF!+Customers!#REF!</f>
        <v>#REF!</v>
      </c>
      <c r="DJ57" s="213" t="e">
        <f>Customers!#REF!+Customers!#REF!</f>
        <v>#REF!</v>
      </c>
      <c r="DK57" s="213" t="e">
        <f>Customers!#REF!+Customers!#REF!</f>
        <v>#REF!</v>
      </c>
      <c r="DL57" s="213" t="e">
        <f>Customers!#REF!+Customers!#REF!</f>
        <v>#REF!</v>
      </c>
      <c r="DM57" s="213" t="e">
        <f>Customers!#REF!+Customers!#REF!</f>
        <v>#REF!</v>
      </c>
      <c r="DN57" s="213" t="e">
        <f>Customers!#REF!+Customers!#REF!</f>
        <v>#REF!</v>
      </c>
      <c r="DO57" s="213" t="e">
        <f>Customers!#REF!+Customers!#REF!</f>
        <v>#REF!</v>
      </c>
      <c r="DP57" s="213" t="e">
        <f>Customers!#REF!+Customers!#REF!</f>
        <v>#REF!</v>
      </c>
      <c r="DQ57" s="213" t="e">
        <f>SUM(DE57:DP57)</f>
        <v>#REF!</v>
      </c>
      <c r="DR57" s="213" t="e">
        <f>Customers!#REF!+Customers!#REF!</f>
        <v>#REF!</v>
      </c>
      <c r="DS57" s="213" t="e">
        <f>Customers!#REF!+Customers!#REF!</f>
        <v>#REF!</v>
      </c>
      <c r="DT57" s="213" t="e">
        <f>Customers!#REF!+Customers!#REF!</f>
        <v>#REF!</v>
      </c>
      <c r="DU57" s="213" t="e">
        <f>Customers!#REF!+Customers!#REF!</f>
        <v>#REF!</v>
      </c>
      <c r="DV57" s="213" t="e">
        <f>Customers!#REF!+Customers!#REF!</f>
        <v>#REF!</v>
      </c>
      <c r="DW57" s="213" t="e">
        <f>Customers!#REF!+Customers!#REF!</f>
        <v>#REF!</v>
      </c>
      <c r="DX57" s="213" t="e">
        <f>Customers!#REF!+Customers!#REF!</f>
        <v>#REF!</v>
      </c>
      <c r="DY57" s="213" t="e">
        <f>Customers!#REF!+Customers!#REF!</f>
        <v>#REF!</v>
      </c>
      <c r="DZ57" s="213" t="e">
        <f>Customers!#REF!+Customers!#REF!</f>
        <v>#REF!</v>
      </c>
      <c r="EA57" s="213" t="e">
        <f>Customers!#REF!+Customers!#REF!</f>
        <v>#REF!</v>
      </c>
      <c r="EB57" s="213" t="e">
        <f>Customers!#REF!+Customers!#REF!</f>
        <v>#REF!</v>
      </c>
      <c r="EC57" s="213" t="e">
        <f>Customers!#REF!+Customers!#REF!</f>
        <v>#REF!</v>
      </c>
      <c r="ED57" s="213" t="e">
        <f>SUM(DR57:EC57)</f>
        <v>#REF!</v>
      </c>
      <c r="EF57" s="213" t="e">
        <f t="shared" ref="EF57:EF59" si="437">+Q57</f>
        <v>#REF!</v>
      </c>
      <c r="EG57" s="213" t="e">
        <f t="shared" ref="EG57:EG59" si="438">+AD57</f>
        <v>#REF!</v>
      </c>
      <c r="EH57" s="213" t="e">
        <f t="shared" ref="EH57:EH59" si="439">+AQ57</f>
        <v>#REF!</v>
      </c>
      <c r="EI57" s="213" t="e">
        <f t="shared" ref="EI57:EI59" si="440">+BD57</f>
        <v>#REF!</v>
      </c>
      <c r="EJ57" s="213" t="e">
        <f t="shared" ref="EJ57:EJ59" si="441">+BQ57</f>
        <v>#REF!</v>
      </c>
      <c r="EK57" s="213" t="e">
        <f t="shared" ref="EK57:EK59" si="442">+CD57</f>
        <v>#REF!</v>
      </c>
      <c r="EL57" s="213" t="e">
        <f t="shared" ref="EL57:EL59" si="443">+CQ57</f>
        <v>#REF!</v>
      </c>
      <c r="EM57" s="213" t="e">
        <f t="shared" ref="EM57:EM59" si="444">+DD57</f>
        <v>#REF!</v>
      </c>
      <c r="EN57" s="213" t="e">
        <f t="shared" ref="EN57:EN59" si="445">+DQ57</f>
        <v>#REF!</v>
      </c>
      <c r="EO57" s="213" t="e">
        <f t="shared" ref="EO57:EO59" si="446">+ED57</f>
        <v>#REF!</v>
      </c>
    </row>
    <row r="58" spans="1:145" x14ac:dyDescent="0.2">
      <c r="A58" s="37">
        <f t="shared" si="306"/>
        <v>39</v>
      </c>
      <c r="B58" s="35"/>
      <c r="C58" s="34" t="s">
        <v>21</v>
      </c>
      <c r="D58" s="34"/>
      <c r="E58" s="214" t="e">
        <f>Customers!#REF!+Customers!#REF!</f>
        <v>#REF!</v>
      </c>
      <c r="F58" s="214" t="e">
        <f>Customers!#REF!+Customers!#REF!</f>
        <v>#REF!</v>
      </c>
      <c r="G58" s="214" t="e">
        <f>Customers!#REF!+Customers!#REF!</f>
        <v>#REF!</v>
      </c>
      <c r="H58" s="214" t="e">
        <f>Customers!#REF!+Customers!#REF!</f>
        <v>#REF!</v>
      </c>
      <c r="I58" s="214" t="e">
        <f>Customers!#REF!+Customers!#REF!</f>
        <v>#REF!</v>
      </c>
      <c r="J58" s="214" t="e">
        <f>Customers!#REF!+Customers!#REF!</f>
        <v>#REF!</v>
      </c>
      <c r="K58" s="214" t="e">
        <f>Customers!#REF!+Customers!#REF!</f>
        <v>#REF!</v>
      </c>
      <c r="L58" s="214" t="e">
        <f>Customers!#REF!+Customers!#REF!</f>
        <v>#REF!</v>
      </c>
      <c r="M58" s="214" t="e">
        <f>Customers!#REF!+Customers!#REF!</f>
        <v>#REF!</v>
      </c>
      <c r="N58" s="214" t="e">
        <f>Customers!#REF!+Customers!#REF!</f>
        <v>#REF!</v>
      </c>
      <c r="O58" s="214" t="e">
        <f>Customers!#REF!+Customers!#REF!</f>
        <v>#REF!</v>
      </c>
      <c r="P58" s="214" t="e">
        <f>Customers!#REF!+Customers!#REF!</f>
        <v>#REF!</v>
      </c>
      <c r="Q58" s="214" t="e">
        <f>SUM(E58:P58)</f>
        <v>#REF!</v>
      </c>
      <c r="R58" s="214" t="e">
        <f>Customers!#REF!+Customers!#REF!</f>
        <v>#REF!</v>
      </c>
      <c r="S58" s="214" t="e">
        <f>Customers!#REF!+Customers!#REF!</f>
        <v>#REF!</v>
      </c>
      <c r="T58" s="214" t="e">
        <f>Customers!#REF!+Customers!#REF!</f>
        <v>#REF!</v>
      </c>
      <c r="U58" s="214" t="e">
        <f>Customers!#REF!+Customers!#REF!</f>
        <v>#REF!</v>
      </c>
      <c r="V58" s="214" t="e">
        <f>Customers!#REF!+Customers!#REF!</f>
        <v>#REF!</v>
      </c>
      <c r="W58" s="214" t="e">
        <f>Customers!#REF!+Customers!#REF!</f>
        <v>#REF!</v>
      </c>
      <c r="X58" s="214" t="e">
        <f>Customers!#REF!+Customers!#REF!</f>
        <v>#REF!</v>
      </c>
      <c r="Y58" s="214" t="e">
        <f>Customers!#REF!+Customers!#REF!</f>
        <v>#REF!</v>
      </c>
      <c r="Z58" s="214" t="e">
        <f>Customers!#REF!+Customers!#REF!</f>
        <v>#REF!</v>
      </c>
      <c r="AA58" s="214" t="e">
        <f>Customers!#REF!+Customers!#REF!</f>
        <v>#REF!</v>
      </c>
      <c r="AB58" s="214" t="e">
        <f>Customers!#REF!+Customers!#REF!</f>
        <v>#REF!</v>
      </c>
      <c r="AC58" s="214" t="e">
        <f>Customers!#REF!+Customers!#REF!</f>
        <v>#REF!</v>
      </c>
      <c r="AD58" s="214" t="e">
        <f>SUM(R58:AC58)</f>
        <v>#REF!</v>
      </c>
      <c r="AE58" s="214" t="e">
        <f>Customers!#REF!+Customers!#REF!</f>
        <v>#REF!</v>
      </c>
      <c r="AF58" s="214" t="e">
        <f>Customers!#REF!+Customers!#REF!</f>
        <v>#REF!</v>
      </c>
      <c r="AG58" s="214" t="e">
        <f>Customers!#REF!+Customers!#REF!</f>
        <v>#REF!</v>
      </c>
      <c r="AH58" s="214" t="e">
        <f>Customers!#REF!+Customers!#REF!</f>
        <v>#REF!</v>
      </c>
      <c r="AI58" s="214" t="e">
        <f>Customers!#REF!+Customers!#REF!</f>
        <v>#REF!</v>
      </c>
      <c r="AJ58" s="214" t="e">
        <f>Customers!#REF!+Customers!#REF!</f>
        <v>#REF!</v>
      </c>
      <c r="AK58" s="214" t="e">
        <f>Customers!#REF!+Customers!#REF!</f>
        <v>#REF!</v>
      </c>
      <c r="AL58" s="214" t="e">
        <f>Customers!#REF!+Customers!#REF!</f>
        <v>#REF!</v>
      </c>
      <c r="AM58" s="214" t="e">
        <f>Customers!#REF!+Customers!#REF!</f>
        <v>#REF!</v>
      </c>
      <c r="AN58" s="214" t="e">
        <f>Customers!#REF!+Customers!#REF!</f>
        <v>#REF!</v>
      </c>
      <c r="AO58" s="214" t="e">
        <f>Customers!#REF!+Customers!#REF!</f>
        <v>#REF!</v>
      </c>
      <c r="AP58" s="214" t="e">
        <f>Customers!#REF!+Customers!#REF!</f>
        <v>#REF!</v>
      </c>
      <c r="AQ58" s="214" t="e">
        <f>SUM(AE58:AP58)</f>
        <v>#REF!</v>
      </c>
      <c r="AR58" s="214" t="e">
        <f>Customers!#REF!+Customers!#REF!</f>
        <v>#REF!</v>
      </c>
      <c r="AS58" s="214" t="e">
        <f>Customers!#REF!+Customers!#REF!</f>
        <v>#REF!</v>
      </c>
      <c r="AT58" s="214" t="e">
        <f>Customers!#REF!+Customers!#REF!</f>
        <v>#REF!</v>
      </c>
      <c r="AU58" s="214" t="e">
        <f>Customers!#REF!+Customers!#REF!</f>
        <v>#REF!</v>
      </c>
      <c r="AV58" s="214" t="e">
        <f>Customers!#REF!+Customers!#REF!</f>
        <v>#REF!</v>
      </c>
      <c r="AW58" s="214" t="e">
        <f>Customers!#REF!+Customers!#REF!</f>
        <v>#REF!</v>
      </c>
      <c r="AX58" s="214" t="e">
        <f>Customers!#REF!+Customers!#REF!</f>
        <v>#REF!</v>
      </c>
      <c r="AY58" s="214" t="e">
        <f>Customers!#REF!+Customers!#REF!</f>
        <v>#REF!</v>
      </c>
      <c r="AZ58" s="214" t="e">
        <f>Customers!#REF!+Customers!#REF!</f>
        <v>#REF!</v>
      </c>
      <c r="BA58" s="214" t="e">
        <f>Customers!#REF!+Customers!#REF!</f>
        <v>#REF!</v>
      </c>
      <c r="BB58" s="214" t="e">
        <f>Customers!#REF!+Customers!#REF!</f>
        <v>#REF!</v>
      </c>
      <c r="BC58" s="214" t="e">
        <f>Customers!#REF!+Customers!#REF!</f>
        <v>#REF!</v>
      </c>
      <c r="BD58" s="214" t="e">
        <f>SUM(AR58:BC58)</f>
        <v>#REF!</v>
      </c>
      <c r="BE58" s="214" t="e">
        <f>Customers!#REF!+Customers!#REF!</f>
        <v>#REF!</v>
      </c>
      <c r="BF58" s="214" t="e">
        <f>Customers!#REF!+Customers!#REF!</f>
        <v>#REF!</v>
      </c>
      <c r="BG58" s="214" t="e">
        <f>Customers!#REF!+Customers!#REF!</f>
        <v>#REF!</v>
      </c>
      <c r="BH58" s="214" t="e">
        <f>Customers!#REF!+Customers!#REF!</f>
        <v>#REF!</v>
      </c>
      <c r="BI58" s="214" t="e">
        <f>Customers!#REF!+Customers!#REF!</f>
        <v>#REF!</v>
      </c>
      <c r="BJ58" s="214" t="e">
        <f>Customers!#REF!+Customers!#REF!</f>
        <v>#REF!</v>
      </c>
      <c r="BK58" s="214" t="e">
        <f>Customers!#REF!+Customers!#REF!</f>
        <v>#REF!</v>
      </c>
      <c r="BL58" s="214" t="e">
        <f>Customers!#REF!+Customers!#REF!</f>
        <v>#REF!</v>
      </c>
      <c r="BM58" s="214" t="e">
        <f>Customers!#REF!+Customers!#REF!</f>
        <v>#REF!</v>
      </c>
      <c r="BN58" s="214" t="e">
        <f>Customers!#REF!+Customers!#REF!</f>
        <v>#REF!</v>
      </c>
      <c r="BO58" s="214" t="e">
        <f>Customers!#REF!+Customers!#REF!</f>
        <v>#REF!</v>
      </c>
      <c r="BP58" s="214" t="e">
        <f>Customers!#REF!+Customers!#REF!</f>
        <v>#REF!</v>
      </c>
      <c r="BQ58" s="214" t="e">
        <f>SUM(BE58:BP58)</f>
        <v>#REF!</v>
      </c>
      <c r="BR58" s="214" t="e">
        <f>Customers!#REF!+Customers!#REF!</f>
        <v>#REF!</v>
      </c>
      <c r="BS58" s="214" t="e">
        <f>Customers!#REF!+Customers!#REF!</f>
        <v>#REF!</v>
      </c>
      <c r="BT58" s="214" t="e">
        <f>Customers!#REF!+Customers!#REF!</f>
        <v>#REF!</v>
      </c>
      <c r="BU58" s="214" t="e">
        <f>Customers!#REF!+Customers!#REF!</f>
        <v>#REF!</v>
      </c>
      <c r="BV58" s="214" t="e">
        <f>Customers!#REF!+Customers!#REF!</f>
        <v>#REF!</v>
      </c>
      <c r="BW58" s="214" t="e">
        <f>Customers!#REF!+Customers!#REF!</f>
        <v>#REF!</v>
      </c>
      <c r="BX58" s="214" t="e">
        <f>Customers!#REF!+Customers!#REF!</f>
        <v>#REF!</v>
      </c>
      <c r="BY58" s="214" t="e">
        <f>Customers!#REF!+Customers!#REF!</f>
        <v>#REF!</v>
      </c>
      <c r="BZ58" s="214" t="e">
        <f>Customers!#REF!+Customers!#REF!</f>
        <v>#REF!</v>
      </c>
      <c r="CA58" s="214" t="e">
        <f>Customers!#REF!+Customers!#REF!</f>
        <v>#REF!</v>
      </c>
      <c r="CB58" s="214" t="e">
        <f>Customers!#REF!+Customers!#REF!</f>
        <v>#REF!</v>
      </c>
      <c r="CC58" s="214" t="e">
        <f>Customers!#REF!+Customers!#REF!</f>
        <v>#REF!</v>
      </c>
      <c r="CD58" s="214" t="e">
        <f>SUM(BR58:CC58)</f>
        <v>#REF!</v>
      </c>
      <c r="CE58" s="214" t="e">
        <f>Customers!#REF!+Customers!#REF!</f>
        <v>#REF!</v>
      </c>
      <c r="CF58" s="214" t="e">
        <f>Customers!#REF!+Customers!#REF!</f>
        <v>#REF!</v>
      </c>
      <c r="CG58" s="214" t="e">
        <f>Customers!#REF!+Customers!#REF!</f>
        <v>#REF!</v>
      </c>
      <c r="CH58" s="214" t="e">
        <f>Customers!#REF!+Customers!#REF!</f>
        <v>#REF!</v>
      </c>
      <c r="CI58" s="214" t="e">
        <f>Customers!#REF!+Customers!#REF!</f>
        <v>#REF!</v>
      </c>
      <c r="CJ58" s="214" t="e">
        <f>Customers!#REF!+Customers!#REF!</f>
        <v>#REF!</v>
      </c>
      <c r="CK58" s="214" t="e">
        <f>Customers!#REF!+Customers!#REF!</f>
        <v>#REF!</v>
      </c>
      <c r="CL58" s="214" t="e">
        <f>Customers!#REF!+Customers!#REF!</f>
        <v>#REF!</v>
      </c>
      <c r="CM58" s="214" t="e">
        <f>Customers!#REF!+Customers!#REF!</f>
        <v>#REF!</v>
      </c>
      <c r="CN58" s="214" t="e">
        <f>Customers!#REF!+Customers!#REF!</f>
        <v>#REF!</v>
      </c>
      <c r="CO58" s="214" t="e">
        <f>Customers!#REF!+Customers!#REF!</f>
        <v>#REF!</v>
      </c>
      <c r="CP58" s="214" t="e">
        <f>Customers!#REF!+Customers!#REF!</f>
        <v>#REF!</v>
      </c>
      <c r="CQ58" s="214" t="e">
        <f>SUM(CE58:CP58)</f>
        <v>#REF!</v>
      </c>
      <c r="CR58" s="214" t="e">
        <f>Customers!#REF!+Customers!#REF!</f>
        <v>#REF!</v>
      </c>
      <c r="CS58" s="214" t="e">
        <f>Customers!#REF!+Customers!#REF!</f>
        <v>#REF!</v>
      </c>
      <c r="CT58" s="214" t="e">
        <f>Customers!#REF!+Customers!#REF!</f>
        <v>#REF!</v>
      </c>
      <c r="CU58" s="214" t="e">
        <f>Customers!#REF!+Customers!#REF!</f>
        <v>#REF!</v>
      </c>
      <c r="CV58" s="214" t="e">
        <f>Customers!#REF!+Customers!#REF!</f>
        <v>#REF!</v>
      </c>
      <c r="CW58" s="214" t="e">
        <f>Customers!#REF!+Customers!#REF!</f>
        <v>#REF!</v>
      </c>
      <c r="CX58" s="214" t="e">
        <f>Customers!#REF!+Customers!#REF!</f>
        <v>#REF!</v>
      </c>
      <c r="CY58" s="214" t="e">
        <f>Customers!#REF!+Customers!#REF!</f>
        <v>#REF!</v>
      </c>
      <c r="CZ58" s="214" t="e">
        <f>Customers!#REF!+Customers!#REF!</f>
        <v>#REF!</v>
      </c>
      <c r="DA58" s="214" t="e">
        <f>Customers!#REF!+Customers!#REF!</f>
        <v>#REF!</v>
      </c>
      <c r="DB58" s="214" t="e">
        <f>Customers!#REF!+Customers!#REF!</f>
        <v>#REF!</v>
      </c>
      <c r="DC58" s="214" t="e">
        <f>Customers!#REF!+Customers!#REF!</f>
        <v>#REF!</v>
      </c>
      <c r="DD58" s="214" t="e">
        <f>SUM(CR58:DC58)</f>
        <v>#REF!</v>
      </c>
      <c r="DE58" s="214" t="e">
        <f>Customers!#REF!+Customers!#REF!</f>
        <v>#REF!</v>
      </c>
      <c r="DF58" s="214" t="e">
        <f>Customers!#REF!+Customers!#REF!</f>
        <v>#REF!</v>
      </c>
      <c r="DG58" s="214" t="e">
        <f>Customers!#REF!+Customers!#REF!</f>
        <v>#REF!</v>
      </c>
      <c r="DH58" s="214" t="e">
        <f>Customers!#REF!+Customers!#REF!</f>
        <v>#REF!</v>
      </c>
      <c r="DI58" s="214" t="e">
        <f>Customers!#REF!+Customers!#REF!</f>
        <v>#REF!</v>
      </c>
      <c r="DJ58" s="214" t="e">
        <f>Customers!#REF!+Customers!#REF!</f>
        <v>#REF!</v>
      </c>
      <c r="DK58" s="214" t="e">
        <f>Customers!#REF!+Customers!#REF!</f>
        <v>#REF!</v>
      </c>
      <c r="DL58" s="214" t="e">
        <f>Customers!#REF!+Customers!#REF!</f>
        <v>#REF!</v>
      </c>
      <c r="DM58" s="214" t="e">
        <f>Customers!#REF!+Customers!#REF!</f>
        <v>#REF!</v>
      </c>
      <c r="DN58" s="214" t="e">
        <f>Customers!#REF!+Customers!#REF!</f>
        <v>#REF!</v>
      </c>
      <c r="DO58" s="214" t="e">
        <f>Customers!#REF!+Customers!#REF!</f>
        <v>#REF!</v>
      </c>
      <c r="DP58" s="214" t="e">
        <f>Customers!#REF!+Customers!#REF!</f>
        <v>#REF!</v>
      </c>
      <c r="DQ58" s="214" t="e">
        <f>SUM(DE58:DP58)</f>
        <v>#REF!</v>
      </c>
      <c r="DR58" s="214" t="e">
        <f>Customers!#REF!+Customers!#REF!</f>
        <v>#REF!</v>
      </c>
      <c r="DS58" s="214" t="e">
        <f>Customers!#REF!+Customers!#REF!</f>
        <v>#REF!</v>
      </c>
      <c r="DT58" s="214" t="e">
        <f>Customers!#REF!+Customers!#REF!</f>
        <v>#REF!</v>
      </c>
      <c r="DU58" s="214" t="e">
        <f>Customers!#REF!+Customers!#REF!</f>
        <v>#REF!</v>
      </c>
      <c r="DV58" s="214" t="e">
        <f>Customers!#REF!+Customers!#REF!</f>
        <v>#REF!</v>
      </c>
      <c r="DW58" s="214" t="e">
        <f>Customers!#REF!+Customers!#REF!</f>
        <v>#REF!</v>
      </c>
      <c r="DX58" s="214" t="e">
        <f>Customers!#REF!+Customers!#REF!</f>
        <v>#REF!</v>
      </c>
      <c r="DY58" s="214" t="e">
        <f>Customers!#REF!+Customers!#REF!</f>
        <v>#REF!</v>
      </c>
      <c r="DZ58" s="214" t="e">
        <f>Customers!#REF!+Customers!#REF!</f>
        <v>#REF!</v>
      </c>
      <c r="EA58" s="214" t="e">
        <f>Customers!#REF!+Customers!#REF!</f>
        <v>#REF!</v>
      </c>
      <c r="EB58" s="214" t="e">
        <f>Customers!#REF!+Customers!#REF!</f>
        <v>#REF!</v>
      </c>
      <c r="EC58" s="214" t="e">
        <f>Customers!#REF!+Customers!#REF!</f>
        <v>#REF!</v>
      </c>
      <c r="ED58" s="214" t="e">
        <f>SUM(DR58:EC58)</f>
        <v>#REF!</v>
      </c>
      <c r="EF58" s="214" t="e">
        <f t="shared" si="437"/>
        <v>#REF!</v>
      </c>
      <c r="EG58" s="214" t="e">
        <f t="shared" si="438"/>
        <v>#REF!</v>
      </c>
      <c r="EH58" s="214" t="e">
        <f t="shared" si="439"/>
        <v>#REF!</v>
      </c>
      <c r="EI58" s="214" t="e">
        <f t="shared" si="440"/>
        <v>#REF!</v>
      </c>
      <c r="EJ58" s="214" t="e">
        <f t="shared" si="441"/>
        <v>#REF!</v>
      </c>
      <c r="EK58" s="214" t="e">
        <f t="shared" si="442"/>
        <v>#REF!</v>
      </c>
      <c r="EL58" s="214" t="e">
        <f t="shared" si="443"/>
        <v>#REF!</v>
      </c>
      <c r="EM58" s="214" t="e">
        <f t="shared" si="444"/>
        <v>#REF!</v>
      </c>
      <c r="EN58" s="214" t="e">
        <f t="shared" si="445"/>
        <v>#REF!</v>
      </c>
      <c r="EO58" s="214" t="e">
        <f t="shared" si="446"/>
        <v>#REF!</v>
      </c>
    </row>
    <row r="59" spans="1:145" x14ac:dyDescent="0.2">
      <c r="A59" s="37">
        <f t="shared" si="306"/>
        <v>40</v>
      </c>
      <c r="B59" s="31"/>
      <c r="C59" s="35"/>
      <c r="D59" s="35" t="s">
        <v>217</v>
      </c>
      <c r="E59" s="213" t="e">
        <f>E57+E58</f>
        <v>#REF!</v>
      </c>
      <c r="F59" s="213" t="e">
        <f t="shared" ref="F59" si="447">F57+F58</f>
        <v>#REF!</v>
      </c>
      <c r="G59" s="213" t="e">
        <f t="shared" ref="G59" si="448">G57+G58</f>
        <v>#REF!</v>
      </c>
      <c r="H59" s="213" t="e">
        <f t="shared" ref="H59" si="449">H57+H58</f>
        <v>#REF!</v>
      </c>
      <c r="I59" s="213" t="e">
        <f t="shared" ref="I59" si="450">I57+I58</f>
        <v>#REF!</v>
      </c>
      <c r="J59" s="213" t="e">
        <f t="shared" ref="J59" si="451">J57+J58</f>
        <v>#REF!</v>
      </c>
      <c r="K59" s="213" t="e">
        <f t="shared" ref="K59" si="452">K57+K58</f>
        <v>#REF!</v>
      </c>
      <c r="L59" s="213" t="e">
        <f t="shared" ref="L59" si="453">L57+L58</f>
        <v>#REF!</v>
      </c>
      <c r="M59" s="213" t="e">
        <f t="shared" ref="M59" si="454">M57+M58</f>
        <v>#REF!</v>
      </c>
      <c r="N59" s="213" t="e">
        <f t="shared" ref="N59" si="455">N57+N58</f>
        <v>#REF!</v>
      </c>
      <c r="O59" s="213" t="e">
        <f t="shared" ref="O59" si="456">O57+O58</f>
        <v>#REF!</v>
      </c>
      <c r="P59" s="213" t="e">
        <f t="shared" ref="P59" si="457">P57+P58</f>
        <v>#REF!</v>
      </c>
      <c r="Q59" s="213" t="e">
        <f t="shared" ref="Q59" si="458">Q57+Q58</f>
        <v>#REF!</v>
      </c>
      <c r="R59" s="213" t="e">
        <f>R57+R58</f>
        <v>#REF!</v>
      </c>
      <c r="S59" s="213" t="e">
        <f t="shared" ref="S59" si="459">S57+S58</f>
        <v>#REF!</v>
      </c>
      <c r="T59" s="213" t="e">
        <f t="shared" ref="T59" si="460">T57+T58</f>
        <v>#REF!</v>
      </c>
      <c r="U59" s="213" t="e">
        <f t="shared" ref="U59" si="461">U57+U58</f>
        <v>#REF!</v>
      </c>
      <c r="V59" s="213" t="e">
        <f t="shared" ref="V59" si="462">V57+V58</f>
        <v>#REF!</v>
      </c>
      <c r="W59" s="213" t="e">
        <f t="shared" ref="W59" si="463">W57+W58</f>
        <v>#REF!</v>
      </c>
      <c r="X59" s="213" t="e">
        <f t="shared" ref="X59" si="464">X57+X58</f>
        <v>#REF!</v>
      </c>
      <c r="Y59" s="213" t="e">
        <f t="shared" ref="Y59" si="465">Y57+Y58</f>
        <v>#REF!</v>
      </c>
      <c r="Z59" s="213" t="e">
        <f t="shared" ref="Z59" si="466">Z57+Z58</f>
        <v>#REF!</v>
      </c>
      <c r="AA59" s="213" t="e">
        <f t="shared" ref="AA59" si="467">AA57+AA58</f>
        <v>#REF!</v>
      </c>
      <c r="AB59" s="213" t="e">
        <f t="shared" ref="AB59" si="468">AB57+AB58</f>
        <v>#REF!</v>
      </c>
      <c r="AC59" s="213" t="e">
        <f t="shared" ref="AC59" si="469">AC57+AC58</f>
        <v>#REF!</v>
      </c>
      <c r="AD59" s="213" t="e">
        <f t="shared" ref="AD59" si="470">AD57+AD58</f>
        <v>#REF!</v>
      </c>
      <c r="AE59" s="213" t="e">
        <f>AE57+AE58</f>
        <v>#REF!</v>
      </c>
      <c r="AF59" s="213" t="e">
        <f t="shared" ref="AF59" si="471">AF57+AF58</f>
        <v>#REF!</v>
      </c>
      <c r="AG59" s="213" t="e">
        <f t="shared" ref="AG59" si="472">AG57+AG58</f>
        <v>#REF!</v>
      </c>
      <c r="AH59" s="213" t="e">
        <f t="shared" ref="AH59" si="473">AH57+AH58</f>
        <v>#REF!</v>
      </c>
      <c r="AI59" s="213" t="e">
        <f t="shared" ref="AI59" si="474">AI57+AI58</f>
        <v>#REF!</v>
      </c>
      <c r="AJ59" s="213" t="e">
        <f t="shared" ref="AJ59" si="475">AJ57+AJ58</f>
        <v>#REF!</v>
      </c>
      <c r="AK59" s="213" t="e">
        <f t="shared" ref="AK59" si="476">AK57+AK58</f>
        <v>#REF!</v>
      </c>
      <c r="AL59" s="213" t="e">
        <f t="shared" ref="AL59" si="477">AL57+AL58</f>
        <v>#REF!</v>
      </c>
      <c r="AM59" s="213" t="e">
        <f t="shared" ref="AM59" si="478">AM57+AM58</f>
        <v>#REF!</v>
      </c>
      <c r="AN59" s="213" t="e">
        <f t="shared" ref="AN59" si="479">AN57+AN58</f>
        <v>#REF!</v>
      </c>
      <c r="AO59" s="213" t="e">
        <f t="shared" ref="AO59" si="480">AO57+AO58</f>
        <v>#REF!</v>
      </c>
      <c r="AP59" s="213" t="e">
        <f t="shared" ref="AP59" si="481">AP57+AP58</f>
        <v>#REF!</v>
      </c>
      <c r="AQ59" s="213" t="e">
        <f t="shared" ref="AQ59" si="482">AQ57+AQ58</f>
        <v>#REF!</v>
      </c>
      <c r="AR59" s="213" t="e">
        <f>AR57+AR58</f>
        <v>#REF!</v>
      </c>
      <c r="AS59" s="213" t="e">
        <f t="shared" ref="AS59" si="483">AS57+AS58</f>
        <v>#REF!</v>
      </c>
      <c r="AT59" s="213" t="e">
        <f t="shared" ref="AT59" si="484">AT57+AT58</f>
        <v>#REF!</v>
      </c>
      <c r="AU59" s="213" t="e">
        <f t="shared" ref="AU59" si="485">AU57+AU58</f>
        <v>#REF!</v>
      </c>
      <c r="AV59" s="213" t="e">
        <f t="shared" ref="AV59" si="486">AV57+AV58</f>
        <v>#REF!</v>
      </c>
      <c r="AW59" s="213" t="e">
        <f t="shared" ref="AW59" si="487">AW57+AW58</f>
        <v>#REF!</v>
      </c>
      <c r="AX59" s="213" t="e">
        <f t="shared" ref="AX59" si="488">AX57+AX58</f>
        <v>#REF!</v>
      </c>
      <c r="AY59" s="213" t="e">
        <f t="shared" ref="AY59" si="489">AY57+AY58</f>
        <v>#REF!</v>
      </c>
      <c r="AZ59" s="213" t="e">
        <f t="shared" ref="AZ59" si="490">AZ57+AZ58</f>
        <v>#REF!</v>
      </c>
      <c r="BA59" s="213" t="e">
        <f t="shared" ref="BA59" si="491">BA57+BA58</f>
        <v>#REF!</v>
      </c>
      <c r="BB59" s="213" t="e">
        <f t="shared" ref="BB59" si="492">BB57+BB58</f>
        <v>#REF!</v>
      </c>
      <c r="BC59" s="213" t="e">
        <f t="shared" ref="BC59" si="493">BC57+BC58</f>
        <v>#REF!</v>
      </c>
      <c r="BD59" s="213" t="e">
        <f t="shared" ref="BD59" si="494">BD57+BD58</f>
        <v>#REF!</v>
      </c>
      <c r="BE59" s="213" t="e">
        <f>BE57+BE58</f>
        <v>#REF!</v>
      </c>
      <c r="BF59" s="213" t="e">
        <f t="shared" ref="BF59" si="495">BF57+BF58</f>
        <v>#REF!</v>
      </c>
      <c r="BG59" s="213" t="e">
        <f t="shared" ref="BG59" si="496">BG57+BG58</f>
        <v>#REF!</v>
      </c>
      <c r="BH59" s="213" t="e">
        <f t="shared" ref="BH59" si="497">BH57+BH58</f>
        <v>#REF!</v>
      </c>
      <c r="BI59" s="213" t="e">
        <f t="shared" ref="BI59" si="498">BI57+BI58</f>
        <v>#REF!</v>
      </c>
      <c r="BJ59" s="213" t="e">
        <f t="shared" ref="BJ59" si="499">BJ57+BJ58</f>
        <v>#REF!</v>
      </c>
      <c r="BK59" s="213" t="e">
        <f t="shared" ref="BK59" si="500">BK57+BK58</f>
        <v>#REF!</v>
      </c>
      <c r="BL59" s="213" t="e">
        <f t="shared" ref="BL59" si="501">BL57+BL58</f>
        <v>#REF!</v>
      </c>
      <c r="BM59" s="213" t="e">
        <f t="shared" ref="BM59" si="502">BM57+BM58</f>
        <v>#REF!</v>
      </c>
      <c r="BN59" s="213" t="e">
        <f t="shared" ref="BN59" si="503">BN57+BN58</f>
        <v>#REF!</v>
      </c>
      <c r="BO59" s="213" t="e">
        <f t="shared" ref="BO59" si="504">BO57+BO58</f>
        <v>#REF!</v>
      </c>
      <c r="BP59" s="213" t="e">
        <f t="shared" ref="BP59" si="505">BP57+BP58</f>
        <v>#REF!</v>
      </c>
      <c r="BQ59" s="213" t="e">
        <f t="shared" ref="BQ59" si="506">BQ57+BQ58</f>
        <v>#REF!</v>
      </c>
      <c r="BR59" s="213" t="e">
        <f>BR57+BR58</f>
        <v>#REF!</v>
      </c>
      <c r="BS59" s="213" t="e">
        <f t="shared" ref="BS59" si="507">BS57+BS58</f>
        <v>#REF!</v>
      </c>
      <c r="BT59" s="213" t="e">
        <f t="shared" ref="BT59" si="508">BT57+BT58</f>
        <v>#REF!</v>
      </c>
      <c r="BU59" s="213" t="e">
        <f t="shared" ref="BU59" si="509">BU57+BU58</f>
        <v>#REF!</v>
      </c>
      <c r="BV59" s="213" t="e">
        <f t="shared" ref="BV59" si="510">BV57+BV58</f>
        <v>#REF!</v>
      </c>
      <c r="BW59" s="213" t="e">
        <f t="shared" ref="BW59" si="511">BW57+BW58</f>
        <v>#REF!</v>
      </c>
      <c r="BX59" s="213" t="e">
        <f t="shared" ref="BX59" si="512">BX57+BX58</f>
        <v>#REF!</v>
      </c>
      <c r="BY59" s="213" t="e">
        <f t="shared" ref="BY59" si="513">BY57+BY58</f>
        <v>#REF!</v>
      </c>
      <c r="BZ59" s="213" t="e">
        <f t="shared" ref="BZ59" si="514">BZ57+BZ58</f>
        <v>#REF!</v>
      </c>
      <c r="CA59" s="213" t="e">
        <f t="shared" ref="CA59" si="515">CA57+CA58</f>
        <v>#REF!</v>
      </c>
      <c r="CB59" s="213" t="e">
        <f t="shared" ref="CB59" si="516">CB57+CB58</f>
        <v>#REF!</v>
      </c>
      <c r="CC59" s="213" t="e">
        <f t="shared" ref="CC59" si="517">CC57+CC58</f>
        <v>#REF!</v>
      </c>
      <c r="CD59" s="213" t="e">
        <f t="shared" ref="CD59" si="518">CD57+CD58</f>
        <v>#REF!</v>
      </c>
      <c r="CE59" s="213" t="e">
        <f>CE57+CE58</f>
        <v>#REF!</v>
      </c>
      <c r="CF59" s="213" t="e">
        <f t="shared" ref="CF59" si="519">CF57+CF58</f>
        <v>#REF!</v>
      </c>
      <c r="CG59" s="213" t="e">
        <f t="shared" ref="CG59" si="520">CG57+CG58</f>
        <v>#REF!</v>
      </c>
      <c r="CH59" s="213" t="e">
        <f t="shared" ref="CH59" si="521">CH57+CH58</f>
        <v>#REF!</v>
      </c>
      <c r="CI59" s="213" t="e">
        <f t="shared" ref="CI59" si="522">CI57+CI58</f>
        <v>#REF!</v>
      </c>
      <c r="CJ59" s="213" t="e">
        <f t="shared" ref="CJ59" si="523">CJ57+CJ58</f>
        <v>#REF!</v>
      </c>
      <c r="CK59" s="213" t="e">
        <f t="shared" ref="CK59" si="524">CK57+CK58</f>
        <v>#REF!</v>
      </c>
      <c r="CL59" s="213" t="e">
        <f t="shared" ref="CL59" si="525">CL57+CL58</f>
        <v>#REF!</v>
      </c>
      <c r="CM59" s="213" t="e">
        <f t="shared" ref="CM59" si="526">CM57+CM58</f>
        <v>#REF!</v>
      </c>
      <c r="CN59" s="213" t="e">
        <f t="shared" ref="CN59" si="527">CN57+CN58</f>
        <v>#REF!</v>
      </c>
      <c r="CO59" s="213" t="e">
        <f t="shared" ref="CO59" si="528">CO57+CO58</f>
        <v>#REF!</v>
      </c>
      <c r="CP59" s="213" t="e">
        <f t="shared" ref="CP59" si="529">CP57+CP58</f>
        <v>#REF!</v>
      </c>
      <c r="CQ59" s="213" t="e">
        <f t="shared" ref="CQ59" si="530">CQ57+CQ58</f>
        <v>#REF!</v>
      </c>
      <c r="CR59" s="213" t="e">
        <f>CR57+CR58</f>
        <v>#REF!</v>
      </c>
      <c r="CS59" s="213" t="e">
        <f t="shared" ref="CS59" si="531">CS57+CS58</f>
        <v>#REF!</v>
      </c>
      <c r="CT59" s="213" t="e">
        <f t="shared" ref="CT59" si="532">CT57+CT58</f>
        <v>#REF!</v>
      </c>
      <c r="CU59" s="213" t="e">
        <f t="shared" ref="CU59" si="533">CU57+CU58</f>
        <v>#REF!</v>
      </c>
      <c r="CV59" s="213" t="e">
        <f t="shared" ref="CV59" si="534">CV57+CV58</f>
        <v>#REF!</v>
      </c>
      <c r="CW59" s="213" t="e">
        <f t="shared" ref="CW59" si="535">CW57+CW58</f>
        <v>#REF!</v>
      </c>
      <c r="CX59" s="213" t="e">
        <f t="shared" ref="CX59" si="536">CX57+CX58</f>
        <v>#REF!</v>
      </c>
      <c r="CY59" s="213" t="e">
        <f t="shared" ref="CY59" si="537">CY57+CY58</f>
        <v>#REF!</v>
      </c>
      <c r="CZ59" s="213" t="e">
        <f t="shared" ref="CZ59" si="538">CZ57+CZ58</f>
        <v>#REF!</v>
      </c>
      <c r="DA59" s="213" t="e">
        <f t="shared" ref="DA59" si="539">DA57+DA58</f>
        <v>#REF!</v>
      </c>
      <c r="DB59" s="213" t="e">
        <f t="shared" ref="DB59" si="540">DB57+DB58</f>
        <v>#REF!</v>
      </c>
      <c r="DC59" s="213" t="e">
        <f t="shared" ref="DC59" si="541">DC57+DC58</f>
        <v>#REF!</v>
      </c>
      <c r="DD59" s="213" t="e">
        <f t="shared" ref="DD59" si="542">DD57+DD58</f>
        <v>#REF!</v>
      </c>
      <c r="DE59" s="213" t="e">
        <f>DE57+DE58</f>
        <v>#REF!</v>
      </c>
      <c r="DF59" s="213" t="e">
        <f t="shared" ref="DF59" si="543">DF57+DF58</f>
        <v>#REF!</v>
      </c>
      <c r="DG59" s="213" t="e">
        <f t="shared" ref="DG59" si="544">DG57+DG58</f>
        <v>#REF!</v>
      </c>
      <c r="DH59" s="213" t="e">
        <f t="shared" ref="DH59" si="545">DH57+DH58</f>
        <v>#REF!</v>
      </c>
      <c r="DI59" s="213" t="e">
        <f t="shared" ref="DI59" si="546">DI57+DI58</f>
        <v>#REF!</v>
      </c>
      <c r="DJ59" s="213" t="e">
        <f t="shared" ref="DJ59" si="547">DJ57+DJ58</f>
        <v>#REF!</v>
      </c>
      <c r="DK59" s="213" t="e">
        <f t="shared" ref="DK59" si="548">DK57+DK58</f>
        <v>#REF!</v>
      </c>
      <c r="DL59" s="213" t="e">
        <f t="shared" ref="DL59" si="549">DL57+DL58</f>
        <v>#REF!</v>
      </c>
      <c r="DM59" s="213" t="e">
        <f t="shared" ref="DM59" si="550">DM57+DM58</f>
        <v>#REF!</v>
      </c>
      <c r="DN59" s="213" t="e">
        <f t="shared" ref="DN59" si="551">DN57+DN58</f>
        <v>#REF!</v>
      </c>
      <c r="DO59" s="213" t="e">
        <f t="shared" ref="DO59" si="552">DO57+DO58</f>
        <v>#REF!</v>
      </c>
      <c r="DP59" s="213" t="e">
        <f t="shared" ref="DP59" si="553">DP57+DP58</f>
        <v>#REF!</v>
      </c>
      <c r="DQ59" s="213" t="e">
        <f t="shared" ref="DQ59" si="554">DQ57+DQ58</f>
        <v>#REF!</v>
      </c>
      <c r="DR59" s="213" t="e">
        <f>DR57+DR58</f>
        <v>#REF!</v>
      </c>
      <c r="DS59" s="213" t="e">
        <f t="shared" ref="DS59" si="555">DS57+DS58</f>
        <v>#REF!</v>
      </c>
      <c r="DT59" s="213" t="e">
        <f t="shared" ref="DT59" si="556">DT57+DT58</f>
        <v>#REF!</v>
      </c>
      <c r="DU59" s="213" t="e">
        <f t="shared" ref="DU59" si="557">DU57+DU58</f>
        <v>#REF!</v>
      </c>
      <c r="DV59" s="213" t="e">
        <f t="shared" ref="DV59" si="558">DV57+DV58</f>
        <v>#REF!</v>
      </c>
      <c r="DW59" s="213" t="e">
        <f t="shared" ref="DW59" si="559">DW57+DW58</f>
        <v>#REF!</v>
      </c>
      <c r="DX59" s="213" t="e">
        <f t="shared" ref="DX59" si="560">DX57+DX58</f>
        <v>#REF!</v>
      </c>
      <c r="DY59" s="213" t="e">
        <f t="shared" ref="DY59" si="561">DY57+DY58</f>
        <v>#REF!</v>
      </c>
      <c r="DZ59" s="213" t="e">
        <f t="shared" ref="DZ59" si="562">DZ57+DZ58</f>
        <v>#REF!</v>
      </c>
      <c r="EA59" s="213" t="e">
        <f t="shared" ref="EA59" si="563">EA57+EA58</f>
        <v>#REF!</v>
      </c>
      <c r="EB59" s="213" t="e">
        <f t="shared" ref="EB59" si="564">EB57+EB58</f>
        <v>#REF!</v>
      </c>
      <c r="EC59" s="213" t="e">
        <f t="shared" ref="EC59" si="565">EC57+EC58</f>
        <v>#REF!</v>
      </c>
      <c r="ED59" s="213" t="e">
        <f t="shared" ref="ED59" si="566">ED57+ED58</f>
        <v>#REF!</v>
      </c>
      <c r="EF59" s="213" t="e">
        <f t="shared" si="437"/>
        <v>#REF!</v>
      </c>
      <c r="EG59" s="213" t="e">
        <f t="shared" si="438"/>
        <v>#REF!</v>
      </c>
      <c r="EH59" s="213" t="e">
        <f t="shared" si="439"/>
        <v>#REF!</v>
      </c>
      <c r="EI59" s="213" t="e">
        <f t="shared" si="440"/>
        <v>#REF!</v>
      </c>
      <c r="EJ59" s="213" t="e">
        <f t="shared" si="441"/>
        <v>#REF!</v>
      </c>
      <c r="EK59" s="213" t="e">
        <f t="shared" si="442"/>
        <v>#REF!</v>
      </c>
      <c r="EL59" s="213" t="e">
        <f t="shared" si="443"/>
        <v>#REF!</v>
      </c>
      <c r="EM59" s="213" t="e">
        <f t="shared" si="444"/>
        <v>#REF!</v>
      </c>
      <c r="EN59" s="213" t="e">
        <f t="shared" si="445"/>
        <v>#REF!</v>
      </c>
      <c r="EO59" s="213" t="e">
        <f t="shared" si="446"/>
        <v>#REF!</v>
      </c>
    </row>
    <row r="60" spans="1:145" x14ac:dyDescent="0.2">
      <c r="A60" s="37"/>
      <c r="B60" s="35"/>
      <c r="C60" s="35"/>
      <c r="D60" s="35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  <c r="BI60" s="211"/>
      <c r="BJ60" s="211"/>
      <c r="BK60" s="211"/>
      <c r="BL60" s="21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  <c r="CF60" s="211"/>
      <c r="CG60" s="211"/>
      <c r="CH60" s="211"/>
      <c r="CI60" s="211"/>
      <c r="CJ60" s="211"/>
      <c r="CK60" s="211"/>
      <c r="CL60" s="211"/>
      <c r="CM60" s="211"/>
      <c r="CN60" s="211"/>
      <c r="CO60" s="211"/>
      <c r="CP60" s="211"/>
      <c r="CQ60" s="211"/>
      <c r="CR60" s="211"/>
      <c r="CS60" s="211"/>
      <c r="CT60" s="211"/>
      <c r="CU60" s="211"/>
      <c r="CV60" s="211"/>
      <c r="CW60" s="211"/>
      <c r="CX60" s="211"/>
      <c r="CY60" s="211"/>
      <c r="CZ60" s="211"/>
      <c r="DA60" s="211"/>
      <c r="DB60" s="211"/>
      <c r="DC60" s="211"/>
      <c r="DD60" s="211"/>
      <c r="DE60" s="211"/>
      <c r="DF60" s="211"/>
      <c r="DG60" s="211"/>
      <c r="DH60" s="211"/>
      <c r="DI60" s="211"/>
      <c r="DJ60" s="211"/>
      <c r="DK60" s="211"/>
      <c r="DL60" s="211"/>
      <c r="DM60" s="211"/>
      <c r="DN60" s="211"/>
      <c r="DO60" s="211"/>
      <c r="DP60" s="211"/>
      <c r="DQ60" s="211"/>
      <c r="DR60" s="211"/>
      <c r="DS60" s="211"/>
      <c r="DT60" s="211"/>
      <c r="DU60" s="211"/>
      <c r="DV60" s="211"/>
      <c r="DW60" s="211"/>
      <c r="DX60" s="211"/>
      <c r="DY60" s="211"/>
      <c r="DZ60" s="211"/>
      <c r="EA60" s="211"/>
      <c r="EB60" s="211"/>
      <c r="EC60" s="211"/>
      <c r="ED60" s="211"/>
      <c r="EF60" s="211"/>
      <c r="EG60" s="211"/>
      <c r="EH60" s="211"/>
      <c r="EI60" s="211"/>
      <c r="EJ60" s="211"/>
      <c r="EK60" s="211"/>
      <c r="EL60" s="211"/>
      <c r="EM60" s="211"/>
      <c r="EN60" s="211"/>
      <c r="EO60" s="211"/>
    </row>
    <row r="61" spans="1:145" x14ac:dyDescent="0.2">
      <c r="A61" s="37"/>
      <c r="B61" s="35"/>
      <c r="C61" s="31"/>
      <c r="D61" s="3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  <c r="BI61" s="211"/>
      <c r="BJ61" s="211"/>
      <c r="BK61" s="211"/>
      <c r="BL61" s="21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211"/>
      <c r="CD61" s="211"/>
      <c r="CE61" s="211"/>
      <c r="CF61" s="211"/>
      <c r="CG61" s="211"/>
      <c r="CH61" s="211"/>
      <c r="CI61" s="211"/>
      <c r="CJ61" s="211"/>
      <c r="CK61" s="211"/>
      <c r="CL61" s="211"/>
      <c r="CM61" s="211"/>
      <c r="CN61" s="211"/>
      <c r="CO61" s="211"/>
      <c r="CP61" s="211"/>
      <c r="CQ61" s="211"/>
      <c r="CR61" s="211"/>
      <c r="CS61" s="211"/>
      <c r="CT61" s="211"/>
      <c r="CU61" s="211"/>
      <c r="CV61" s="211"/>
      <c r="CW61" s="211"/>
      <c r="CX61" s="211"/>
      <c r="CY61" s="211"/>
      <c r="CZ61" s="211"/>
      <c r="DA61" s="211"/>
      <c r="DB61" s="211"/>
      <c r="DC61" s="211"/>
      <c r="DD61" s="211"/>
      <c r="DE61" s="211"/>
      <c r="DF61" s="211"/>
      <c r="DG61" s="211"/>
      <c r="DH61" s="211"/>
      <c r="DI61" s="211"/>
      <c r="DJ61" s="211"/>
      <c r="DK61" s="211"/>
      <c r="DL61" s="211"/>
      <c r="DM61" s="211"/>
      <c r="DN61" s="211"/>
      <c r="DO61" s="211"/>
      <c r="DP61" s="211"/>
      <c r="DQ61" s="211"/>
      <c r="DR61" s="211"/>
      <c r="DS61" s="211"/>
      <c r="DT61" s="211"/>
      <c r="DU61" s="211"/>
      <c r="DV61" s="211"/>
      <c r="DW61" s="211"/>
      <c r="DX61" s="211"/>
      <c r="DY61" s="211"/>
      <c r="DZ61" s="211"/>
      <c r="EA61" s="211"/>
      <c r="EB61" s="211"/>
      <c r="EC61" s="211"/>
      <c r="ED61" s="211"/>
      <c r="EF61" s="211"/>
      <c r="EG61" s="211"/>
      <c r="EH61" s="211"/>
      <c r="EI61" s="211"/>
      <c r="EJ61" s="211"/>
      <c r="EK61" s="211"/>
      <c r="EL61" s="211"/>
      <c r="EM61" s="211"/>
      <c r="EN61" s="211"/>
      <c r="EO61" s="211"/>
    </row>
    <row r="62" spans="1:145" x14ac:dyDescent="0.2">
      <c r="A62" s="37">
        <f>+A24+27</f>
        <v>41</v>
      </c>
      <c r="B62" s="56" t="s">
        <v>43</v>
      </c>
      <c r="E62" s="54" t="e">
        <f>'Total Revenue'!#REF!/1000000</f>
        <v>#REF!</v>
      </c>
      <c r="F62" s="54" t="e">
        <f>'Total Revenue'!#REF!/1000000</f>
        <v>#REF!</v>
      </c>
      <c r="G62" s="54" t="e">
        <f>'Total Revenue'!#REF!/1000000</f>
        <v>#REF!</v>
      </c>
      <c r="H62" s="54" t="e">
        <f>'Total Revenue'!#REF!/1000000</f>
        <v>#REF!</v>
      </c>
      <c r="I62" s="54" t="e">
        <f>'Total Revenue'!#REF!/1000000</f>
        <v>#REF!</v>
      </c>
      <c r="J62" s="54" t="e">
        <f>'Total Revenue'!#REF!/1000000</f>
        <v>#REF!</v>
      </c>
      <c r="K62" s="54" t="e">
        <f>'Total Revenue'!#REF!/1000000</f>
        <v>#REF!</v>
      </c>
      <c r="L62" s="54" t="e">
        <f>'Total Revenue'!#REF!/1000000</f>
        <v>#REF!</v>
      </c>
      <c r="M62" s="54" t="e">
        <f>'Total Revenue'!#REF!/1000000</f>
        <v>#REF!</v>
      </c>
      <c r="N62" s="54" t="e">
        <f>'Total Revenue'!#REF!/1000000</f>
        <v>#REF!</v>
      </c>
      <c r="O62" s="54" t="e">
        <f>'Total Revenue'!#REF!/1000000</f>
        <v>#REF!</v>
      </c>
      <c r="P62" s="54" t="e">
        <f>'Total Revenue'!#REF!/1000000</f>
        <v>#REF!</v>
      </c>
      <c r="Q62" s="54" t="e">
        <f>'Total Revenue'!#REF!/1000000</f>
        <v>#REF!</v>
      </c>
      <c r="R62" s="54" t="e">
        <f>'Total Revenue'!#REF!/1000000</f>
        <v>#REF!</v>
      </c>
      <c r="S62" s="54" t="e">
        <f>'Total Revenue'!#REF!/1000000</f>
        <v>#REF!</v>
      </c>
      <c r="T62" s="54" t="e">
        <f>'Total Revenue'!#REF!/1000000</f>
        <v>#REF!</v>
      </c>
      <c r="U62" s="54" t="e">
        <f>'Total Revenue'!#REF!/1000000</f>
        <v>#REF!</v>
      </c>
      <c r="V62" s="54" t="e">
        <f>'Total Revenue'!#REF!/1000000</f>
        <v>#REF!</v>
      </c>
      <c r="W62" s="54" t="e">
        <f>'Total Revenue'!#REF!/1000000</f>
        <v>#REF!</v>
      </c>
      <c r="X62" s="54" t="e">
        <f>'Total Revenue'!#REF!/1000000</f>
        <v>#REF!</v>
      </c>
      <c r="Y62" s="54" t="e">
        <f>'Total Revenue'!#REF!/1000000</f>
        <v>#REF!</v>
      </c>
      <c r="Z62" s="54" t="e">
        <f>'Total Revenue'!#REF!/1000000</f>
        <v>#REF!</v>
      </c>
      <c r="AA62" s="54" t="e">
        <f>'Total Revenue'!#REF!/1000000</f>
        <v>#REF!</v>
      </c>
      <c r="AB62" s="54" t="e">
        <f>'Total Revenue'!#REF!/1000000</f>
        <v>#REF!</v>
      </c>
      <c r="AC62" s="54" t="e">
        <f>'Total Revenue'!#REF!/1000000</f>
        <v>#REF!</v>
      </c>
      <c r="AD62" s="54" t="e">
        <f>'Total Revenue'!#REF!/1000000</f>
        <v>#REF!</v>
      </c>
      <c r="AE62" s="54" t="e">
        <f>'Total Revenue'!#REF!/1000000</f>
        <v>#REF!</v>
      </c>
      <c r="AF62" s="54" t="e">
        <f>'Total Revenue'!#REF!/1000000</f>
        <v>#REF!</v>
      </c>
      <c r="AG62" s="54" t="e">
        <f>'Total Revenue'!#REF!/1000000</f>
        <v>#REF!</v>
      </c>
      <c r="AH62" s="54" t="e">
        <f>'Total Revenue'!#REF!/1000000</f>
        <v>#REF!</v>
      </c>
      <c r="AI62" s="54" t="e">
        <f>'Total Revenue'!#REF!/1000000</f>
        <v>#REF!</v>
      </c>
      <c r="AJ62" s="54" t="e">
        <f>'Total Revenue'!#REF!/1000000</f>
        <v>#REF!</v>
      </c>
      <c r="AK62" s="54" t="e">
        <f>'Total Revenue'!#REF!/1000000</f>
        <v>#REF!</v>
      </c>
      <c r="AL62" s="54" t="e">
        <f>'Total Revenue'!#REF!/1000000</f>
        <v>#REF!</v>
      </c>
      <c r="AM62" s="54" t="e">
        <f>'Total Revenue'!#REF!/1000000</f>
        <v>#REF!</v>
      </c>
      <c r="AN62" s="54" t="e">
        <f>'Total Revenue'!#REF!/1000000</f>
        <v>#REF!</v>
      </c>
      <c r="AO62" s="54" t="e">
        <f>'Total Revenue'!#REF!/1000000</f>
        <v>#REF!</v>
      </c>
      <c r="AP62" s="54" t="e">
        <f>'Total Revenue'!#REF!/1000000</f>
        <v>#REF!</v>
      </c>
      <c r="AQ62" s="54" t="e">
        <f>'Total Revenue'!#REF!/1000000</f>
        <v>#REF!</v>
      </c>
      <c r="AR62" s="54" t="e">
        <f>'Total Revenue'!#REF!/1000000</f>
        <v>#REF!</v>
      </c>
      <c r="AS62" s="54" t="e">
        <f>'Total Revenue'!#REF!/1000000</f>
        <v>#REF!</v>
      </c>
      <c r="AT62" s="54" t="e">
        <f>'Total Revenue'!#REF!/1000000</f>
        <v>#REF!</v>
      </c>
      <c r="AU62" s="54" t="e">
        <f>'Total Revenue'!#REF!/1000000</f>
        <v>#REF!</v>
      </c>
      <c r="AV62" s="54" t="e">
        <f>'Total Revenue'!#REF!/1000000</f>
        <v>#REF!</v>
      </c>
      <c r="AW62" s="54" t="e">
        <f>'Total Revenue'!#REF!/1000000</f>
        <v>#REF!</v>
      </c>
      <c r="AX62" s="54" t="e">
        <f>'Total Revenue'!#REF!/1000000</f>
        <v>#REF!</v>
      </c>
      <c r="AY62" s="54" t="e">
        <f>'Total Revenue'!#REF!/1000000</f>
        <v>#REF!</v>
      </c>
      <c r="AZ62" s="54" t="e">
        <f>'Total Revenue'!#REF!/1000000</f>
        <v>#REF!</v>
      </c>
      <c r="BA62" s="54" t="e">
        <f>'Total Revenue'!#REF!/1000000</f>
        <v>#REF!</v>
      </c>
      <c r="BB62" s="54" t="e">
        <f>'Total Revenue'!#REF!/1000000</f>
        <v>#REF!</v>
      </c>
      <c r="BC62" s="54" t="e">
        <f>'Total Revenue'!#REF!/1000000</f>
        <v>#REF!</v>
      </c>
      <c r="BD62" s="54" t="e">
        <f>'Total Revenue'!#REF!/1000000</f>
        <v>#REF!</v>
      </c>
      <c r="BE62" s="54" t="e">
        <f>'Total Revenue'!#REF!/1000000</f>
        <v>#REF!</v>
      </c>
      <c r="BF62" s="54" t="e">
        <f>'Total Revenue'!#REF!/1000000</f>
        <v>#REF!</v>
      </c>
      <c r="BG62" s="54" t="e">
        <f>'Total Revenue'!#REF!/1000000</f>
        <v>#REF!</v>
      </c>
      <c r="BH62" s="54" t="e">
        <f>'Total Revenue'!#REF!/1000000</f>
        <v>#REF!</v>
      </c>
      <c r="BI62" s="54" t="e">
        <f>'Total Revenue'!#REF!/1000000</f>
        <v>#REF!</v>
      </c>
      <c r="BJ62" s="54" t="e">
        <f>'Total Revenue'!#REF!/1000000</f>
        <v>#REF!</v>
      </c>
      <c r="BK62" s="54" t="e">
        <f>'Total Revenue'!#REF!/1000000</f>
        <v>#REF!</v>
      </c>
      <c r="BL62" s="54" t="e">
        <f>'Total Revenue'!#REF!/1000000</f>
        <v>#REF!</v>
      </c>
      <c r="BM62" s="54" t="e">
        <f>'Total Revenue'!#REF!/1000000</f>
        <v>#REF!</v>
      </c>
      <c r="BN62" s="54" t="e">
        <f>'Total Revenue'!#REF!/1000000</f>
        <v>#REF!</v>
      </c>
      <c r="BO62" s="54" t="e">
        <f>'Total Revenue'!#REF!/1000000</f>
        <v>#REF!</v>
      </c>
      <c r="BP62" s="54" t="e">
        <f>'Total Revenue'!#REF!/1000000</f>
        <v>#REF!</v>
      </c>
      <c r="BQ62" s="54" t="e">
        <f>'Total Revenue'!#REF!/1000000</f>
        <v>#REF!</v>
      </c>
      <c r="BR62" s="54" t="e">
        <f>'Total Revenue'!#REF!/1000000</f>
        <v>#REF!</v>
      </c>
      <c r="BS62" s="54" t="e">
        <f>'Total Revenue'!#REF!/1000000</f>
        <v>#REF!</v>
      </c>
      <c r="BT62" s="54" t="e">
        <f>'Total Revenue'!#REF!/1000000</f>
        <v>#REF!</v>
      </c>
      <c r="BU62" s="54" t="e">
        <f>'Total Revenue'!#REF!/1000000</f>
        <v>#REF!</v>
      </c>
      <c r="BV62" s="54" t="e">
        <f>'Total Revenue'!#REF!/1000000</f>
        <v>#REF!</v>
      </c>
      <c r="BW62" s="54" t="e">
        <f>'Total Revenue'!#REF!/1000000</f>
        <v>#REF!</v>
      </c>
      <c r="BX62" s="54" t="e">
        <f>'Total Revenue'!#REF!/1000000</f>
        <v>#REF!</v>
      </c>
      <c r="BY62" s="54" t="e">
        <f>'Total Revenue'!#REF!/1000000</f>
        <v>#REF!</v>
      </c>
      <c r="BZ62" s="54" t="e">
        <f>'Total Revenue'!#REF!/1000000</f>
        <v>#REF!</v>
      </c>
      <c r="CA62" s="54" t="e">
        <f>'Total Revenue'!#REF!/1000000</f>
        <v>#REF!</v>
      </c>
      <c r="CB62" s="54" t="e">
        <f>'Total Revenue'!#REF!/1000000</f>
        <v>#REF!</v>
      </c>
      <c r="CC62" s="54" t="e">
        <f>'Total Revenue'!#REF!/1000000</f>
        <v>#REF!</v>
      </c>
      <c r="CD62" s="54" t="e">
        <f>'Total Revenue'!#REF!/1000000</f>
        <v>#REF!</v>
      </c>
      <c r="CE62" s="54" t="e">
        <f>'Total Revenue'!#REF!/1000000</f>
        <v>#REF!</v>
      </c>
      <c r="CF62" s="54" t="e">
        <f>'Total Revenue'!#REF!/1000000</f>
        <v>#REF!</v>
      </c>
      <c r="CG62" s="54" t="e">
        <f>'Total Revenue'!#REF!/1000000</f>
        <v>#REF!</v>
      </c>
      <c r="CH62" s="54" t="e">
        <f>'Total Revenue'!#REF!/1000000</f>
        <v>#REF!</v>
      </c>
      <c r="CI62" s="54" t="e">
        <f>'Total Revenue'!#REF!/1000000</f>
        <v>#REF!</v>
      </c>
      <c r="CJ62" s="54" t="e">
        <f>'Total Revenue'!#REF!/1000000</f>
        <v>#REF!</v>
      </c>
      <c r="CK62" s="54" t="e">
        <f>'Total Revenue'!#REF!/1000000</f>
        <v>#REF!</v>
      </c>
      <c r="CL62" s="54" t="e">
        <f>'Total Revenue'!#REF!/1000000</f>
        <v>#REF!</v>
      </c>
      <c r="CM62" s="54" t="e">
        <f>'Total Revenue'!#REF!/1000000</f>
        <v>#REF!</v>
      </c>
      <c r="CN62" s="54" t="e">
        <f>'Total Revenue'!#REF!/1000000</f>
        <v>#REF!</v>
      </c>
      <c r="CO62" s="54" t="e">
        <f>'Total Revenue'!#REF!/1000000</f>
        <v>#REF!</v>
      </c>
      <c r="CP62" s="54" t="e">
        <f>'Total Revenue'!#REF!/1000000</f>
        <v>#REF!</v>
      </c>
      <c r="CQ62" s="54" t="e">
        <f>'Total Revenue'!#REF!/1000000</f>
        <v>#REF!</v>
      </c>
      <c r="CR62" s="54" t="e">
        <f>'Total Revenue'!#REF!/1000000</f>
        <v>#REF!</v>
      </c>
      <c r="CS62" s="54" t="e">
        <f>'Total Revenue'!#REF!/1000000</f>
        <v>#REF!</v>
      </c>
      <c r="CT62" s="54" t="e">
        <f>'Total Revenue'!#REF!/1000000</f>
        <v>#REF!</v>
      </c>
      <c r="CU62" s="54" t="e">
        <f>'Total Revenue'!#REF!/1000000</f>
        <v>#REF!</v>
      </c>
      <c r="CV62" s="54" t="e">
        <f>'Total Revenue'!#REF!/1000000</f>
        <v>#REF!</v>
      </c>
      <c r="CW62" s="54" t="e">
        <f>'Total Revenue'!#REF!/1000000</f>
        <v>#REF!</v>
      </c>
      <c r="CX62" s="54" t="e">
        <f>'Total Revenue'!#REF!/1000000</f>
        <v>#REF!</v>
      </c>
      <c r="CY62" s="54" t="e">
        <f>'Total Revenue'!#REF!/1000000</f>
        <v>#REF!</v>
      </c>
      <c r="CZ62" s="54" t="e">
        <f>'Total Revenue'!#REF!/1000000</f>
        <v>#REF!</v>
      </c>
      <c r="DA62" s="54" t="e">
        <f>'Total Revenue'!#REF!/1000000</f>
        <v>#REF!</v>
      </c>
      <c r="DB62" s="54" t="e">
        <f>'Total Revenue'!#REF!/1000000</f>
        <v>#REF!</v>
      </c>
      <c r="DC62" s="54" t="e">
        <f>'Total Revenue'!#REF!/1000000</f>
        <v>#REF!</v>
      </c>
      <c r="DD62" s="54" t="e">
        <f>'Total Revenue'!#REF!/1000000</f>
        <v>#REF!</v>
      </c>
      <c r="DE62" s="54" t="e">
        <f>'Total Revenue'!#REF!/1000000</f>
        <v>#REF!</v>
      </c>
      <c r="DF62" s="54" t="e">
        <f>'Total Revenue'!#REF!/1000000</f>
        <v>#REF!</v>
      </c>
      <c r="DG62" s="54" t="e">
        <f>'Total Revenue'!#REF!/1000000</f>
        <v>#REF!</v>
      </c>
      <c r="DH62" s="54" t="e">
        <f>'Total Revenue'!#REF!/1000000</f>
        <v>#REF!</v>
      </c>
      <c r="DI62" s="54" t="e">
        <f>'Total Revenue'!#REF!/1000000</f>
        <v>#REF!</v>
      </c>
      <c r="DJ62" s="54" t="e">
        <f>'Total Revenue'!#REF!/1000000</f>
        <v>#REF!</v>
      </c>
      <c r="DK62" s="54" t="e">
        <f>'Total Revenue'!#REF!/1000000</f>
        <v>#REF!</v>
      </c>
      <c r="DL62" s="54" t="e">
        <f>'Total Revenue'!#REF!/1000000</f>
        <v>#REF!</v>
      </c>
      <c r="DM62" s="54" t="e">
        <f>'Total Revenue'!#REF!/1000000</f>
        <v>#REF!</v>
      </c>
      <c r="DN62" s="54" t="e">
        <f>'Total Revenue'!#REF!/1000000</f>
        <v>#REF!</v>
      </c>
      <c r="DO62" s="54" t="e">
        <f>'Total Revenue'!#REF!/1000000</f>
        <v>#REF!</v>
      </c>
      <c r="DP62" s="54" t="e">
        <f>'Total Revenue'!#REF!/1000000</f>
        <v>#REF!</v>
      </c>
      <c r="DQ62" s="54" t="e">
        <f>'Total Revenue'!#REF!/1000000</f>
        <v>#REF!</v>
      </c>
      <c r="DR62" s="54" t="e">
        <f>'Total Revenue'!#REF!/1000000</f>
        <v>#REF!</v>
      </c>
      <c r="DS62" s="54" t="e">
        <f>'Total Revenue'!#REF!/1000000</f>
        <v>#REF!</v>
      </c>
      <c r="DT62" s="54" t="e">
        <f>'Total Revenue'!#REF!/1000000</f>
        <v>#REF!</v>
      </c>
      <c r="DU62" s="54" t="e">
        <f>'Total Revenue'!#REF!/1000000</f>
        <v>#REF!</v>
      </c>
      <c r="DV62" s="54" t="e">
        <f>'Total Revenue'!#REF!/1000000</f>
        <v>#REF!</v>
      </c>
      <c r="DW62" s="54" t="e">
        <f>'Total Revenue'!#REF!/1000000</f>
        <v>#REF!</v>
      </c>
      <c r="DX62" s="54" t="e">
        <f>'Total Revenue'!#REF!/1000000</f>
        <v>#REF!</v>
      </c>
      <c r="DY62" s="54" t="e">
        <f>'Total Revenue'!#REF!/1000000</f>
        <v>#REF!</v>
      </c>
      <c r="DZ62" s="54" t="e">
        <f>'Total Revenue'!#REF!/1000000</f>
        <v>#REF!</v>
      </c>
      <c r="EA62" s="54" t="e">
        <f>'Total Revenue'!#REF!/1000000</f>
        <v>#REF!</v>
      </c>
      <c r="EB62" s="54" t="e">
        <f>'Total Revenue'!#REF!/1000000</f>
        <v>#REF!</v>
      </c>
      <c r="EC62" s="54" t="e">
        <f>'Total Revenue'!#REF!/1000000</f>
        <v>#REF!</v>
      </c>
      <c r="ED62" s="54" t="e">
        <f>'Total Revenue'!#REF!/1000000</f>
        <v>#REF!</v>
      </c>
      <c r="EE62" s="62"/>
      <c r="EF62" s="54" t="e">
        <f t="shared" ref="EF62:EF69" si="567">+Q62</f>
        <v>#REF!</v>
      </c>
      <c r="EG62" s="54" t="e">
        <f t="shared" ref="EG62:EG69" si="568">+AD62</f>
        <v>#REF!</v>
      </c>
      <c r="EH62" s="54" t="e">
        <f t="shared" ref="EH62:EH69" si="569">+AQ62</f>
        <v>#REF!</v>
      </c>
      <c r="EI62" s="54" t="e">
        <f t="shared" ref="EI62:EI69" si="570">+BD62</f>
        <v>#REF!</v>
      </c>
      <c r="EJ62" s="54" t="e">
        <f t="shared" ref="EJ62:EJ69" si="571">+BQ62</f>
        <v>#REF!</v>
      </c>
      <c r="EK62" s="54" t="e">
        <f t="shared" ref="EK62:EK69" si="572">+CD62</f>
        <v>#REF!</v>
      </c>
      <c r="EL62" s="54" t="e">
        <f t="shared" ref="EL62:EL69" si="573">+CQ62</f>
        <v>#REF!</v>
      </c>
      <c r="EM62" s="54" t="e">
        <f t="shared" ref="EM62:EM69" si="574">+DD62</f>
        <v>#REF!</v>
      </c>
      <c r="EN62" s="54" t="e">
        <f t="shared" ref="EN62:EN69" si="575">+DQ62</f>
        <v>#REF!</v>
      </c>
      <c r="EO62" s="54" t="e">
        <f t="shared" ref="EO62:EO69" si="576">+ED62</f>
        <v>#REF!</v>
      </c>
    </row>
    <row r="63" spans="1:145" x14ac:dyDescent="0.2">
      <c r="A63" s="37">
        <f>+A25+27</f>
        <v>42</v>
      </c>
      <c r="B63" s="56" t="s">
        <v>44</v>
      </c>
      <c r="E63" s="54" t="e">
        <f>#REF!/1000000</f>
        <v>#REF!</v>
      </c>
      <c r="F63" s="54" t="e">
        <f>#REF!/1000000</f>
        <v>#REF!</v>
      </c>
      <c r="G63" s="54" t="e">
        <f>#REF!/1000000</f>
        <v>#REF!</v>
      </c>
      <c r="H63" s="54" t="e">
        <f>#REF!/1000000</f>
        <v>#REF!</v>
      </c>
      <c r="I63" s="54" t="e">
        <f>#REF!/1000000</f>
        <v>#REF!</v>
      </c>
      <c r="J63" s="54" t="e">
        <f>#REF!/1000000</f>
        <v>#REF!</v>
      </c>
      <c r="K63" s="54" t="e">
        <f>#REF!/1000000</f>
        <v>#REF!</v>
      </c>
      <c r="L63" s="54" t="e">
        <f>#REF!/1000000</f>
        <v>#REF!</v>
      </c>
      <c r="M63" s="54" t="e">
        <f>#REF!/1000000</f>
        <v>#REF!</v>
      </c>
      <c r="N63" s="54" t="e">
        <f>#REF!/1000000</f>
        <v>#REF!</v>
      </c>
      <c r="O63" s="54" t="e">
        <f>#REF!/1000000</f>
        <v>#REF!</v>
      </c>
      <c r="P63" s="54" t="e">
        <f>#REF!/1000000</f>
        <v>#REF!</v>
      </c>
      <c r="Q63" s="54" t="e">
        <f>#REF!/1000000</f>
        <v>#REF!</v>
      </c>
      <c r="R63" s="54" t="e">
        <f>#REF!/1000000</f>
        <v>#REF!</v>
      </c>
      <c r="S63" s="54" t="e">
        <f>#REF!/1000000</f>
        <v>#REF!</v>
      </c>
      <c r="T63" s="54" t="e">
        <f>#REF!/1000000</f>
        <v>#REF!</v>
      </c>
      <c r="U63" s="54" t="e">
        <f>#REF!/1000000</f>
        <v>#REF!</v>
      </c>
      <c r="V63" s="54" t="e">
        <f>#REF!/1000000</f>
        <v>#REF!</v>
      </c>
      <c r="W63" s="54" t="e">
        <f>#REF!/1000000</f>
        <v>#REF!</v>
      </c>
      <c r="X63" s="54" t="e">
        <f>#REF!/1000000</f>
        <v>#REF!</v>
      </c>
      <c r="Y63" s="54" t="e">
        <f>#REF!/1000000</f>
        <v>#REF!</v>
      </c>
      <c r="Z63" s="54" t="e">
        <f>#REF!/1000000</f>
        <v>#REF!</v>
      </c>
      <c r="AA63" s="54" t="e">
        <f>#REF!/1000000</f>
        <v>#REF!</v>
      </c>
      <c r="AB63" s="54" t="e">
        <f>#REF!/1000000</f>
        <v>#REF!</v>
      </c>
      <c r="AC63" s="54" t="e">
        <f>#REF!/1000000</f>
        <v>#REF!</v>
      </c>
      <c r="AD63" s="54" t="e">
        <f>#REF!/1000000</f>
        <v>#REF!</v>
      </c>
      <c r="AE63" s="54" t="e">
        <f>#REF!/1000000</f>
        <v>#REF!</v>
      </c>
      <c r="AF63" s="54" t="e">
        <f>#REF!/1000000</f>
        <v>#REF!</v>
      </c>
      <c r="AG63" s="54" t="e">
        <f>#REF!/1000000</f>
        <v>#REF!</v>
      </c>
      <c r="AH63" s="54" t="e">
        <f>#REF!/1000000</f>
        <v>#REF!</v>
      </c>
      <c r="AI63" s="54" t="e">
        <f>#REF!/1000000</f>
        <v>#REF!</v>
      </c>
      <c r="AJ63" s="54" t="e">
        <f>#REF!/1000000</f>
        <v>#REF!</v>
      </c>
      <c r="AK63" s="54" t="e">
        <f>#REF!/1000000</f>
        <v>#REF!</v>
      </c>
      <c r="AL63" s="54" t="e">
        <f>#REF!/1000000</f>
        <v>#REF!</v>
      </c>
      <c r="AM63" s="54" t="e">
        <f>#REF!/1000000</f>
        <v>#REF!</v>
      </c>
      <c r="AN63" s="54" t="e">
        <f>#REF!/1000000</f>
        <v>#REF!</v>
      </c>
      <c r="AO63" s="54" t="e">
        <f>#REF!/1000000</f>
        <v>#REF!</v>
      </c>
      <c r="AP63" s="54" t="e">
        <f>#REF!/1000000</f>
        <v>#REF!</v>
      </c>
      <c r="AQ63" s="54" t="e">
        <f>#REF!/1000000</f>
        <v>#REF!</v>
      </c>
      <c r="AR63" s="54" t="e">
        <f>#REF!/1000000</f>
        <v>#REF!</v>
      </c>
      <c r="AS63" s="54" t="e">
        <f>#REF!/1000000</f>
        <v>#REF!</v>
      </c>
      <c r="AT63" s="54" t="e">
        <f>#REF!/1000000</f>
        <v>#REF!</v>
      </c>
      <c r="AU63" s="54" t="e">
        <f>#REF!/1000000</f>
        <v>#REF!</v>
      </c>
      <c r="AV63" s="54" t="e">
        <f>#REF!/1000000</f>
        <v>#REF!</v>
      </c>
      <c r="AW63" s="54" t="e">
        <f>#REF!/1000000</f>
        <v>#REF!</v>
      </c>
      <c r="AX63" s="54" t="e">
        <f>#REF!/1000000</f>
        <v>#REF!</v>
      </c>
      <c r="AY63" s="54" t="e">
        <f>#REF!/1000000</f>
        <v>#REF!</v>
      </c>
      <c r="AZ63" s="54" t="e">
        <f>#REF!/1000000</f>
        <v>#REF!</v>
      </c>
      <c r="BA63" s="54" t="e">
        <f>#REF!/1000000</f>
        <v>#REF!</v>
      </c>
      <c r="BB63" s="54" t="e">
        <f>#REF!/1000000</f>
        <v>#REF!</v>
      </c>
      <c r="BC63" s="54" t="e">
        <f>#REF!/1000000</f>
        <v>#REF!</v>
      </c>
      <c r="BD63" s="54" t="e">
        <f>#REF!/1000000</f>
        <v>#REF!</v>
      </c>
      <c r="BE63" s="54" t="e">
        <f>#REF!/1000000</f>
        <v>#REF!</v>
      </c>
      <c r="BF63" s="54" t="e">
        <f>#REF!/1000000</f>
        <v>#REF!</v>
      </c>
      <c r="BG63" s="54" t="e">
        <f>#REF!/1000000</f>
        <v>#REF!</v>
      </c>
      <c r="BH63" s="54" t="e">
        <f>#REF!/1000000</f>
        <v>#REF!</v>
      </c>
      <c r="BI63" s="54" t="e">
        <f>#REF!/1000000</f>
        <v>#REF!</v>
      </c>
      <c r="BJ63" s="54" t="e">
        <f>#REF!/1000000</f>
        <v>#REF!</v>
      </c>
      <c r="BK63" s="54" t="e">
        <f>#REF!/1000000</f>
        <v>#REF!</v>
      </c>
      <c r="BL63" s="54" t="e">
        <f>#REF!/1000000</f>
        <v>#REF!</v>
      </c>
      <c r="BM63" s="54" t="e">
        <f>#REF!/1000000</f>
        <v>#REF!</v>
      </c>
      <c r="BN63" s="54" t="e">
        <f>#REF!/1000000</f>
        <v>#REF!</v>
      </c>
      <c r="BO63" s="54" t="e">
        <f>#REF!/1000000</f>
        <v>#REF!</v>
      </c>
      <c r="BP63" s="54" t="e">
        <f>#REF!/1000000</f>
        <v>#REF!</v>
      </c>
      <c r="BQ63" s="54" t="e">
        <f>#REF!/1000000</f>
        <v>#REF!</v>
      </c>
      <c r="BR63" s="54" t="e">
        <f>#REF!/1000000</f>
        <v>#REF!</v>
      </c>
      <c r="BS63" s="54" t="e">
        <f>#REF!/1000000</f>
        <v>#REF!</v>
      </c>
      <c r="BT63" s="54" t="e">
        <f>#REF!/1000000</f>
        <v>#REF!</v>
      </c>
      <c r="BU63" s="54" t="e">
        <f>#REF!/1000000</f>
        <v>#REF!</v>
      </c>
      <c r="BV63" s="54" t="e">
        <f>#REF!/1000000</f>
        <v>#REF!</v>
      </c>
      <c r="BW63" s="54" t="e">
        <f>#REF!/1000000</f>
        <v>#REF!</v>
      </c>
      <c r="BX63" s="54" t="e">
        <f>#REF!/1000000</f>
        <v>#REF!</v>
      </c>
      <c r="BY63" s="54" t="e">
        <f>#REF!/1000000</f>
        <v>#REF!</v>
      </c>
      <c r="BZ63" s="54" t="e">
        <f>#REF!/1000000</f>
        <v>#REF!</v>
      </c>
      <c r="CA63" s="54" t="e">
        <f>#REF!/1000000</f>
        <v>#REF!</v>
      </c>
      <c r="CB63" s="54" t="e">
        <f>#REF!/1000000</f>
        <v>#REF!</v>
      </c>
      <c r="CC63" s="54" t="e">
        <f>#REF!/1000000</f>
        <v>#REF!</v>
      </c>
      <c r="CD63" s="54" t="e">
        <f>#REF!/1000000</f>
        <v>#REF!</v>
      </c>
      <c r="CE63" s="54" t="e">
        <f>#REF!/1000000</f>
        <v>#REF!</v>
      </c>
      <c r="CF63" s="54" t="e">
        <f>#REF!/1000000</f>
        <v>#REF!</v>
      </c>
      <c r="CG63" s="54" t="e">
        <f>#REF!/1000000</f>
        <v>#REF!</v>
      </c>
      <c r="CH63" s="54" t="e">
        <f>#REF!/1000000</f>
        <v>#REF!</v>
      </c>
      <c r="CI63" s="54" t="e">
        <f>#REF!/1000000</f>
        <v>#REF!</v>
      </c>
      <c r="CJ63" s="54" t="e">
        <f>#REF!/1000000</f>
        <v>#REF!</v>
      </c>
      <c r="CK63" s="54" t="e">
        <f>#REF!/1000000</f>
        <v>#REF!</v>
      </c>
      <c r="CL63" s="54" t="e">
        <f>#REF!/1000000</f>
        <v>#REF!</v>
      </c>
      <c r="CM63" s="54" t="e">
        <f>#REF!/1000000</f>
        <v>#REF!</v>
      </c>
      <c r="CN63" s="54" t="e">
        <f>#REF!/1000000</f>
        <v>#REF!</v>
      </c>
      <c r="CO63" s="54" t="e">
        <f>#REF!/1000000</f>
        <v>#REF!</v>
      </c>
      <c r="CP63" s="54" t="e">
        <f>#REF!/1000000</f>
        <v>#REF!</v>
      </c>
      <c r="CQ63" s="54" t="e">
        <f>#REF!/1000000</f>
        <v>#REF!</v>
      </c>
      <c r="CR63" s="54" t="e">
        <f>#REF!/1000000</f>
        <v>#REF!</v>
      </c>
      <c r="CS63" s="54" t="e">
        <f>#REF!/1000000</f>
        <v>#REF!</v>
      </c>
      <c r="CT63" s="54" t="e">
        <f>#REF!/1000000</f>
        <v>#REF!</v>
      </c>
      <c r="CU63" s="54" t="e">
        <f>#REF!/1000000</f>
        <v>#REF!</v>
      </c>
      <c r="CV63" s="54" t="e">
        <f>#REF!/1000000</f>
        <v>#REF!</v>
      </c>
      <c r="CW63" s="54" t="e">
        <f>#REF!/1000000</f>
        <v>#REF!</v>
      </c>
      <c r="CX63" s="54" t="e">
        <f>#REF!/1000000</f>
        <v>#REF!</v>
      </c>
      <c r="CY63" s="54" t="e">
        <f>#REF!/1000000</f>
        <v>#REF!</v>
      </c>
      <c r="CZ63" s="54" t="e">
        <f>#REF!/1000000</f>
        <v>#REF!</v>
      </c>
      <c r="DA63" s="54" t="e">
        <f>#REF!/1000000</f>
        <v>#REF!</v>
      </c>
      <c r="DB63" s="54" t="e">
        <f>#REF!/1000000</f>
        <v>#REF!</v>
      </c>
      <c r="DC63" s="54" t="e">
        <f>#REF!/1000000</f>
        <v>#REF!</v>
      </c>
      <c r="DD63" s="54" t="e">
        <f>#REF!/1000000</f>
        <v>#REF!</v>
      </c>
      <c r="DE63" s="54" t="e">
        <f>#REF!/1000000</f>
        <v>#REF!</v>
      </c>
      <c r="DF63" s="54" t="e">
        <f>#REF!/1000000</f>
        <v>#REF!</v>
      </c>
      <c r="DG63" s="54" t="e">
        <f>#REF!/1000000</f>
        <v>#REF!</v>
      </c>
      <c r="DH63" s="54" t="e">
        <f>#REF!/1000000</f>
        <v>#REF!</v>
      </c>
      <c r="DI63" s="54" t="e">
        <f>#REF!/1000000</f>
        <v>#REF!</v>
      </c>
      <c r="DJ63" s="54" t="e">
        <f>#REF!/1000000</f>
        <v>#REF!</v>
      </c>
      <c r="DK63" s="54" t="e">
        <f>#REF!/1000000</f>
        <v>#REF!</v>
      </c>
      <c r="DL63" s="54" t="e">
        <f>#REF!/1000000</f>
        <v>#REF!</v>
      </c>
      <c r="DM63" s="54" t="e">
        <f>#REF!/1000000</f>
        <v>#REF!</v>
      </c>
      <c r="DN63" s="54" t="e">
        <f>#REF!/1000000</f>
        <v>#REF!</v>
      </c>
      <c r="DO63" s="54" t="e">
        <f>#REF!/1000000</f>
        <v>#REF!</v>
      </c>
      <c r="DP63" s="54" t="e">
        <f>#REF!/1000000</f>
        <v>#REF!</v>
      </c>
      <c r="DQ63" s="54" t="e">
        <f>#REF!/1000000</f>
        <v>#REF!</v>
      </c>
      <c r="DR63" s="54" t="e">
        <f>#REF!/1000000</f>
        <v>#REF!</v>
      </c>
      <c r="DS63" s="54" t="e">
        <f>#REF!/1000000</f>
        <v>#REF!</v>
      </c>
      <c r="DT63" s="54" t="e">
        <f>#REF!/1000000</f>
        <v>#REF!</v>
      </c>
      <c r="DU63" s="54" t="e">
        <f>#REF!/1000000</f>
        <v>#REF!</v>
      </c>
      <c r="DV63" s="54" t="e">
        <f>#REF!/1000000</f>
        <v>#REF!</v>
      </c>
      <c r="DW63" s="54" t="e">
        <f>#REF!/1000000</f>
        <v>#REF!</v>
      </c>
      <c r="DX63" s="54" t="e">
        <f>#REF!/1000000</f>
        <v>#REF!</v>
      </c>
      <c r="DY63" s="54" t="e">
        <f>#REF!/1000000</f>
        <v>#REF!</v>
      </c>
      <c r="DZ63" s="54" t="e">
        <f>#REF!/1000000</f>
        <v>#REF!</v>
      </c>
      <c r="EA63" s="54" t="e">
        <f>#REF!/1000000</f>
        <v>#REF!</v>
      </c>
      <c r="EB63" s="54" t="e">
        <f>#REF!/1000000</f>
        <v>#REF!</v>
      </c>
      <c r="EC63" s="54" t="e">
        <f>#REF!/1000000</f>
        <v>#REF!</v>
      </c>
      <c r="ED63" s="54" t="e">
        <f>#REF!/1000000</f>
        <v>#REF!</v>
      </c>
      <c r="EE63" s="62"/>
      <c r="EF63" s="54" t="e">
        <f t="shared" si="567"/>
        <v>#REF!</v>
      </c>
      <c r="EG63" s="54" t="e">
        <f t="shared" si="568"/>
        <v>#REF!</v>
      </c>
      <c r="EH63" s="54" t="e">
        <f t="shared" si="569"/>
        <v>#REF!</v>
      </c>
      <c r="EI63" s="54" t="e">
        <f t="shared" si="570"/>
        <v>#REF!</v>
      </c>
      <c r="EJ63" s="54" t="e">
        <f t="shared" si="571"/>
        <v>#REF!</v>
      </c>
      <c r="EK63" s="54" t="e">
        <f t="shared" si="572"/>
        <v>#REF!</v>
      </c>
      <c r="EL63" s="54" t="e">
        <f t="shared" si="573"/>
        <v>#REF!</v>
      </c>
      <c r="EM63" s="54" t="e">
        <f t="shared" si="574"/>
        <v>#REF!</v>
      </c>
      <c r="EN63" s="54" t="e">
        <f t="shared" si="575"/>
        <v>#REF!</v>
      </c>
      <c r="EO63" s="54" t="e">
        <f t="shared" si="576"/>
        <v>#REF!</v>
      </c>
    </row>
    <row r="64" spans="1:145" x14ac:dyDescent="0.2">
      <c r="A64" s="37"/>
      <c r="B64" s="56" t="s">
        <v>223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62"/>
      <c r="EF64" s="54"/>
      <c r="EG64" s="54"/>
      <c r="EH64" s="54"/>
      <c r="EI64" s="54"/>
      <c r="EJ64" s="54"/>
      <c r="EK64" s="54"/>
      <c r="EL64" s="54"/>
      <c r="EM64" s="54"/>
      <c r="EN64" s="54"/>
      <c r="EO64" s="54"/>
    </row>
    <row r="65" spans="1:145" x14ac:dyDescent="0.2">
      <c r="A65" s="37">
        <f>+A27+27</f>
        <v>43</v>
      </c>
      <c r="B65" s="56" t="s">
        <v>71</v>
      </c>
      <c r="C65" s="35"/>
      <c r="D65" s="35"/>
      <c r="E65" s="230" t="e">
        <f>#REF!/1000000</f>
        <v>#REF!</v>
      </c>
      <c r="F65" s="230" t="e">
        <f>#REF!/1000000</f>
        <v>#REF!</v>
      </c>
      <c r="G65" s="230" t="e">
        <f>#REF!/1000000</f>
        <v>#REF!</v>
      </c>
      <c r="H65" s="230" t="e">
        <f>#REF!/1000000</f>
        <v>#REF!</v>
      </c>
      <c r="I65" s="230" t="e">
        <f>#REF!/1000000</f>
        <v>#REF!</v>
      </c>
      <c r="J65" s="230" t="e">
        <f>#REF!/1000000</f>
        <v>#REF!</v>
      </c>
      <c r="K65" s="230" t="e">
        <f>#REF!/1000000</f>
        <v>#REF!</v>
      </c>
      <c r="L65" s="230" t="e">
        <f>#REF!/1000000</f>
        <v>#REF!</v>
      </c>
      <c r="M65" s="230" t="e">
        <f>#REF!/1000000</f>
        <v>#REF!</v>
      </c>
      <c r="N65" s="230" t="e">
        <f>#REF!/1000000</f>
        <v>#REF!</v>
      </c>
      <c r="O65" s="230" t="e">
        <f>#REF!/1000000</f>
        <v>#REF!</v>
      </c>
      <c r="P65" s="230" t="e">
        <f>#REF!/1000000</f>
        <v>#REF!</v>
      </c>
      <c r="Q65" s="230" t="e">
        <f>#REF!/1000000</f>
        <v>#REF!</v>
      </c>
      <c r="R65" s="230" t="e">
        <f>#REF!/1000000</f>
        <v>#REF!</v>
      </c>
      <c r="S65" s="230" t="e">
        <f>#REF!/1000000</f>
        <v>#REF!</v>
      </c>
      <c r="T65" s="230" t="e">
        <f>#REF!/1000000</f>
        <v>#REF!</v>
      </c>
      <c r="U65" s="230" t="e">
        <f>#REF!/1000000</f>
        <v>#REF!</v>
      </c>
      <c r="V65" s="230" t="e">
        <f>#REF!/1000000</f>
        <v>#REF!</v>
      </c>
      <c r="W65" s="230" t="e">
        <f>#REF!/1000000</f>
        <v>#REF!</v>
      </c>
      <c r="X65" s="230" t="e">
        <f>#REF!/1000000</f>
        <v>#REF!</v>
      </c>
      <c r="Y65" s="230" t="e">
        <f>#REF!/1000000</f>
        <v>#REF!</v>
      </c>
      <c r="Z65" s="230" t="e">
        <f>#REF!/1000000</f>
        <v>#REF!</v>
      </c>
      <c r="AA65" s="230" t="e">
        <f>#REF!/1000000</f>
        <v>#REF!</v>
      </c>
      <c r="AB65" s="230" t="e">
        <f>#REF!/1000000</f>
        <v>#REF!</v>
      </c>
      <c r="AC65" s="230" t="e">
        <f>#REF!/1000000</f>
        <v>#REF!</v>
      </c>
      <c r="AD65" s="230" t="e">
        <f>#REF!/1000000</f>
        <v>#REF!</v>
      </c>
      <c r="AE65" s="230" t="e">
        <f>#REF!/1000000</f>
        <v>#REF!</v>
      </c>
      <c r="AF65" s="230" t="e">
        <f>#REF!/1000000</f>
        <v>#REF!</v>
      </c>
      <c r="AG65" s="230" t="e">
        <f>#REF!/1000000</f>
        <v>#REF!</v>
      </c>
      <c r="AH65" s="230" t="e">
        <f>#REF!/1000000</f>
        <v>#REF!</v>
      </c>
      <c r="AI65" s="230" t="e">
        <f>#REF!/1000000</f>
        <v>#REF!</v>
      </c>
      <c r="AJ65" s="230" t="e">
        <f>#REF!/1000000</f>
        <v>#REF!</v>
      </c>
      <c r="AK65" s="230" t="e">
        <f>#REF!/1000000</f>
        <v>#REF!</v>
      </c>
      <c r="AL65" s="230" t="e">
        <f>#REF!/1000000</f>
        <v>#REF!</v>
      </c>
      <c r="AM65" s="230" t="e">
        <f>#REF!/1000000</f>
        <v>#REF!</v>
      </c>
      <c r="AN65" s="230" t="e">
        <f>#REF!/1000000</f>
        <v>#REF!</v>
      </c>
      <c r="AO65" s="230" t="e">
        <f>#REF!/1000000</f>
        <v>#REF!</v>
      </c>
      <c r="AP65" s="230" t="e">
        <f>#REF!/1000000</f>
        <v>#REF!</v>
      </c>
      <c r="AQ65" s="230" t="e">
        <f>#REF!/1000000</f>
        <v>#REF!</v>
      </c>
      <c r="AR65" s="230" t="e">
        <f>#REF!/1000000</f>
        <v>#REF!</v>
      </c>
      <c r="AS65" s="230" t="e">
        <f>#REF!/1000000</f>
        <v>#REF!</v>
      </c>
      <c r="AT65" s="230" t="e">
        <f>#REF!/1000000</f>
        <v>#REF!</v>
      </c>
      <c r="AU65" s="230" t="e">
        <f>#REF!/1000000</f>
        <v>#REF!</v>
      </c>
      <c r="AV65" s="230" t="e">
        <f>#REF!/1000000</f>
        <v>#REF!</v>
      </c>
      <c r="AW65" s="230" t="e">
        <f>#REF!/1000000</f>
        <v>#REF!</v>
      </c>
      <c r="AX65" s="230" t="e">
        <f>#REF!/1000000</f>
        <v>#REF!</v>
      </c>
      <c r="AY65" s="230" t="e">
        <f>#REF!/1000000</f>
        <v>#REF!</v>
      </c>
      <c r="AZ65" s="230" t="e">
        <f>#REF!/1000000</f>
        <v>#REF!</v>
      </c>
      <c r="BA65" s="230" t="e">
        <f>#REF!/1000000</f>
        <v>#REF!</v>
      </c>
      <c r="BB65" s="230" t="e">
        <f>#REF!/1000000</f>
        <v>#REF!</v>
      </c>
      <c r="BC65" s="230" t="e">
        <f>#REF!/1000000</f>
        <v>#REF!</v>
      </c>
      <c r="BD65" s="230" t="e">
        <f>#REF!/1000000</f>
        <v>#REF!</v>
      </c>
      <c r="BE65" s="230" t="e">
        <f>#REF!/1000000</f>
        <v>#REF!</v>
      </c>
      <c r="BF65" s="230" t="e">
        <f>#REF!/1000000</f>
        <v>#REF!</v>
      </c>
      <c r="BG65" s="230" t="e">
        <f>#REF!/1000000</f>
        <v>#REF!</v>
      </c>
      <c r="BH65" s="230" t="e">
        <f>#REF!/1000000</f>
        <v>#REF!</v>
      </c>
      <c r="BI65" s="230" t="e">
        <f>#REF!/1000000</f>
        <v>#REF!</v>
      </c>
      <c r="BJ65" s="230" t="e">
        <f>#REF!/1000000</f>
        <v>#REF!</v>
      </c>
      <c r="BK65" s="230" t="e">
        <f>#REF!/1000000</f>
        <v>#REF!</v>
      </c>
      <c r="BL65" s="230" t="e">
        <f>#REF!/1000000</f>
        <v>#REF!</v>
      </c>
      <c r="BM65" s="230" t="e">
        <f>#REF!/1000000</f>
        <v>#REF!</v>
      </c>
      <c r="BN65" s="230" t="e">
        <f>#REF!/1000000</f>
        <v>#REF!</v>
      </c>
      <c r="BO65" s="230" t="e">
        <f>#REF!/1000000</f>
        <v>#REF!</v>
      </c>
      <c r="BP65" s="230" t="e">
        <f>#REF!/1000000</f>
        <v>#REF!</v>
      </c>
      <c r="BQ65" s="230" t="e">
        <f>#REF!/1000000</f>
        <v>#REF!</v>
      </c>
      <c r="BR65" s="230" t="e">
        <f>#REF!/1000000</f>
        <v>#REF!</v>
      </c>
      <c r="BS65" s="230" t="e">
        <f>#REF!/1000000</f>
        <v>#REF!</v>
      </c>
      <c r="BT65" s="230" t="e">
        <f>#REF!/1000000</f>
        <v>#REF!</v>
      </c>
      <c r="BU65" s="230" t="e">
        <f>#REF!/1000000</f>
        <v>#REF!</v>
      </c>
      <c r="BV65" s="230" t="e">
        <f>#REF!/1000000</f>
        <v>#REF!</v>
      </c>
      <c r="BW65" s="230" t="e">
        <f>#REF!/1000000</f>
        <v>#REF!</v>
      </c>
      <c r="BX65" s="230" t="e">
        <f>#REF!/1000000</f>
        <v>#REF!</v>
      </c>
      <c r="BY65" s="230" t="e">
        <f>#REF!/1000000</f>
        <v>#REF!</v>
      </c>
      <c r="BZ65" s="230" t="e">
        <f>#REF!/1000000</f>
        <v>#REF!</v>
      </c>
      <c r="CA65" s="230" t="e">
        <f>#REF!/1000000</f>
        <v>#REF!</v>
      </c>
      <c r="CB65" s="230" t="e">
        <f>#REF!/1000000</f>
        <v>#REF!</v>
      </c>
      <c r="CC65" s="230" t="e">
        <f>#REF!/1000000</f>
        <v>#REF!</v>
      </c>
      <c r="CD65" s="230" t="e">
        <f>#REF!/1000000</f>
        <v>#REF!</v>
      </c>
      <c r="CE65" s="230" t="e">
        <f>#REF!/1000000</f>
        <v>#REF!</v>
      </c>
      <c r="CF65" s="230" t="e">
        <f>#REF!/1000000</f>
        <v>#REF!</v>
      </c>
      <c r="CG65" s="230" t="e">
        <f>#REF!/1000000</f>
        <v>#REF!</v>
      </c>
      <c r="CH65" s="230" t="e">
        <f>#REF!/1000000</f>
        <v>#REF!</v>
      </c>
      <c r="CI65" s="230" t="e">
        <f>#REF!/1000000</f>
        <v>#REF!</v>
      </c>
      <c r="CJ65" s="230" t="e">
        <f>#REF!/1000000</f>
        <v>#REF!</v>
      </c>
      <c r="CK65" s="230" t="e">
        <f>#REF!/1000000</f>
        <v>#REF!</v>
      </c>
      <c r="CL65" s="230" t="e">
        <f>#REF!/1000000</f>
        <v>#REF!</v>
      </c>
      <c r="CM65" s="230" t="e">
        <f>#REF!/1000000</f>
        <v>#REF!</v>
      </c>
      <c r="CN65" s="230" t="e">
        <f>#REF!/1000000</f>
        <v>#REF!</v>
      </c>
      <c r="CO65" s="230" t="e">
        <f>#REF!/1000000</f>
        <v>#REF!</v>
      </c>
      <c r="CP65" s="230" t="e">
        <f>#REF!/1000000</f>
        <v>#REF!</v>
      </c>
      <c r="CQ65" s="230" t="e">
        <f>#REF!/1000000</f>
        <v>#REF!</v>
      </c>
      <c r="CR65" s="230" t="e">
        <f>#REF!/1000000</f>
        <v>#REF!</v>
      </c>
      <c r="CS65" s="230" t="e">
        <f>#REF!/1000000</f>
        <v>#REF!</v>
      </c>
      <c r="CT65" s="230" t="e">
        <f>#REF!/1000000</f>
        <v>#REF!</v>
      </c>
      <c r="CU65" s="230" t="e">
        <f>#REF!/1000000</f>
        <v>#REF!</v>
      </c>
      <c r="CV65" s="230" t="e">
        <f>#REF!/1000000</f>
        <v>#REF!</v>
      </c>
      <c r="CW65" s="230" t="e">
        <f>#REF!/1000000</f>
        <v>#REF!</v>
      </c>
      <c r="CX65" s="230" t="e">
        <f>#REF!/1000000</f>
        <v>#REF!</v>
      </c>
      <c r="CY65" s="230" t="e">
        <f>#REF!/1000000</f>
        <v>#REF!</v>
      </c>
      <c r="CZ65" s="230" t="e">
        <f>#REF!/1000000</f>
        <v>#REF!</v>
      </c>
      <c r="DA65" s="230" t="e">
        <f>#REF!/1000000</f>
        <v>#REF!</v>
      </c>
      <c r="DB65" s="230" t="e">
        <f>#REF!/1000000</f>
        <v>#REF!</v>
      </c>
      <c r="DC65" s="230" t="e">
        <f>#REF!/1000000</f>
        <v>#REF!</v>
      </c>
      <c r="DD65" s="230" t="e">
        <f>#REF!/1000000</f>
        <v>#REF!</v>
      </c>
      <c r="DE65" s="230" t="e">
        <f>#REF!/1000000</f>
        <v>#REF!</v>
      </c>
      <c r="DF65" s="230" t="e">
        <f>#REF!/1000000</f>
        <v>#REF!</v>
      </c>
      <c r="DG65" s="230" t="e">
        <f>#REF!/1000000</f>
        <v>#REF!</v>
      </c>
      <c r="DH65" s="230" t="e">
        <f>#REF!/1000000</f>
        <v>#REF!</v>
      </c>
      <c r="DI65" s="230" t="e">
        <f>#REF!/1000000</f>
        <v>#REF!</v>
      </c>
      <c r="DJ65" s="230" t="e">
        <f>#REF!/1000000</f>
        <v>#REF!</v>
      </c>
      <c r="DK65" s="230" t="e">
        <f>#REF!/1000000</f>
        <v>#REF!</v>
      </c>
      <c r="DL65" s="230" t="e">
        <f>#REF!/1000000</f>
        <v>#REF!</v>
      </c>
      <c r="DM65" s="230" t="e">
        <f>#REF!/1000000</f>
        <v>#REF!</v>
      </c>
      <c r="DN65" s="230" t="e">
        <f>#REF!/1000000</f>
        <v>#REF!</v>
      </c>
      <c r="DO65" s="230" t="e">
        <f>#REF!/1000000</f>
        <v>#REF!</v>
      </c>
      <c r="DP65" s="230" t="e">
        <f>#REF!/1000000</f>
        <v>#REF!</v>
      </c>
      <c r="DQ65" s="230" t="e">
        <f>#REF!/1000000</f>
        <v>#REF!</v>
      </c>
      <c r="DR65" s="230" t="e">
        <f>#REF!/1000000</f>
        <v>#REF!</v>
      </c>
      <c r="DS65" s="230" t="e">
        <f>#REF!/1000000</f>
        <v>#REF!</v>
      </c>
      <c r="DT65" s="230" t="e">
        <f>#REF!/1000000</f>
        <v>#REF!</v>
      </c>
      <c r="DU65" s="230" t="e">
        <f>#REF!/1000000</f>
        <v>#REF!</v>
      </c>
      <c r="DV65" s="230" t="e">
        <f>#REF!/1000000</f>
        <v>#REF!</v>
      </c>
      <c r="DW65" s="230" t="e">
        <f>#REF!/1000000</f>
        <v>#REF!</v>
      </c>
      <c r="DX65" s="230" t="e">
        <f>#REF!/1000000</f>
        <v>#REF!</v>
      </c>
      <c r="DY65" s="230" t="e">
        <f>#REF!/1000000</f>
        <v>#REF!</v>
      </c>
      <c r="DZ65" s="230" t="e">
        <f>#REF!/1000000</f>
        <v>#REF!</v>
      </c>
      <c r="EA65" s="230" t="e">
        <f>#REF!/1000000</f>
        <v>#REF!</v>
      </c>
      <c r="EB65" s="230" t="e">
        <f>#REF!/1000000</f>
        <v>#REF!</v>
      </c>
      <c r="EC65" s="230" t="e">
        <f>#REF!/1000000</f>
        <v>#REF!</v>
      </c>
      <c r="ED65" s="230" t="e">
        <f>#REF!/1000000</f>
        <v>#REF!</v>
      </c>
      <c r="EE65" s="62"/>
      <c r="EF65" s="230" t="e">
        <f t="shared" si="567"/>
        <v>#REF!</v>
      </c>
      <c r="EG65" s="230" t="e">
        <f t="shared" si="568"/>
        <v>#REF!</v>
      </c>
      <c r="EH65" s="230" t="e">
        <f t="shared" si="569"/>
        <v>#REF!</v>
      </c>
      <c r="EI65" s="230" t="e">
        <f t="shared" si="570"/>
        <v>#REF!</v>
      </c>
      <c r="EJ65" s="230" t="e">
        <f t="shared" si="571"/>
        <v>#REF!</v>
      </c>
      <c r="EK65" s="230" t="e">
        <f t="shared" si="572"/>
        <v>#REF!</v>
      </c>
      <c r="EL65" s="230" t="e">
        <f t="shared" si="573"/>
        <v>#REF!</v>
      </c>
      <c r="EM65" s="230" t="e">
        <f t="shared" si="574"/>
        <v>#REF!</v>
      </c>
      <c r="EN65" s="230" t="e">
        <f t="shared" si="575"/>
        <v>#REF!</v>
      </c>
      <c r="EO65" s="230" t="e">
        <f t="shared" si="576"/>
        <v>#REF!</v>
      </c>
    </row>
    <row r="66" spans="1:145" x14ac:dyDescent="0.2">
      <c r="A66" s="37">
        <f>+A28+27</f>
        <v>44</v>
      </c>
      <c r="B66" s="56" t="s">
        <v>58</v>
      </c>
      <c r="C66" s="35"/>
      <c r="D66" s="35"/>
      <c r="E66" s="230">
        <v>0</v>
      </c>
      <c r="F66" s="230">
        <v>0</v>
      </c>
      <c r="G66" s="230">
        <v>0</v>
      </c>
      <c r="H66" s="230">
        <v>0</v>
      </c>
      <c r="I66" s="230">
        <v>0</v>
      </c>
      <c r="J66" s="230">
        <v>0</v>
      </c>
      <c r="K66" s="230">
        <v>0</v>
      </c>
      <c r="L66" s="230">
        <v>0</v>
      </c>
      <c r="M66" s="230">
        <v>0</v>
      </c>
      <c r="N66" s="230">
        <v>0</v>
      </c>
      <c r="O66" s="230">
        <v>0</v>
      </c>
      <c r="P66" s="230">
        <v>0</v>
      </c>
      <c r="Q66" s="230">
        <v>0</v>
      </c>
      <c r="R66" s="230">
        <v>0</v>
      </c>
      <c r="S66" s="230">
        <v>0</v>
      </c>
      <c r="T66" s="230">
        <v>0</v>
      </c>
      <c r="U66" s="230">
        <v>0</v>
      </c>
      <c r="V66" s="230">
        <v>0</v>
      </c>
      <c r="W66" s="230">
        <v>0</v>
      </c>
      <c r="X66" s="230">
        <v>0</v>
      </c>
      <c r="Y66" s="230">
        <v>0</v>
      </c>
      <c r="Z66" s="230">
        <v>0</v>
      </c>
      <c r="AA66" s="230">
        <v>0</v>
      </c>
      <c r="AB66" s="230">
        <v>0</v>
      </c>
      <c r="AC66" s="230">
        <v>0</v>
      </c>
      <c r="AD66" s="230">
        <v>0</v>
      </c>
      <c r="AE66" s="230">
        <v>0</v>
      </c>
      <c r="AF66" s="230">
        <v>0</v>
      </c>
      <c r="AG66" s="230">
        <v>0</v>
      </c>
      <c r="AH66" s="230">
        <v>0</v>
      </c>
      <c r="AI66" s="230">
        <v>0</v>
      </c>
      <c r="AJ66" s="230">
        <v>0</v>
      </c>
      <c r="AK66" s="230">
        <v>0</v>
      </c>
      <c r="AL66" s="230">
        <v>0</v>
      </c>
      <c r="AM66" s="230">
        <v>0</v>
      </c>
      <c r="AN66" s="230">
        <v>0</v>
      </c>
      <c r="AO66" s="230">
        <v>0</v>
      </c>
      <c r="AP66" s="230">
        <v>0</v>
      </c>
      <c r="AQ66" s="230">
        <v>0</v>
      </c>
      <c r="AR66" s="230">
        <v>0</v>
      </c>
      <c r="AS66" s="230">
        <v>0</v>
      </c>
      <c r="AT66" s="230">
        <v>0</v>
      </c>
      <c r="AU66" s="230">
        <v>0</v>
      </c>
      <c r="AV66" s="230">
        <v>0</v>
      </c>
      <c r="AW66" s="230">
        <v>0</v>
      </c>
      <c r="AX66" s="230">
        <v>0</v>
      </c>
      <c r="AY66" s="230">
        <v>0</v>
      </c>
      <c r="AZ66" s="230">
        <v>0</v>
      </c>
      <c r="BA66" s="230">
        <v>0</v>
      </c>
      <c r="BB66" s="230">
        <v>0</v>
      </c>
      <c r="BC66" s="230">
        <v>0</v>
      </c>
      <c r="BD66" s="230">
        <v>0</v>
      </c>
      <c r="BE66" s="230">
        <v>0</v>
      </c>
      <c r="BF66" s="230">
        <v>0</v>
      </c>
      <c r="BG66" s="230">
        <v>0</v>
      </c>
      <c r="BH66" s="230">
        <v>0</v>
      </c>
      <c r="BI66" s="230">
        <v>0</v>
      </c>
      <c r="BJ66" s="230">
        <v>0</v>
      </c>
      <c r="BK66" s="230">
        <v>0</v>
      </c>
      <c r="BL66" s="230">
        <v>0</v>
      </c>
      <c r="BM66" s="230">
        <v>0</v>
      </c>
      <c r="BN66" s="230">
        <v>0</v>
      </c>
      <c r="BO66" s="230">
        <v>0</v>
      </c>
      <c r="BP66" s="230">
        <v>0</v>
      </c>
      <c r="BQ66" s="230">
        <v>0</v>
      </c>
      <c r="BR66" s="230">
        <v>0</v>
      </c>
      <c r="BS66" s="230">
        <v>0</v>
      </c>
      <c r="BT66" s="230">
        <v>0</v>
      </c>
      <c r="BU66" s="230">
        <v>0</v>
      </c>
      <c r="BV66" s="230">
        <v>0</v>
      </c>
      <c r="BW66" s="230">
        <v>0</v>
      </c>
      <c r="BX66" s="230">
        <v>0</v>
      </c>
      <c r="BY66" s="230">
        <v>0</v>
      </c>
      <c r="BZ66" s="230">
        <v>0</v>
      </c>
      <c r="CA66" s="230">
        <v>0</v>
      </c>
      <c r="CB66" s="230">
        <v>0</v>
      </c>
      <c r="CC66" s="230">
        <v>0</v>
      </c>
      <c r="CD66" s="230">
        <v>0</v>
      </c>
      <c r="CE66" s="230">
        <v>0</v>
      </c>
      <c r="CF66" s="230">
        <v>0</v>
      </c>
      <c r="CG66" s="230">
        <v>0</v>
      </c>
      <c r="CH66" s="230">
        <v>0</v>
      </c>
      <c r="CI66" s="230">
        <v>0</v>
      </c>
      <c r="CJ66" s="230">
        <v>0</v>
      </c>
      <c r="CK66" s="230">
        <v>0</v>
      </c>
      <c r="CL66" s="230">
        <v>0</v>
      </c>
      <c r="CM66" s="230">
        <v>0</v>
      </c>
      <c r="CN66" s="230">
        <v>0</v>
      </c>
      <c r="CO66" s="230">
        <v>0</v>
      </c>
      <c r="CP66" s="230">
        <v>0</v>
      </c>
      <c r="CQ66" s="230">
        <v>0</v>
      </c>
      <c r="CR66" s="230">
        <v>0</v>
      </c>
      <c r="CS66" s="230">
        <v>0</v>
      </c>
      <c r="CT66" s="230">
        <v>0</v>
      </c>
      <c r="CU66" s="230">
        <v>0</v>
      </c>
      <c r="CV66" s="230">
        <v>0</v>
      </c>
      <c r="CW66" s="230">
        <v>0</v>
      </c>
      <c r="CX66" s="230">
        <v>0</v>
      </c>
      <c r="CY66" s="230">
        <v>0</v>
      </c>
      <c r="CZ66" s="230">
        <v>0</v>
      </c>
      <c r="DA66" s="230">
        <v>0</v>
      </c>
      <c r="DB66" s="230">
        <v>0</v>
      </c>
      <c r="DC66" s="230">
        <v>0</v>
      </c>
      <c r="DD66" s="230">
        <v>0</v>
      </c>
      <c r="DE66" s="230">
        <v>0</v>
      </c>
      <c r="DF66" s="230">
        <v>0</v>
      </c>
      <c r="DG66" s="230">
        <v>0</v>
      </c>
      <c r="DH66" s="230">
        <v>0</v>
      </c>
      <c r="DI66" s="230">
        <v>0</v>
      </c>
      <c r="DJ66" s="230">
        <v>0</v>
      </c>
      <c r="DK66" s="230">
        <v>0</v>
      </c>
      <c r="DL66" s="230">
        <v>0</v>
      </c>
      <c r="DM66" s="230">
        <v>0</v>
      </c>
      <c r="DN66" s="230">
        <v>0</v>
      </c>
      <c r="DO66" s="230">
        <v>0</v>
      </c>
      <c r="DP66" s="230">
        <v>0</v>
      </c>
      <c r="DQ66" s="230">
        <v>0</v>
      </c>
      <c r="DR66" s="230">
        <v>0</v>
      </c>
      <c r="DS66" s="230">
        <v>0</v>
      </c>
      <c r="DT66" s="230">
        <v>0</v>
      </c>
      <c r="DU66" s="230">
        <v>0</v>
      </c>
      <c r="DV66" s="230">
        <v>0</v>
      </c>
      <c r="DW66" s="230">
        <v>0</v>
      </c>
      <c r="DX66" s="230">
        <v>0</v>
      </c>
      <c r="DY66" s="230">
        <v>0</v>
      </c>
      <c r="DZ66" s="230">
        <v>0</v>
      </c>
      <c r="EA66" s="230">
        <v>0</v>
      </c>
      <c r="EB66" s="230">
        <v>0</v>
      </c>
      <c r="EC66" s="230">
        <v>0</v>
      </c>
      <c r="ED66" s="230">
        <v>0</v>
      </c>
      <c r="EE66" s="62"/>
      <c r="EF66" s="230">
        <f t="shared" si="567"/>
        <v>0</v>
      </c>
      <c r="EG66" s="230">
        <f t="shared" si="568"/>
        <v>0</v>
      </c>
      <c r="EH66" s="230">
        <f t="shared" si="569"/>
        <v>0</v>
      </c>
      <c r="EI66" s="230">
        <f t="shared" si="570"/>
        <v>0</v>
      </c>
      <c r="EJ66" s="230">
        <f t="shared" si="571"/>
        <v>0</v>
      </c>
      <c r="EK66" s="230">
        <f t="shared" si="572"/>
        <v>0</v>
      </c>
      <c r="EL66" s="230">
        <f t="shared" si="573"/>
        <v>0</v>
      </c>
      <c r="EM66" s="230">
        <f t="shared" si="574"/>
        <v>0</v>
      </c>
      <c r="EN66" s="230">
        <f t="shared" si="575"/>
        <v>0</v>
      </c>
      <c r="EO66" s="230">
        <f t="shared" si="576"/>
        <v>0</v>
      </c>
    </row>
    <row r="67" spans="1:145" x14ac:dyDescent="0.2">
      <c r="A67" s="37">
        <f>+A29+27</f>
        <v>45</v>
      </c>
      <c r="B67" s="56" t="s">
        <v>76</v>
      </c>
      <c r="C67" s="35"/>
      <c r="D67" s="35"/>
      <c r="E67" s="60" t="e">
        <f>-#REF!/1000000</f>
        <v>#REF!</v>
      </c>
      <c r="F67" s="60" t="e">
        <f>-#REF!/1000000</f>
        <v>#REF!</v>
      </c>
      <c r="G67" s="60" t="e">
        <f>-#REF!/1000000</f>
        <v>#REF!</v>
      </c>
      <c r="H67" s="60" t="e">
        <f>-#REF!/1000000</f>
        <v>#REF!</v>
      </c>
      <c r="I67" s="60" t="e">
        <f>-#REF!/1000000</f>
        <v>#REF!</v>
      </c>
      <c r="J67" s="60" t="e">
        <f>-#REF!/1000000</f>
        <v>#REF!</v>
      </c>
      <c r="K67" s="60" t="e">
        <f>-#REF!/1000000</f>
        <v>#REF!</v>
      </c>
      <c r="L67" s="60" t="e">
        <f>-#REF!/1000000</f>
        <v>#REF!</v>
      </c>
      <c r="M67" s="60" t="e">
        <f>-#REF!/1000000</f>
        <v>#REF!</v>
      </c>
      <c r="N67" s="60" t="e">
        <f>-#REF!/1000000</f>
        <v>#REF!</v>
      </c>
      <c r="O67" s="60" t="e">
        <f>-#REF!/1000000</f>
        <v>#REF!</v>
      </c>
      <c r="P67" s="60" t="e">
        <f>-#REF!/1000000</f>
        <v>#REF!</v>
      </c>
      <c r="Q67" s="60" t="e">
        <f>-#REF!/1000000</f>
        <v>#REF!</v>
      </c>
      <c r="R67" s="60" t="e">
        <f>-#REF!/1000000</f>
        <v>#REF!</v>
      </c>
      <c r="S67" s="60" t="e">
        <f>-#REF!/1000000</f>
        <v>#REF!</v>
      </c>
      <c r="T67" s="60" t="e">
        <f>-#REF!/1000000</f>
        <v>#REF!</v>
      </c>
      <c r="U67" s="60" t="e">
        <f>-#REF!/1000000</f>
        <v>#REF!</v>
      </c>
      <c r="V67" s="60" t="e">
        <f>-#REF!/1000000</f>
        <v>#REF!</v>
      </c>
      <c r="W67" s="60" t="e">
        <f>-#REF!/1000000</f>
        <v>#REF!</v>
      </c>
      <c r="X67" s="60" t="e">
        <f>-#REF!/1000000</f>
        <v>#REF!</v>
      </c>
      <c r="Y67" s="60" t="e">
        <f>-#REF!/1000000</f>
        <v>#REF!</v>
      </c>
      <c r="Z67" s="60" t="e">
        <f>-#REF!/1000000</f>
        <v>#REF!</v>
      </c>
      <c r="AA67" s="60" t="e">
        <f>-#REF!/1000000</f>
        <v>#REF!</v>
      </c>
      <c r="AB67" s="60" t="e">
        <f>-#REF!/1000000</f>
        <v>#REF!</v>
      </c>
      <c r="AC67" s="60" t="e">
        <f>-#REF!/1000000</f>
        <v>#REF!</v>
      </c>
      <c r="AD67" s="60" t="e">
        <f>-#REF!/1000000</f>
        <v>#REF!</v>
      </c>
      <c r="AE67" s="60" t="e">
        <f>-#REF!/1000000</f>
        <v>#REF!</v>
      </c>
      <c r="AF67" s="60" t="e">
        <f>-#REF!/1000000</f>
        <v>#REF!</v>
      </c>
      <c r="AG67" s="60" t="e">
        <f>-#REF!/1000000</f>
        <v>#REF!</v>
      </c>
      <c r="AH67" s="60" t="e">
        <f>-#REF!/1000000</f>
        <v>#REF!</v>
      </c>
      <c r="AI67" s="60" t="e">
        <f>-#REF!/1000000</f>
        <v>#REF!</v>
      </c>
      <c r="AJ67" s="60" t="e">
        <f>-#REF!/1000000</f>
        <v>#REF!</v>
      </c>
      <c r="AK67" s="60" t="e">
        <f>-#REF!/1000000</f>
        <v>#REF!</v>
      </c>
      <c r="AL67" s="60" t="e">
        <f>-#REF!/1000000</f>
        <v>#REF!</v>
      </c>
      <c r="AM67" s="60" t="e">
        <f>-#REF!/1000000</f>
        <v>#REF!</v>
      </c>
      <c r="AN67" s="60" t="e">
        <f>-#REF!/1000000</f>
        <v>#REF!</v>
      </c>
      <c r="AO67" s="60" t="e">
        <f>-#REF!/1000000</f>
        <v>#REF!</v>
      </c>
      <c r="AP67" s="60" t="e">
        <f>-#REF!/1000000</f>
        <v>#REF!</v>
      </c>
      <c r="AQ67" s="60" t="e">
        <f>-#REF!/1000000</f>
        <v>#REF!</v>
      </c>
      <c r="AR67" s="60" t="e">
        <f>-#REF!/1000000</f>
        <v>#REF!</v>
      </c>
      <c r="AS67" s="60" t="e">
        <f>-#REF!/1000000</f>
        <v>#REF!</v>
      </c>
      <c r="AT67" s="60" t="e">
        <f>-#REF!/1000000</f>
        <v>#REF!</v>
      </c>
      <c r="AU67" s="60" t="e">
        <f>-#REF!/1000000</f>
        <v>#REF!</v>
      </c>
      <c r="AV67" s="60" t="e">
        <f>-#REF!/1000000</f>
        <v>#REF!</v>
      </c>
      <c r="AW67" s="60" t="e">
        <f>-#REF!/1000000</f>
        <v>#REF!</v>
      </c>
      <c r="AX67" s="60" t="e">
        <f>-#REF!/1000000</f>
        <v>#REF!</v>
      </c>
      <c r="AY67" s="60" t="e">
        <f>-#REF!/1000000</f>
        <v>#REF!</v>
      </c>
      <c r="AZ67" s="60" t="e">
        <f>-#REF!/1000000</f>
        <v>#REF!</v>
      </c>
      <c r="BA67" s="60" t="e">
        <f>-#REF!/1000000</f>
        <v>#REF!</v>
      </c>
      <c r="BB67" s="60" t="e">
        <f>-#REF!/1000000</f>
        <v>#REF!</v>
      </c>
      <c r="BC67" s="60" t="e">
        <f>-#REF!/1000000</f>
        <v>#REF!</v>
      </c>
      <c r="BD67" s="60" t="e">
        <f>-#REF!/1000000</f>
        <v>#REF!</v>
      </c>
      <c r="BE67" s="60" t="e">
        <f>-#REF!/1000000</f>
        <v>#REF!</v>
      </c>
      <c r="BF67" s="60" t="e">
        <f>-#REF!/1000000</f>
        <v>#REF!</v>
      </c>
      <c r="BG67" s="60" t="e">
        <f>-#REF!/1000000</f>
        <v>#REF!</v>
      </c>
      <c r="BH67" s="60" t="e">
        <f>-#REF!/1000000</f>
        <v>#REF!</v>
      </c>
      <c r="BI67" s="60" t="e">
        <f>-#REF!/1000000</f>
        <v>#REF!</v>
      </c>
      <c r="BJ67" s="60" t="e">
        <f>-#REF!/1000000</f>
        <v>#REF!</v>
      </c>
      <c r="BK67" s="60" t="e">
        <f>-#REF!/1000000</f>
        <v>#REF!</v>
      </c>
      <c r="BL67" s="60" t="e">
        <f>-#REF!/1000000</f>
        <v>#REF!</v>
      </c>
      <c r="BM67" s="60" t="e">
        <f>-#REF!/1000000</f>
        <v>#REF!</v>
      </c>
      <c r="BN67" s="60" t="e">
        <f>-#REF!/1000000</f>
        <v>#REF!</v>
      </c>
      <c r="BO67" s="60" t="e">
        <f>-#REF!/1000000</f>
        <v>#REF!</v>
      </c>
      <c r="BP67" s="60" t="e">
        <f>-#REF!/1000000</f>
        <v>#REF!</v>
      </c>
      <c r="BQ67" s="60" t="e">
        <f>-#REF!/1000000</f>
        <v>#REF!</v>
      </c>
      <c r="BR67" s="60" t="e">
        <f>-#REF!/1000000</f>
        <v>#REF!</v>
      </c>
      <c r="BS67" s="60" t="e">
        <f>-#REF!/1000000</f>
        <v>#REF!</v>
      </c>
      <c r="BT67" s="60" t="e">
        <f>-#REF!/1000000</f>
        <v>#REF!</v>
      </c>
      <c r="BU67" s="60" t="e">
        <f>-#REF!/1000000</f>
        <v>#REF!</v>
      </c>
      <c r="BV67" s="60" t="e">
        <f>-#REF!/1000000</f>
        <v>#REF!</v>
      </c>
      <c r="BW67" s="60" t="e">
        <f>-#REF!/1000000</f>
        <v>#REF!</v>
      </c>
      <c r="BX67" s="60" t="e">
        <f>-#REF!/1000000</f>
        <v>#REF!</v>
      </c>
      <c r="BY67" s="60" t="e">
        <f>-#REF!/1000000</f>
        <v>#REF!</v>
      </c>
      <c r="BZ67" s="60" t="e">
        <f>-#REF!/1000000</f>
        <v>#REF!</v>
      </c>
      <c r="CA67" s="60" t="e">
        <f>-#REF!/1000000</f>
        <v>#REF!</v>
      </c>
      <c r="CB67" s="60" t="e">
        <f>-#REF!/1000000</f>
        <v>#REF!</v>
      </c>
      <c r="CC67" s="60" t="e">
        <f>-#REF!/1000000</f>
        <v>#REF!</v>
      </c>
      <c r="CD67" s="60" t="e">
        <f>-#REF!/1000000</f>
        <v>#REF!</v>
      </c>
      <c r="CE67" s="60" t="e">
        <f>-#REF!/1000000</f>
        <v>#REF!</v>
      </c>
      <c r="CF67" s="60" t="e">
        <f>-#REF!/1000000</f>
        <v>#REF!</v>
      </c>
      <c r="CG67" s="60" t="e">
        <f>-#REF!/1000000</f>
        <v>#REF!</v>
      </c>
      <c r="CH67" s="60" t="e">
        <f>-#REF!/1000000</f>
        <v>#REF!</v>
      </c>
      <c r="CI67" s="60" t="e">
        <f>-#REF!/1000000</f>
        <v>#REF!</v>
      </c>
      <c r="CJ67" s="60" t="e">
        <f>-#REF!/1000000</f>
        <v>#REF!</v>
      </c>
      <c r="CK67" s="60" t="e">
        <f>-#REF!/1000000</f>
        <v>#REF!</v>
      </c>
      <c r="CL67" s="60" t="e">
        <f>-#REF!/1000000</f>
        <v>#REF!</v>
      </c>
      <c r="CM67" s="60" t="e">
        <f>-#REF!/1000000</f>
        <v>#REF!</v>
      </c>
      <c r="CN67" s="60" t="e">
        <f>-#REF!/1000000</f>
        <v>#REF!</v>
      </c>
      <c r="CO67" s="60" t="e">
        <f>-#REF!/1000000</f>
        <v>#REF!</v>
      </c>
      <c r="CP67" s="60" t="e">
        <f>-#REF!/1000000</f>
        <v>#REF!</v>
      </c>
      <c r="CQ67" s="60" t="e">
        <f>-#REF!/1000000</f>
        <v>#REF!</v>
      </c>
      <c r="CR67" s="60" t="e">
        <f>-#REF!/1000000</f>
        <v>#REF!</v>
      </c>
      <c r="CS67" s="60" t="e">
        <f>-#REF!/1000000</f>
        <v>#REF!</v>
      </c>
      <c r="CT67" s="60" t="e">
        <f>-#REF!/1000000</f>
        <v>#REF!</v>
      </c>
      <c r="CU67" s="60" t="e">
        <f>-#REF!/1000000</f>
        <v>#REF!</v>
      </c>
      <c r="CV67" s="60" t="e">
        <f>-#REF!/1000000</f>
        <v>#REF!</v>
      </c>
      <c r="CW67" s="60" t="e">
        <f>-#REF!/1000000</f>
        <v>#REF!</v>
      </c>
      <c r="CX67" s="60" t="e">
        <f>-#REF!/1000000</f>
        <v>#REF!</v>
      </c>
      <c r="CY67" s="60" t="e">
        <f>-#REF!/1000000</f>
        <v>#REF!</v>
      </c>
      <c r="CZ67" s="60" t="e">
        <f>-#REF!/1000000</f>
        <v>#REF!</v>
      </c>
      <c r="DA67" s="60" t="e">
        <f>-#REF!/1000000</f>
        <v>#REF!</v>
      </c>
      <c r="DB67" s="60" t="e">
        <f>-#REF!/1000000</f>
        <v>#REF!</v>
      </c>
      <c r="DC67" s="60" t="e">
        <f>-#REF!/1000000</f>
        <v>#REF!</v>
      </c>
      <c r="DD67" s="60" t="e">
        <f>-#REF!/1000000</f>
        <v>#REF!</v>
      </c>
      <c r="DE67" s="60" t="e">
        <f>-#REF!/1000000</f>
        <v>#REF!</v>
      </c>
      <c r="DF67" s="60" t="e">
        <f>-#REF!/1000000</f>
        <v>#REF!</v>
      </c>
      <c r="DG67" s="60" t="e">
        <f>-#REF!/1000000</f>
        <v>#REF!</v>
      </c>
      <c r="DH67" s="60" t="e">
        <f>-#REF!/1000000</f>
        <v>#REF!</v>
      </c>
      <c r="DI67" s="60" t="e">
        <f>-#REF!/1000000</f>
        <v>#REF!</v>
      </c>
      <c r="DJ67" s="60" t="e">
        <f>-#REF!/1000000</f>
        <v>#REF!</v>
      </c>
      <c r="DK67" s="60" t="e">
        <f>-#REF!/1000000</f>
        <v>#REF!</v>
      </c>
      <c r="DL67" s="60" t="e">
        <f>-#REF!/1000000</f>
        <v>#REF!</v>
      </c>
      <c r="DM67" s="60" t="e">
        <f>-#REF!/1000000</f>
        <v>#REF!</v>
      </c>
      <c r="DN67" s="60" t="e">
        <f>-#REF!/1000000</f>
        <v>#REF!</v>
      </c>
      <c r="DO67" s="60" t="e">
        <f>-#REF!/1000000</f>
        <v>#REF!</v>
      </c>
      <c r="DP67" s="60" t="e">
        <f>-#REF!/1000000</f>
        <v>#REF!</v>
      </c>
      <c r="DQ67" s="60" t="e">
        <f>-#REF!/1000000</f>
        <v>#REF!</v>
      </c>
      <c r="DR67" s="60" t="e">
        <f>-#REF!/1000000</f>
        <v>#REF!</v>
      </c>
      <c r="DS67" s="60" t="e">
        <f>-#REF!/1000000</f>
        <v>#REF!</v>
      </c>
      <c r="DT67" s="60" t="e">
        <f>-#REF!/1000000</f>
        <v>#REF!</v>
      </c>
      <c r="DU67" s="60" t="e">
        <f>-#REF!/1000000</f>
        <v>#REF!</v>
      </c>
      <c r="DV67" s="60" t="e">
        <f>-#REF!/1000000</f>
        <v>#REF!</v>
      </c>
      <c r="DW67" s="60" t="e">
        <f>-#REF!/1000000</f>
        <v>#REF!</v>
      </c>
      <c r="DX67" s="60" t="e">
        <f>-#REF!/1000000</f>
        <v>#REF!</v>
      </c>
      <c r="DY67" s="60" t="e">
        <f>-#REF!/1000000</f>
        <v>#REF!</v>
      </c>
      <c r="DZ67" s="60" t="e">
        <f>-#REF!/1000000</f>
        <v>#REF!</v>
      </c>
      <c r="EA67" s="60" t="e">
        <f>-#REF!/1000000</f>
        <v>#REF!</v>
      </c>
      <c r="EB67" s="60" t="e">
        <f>-#REF!/1000000</f>
        <v>#REF!</v>
      </c>
      <c r="EC67" s="60" t="e">
        <f>-#REF!/1000000</f>
        <v>#REF!</v>
      </c>
      <c r="ED67" s="60" t="e">
        <f>-#REF!/1000000</f>
        <v>#REF!</v>
      </c>
      <c r="EE67" s="62"/>
      <c r="EF67" s="60" t="e">
        <f t="shared" si="567"/>
        <v>#REF!</v>
      </c>
      <c r="EG67" s="60" t="e">
        <f t="shared" si="568"/>
        <v>#REF!</v>
      </c>
      <c r="EH67" s="60" t="e">
        <f t="shared" si="569"/>
        <v>#REF!</v>
      </c>
      <c r="EI67" s="60" t="e">
        <f t="shared" si="570"/>
        <v>#REF!</v>
      </c>
      <c r="EJ67" s="60" t="e">
        <f t="shared" si="571"/>
        <v>#REF!</v>
      </c>
      <c r="EK67" s="60" t="e">
        <f t="shared" si="572"/>
        <v>#REF!</v>
      </c>
      <c r="EL67" s="60" t="e">
        <f t="shared" si="573"/>
        <v>#REF!</v>
      </c>
      <c r="EM67" s="60" t="e">
        <f t="shared" si="574"/>
        <v>#REF!</v>
      </c>
      <c r="EN67" s="60" t="e">
        <f t="shared" si="575"/>
        <v>#REF!</v>
      </c>
      <c r="EO67" s="60" t="e">
        <f t="shared" si="576"/>
        <v>#REF!</v>
      </c>
    </row>
    <row r="68" spans="1:145" x14ac:dyDescent="0.2">
      <c r="A68" s="37">
        <f>+A30+27</f>
        <v>46</v>
      </c>
      <c r="B68" s="56" t="s">
        <v>77</v>
      </c>
      <c r="C68" s="35"/>
      <c r="D68" s="35"/>
      <c r="E68" s="206" t="e">
        <f>(#REF!/1000000)+'Mo. Margins tab to Forecast mod'!E62+'Mo. Margins tab to Forecast mod'!E74+'Mo. Margins tab to Forecast mod'!E75</f>
        <v>#REF!</v>
      </c>
      <c r="F68" s="206" t="e">
        <f>(#REF!/1000000)+'Mo. Margins tab to Forecast mod'!F62+'Mo. Margins tab to Forecast mod'!F74+'Mo. Margins tab to Forecast mod'!F75</f>
        <v>#REF!</v>
      </c>
      <c r="G68" s="206" t="e">
        <f>(#REF!/1000000)+'Mo. Margins tab to Forecast mod'!G62+'Mo. Margins tab to Forecast mod'!G74+'Mo. Margins tab to Forecast mod'!G75</f>
        <v>#REF!</v>
      </c>
      <c r="H68" s="206" t="e">
        <f>(#REF!/1000000)+'Mo. Margins tab to Forecast mod'!H62+'Mo. Margins tab to Forecast mod'!H74+'Mo. Margins tab to Forecast mod'!H75</f>
        <v>#REF!</v>
      </c>
      <c r="I68" s="206" t="e">
        <f>(#REF!/1000000)+'Mo. Margins tab to Forecast mod'!I62+'Mo. Margins tab to Forecast mod'!I74+'Mo. Margins tab to Forecast mod'!I75</f>
        <v>#REF!</v>
      </c>
      <c r="J68" s="206" t="e">
        <f>(#REF!/1000000)+'Mo. Margins tab to Forecast mod'!J62+'Mo. Margins tab to Forecast mod'!J74+'Mo. Margins tab to Forecast mod'!J75</f>
        <v>#REF!</v>
      </c>
      <c r="K68" s="206" t="e">
        <f>(#REF!/1000000)+'Mo. Margins tab to Forecast mod'!K62+'Mo. Margins tab to Forecast mod'!K74+'Mo. Margins tab to Forecast mod'!K75</f>
        <v>#REF!</v>
      </c>
      <c r="L68" s="206" t="e">
        <f>(#REF!/1000000)+'Mo. Margins tab to Forecast mod'!L62+'Mo. Margins tab to Forecast mod'!L74+'Mo. Margins tab to Forecast mod'!L75</f>
        <v>#REF!</v>
      </c>
      <c r="M68" s="206" t="e">
        <f>(#REF!/1000000)+'Mo. Margins tab to Forecast mod'!M62+'Mo. Margins tab to Forecast mod'!M74+'Mo. Margins tab to Forecast mod'!M75</f>
        <v>#REF!</v>
      </c>
      <c r="N68" s="206" t="e">
        <f>(#REF!/1000000)+'Mo. Margins tab to Forecast mod'!N62+'Mo. Margins tab to Forecast mod'!N74+'Mo. Margins tab to Forecast mod'!N75</f>
        <v>#REF!</v>
      </c>
      <c r="O68" s="206" t="e">
        <f>(#REF!/1000000)+'Mo. Margins tab to Forecast mod'!O62+'Mo. Margins tab to Forecast mod'!O74+'Mo. Margins tab to Forecast mod'!O75</f>
        <v>#REF!</v>
      </c>
      <c r="P68" s="206" t="e">
        <f>(#REF!/1000000)+'Mo. Margins tab to Forecast mod'!P62+'Mo. Margins tab to Forecast mod'!P74+'Mo. Margins tab to Forecast mod'!P75</f>
        <v>#REF!</v>
      </c>
      <c r="Q68" s="206" t="e">
        <f>(#REF!/1000000)+'Mo. Margins tab to Forecast mod'!R62+'Mo. Margins tab to Forecast mod'!R74+'Mo. Margins tab to Forecast mod'!R75</f>
        <v>#REF!</v>
      </c>
      <c r="R68" s="206" t="e">
        <f>(#REF!/1000000)+'Mo. Margins tab to Forecast mod'!R62+'Mo. Margins tab to Forecast mod'!R74+'Mo. Margins tab to Forecast mod'!R75</f>
        <v>#REF!</v>
      </c>
      <c r="S68" s="206" t="e">
        <f>(#REF!/1000000)+'Mo. Margins tab to Forecast mod'!S62+'Mo. Margins tab to Forecast mod'!S74+'Mo. Margins tab to Forecast mod'!S75</f>
        <v>#REF!</v>
      </c>
      <c r="T68" s="206" t="e">
        <f>(#REF!/1000000)+'Mo. Margins tab to Forecast mod'!T62+'Mo. Margins tab to Forecast mod'!T74+'Mo. Margins tab to Forecast mod'!T75</f>
        <v>#REF!</v>
      </c>
      <c r="U68" s="206" t="e">
        <f>(#REF!/1000000)+'Mo. Margins tab to Forecast mod'!U62+'Mo. Margins tab to Forecast mod'!U74+'Mo. Margins tab to Forecast mod'!U75</f>
        <v>#REF!</v>
      </c>
      <c r="V68" s="206" t="e">
        <f>(#REF!/1000000)+'Mo. Margins tab to Forecast mod'!V62+'Mo. Margins tab to Forecast mod'!V74+'Mo. Margins tab to Forecast mod'!V75</f>
        <v>#REF!</v>
      </c>
      <c r="W68" s="206" t="e">
        <f>(#REF!/1000000)+'Mo. Margins tab to Forecast mod'!W62+'Mo. Margins tab to Forecast mod'!W74+'Mo. Margins tab to Forecast mod'!W75</f>
        <v>#REF!</v>
      </c>
      <c r="X68" s="206" t="e">
        <f>(#REF!/1000000)+'Mo. Margins tab to Forecast mod'!X62+'Mo. Margins tab to Forecast mod'!X74+'Mo. Margins tab to Forecast mod'!X75</f>
        <v>#REF!</v>
      </c>
      <c r="Y68" s="206" t="e">
        <f>(#REF!/1000000)+'Mo. Margins tab to Forecast mod'!Y62+'Mo. Margins tab to Forecast mod'!Y74+'Mo. Margins tab to Forecast mod'!Y75</f>
        <v>#REF!</v>
      </c>
      <c r="Z68" s="206" t="e">
        <f>(#REF!/1000000)+'Mo. Margins tab to Forecast mod'!Z62+'Mo. Margins tab to Forecast mod'!Z74+'Mo. Margins tab to Forecast mod'!Z75</f>
        <v>#REF!</v>
      </c>
      <c r="AA68" s="206" t="e">
        <f>(#REF!/1000000)+'Mo. Margins tab to Forecast mod'!AA62+'Mo. Margins tab to Forecast mod'!AA74+'Mo. Margins tab to Forecast mod'!AA75</f>
        <v>#REF!</v>
      </c>
      <c r="AB68" s="206" t="e">
        <f>(#REF!/1000000)+'Mo. Margins tab to Forecast mod'!AB62+'Mo. Margins tab to Forecast mod'!AB74+'Mo. Margins tab to Forecast mod'!AB75</f>
        <v>#REF!</v>
      </c>
      <c r="AC68" s="206" t="e">
        <f>(#REF!/1000000)+'Mo. Margins tab to Forecast mod'!AC62+'Mo. Margins tab to Forecast mod'!AC74+'Mo. Margins tab to Forecast mod'!AC75</f>
        <v>#REF!</v>
      </c>
      <c r="AD68" s="206" t="e">
        <f>(#REF!/1000000)+'Mo. Margins tab to Forecast mod'!#REF!+'Mo. Margins tab to Forecast mod'!#REF!+'Mo. Margins tab to Forecast mod'!#REF!</f>
        <v>#REF!</v>
      </c>
      <c r="AE68" s="206" t="e">
        <f>(#REF!/1000000)+'Mo. Margins tab to Forecast mod'!AE62+'Mo. Margins tab to Forecast mod'!AE74+'Mo. Margins tab to Forecast mod'!AE75</f>
        <v>#REF!</v>
      </c>
      <c r="AF68" s="206" t="e">
        <f>(#REF!/1000000)+'Mo. Margins tab to Forecast mod'!AF62+'Mo. Margins tab to Forecast mod'!AF74+'Mo. Margins tab to Forecast mod'!AF75</f>
        <v>#REF!</v>
      </c>
      <c r="AG68" s="206" t="e">
        <f>(#REF!/1000000)+'Mo. Margins tab to Forecast mod'!AG62+'Mo. Margins tab to Forecast mod'!AG74+'Mo. Margins tab to Forecast mod'!AG75</f>
        <v>#REF!</v>
      </c>
      <c r="AH68" s="206" t="e">
        <f>(#REF!/1000000)+'Mo. Margins tab to Forecast mod'!AH62+'Mo. Margins tab to Forecast mod'!AH74+'Mo. Margins tab to Forecast mod'!AH75</f>
        <v>#REF!</v>
      </c>
      <c r="AI68" s="206" t="e">
        <f>(#REF!/1000000)+'Mo. Margins tab to Forecast mod'!AI62+'Mo. Margins tab to Forecast mod'!AI74+'Mo. Margins tab to Forecast mod'!AI75</f>
        <v>#REF!</v>
      </c>
      <c r="AJ68" s="206" t="e">
        <f>(#REF!/1000000)+'Mo. Margins tab to Forecast mod'!AJ62+'Mo. Margins tab to Forecast mod'!AJ74+'Mo. Margins tab to Forecast mod'!AJ75</f>
        <v>#REF!</v>
      </c>
      <c r="AK68" s="206" t="e">
        <f>(#REF!/1000000)+'Mo. Margins tab to Forecast mod'!AK62+'Mo. Margins tab to Forecast mod'!AK74+'Mo. Margins tab to Forecast mod'!AK75</f>
        <v>#REF!</v>
      </c>
      <c r="AL68" s="206" t="e">
        <f>(#REF!/1000000)+'Mo. Margins tab to Forecast mod'!AL62+'Mo. Margins tab to Forecast mod'!AL74+'Mo. Margins tab to Forecast mod'!AL75</f>
        <v>#REF!</v>
      </c>
      <c r="AM68" s="206" t="e">
        <f>(#REF!/1000000)+'Mo. Margins tab to Forecast mod'!AM62+'Mo. Margins tab to Forecast mod'!AM74+'Mo. Margins tab to Forecast mod'!AM75</f>
        <v>#REF!</v>
      </c>
      <c r="AN68" s="206" t="e">
        <f>(#REF!/1000000)+'Mo. Margins tab to Forecast mod'!AN62+'Mo. Margins tab to Forecast mod'!AN74+'Mo. Margins tab to Forecast mod'!AN75</f>
        <v>#REF!</v>
      </c>
      <c r="AO68" s="206" t="e">
        <f>(#REF!/1000000)+'Mo. Margins tab to Forecast mod'!AO62+'Mo. Margins tab to Forecast mod'!AO74+'Mo. Margins tab to Forecast mod'!AO75</f>
        <v>#REF!</v>
      </c>
      <c r="AP68" s="206" t="e">
        <f>(#REF!/1000000)+'Mo. Margins tab to Forecast mod'!AP62+'Mo. Margins tab to Forecast mod'!AP74+'Mo. Margins tab to Forecast mod'!AP75</f>
        <v>#REF!</v>
      </c>
      <c r="AQ68" s="206" t="e">
        <f>(#REF!/1000000)+'Mo. Margins tab to Forecast mod'!#REF!+'Mo. Margins tab to Forecast mod'!#REF!+'Mo. Margins tab to Forecast mod'!#REF!</f>
        <v>#REF!</v>
      </c>
      <c r="AR68" s="206" t="e">
        <f>(#REF!/1000000)+'Mo. Margins tab to Forecast mod'!AR62+'Mo. Margins tab to Forecast mod'!AR74+'Mo. Margins tab to Forecast mod'!AR75</f>
        <v>#REF!</v>
      </c>
      <c r="AS68" s="206" t="e">
        <f>(#REF!/1000000)+'Mo. Margins tab to Forecast mod'!AS62+'Mo. Margins tab to Forecast mod'!AS74+'Mo. Margins tab to Forecast mod'!AS75</f>
        <v>#REF!</v>
      </c>
      <c r="AT68" s="206" t="e">
        <f>(#REF!/1000000)+'Mo. Margins tab to Forecast mod'!AT62+'Mo. Margins tab to Forecast mod'!AT74+'Mo. Margins tab to Forecast mod'!AT75</f>
        <v>#REF!</v>
      </c>
      <c r="AU68" s="206" t="e">
        <f>(#REF!/1000000)+'Mo. Margins tab to Forecast mod'!AU62+'Mo. Margins tab to Forecast mod'!AU74+'Mo. Margins tab to Forecast mod'!AU75</f>
        <v>#REF!</v>
      </c>
      <c r="AV68" s="206" t="e">
        <f>(#REF!/1000000)+'Mo. Margins tab to Forecast mod'!AV62+'Mo. Margins tab to Forecast mod'!AV74+'Mo. Margins tab to Forecast mod'!AV75</f>
        <v>#REF!</v>
      </c>
      <c r="AW68" s="206" t="e">
        <f>(#REF!/1000000)+'Mo. Margins tab to Forecast mod'!AW62+'Mo. Margins tab to Forecast mod'!AW74+'Mo. Margins tab to Forecast mod'!AW75</f>
        <v>#REF!</v>
      </c>
      <c r="AX68" s="206" t="e">
        <f>(#REF!/1000000)+'Mo. Margins tab to Forecast mod'!AX62+'Mo. Margins tab to Forecast mod'!AX74+'Mo. Margins tab to Forecast mod'!AX75</f>
        <v>#REF!</v>
      </c>
      <c r="AY68" s="206" t="e">
        <f>(#REF!/1000000)+'Mo. Margins tab to Forecast mod'!AY62+'Mo. Margins tab to Forecast mod'!AY74+'Mo. Margins tab to Forecast mod'!AY75</f>
        <v>#REF!</v>
      </c>
      <c r="AZ68" s="206" t="e">
        <f>(#REF!/1000000)+'Mo. Margins tab to Forecast mod'!AZ62+'Mo. Margins tab to Forecast mod'!AZ74+'Mo. Margins tab to Forecast mod'!AZ75</f>
        <v>#REF!</v>
      </c>
      <c r="BA68" s="206" t="e">
        <f>(#REF!/1000000)+'Mo. Margins tab to Forecast mod'!BA62+'Mo. Margins tab to Forecast mod'!BA74+'Mo. Margins tab to Forecast mod'!BA75</f>
        <v>#REF!</v>
      </c>
      <c r="BB68" s="206" t="e">
        <f>(#REF!/1000000)+'Mo. Margins tab to Forecast mod'!BB62+'Mo. Margins tab to Forecast mod'!BB74+'Mo. Margins tab to Forecast mod'!BB75</f>
        <v>#REF!</v>
      </c>
      <c r="BC68" s="206" t="e">
        <f>(#REF!/1000000)+'Mo. Margins tab to Forecast mod'!BC62+'Mo. Margins tab to Forecast mod'!BC74+'Mo. Margins tab to Forecast mod'!BC75</f>
        <v>#REF!</v>
      </c>
      <c r="BD68" s="206" t="e">
        <f>(#REF!/1000000)+'Mo. Margins tab to Forecast mod'!#REF!+'Mo. Margins tab to Forecast mod'!#REF!+'Mo. Margins tab to Forecast mod'!#REF!</f>
        <v>#REF!</v>
      </c>
      <c r="BE68" s="206" t="e">
        <f>(#REF!/1000000)+'Mo. Margins tab to Forecast mod'!BE62+'Mo. Margins tab to Forecast mod'!BE74+'Mo. Margins tab to Forecast mod'!BE75</f>
        <v>#REF!</v>
      </c>
      <c r="BF68" s="206" t="e">
        <f>(#REF!/1000000)+'Mo. Margins tab to Forecast mod'!BF62+'Mo. Margins tab to Forecast mod'!BF74+'Mo. Margins tab to Forecast mod'!BF75</f>
        <v>#REF!</v>
      </c>
      <c r="BG68" s="206" t="e">
        <f>(#REF!/1000000)+'Mo. Margins tab to Forecast mod'!BG62+'Mo. Margins tab to Forecast mod'!BG74+'Mo. Margins tab to Forecast mod'!BG75</f>
        <v>#REF!</v>
      </c>
      <c r="BH68" s="206" t="e">
        <f>(#REF!/1000000)+'Mo. Margins tab to Forecast mod'!BH62+'Mo. Margins tab to Forecast mod'!BH74+'Mo. Margins tab to Forecast mod'!BH75</f>
        <v>#REF!</v>
      </c>
      <c r="BI68" s="206" t="e">
        <f>(#REF!/1000000)+'Mo. Margins tab to Forecast mod'!BI62+'Mo. Margins tab to Forecast mod'!BI74+'Mo. Margins tab to Forecast mod'!BI75</f>
        <v>#REF!</v>
      </c>
      <c r="BJ68" s="206" t="e">
        <f>(#REF!/1000000)+'Mo. Margins tab to Forecast mod'!BJ62+'Mo. Margins tab to Forecast mod'!BJ74+'Mo. Margins tab to Forecast mod'!BJ75</f>
        <v>#REF!</v>
      </c>
      <c r="BK68" s="206" t="e">
        <f>(#REF!/1000000)+'Mo. Margins tab to Forecast mod'!BK62+'Mo. Margins tab to Forecast mod'!BK74+'Mo. Margins tab to Forecast mod'!BK75</f>
        <v>#REF!</v>
      </c>
      <c r="BL68" s="206" t="e">
        <f>(#REF!/1000000)+'Mo. Margins tab to Forecast mod'!BL62+'Mo. Margins tab to Forecast mod'!BL74+'Mo. Margins tab to Forecast mod'!BL75</f>
        <v>#REF!</v>
      </c>
      <c r="BM68" s="206" t="e">
        <f>(#REF!/1000000)+'Mo. Margins tab to Forecast mod'!BM62+'Mo. Margins tab to Forecast mod'!BM74+'Mo. Margins tab to Forecast mod'!BM75</f>
        <v>#REF!</v>
      </c>
      <c r="BN68" s="206" t="e">
        <f>(#REF!/1000000)+'Mo. Margins tab to Forecast mod'!BN62+'Mo. Margins tab to Forecast mod'!BN74+'Mo. Margins tab to Forecast mod'!BN75</f>
        <v>#REF!</v>
      </c>
      <c r="BO68" s="206" t="e">
        <f>(#REF!/1000000)+'Mo. Margins tab to Forecast mod'!BO62+'Mo. Margins tab to Forecast mod'!BO74+'Mo. Margins tab to Forecast mod'!BO75</f>
        <v>#REF!</v>
      </c>
      <c r="BP68" s="206" t="e">
        <f>(#REF!/1000000)+'Mo. Margins tab to Forecast mod'!BP62+'Mo. Margins tab to Forecast mod'!BP74+'Mo. Margins tab to Forecast mod'!BP75</f>
        <v>#REF!</v>
      </c>
      <c r="BQ68" s="206" t="e">
        <f>(#REF!/1000000)+'Mo. Margins tab to Forecast mod'!#REF!+'Mo. Margins tab to Forecast mod'!#REF!+'Mo. Margins tab to Forecast mod'!#REF!</f>
        <v>#REF!</v>
      </c>
      <c r="BR68" s="206" t="e">
        <f>(#REF!/1000000)+'Mo. Margins tab to Forecast mod'!BR62+'Mo. Margins tab to Forecast mod'!BR74+'Mo. Margins tab to Forecast mod'!BR75</f>
        <v>#REF!</v>
      </c>
      <c r="BS68" s="206" t="e">
        <f>(#REF!/1000000)+'Mo. Margins tab to Forecast mod'!BS62+'Mo. Margins tab to Forecast mod'!BS74+'Mo. Margins tab to Forecast mod'!BS75</f>
        <v>#REF!</v>
      </c>
      <c r="BT68" s="206" t="e">
        <f>(#REF!/1000000)+'Mo. Margins tab to Forecast mod'!BT62+'Mo. Margins tab to Forecast mod'!BT74+'Mo. Margins tab to Forecast mod'!BT75</f>
        <v>#REF!</v>
      </c>
      <c r="BU68" s="206" t="e">
        <f>(#REF!/1000000)+'Mo. Margins tab to Forecast mod'!BU62+'Mo. Margins tab to Forecast mod'!BU74+'Mo. Margins tab to Forecast mod'!BU75</f>
        <v>#REF!</v>
      </c>
      <c r="BV68" s="206" t="e">
        <f>(#REF!/1000000)+'Mo. Margins tab to Forecast mod'!BV62+'Mo. Margins tab to Forecast mod'!BV74+'Mo. Margins tab to Forecast mod'!BV75</f>
        <v>#REF!</v>
      </c>
      <c r="BW68" s="206" t="e">
        <f>(#REF!/1000000)+'Mo. Margins tab to Forecast mod'!BW62+'Mo. Margins tab to Forecast mod'!BW74+'Mo. Margins tab to Forecast mod'!BW75</f>
        <v>#REF!</v>
      </c>
      <c r="BX68" s="206" t="e">
        <f>(#REF!/1000000)+'Mo. Margins tab to Forecast mod'!BX62+'Mo. Margins tab to Forecast mod'!BX74+'Mo. Margins tab to Forecast mod'!BX75</f>
        <v>#REF!</v>
      </c>
      <c r="BY68" s="206" t="e">
        <f>(#REF!/1000000)+'Mo. Margins tab to Forecast mod'!BY62+'Mo. Margins tab to Forecast mod'!BY74+'Mo. Margins tab to Forecast mod'!BY75</f>
        <v>#REF!</v>
      </c>
      <c r="BZ68" s="206" t="e">
        <f>(#REF!/1000000)+'Mo. Margins tab to Forecast mod'!BZ62+'Mo. Margins tab to Forecast mod'!BZ74+'Mo. Margins tab to Forecast mod'!BZ75</f>
        <v>#REF!</v>
      </c>
      <c r="CA68" s="206" t="e">
        <f>(#REF!/1000000)+'Mo. Margins tab to Forecast mod'!CA62+'Mo. Margins tab to Forecast mod'!CA74+'Mo. Margins tab to Forecast mod'!CA75</f>
        <v>#REF!</v>
      </c>
      <c r="CB68" s="206" t="e">
        <f>(#REF!/1000000)+'Mo. Margins tab to Forecast mod'!CB62+'Mo. Margins tab to Forecast mod'!CB74+'Mo. Margins tab to Forecast mod'!CB75</f>
        <v>#REF!</v>
      </c>
      <c r="CC68" s="206" t="e">
        <f>(#REF!/1000000)+'Mo. Margins tab to Forecast mod'!CC62+'Mo. Margins tab to Forecast mod'!CC74+'Mo. Margins tab to Forecast mod'!CC75</f>
        <v>#REF!</v>
      </c>
      <c r="CD68" s="206" t="e">
        <f>(#REF!/1000000)+'Mo. Margins tab to Forecast mod'!#REF!+'Mo. Margins tab to Forecast mod'!#REF!+'Mo. Margins tab to Forecast mod'!#REF!</f>
        <v>#REF!</v>
      </c>
      <c r="CE68" s="206" t="e">
        <f>(#REF!/1000000)+'Mo. Margins tab to Forecast mod'!CE62+'Mo. Margins tab to Forecast mod'!CE74+'Mo. Margins tab to Forecast mod'!CE75</f>
        <v>#REF!</v>
      </c>
      <c r="CF68" s="206" t="e">
        <f>(#REF!/1000000)+'Mo. Margins tab to Forecast mod'!CF62+'Mo. Margins tab to Forecast mod'!CF74+'Mo. Margins tab to Forecast mod'!CF75</f>
        <v>#REF!</v>
      </c>
      <c r="CG68" s="206" t="e">
        <f>(#REF!/1000000)+'Mo. Margins tab to Forecast mod'!CG62+'Mo. Margins tab to Forecast mod'!CG74+'Mo. Margins tab to Forecast mod'!CG75</f>
        <v>#REF!</v>
      </c>
      <c r="CH68" s="206" t="e">
        <f>(#REF!/1000000)+'Mo. Margins tab to Forecast mod'!CH62+'Mo. Margins tab to Forecast mod'!CH74+'Mo. Margins tab to Forecast mod'!CH75</f>
        <v>#REF!</v>
      </c>
      <c r="CI68" s="206" t="e">
        <f>(#REF!/1000000)+'Mo. Margins tab to Forecast mod'!CI62+'Mo. Margins tab to Forecast mod'!CI74+'Mo. Margins tab to Forecast mod'!CI75</f>
        <v>#REF!</v>
      </c>
      <c r="CJ68" s="206" t="e">
        <f>(#REF!/1000000)+'Mo. Margins tab to Forecast mod'!CJ62+'Mo. Margins tab to Forecast mod'!CJ74+'Mo. Margins tab to Forecast mod'!CJ75</f>
        <v>#REF!</v>
      </c>
      <c r="CK68" s="206" t="e">
        <f>(#REF!/1000000)+'Mo. Margins tab to Forecast mod'!CK62+'Mo. Margins tab to Forecast mod'!CK74+'Mo. Margins tab to Forecast mod'!CK75</f>
        <v>#REF!</v>
      </c>
      <c r="CL68" s="206" t="e">
        <f>(#REF!/1000000)+'Mo. Margins tab to Forecast mod'!CL62+'Mo. Margins tab to Forecast mod'!CL74+'Mo. Margins tab to Forecast mod'!CL75</f>
        <v>#REF!</v>
      </c>
      <c r="CM68" s="206" t="e">
        <f>(#REF!/1000000)+'Mo. Margins tab to Forecast mod'!CM62+'Mo. Margins tab to Forecast mod'!CM74+'Mo. Margins tab to Forecast mod'!CM75</f>
        <v>#REF!</v>
      </c>
      <c r="CN68" s="206" t="e">
        <f>(#REF!/1000000)+'Mo. Margins tab to Forecast mod'!CN62+'Mo. Margins tab to Forecast mod'!CN74+'Mo. Margins tab to Forecast mod'!CN75</f>
        <v>#REF!</v>
      </c>
      <c r="CO68" s="206" t="e">
        <f>(#REF!/1000000)+'Mo. Margins tab to Forecast mod'!CO62+'Mo. Margins tab to Forecast mod'!CO74+'Mo. Margins tab to Forecast mod'!CO75</f>
        <v>#REF!</v>
      </c>
      <c r="CP68" s="206" t="e">
        <f>(#REF!/1000000)+'Mo. Margins tab to Forecast mod'!CP62+'Mo. Margins tab to Forecast mod'!CP74+'Mo. Margins tab to Forecast mod'!CP75</f>
        <v>#REF!</v>
      </c>
      <c r="CQ68" s="206" t="e">
        <f>(#REF!/1000000)+'Mo. Margins tab to Forecast mod'!#REF!+'Mo. Margins tab to Forecast mod'!#REF!+'Mo. Margins tab to Forecast mod'!#REF!</f>
        <v>#REF!</v>
      </c>
      <c r="CR68" s="206" t="e">
        <f>(#REF!/1000000)+'Mo. Margins tab to Forecast mod'!CR62+'Mo. Margins tab to Forecast mod'!CR74+'Mo. Margins tab to Forecast mod'!CR75</f>
        <v>#REF!</v>
      </c>
      <c r="CS68" s="206" t="e">
        <f>(#REF!/1000000)+'Mo. Margins tab to Forecast mod'!CS62+'Mo. Margins tab to Forecast mod'!CS74+'Mo. Margins tab to Forecast mod'!CS75</f>
        <v>#REF!</v>
      </c>
      <c r="CT68" s="206" t="e">
        <f>(#REF!/1000000)+'Mo. Margins tab to Forecast mod'!CT62+'Mo. Margins tab to Forecast mod'!CT74+'Mo. Margins tab to Forecast mod'!CT75</f>
        <v>#REF!</v>
      </c>
      <c r="CU68" s="206" t="e">
        <f>(#REF!/1000000)+'Mo. Margins tab to Forecast mod'!CU62+'Mo. Margins tab to Forecast mod'!CU74+'Mo. Margins tab to Forecast mod'!CU75</f>
        <v>#REF!</v>
      </c>
      <c r="CV68" s="206" t="e">
        <f>(#REF!/1000000)+'Mo. Margins tab to Forecast mod'!CV62+'Mo. Margins tab to Forecast mod'!CV74+'Mo. Margins tab to Forecast mod'!CV75</f>
        <v>#REF!</v>
      </c>
      <c r="CW68" s="206" t="e">
        <f>(#REF!/1000000)+'Mo. Margins tab to Forecast mod'!CW62+'Mo. Margins tab to Forecast mod'!CW74+'Mo. Margins tab to Forecast mod'!CW75</f>
        <v>#REF!</v>
      </c>
      <c r="CX68" s="206" t="e">
        <f>(#REF!/1000000)+'Mo. Margins tab to Forecast mod'!CX62+'Mo. Margins tab to Forecast mod'!CX74+'Mo. Margins tab to Forecast mod'!CX75</f>
        <v>#REF!</v>
      </c>
      <c r="CY68" s="206" t="e">
        <f>(#REF!/1000000)+'Mo. Margins tab to Forecast mod'!CY62+'Mo. Margins tab to Forecast mod'!CY74+'Mo. Margins tab to Forecast mod'!CY75</f>
        <v>#REF!</v>
      </c>
      <c r="CZ68" s="206" t="e">
        <f>(#REF!/1000000)+'Mo. Margins tab to Forecast mod'!CZ62+'Mo. Margins tab to Forecast mod'!CZ74+'Mo. Margins tab to Forecast mod'!CZ75</f>
        <v>#REF!</v>
      </c>
      <c r="DA68" s="206" t="e">
        <f>(#REF!/1000000)+'Mo. Margins tab to Forecast mod'!DA62+'Mo. Margins tab to Forecast mod'!DA74+'Mo. Margins tab to Forecast mod'!DA75</f>
        <v>#REF!</v>
      </c>
      <c r="DB68" s="206" t="e">
        <f>(#REF!/1000000)+'Mo. Margins tab to Forecast mod'!DB62+'Mo. Margins tab to Forecast mod'!DB74+'Mo. Margins tab to Forecast mod'!DB75</f>
        <v>#REF!</v>
      </c>
      <c r="DC68" s="206" t="e">
        <f>(#REF!/1000000)+'Mo. Margins tab to Forecast mod'!DC62+'Mo. Margins tab to Forecast mod'!DC74+'Mo. Margins tab to Forecast mod'!DC75</f>
        <v>#REF!</v>
      </c>
      <c r="DD68" s="206" t="e">
        <f>(#REF!/1000000)+'Mo. Margins tab to Forecast mod'!#REF!+'Mo. Margins tab to Forecast mod'!#REF!+'Mo. Margins tab to Forecast mod'!#REF!</f>
        <v>#REF!</v>
      </c>
      <c r="DE68" s="206" t="e">
        <f>(#REF!/1000000)+'Mo. Margins tab to Forecast mod'!DE62+'Mo. Margins tab to Forecast mod'!DE74+'Mo. Margins tab to Forecast mod'!DE75</f>
        <v>#REF!</v>
      </c>
      <c r="DF68" s="206" t="e">
        <f>(#REF!/1000000)+'Mo. Margins tab to Forecast mod'!DF62+'Mo. Margins tab to Forecast mod'!DF74+'Mo. Margins tab to Forecast mod'!DF75</f>
        <v>#REF!</v>
      </c>
      <c r="DG68" s="206" t="e">
        <f>(#REF!/1000000)+'Mo. Margins tab to Forecast mod'!DG62+'Mo. Margins tab to Forecast mod'!DG74+'Mo. Margins tab to Forecast mod'!DG75</f>
        <v>#REF!</v>
      </c>
      <c r="DH68" s="206" t="e">
        <f>(#REF!/1000000)+'Mo. Margins tab to Forecast mod'!DH62+'Mo. Margins tab to Forecast mod'!DH74+'Mo. Margins tab to Forecast mod'!DH75</f>
        <v>#REF!</v>
      </c>
      <c r="DI68" s="206" t="e">
        <f>(#REF!/1000000)+'Mo. Margins tab to Forecast mod'!DI62+'Mo. Margins tab to Forecast mod'!DI74+'Mo. Margins tab to Forecast mod'!DI75</f>
        <v>#REF!</v>
      </c>
      <c r="DJ68" s="206" t="e">
        <f>(#REF!/1000000)+'Mo. Margins tab to Forecast mod'!DJ62+'Mo. Margins tab to Forecast mod'!DJ74+'Mo. Margins tab to Forecast mod'!DJ75</f>
        <v>#REF!</v>
      </c>
      <c r="DK68" s="206" t="e">
        <f>(#REF!/1000000)+'Mo. Margins tab to Forecast mod'!DK62+'Mo. Margins tab to Forecast mod'!DK74+'Mo. Margins tab to Forecast mod'!DK75</f>
        <v>#REF!</v>
      </c>
      <c r="DL68" s="206" t="e">
        <f>(#REF!/1000000)+'Mo. Margins tab to Forecast mod'!DL62+'Mo. Margins tab to Forecast mod'!DL74+'Mo. Margins tab to Forecast mod'!DL75</f>
        <v>#REF!</v>
      </c>
      <c r="DM68" s="206" t="e">
        <f>(#REF!/1000000)+'Mo. Margins tab to Forecast mod'!DM62+'Mo. Margins tab to Forecast mod'!DM74+'Mo. Margins tab to Forecast mod'!DM75</f>
        <v>#REF!</v>
      </c>
      <c r="DN68" s="206" t="e">
        <f>(#REF!/1000000)+'Mo. Margins tab to Forecast mod'!DN62+'Mo. Margins tab to Forecast mod'!DN74+'Mo. Margins tab to Forecast mod'!DN75</f>
        <v>#REF!</v>
      </c>
      <c r="DO68" s="206" t="e">
        <f>(#REF!/1000000)+'Mo. Margins tab to Forecast mod'!DO62+'Mo. Margins tab to Forecast mod'!DO74+'Mo. Margins tab to Forecast mod'!DO75</f>
        <v>#REF!</v>
      </c>
      <c r="DP68" s="206" t="e">
        <f>(#REF!/1000000)+'Mo. Margins tab to Forecast mod'!DP62+'Mo. Margins tab to Forecast mod'!DP74+'Mo. Margins tab to Forecast mod'!DP75</f>
        <v>#REF!</v>
      </c>
      <c r="DQ68" s="206" t="e">
        <f>(#REF!/1000000)+'Mo. Margins tab to Forecast mod'!#REF!+'Mo. Margins tab to Forecast mod'!#REF!+'Mo. Margins tab to Forecast mod'!#REF!</f>
        <v>#REF!</v>
      </c>
      <c r="DR68" s="206" t="e">
        <f>(#REF!/1000000)+'Mo. Margins tab to Forecast mod'!DR62+'Mo. Margins tab to Forecast mod'!DR74+'Mo. Margins tab to Forecast mod'!DR75</f>
        <v>#REF!</v>
      </c>
      <c r="DS68" s="206" t="e">
        <f>(#REF!/1000000)+'Mo. Margins tab to Forecast mod'!DS62+'Mo. Margins tab to Forecast mod'!DS74+'Mo. Margins tab to Forecast mod'!DS75</f>
        <v>#REF!</v>
      </c>
      <c r="DT68" s="206" t="e">
        <f>(#REF!/1000000)+'Mo. Margins tab to Forecast mod'!DT62+'Mo. Margins tab to Forecast mod'!DT74+'Mo. Margins tab to Forecast mod'!DT75</f>
        <v>#REF!</v>
      </c>
      <c r="DU68" s="206" t="e">
        <f>(#REF!/1000000)+'Mo. Margins tab to Forecast mod'!DU62+'Mo. Margins tab to Forecast mod'!DU74+'Mo. Margins tab to Forecast mod'!DU75</f>
        <v>#REF!</v>
      </c>
      <c r="DV68" s="206" t="e">
        <f>(#REF!/1000000)+'Mo. Margins tab to Forecast mod'!DV62+'Mo. Margins tab to Forecast mod'!DV74+'Mo. Margins tab to Forecast mod'!DV75</f>
        <v>#REF!</v>
      </c>
      <c r="DW68" s="206" t="e">
        <f>(#REF!/1000000)+'Mo. Margins tab to Forecast mod'!DW62+'Mo. Margins tab to Forecast mod'!DW74+'Mo. Margins tab to Forecast mod'!DW75</f>
        <v>#REF!</v>
      </c>
      <c r="DX68" s="206" t="e">
        <f>(#REF!/1000000)+'Mo. Margins tab to Forecast mod'!DX62+'Mo. Margins tab to Forecast mod'!DX74+'Mo. Margins tab to Forecast mod'!DX75</f>
        <v>#REF!</v>
      </c>
      <c r="DY68" s="206" t="e">
        <f>(#REF!/1000000)+'Mo. Margins tab to Forecast mod'!DY62+'Mo. Margins tab to Forecast mod'!DY74+'Mo. Margins tab to Forecast mod'!DY75</f>
        <v>#REF!</v>
      </c>
      <c r="DZ68" s="206" t="e">
        <f>(#REF!/1000000)+'Mo. Margins tab to Forecast mod'!DZ62+'Mo. Margins tab to Forecast mod'!DZ74+'Mo. Margins tab to Forecast mod'!DZ75</f>
        <v>#REF!</v>
      </c>
      <c r="EA68" s="206" t="e">
        <f>(#REF!/1000000)+'Mo. Margins tab to Forecast mod'!EA62+'Mo. Margins tab to Forecast mod'!EA74+'Mo. Margins tab to Forecast mod'!EA75</f>
        <v>#REF!</v>
      </c>
      <c r="EB68" s="206" t="e">
        <f>(#REF!/1000000)+'Mo. Margins tab to Forecast mod'!EB62+'Mo. Margins tab to Forecast mod'!EB74+'Mo. Margins tab to Forecast mod'!EB75</f>
        <v>#REF!</v>
      </c>
      <c r="EC68" s="206" t="e">
        <f>(#REF!/1000000)+'Mo. Margins tab to Forecast mod'!EC62+'Mo. Margins tab to Forecast mod'!EC74+'Mo. Margins tab to Forecast mod'!EC75</f>
        <v>#REF!</v>
      </c>
      <c r="ED68" s="206" t="e">
        <f>(#REF!/1000000)+'Mo. Margins tab to Forecast mod'!#REF!+'Mo. Margins tab to Forecast mod'!#REF!+'Mo. Margins tab to Forecast mod'!#REF!</f>
        <v>#REF!</v>
      </c>
      <c r="EE68" s="62"/>
      <c r="EF68" s="206" t="e">
        <f t="shared" si="567"/>
        <v>#REF!</v>
      </c>
      <c r="EG68" s="206" t="e">
        <f t="shared" si="568"/>
        <v>#REF!</v>
      </c>
      <c r="EH68" s="206" t="e">
        <f t="shared" si="569"/>
        <v>#REF!</v>
      </c>
      <c r="EI68" s="206" t="e">
        <f t="shared" si="570"/>
        <v>#REF!</v>
      </c>
      <c r="EJ68" s="206" t="e">
        <f t="shared" si="571"/>
        <v>#REF!</v>
      </c>
      <c r="EK68" s="206" t="e">
        <f t="shared" si="572"/>
        <v>#REF!</v>
      </c>
      <c r="EL68" s="206" t="e">
        <f t="shared" si="573"/>
        <v>#REF!</v>
      </c>
      <c r="EM68" s="206" t="e">
        <f t="shared" si="574"/>
        <v>#REF!</v>
      </c>
      <c r="EN68" s="206" t="e">
        <f t="shared" si="575"/>
        <v>#REF!</v>
      </c>
      <c r="EO68" s="206" t="e">
        <f t="shared" si="576"/>
        <v>#REF!</v>
      </c>
    </row>
    <row r="69" spans="1:145" x14ac:dyDescent="0.2">
      <c r="A69" s="37">
        <f>+A31+27</f>
        <v>47</v>
      </c>
      <c r="B69" s="43"/>
      <c r="C69" s="34" t="s">
        <v>46</v>
      </c>
      <c r="D69" s="34"/>
      <c r="E69" s="205" t="e">
        <f>E62-E63-E65+E66-E67+E68+E64</f>
        <v>#REF!</v>
      </c>
      <c r="F69" s="205" t="e">
        <f t="shared" ref="F69" si="577">F62-F63-F65+F66-F67+F68+F64</f>
        <v>#REF!</v>
      </c>
      <c r="G69" s="205" t="e">
        <f t="shared" ref="G69" si="578">G62-G63-G65+G66-G67+G68+G64</f>
        <v>#REF!</v>
      </c>
      <c r="H69" s="205" t="e">
        <f t="shared" ref="H69" si="579">H62-H63-H65+H66-H67+H68+H64</f>
        <v>#REF!</v>
      </c>
      <c r="I69" s="205" t="e">
        <f t="shared" ref="I69" si="580">I62-I63-I65+I66-I67+I68+I64</f>
        <v>#REF!</v>
      </c>
      <c r="J69" s="205" t="e">
        <f t="shared" ref="J69" si="581">J62-J63-J65+J66-J67+J68+J64</f>
        <v>#REF!</v>
      </c>
      <c r="K69" s="205" t="e">
        <f t="shared" ref="K69" si="582">K62-K63-K65+K66-K67+K68+K64</f>
        <v>#REF!</v>
      </c>
      <c r="L69" s="205" t="e">
        <f t="shared" ref="L69" si="583">L62-L63-L65+L66-L67+L68+L64</f>
        <v>#REF!</v>
      </c>
      <c r="M69" s="205" t="e">
        <f t="shared" ref="M69" si="584">M62-M63-M65+M66-M67+M68+M64</f>
        <v>#REF!</v>
      </c>
      <c r="N69" s="205" t="e">
        <f t="shared" ref="N69" si="585">N62-N63-N65+N66-N67+N68+N64</f>
        <v>#REF!</v>
      </c>
      <c r="O69" s="205" t="e">
        <f t="shared" ref="O69" si="586">O62-O63-O65+O66-O67+O68+O64</f>
        <v>#REF!</v>
      </c>
      <c r="P69" s="205" t="e">
        <f t="shared" ref="P69" si="587">P62-P63-P65+P66-P67+P68+P64</f>
        <v>#REF!</v>
      </c>
      <c r="Q69" s="205" t="e">
        <f t="shared" ref="Q69" si="588">Q62-Q63-Q65+Q66-Q67+Q68+Q64</f>
        <v>#REF!</v>
      </c>
      <c r="R69" s="205" t="e">
        <f t="shared" ref="R69" si="589">R62-R63-R65+R66-R67+R68+R64</f>
        <v>#REF!</v>
      </c>
      <c r="S69" s="205" t="e">
        <f t="shared" ref="S69" si="590">S62-S63-S65+S66-S67+S68+S64</f>
        <v>#REF!</v>
      </c>
      <c r="T69" s="205" t="e">
        <f t="shared" ref="T69" si="591">T62-T63-T65+T66-T67+T68+T64</f>
        <v>#REF!</v>
      </c>
      <c r="U69" s="205" t="e">
        <f t="shared" ref="U69" si="592">U62-U63-U65+U66-U67+U68+U64</f>
        <v>#REF!</v>
      </c>
      <c r="V69" s="205" t="e">
        <f t="shared" ref="V69" si="593">V62-V63-V65+V66-V67+V68+V64</f>
        <v>#REF!</v>
      </c>
      <c r="W69" s="205" t="e">
        <f t="shared" ref="W69" si="594">W62-W63-W65+W66-W67+W68+W64</f>
        <v>#REF!</v>
      </c>
      <c r="X69" s="205" t="e">
        <f t="shared" ref="X69" si="595">X62-X63-X65+X66-X67+X68+X64</f>
        <v>#REF!</v>
      </c>
      <c r="Y69" s="205" t="e">
        <f t="shared" ref="Y69" si="596">Y62-Y63-Y65+Y66-Y67+Y68+Y64</f>
        <v>#REF!</v>
      </c>
      <c r="Z69" s="205" t="e">
        <f t="shared" ref="Z69" si="597">Z62-Z63-Z65+Z66-Z67+Z68+Z64</f>
        <v>#REF!</v>
      </c>
      <c r="AA69" s="205" t="e">
        <f t="shared" ref="AA69" si="598">AA62-AA63-AA65+AA66-AA67+AA68+AA64</f>
        <v>#REF!</v>
      </c>
      <c r="AB69" s="205" t="e">
        <f t="shared" ref="AB69" si="599">AB62-AB63-AB65+AB66-AB67+AB68+AB64</f>
        <v>#REF!</v>
      </c>
      <c r="AC69" s="205" t="e">
        <f t="shared" ref="AC69" si="600">AC62-AC63-AC65+AC66-AC67+AC68+AC64</f>
        <v>#REF!</v>
      </c>
      <c r="AD69" s="205" t="e">
        <f t="shared" ref="AD69" si="601">AD62-AD63-AD65+AD66-AD67+AD68+AD64</f>
        <v>#REF!</v>
      </c>
      <c r="AE69" s="205" t="e">
        <f t="shared" ref="AE69" si="602">AE62-AE63-AE65+AE66-AE67+AE68+AE64</f>
        <v>#REF!</v>
      </c>
      <c r="AF69" s="205" t="e">
        <f t="shared" ref="AF69" si="603">AF62-AF63-AF65+AF66-AF67+AF68+AF64</f>
        <v>#REF!</v>
      </c>
      <c r="AG69" s="205" t="e">
        <f t="shared" ref="AG69" si="604">AG62-AG63-AG65+AG66-AG67+AG68+AG64</f>
        <v>#REF!</v>
      </c>
      <c r="AH69" s="205" t="e">
        <f t="shared" ref="AH69" si="605">AH62-AH63-AH65+AH66-AH67+AH68+AH64</f>
        <v>#REF!</v>
      </c>
      <c r="AI69" s="205" t="e">
        <f t="shared" ref="AI69" si="606">AI62-AI63-AI65+AI66-AI67+AI68+AI64</f>
        <v>#REF!</v>
      </c>
      <c r="AJ69" s="205" t="e">
        <f t="shared" ref="AJ69" si="607">AJ62-AJ63-AJ65+AJ66-AJ67+AJ68+AJ64</f>
        <v>#REF!</v>
      </c>
      <c r="AK69" s="205" t="e">
        <f t="shared" ref="AK69" si="608">AK62-AK63-AK65+AK66-AK67+AK68+AK64</f>
        <v>#REF!</v>
      </c>
      <c r="AL69" s="205" t="e">
        <f t="shared" ref="AL69" si="609">AL62-AL63-AL65+AL66-AL67+AL68+AL64</f>
        <v>#REF!</v>
      </c>
      <c r="AM69" s="205" t="e">
        <f t="shared" ref="AM69" si="610">AM62-AM63-AM65+AM66-AM67+AM68+AM64</f>
        <v>#REF!</v>
      </c>
      <c r="AN69" s="205" t="e">
        <f t="shared" ref="AN69" si="611">AN62-AN63-AN65+AN66-AN67+AN68+AN64</f>
        <v>#REF!</v>
      </c>
      <c r="AO69" s="205" t="e">
        <f t="shared" ref="AO69" si="612">AO62-AO63-AO65+AO66-AO67+AO68+AO64</f>
        <v>#REF!</v>
      </c>
      <c r="AP69" s="205" t="e">
        <f t="shared" ref="AP69" si="613">AP62-AP63-AP65+AP66-AP67+AP68+AP64</f>
        <v>#REF!</v>
      </c>
      <c r="AQ69" s="205" t="e">
        <f t="shared" ref="AQ69" si="614">AQ62-AQ63-AQ65+AQ66-AQ67+AQ68+AQ64</f>
        <v>#REF!</v>
      </c>
      <c r="AR69" s="205" t="e">
        <f t="shared" ref="AR69" si="615">AR62-AR63-AR65+AR66-AR67+AR68+AR64</f>
        <v>#REF!</v>
      </c>
      <c r="AS69" s="205" t="e">
        <f t="shared" ref="AS69" si="616">AS62-AS63-AS65+AS66-AS67+AS68+AS64</f>
        <v>#REF!</v>
      </c>
      <c r="AT69" s="205" t="e">
        <f t="shared" ref="AT69" si="617">AT62-AT63-AT65+AT66-AT67+AT68+AT64</f>
        <v>#REF!</v>
      </c>
      <c r="AU69" s="205" t="e">
        <f t="shared" ref="AU69" si="618">AU62-AU63-AU65+AU66-AU67+AU68+AU64</f>
        <v>#REF!</v>
      </c>
      <c r="AV69" s="205" t="e">
        <f t="shared" ref="AV69" si="619">AV62-AV63-AV65+AV66-AV67+AV68+AV64</f>
        <v>#REF!</v>
      </c>
      <c r="AW69" s="205" t="e">
        <f t="shared" ref="AW69" si="620">AW62-AW63-AW65+AW66-AW67+AW68+AW64</f>
        <v>#REF!</v>
      </c>
      <c r="AX69" s="205" t="e">
        <f t="shared" ref="AX69" si="621">AX62-AX63-AX65+AX66-AX67+AX68+AX64</f>
        <v>#REF!</v>
      </c>
      <c r="AY69" s="205" t="e">
        <f t="shared" ref="AY69" si="622">AY62-AY63-AY65+AY66-AY67+AY68+AY64</f>
        <v>#REF!</v>
      </c>
      <c r="AZ69" s="205" t="e">
        <f t="shared" ref="AZ69" si="623">AZ62-AZ63-AZ65+AZ66-AZ67+AZ68+AZ64</f>
        <v>#REF!</v>
      </c>
      <c r="BA69" s="205" t="e">
        <f t="shared" ref="BA69" si="624">BA62-BA63-BA65+BA66-BA67+BA68+BA64</f>
        <v>#REF!</v>
      </c>
      <c r="BB69" s="205" t="e">
        <f t="shared" ref="BB69" si="625">BB62-BB63-BB65+BB66-BB67+BB68+BB64</f>
        <v>#REF!</v>
      </c>
      <c r="BC69" s="205" t="e">
        <f t="shared" ref="BC69" si="626">BC62-BC63-BC65+BC66-BC67+BC68+BC64</f>
        <v>#REF!</v>
      </c>
      <c r="BD69" s="205" t="e">
        <f t="shared" ref="BD69" si="627">BD62-BD63-BD65+BD66-BD67+BD68+BD64</f>
        <v>#REF!</v>
      </c>
      <c r="BE69" s="205" t="e">
        <f t="shared" ref="BE69" si="628">BE62-BE63-BE65+BE66-BE67+BE68+BE64</f>
        <v>#REF!</v>
      </c>
      <c r="BF69" s="205" t="e">
        <f t="shared" ref="BF69" si="629">BF62-BF63-BF65+BF66-BF67+BF68+BF64</f>
        <v>#REF!</v>
      </c>
      <c r="BG69" s="205" t="e">
        <f t="shared" ref="BG69" si="630">BG62-BG63-BG65+BG66-BG67+BG68+BG64</f>
        <v>#REF!</v>
      </c>
      <c r="BH69" s="205" t="e">
        <f t="shared" ref="BH69" si="631">BH62-BH63-BH65+BH66-BH67+BH68+BH64</f>
        <v>#REF!</v>
      </c>
      <c r="BI69" s="205" t="e">
        <f t="shared" ref="BI69" si="632">BI62-BI63-BI65+BI66-BI67+BI68+BI64</f>
        <v>#REF!</v>
      </c>
      <c r="BJ69" s="205" t="e">
        <f t="shared" ref="BJ69" si="633">BJ62-BJ63-BJ65+BJ66-BJ67+BJ68+BJ64</f>
        <v>#REF!</v>
      </c>
      <c r="BK69" s="205" t="e">
        <f t="shared" ref="BK69" si="634">BK62-BK63-BK65+BK66-BK67+BK68+BK64</f>
        <v>#REF!</v>
      </c>
      <c r="BL69" s="205" t="e">
        <f t="shared" ref="BL69" si="635">BL62-BL63-BL65+BL66-BL67+BL68+BL64</f>
        <v>#REF!</v>
      </c>
      <c r="BM69" s="205" t="e">
        <f t="shared" ref="BM69" si="636">BM62-BM63-BM65+BM66-BM67+BM68+BM64</f>
        <v>#REF!</v>
      </c>
      <c r="BN69" s="205" t="e">
        <f t="shared" ref="BN69" si="637">BN62-BN63-BN65+BN66-BN67+BN68+BN64</f>
        <v>#REF!</v>
      </c>
      <c r="BO69" s="205" t="e">
        <f t="shared" ref="BO69" si="638">BO62-BO63-BO65+BO66-BO67+BO68+BO64</f>
        <v>#REF!</v>
      </c>
      <c r="BP69" s="205" t="e">
        <f t="shared" ref="BP69" si="639">BP62-BP63-BP65+BP66-BP67+BP68+BP64</f>
        <v>#REF!</v>
      </c>
      <c r="BQ69" s="205" t="e">
        <f t="shared" ref="BQ69" si="640">BQ62-BQ63-BQ65+BQ66-BQ67+BQ68+BQ64</f>
        <v>#REF!</v>
      </c>
      <c r="BR69" s="205" t="e">
        <f t="shared" ref="BR69" si="641">BR62-BR63-BR65+BR66-BR67+BR68+BR64</f>
        <v>#REF!</v>
      </c>
      <c r="BS69" s="205" t="e">
        <f t="shared" ref="BS69" si="642">BS62-BS63-BS65+BS66-BS67+BS68+BS64</f>
        <v>#REF!</v>
      </c>
      <c r="BT69" s="205" t="e">
        <f t="shared" ref="BT69" si="643">BT62-BT63-BT65+BT66-BT67+BT68+BT64</f>
        <v>#REF!</v>
      </c>
      <c r="BU69" s="205" t="e">
        <f t="shared" ref="BU69" si="644">BU62-BU63-BU65+BU66-BU67+BU68+BU64</f>
        <v>#REF!</v>
      </c>
      <c r="BV69" s="205" t="e">
        <f t="shared" ref="BV69" si="645">BV62-BV63-BV65+BV66-BV67+BV68+BV64</f>
        <v>#REF!</v>
      </c>
      <c r="BW69" s="205" t="e">
        <f t="shared" ref="BW69" si="646">BW62-BW63-BW65+BW66-BW67+BW68+BW64</f>
        <v>#REF!</v>
      </c>
      <c r="BX69" s="205" t="e">
        <f t="shared" ref="BX69" si="647">BX62-BX63-BX65+BX66-BX67+BX68+BX64</f>
        <v>#REF!</v>
      </c>
      <c r="BY69" s="205" t="e">
        <f t="shared" ref="BY69" si="648">BY62-BY63-BY65+BY66-BY67+BY68+BY64</f>
        <v>#REF!</v>
      </c>
      <c r="BZ69" s="205" t="e">
        <f t="shared" ref="BZ69" si="649">BZ62-BZ63-BZ65+BZ66-BZ67+BZ68+BZ64</f>
        <v>#REF!</v>
      </c>
      <c r="CA69" s="205" t="e">
        <f t="shared" ref="CA69" si="650">CA62-CA63-CA65+CA66-CA67+CA68+CA64</f>
        <v>#REF!</v>
      </c>
      <c r="CB69" s="205" t="e">
        <f t="shared" ref="CB69" si="651">CB62-CB63-CB65+CB66-CB67+CB68+CB64</f>
        <v>#REF!</v>
      </c>
      <c r="CC69" s="205" t="e">
        <f t="shared" ref="CC69" si="652">CC62-CC63-CC65+CC66-CC67+CC68+CC64</f>
        <v>#REF!</v>
      </c>
      <c r="CD69" s="205" t="e">
        <f t="shared" ref="CD69" si="653">CD62-CD63-CD65+CD66-CD67+CD68+CD64</f>
        <v>#REF!</v>
      </c>
      <c r="CE69" s="205" t="e">
        <f t="shared" ref="CE69" si="654">CE62-CE63-CE65+CE66-CE67+CE68+CE64</f>
        <v>#REF!</v>
      </c>
      <c r="CF69" s="205" t="e">
        <f t="shared" ref="CF69" si="655">CF62-CF63-CF65+CF66-CF67+CF68+CF64</f>
        <v>#REF!</v>
      </c>
      <c r="CG69" s="205" t="e">
        <f t="shared" ref="CG69" si="656">CG62-CG63-CG65+CG66-CG67+CG68+CG64</f>
        <v>#REF!</v>
      </c>
      <c r="CH69" s="205" t="e">
        <f t="shared" ref="CH69" si="657">CH62-CH63-CH65+CH66-CH67+CH68+CH64</f>
        <v>#REF!</v>
      </c>
      <c r="CI69" s="205" t="e">
        <f t="shared" ref="CI69" si="658">CI62-CI63-CI65+CI66-CI67+CI68+CI64</f>
        <v>#REF!</v>
      </c>
      <c r="CJ69" s="205" t="e">
        <f t="shared" ref="CJ69" si="659">CJ62-CJ63-CJ65+CJ66-CJ67+CJ68+CJ64</f>
        <v>#REF!</v>
      </c>
      <c r="CK69" s="205" t="e">
        <f t="shared" ref="CK69" si="660">CK62-CK63-CK65+CK66-CK67+CK68+CK64</f>
        <v>#REF!</v>
      </c>
      <c r="CL69" s="205" t="e">
        <f t="shared" ref="CL69" si="661">CL62-CL63-CL65+CL66-CL67+CL68+CL64</f>
        <v>#REF!</v>
      </c>
      <c r="CM69" s="205" t="e">
        <f t="shared" ref="CM69" si="662">CM62-CM63-CM65+CM66-CM67+CM68+CM64</f>
        <v>#REF!</v>
      </c>
      <c r="CN69" s="205" t="e">
        <f t="shared" ref="CN69" si="663">CN62-CN63-CN65+CN66-CN67+CN68+CN64</f>
        <v>#REF!</v>
      </c>
      <c r="CO69" s="205" t="e">
        <f t="shared" ref="CO69" si="664">CO62-CO63-CO65+CO66-CO67+CO68+CO64</f>
        <v>#REF!</v>
      </c>
      <c r="CP69" s="205" t="e">
        <f t="shared" ref="CP69" si="665">CP62-CP63-CP65+CP66-CP67+CP68+CP64</f>
        <v>#REF!</v>
      </c>
      <c r="CQ69" s="205" t="e">
        <f t="shared" ref="CQ69" si="666">CQ62-CQ63-CQ65+CQ66-CQ67+CQ68+CQ64</f>
        <v>#REF!</v>
      </c>
      <c r="CR69" s="205" t="e">
        <f t="shared" ref="CR69" si="667">CR62-CR63-CR65+CR66-CR67+CR68+CR64</f>
        <v>#REF!</v>
      </c>
      <c r="CS69" s="205" t="e">
        <f t="shared" ref="CS69" si="668">CS62-CS63-CS65+CS66-CS67+CS68+CS64</f>
        <v>#REF!</v>
      </c>
      <c r="CT69" s="205" t="e">
        <f t="shared" ref="CT69" si="669">CT62-CT63-CT65+CT66-CT67+CT68+CT64</f>
        <v>#REF!</v>
      </c>
      <c r="CU69" s="205" t="e">
        <f t="shared" ref="CU69" si="670">CU62-CU63-CU65+CU66-CU67+CU68+CU64</f>
        <v>#REF!</v>
      </c>
      <c r="CV69" s="205" t="e">
        <f t="shared" ref="CV69" si="671">CV62-CV63-CV65+CV66-CV67+CV68+CV64</f>
        <v>#REF!</v>
      </c>
      <c r="CW69" s="205" t="e">
        <f t="shared" ref="CW69" si="672">CW62-CW63-CW65+CW66-CW67+CW68+CW64</f>
        <v>#REF!</v>
      </c>
      <c r="CX69" s="205" t="e">
        <f t="shared" ref="CX69" si="673">CX62-CX63-CX65+CX66-CX67+CX68+CX64</f>
        <v>#REF!</v>
      </c>
      <c r="CY69" s="205" t="e">
        <f t="shared" ref="CY69" si="674">CY62-CY63-CY65+CY66-CY67+CY68+CY64</f>
        <v>#REF!</v>
      </c>
      <c r="CZ69" s="205" t="e">
        <f t="shared" ref="CZ69" si="675">CZ62-CZ63-CZ65+CZ66-CZ67+CZ68+CZ64</f>
        <v>#REF!</v>
      </c>
      <c r="DA69" s="205" t="e">
        <f t="shared" ref="DA69" si="676">DA62-DA63-DA65+DA66-DA67+DA68+DA64</f>
        <v>#REF!</v>
      </c>
      <c r="DB69" s="205" t="e">
        <f t="shared" ref="DB69" si="677">DB62-DB63-DB65+DB66-DB67+DB68+DB64</f>
        <v>#REF!</v>
      </c>
      <c r="DC69" s="205" t="e">
        <f t="shared" ref="DC69" si="678">DC62-DC63-DC65+DC66-DC67+DC68+DC64</f>
        <v>#REF!</v>
      </c>
      <c r="DD69" s="205" t="e">
        <f t="shared" ref="DD69" si="679">DD62-DD63-DD65+DD66-DD67+DD68+DD64</f>
        <v>#REF!</v>
      </c>
      <c r="DE69" s="205" t="e">
        <f t="shared" ref="DE69" si="680">DE62-DE63-DE65+DE66-DE67+DE68+DE64</f>
        <v>#REF!</v>
      </c>
      <c r="DF69" s="205" t="e">
        <f t="shared" ref="DF69" si="681">DF62-DF63-DF65+DF66-DF67+DF68+DF64</f>
        <v>#REF!</v>
      </c>
      <c r="DG69" s="205" t="e">
        <f t="shared" ref="DG69" si="682">DG62-DG63-DG65+DG66-DG67+DG68+DG64</f>
        <v>#REF!</v>
      </c>
      <c r="DH69" s="205" t="e">
        <f t="shared" ref="DH69" si="683">DH62-DH63-DH65+DH66-DH67+DH68+DH64</f>
        <v>#REF!</v>
      </c>
      <c r="DI69" s="205" t="e">
        <f t="shared" ref="DI69" si="684">DI62-DI63-DI65+DI66-DI67+DI68+DI64</f>
        <v>#REF!</v>
      </c>
      <c r="DJ69" s="205" t="e">
        <f t="shared" ref="DJ69" si="685">DJ62-DJ63-DJ65+DJ66-DJ67+DJ68+DJ64</f>
        <v>#REF!</v>
      </c>
      <c r="DK69" s="205" t="e">
        <f t="shared" ref="DK69" si="686">DK62-DK63-DK65+DK66-DK67+DK68+DK64</f>
        <v>#REF!</v>
      </c>
      <c r="DL69" s="205" t="e">
        <f t="shared" ref="DL69" si="687">DL62-DL63-DL65+DL66-DL67+DL68+DL64</f>
        <v>#REF!</v>
      </c>
      <c r="DM69" s="205" t="e">
        <f t="shared" ref="DM69" si="688">DM62-DM63-DM65+DM66-DM67+DM68+DM64</f>
        <v>#REF!</v>
      </c>
      <c r="DN69" s="205" t="e">
        <f t="shared" ref="DN69" si="689">DN62-DN63-DN65+DN66-DN67+DN68+DN64</f>
        <v>#REF!</v>
      </c>
      <c r="DO69" s="205" t="e">
        <f t="shared" ref="DO69" si="690">DO62-DO63-DO65+DO66-DO67+DO68+DO64</f>
        <v>#REF!</v>
      </c>
      <c r="DP69" s="205" t="e">
        <f t="shared" ref="DP69" si="691">DP62-DP63-DP65+DP66-DP67+DP68+DP64</f>
        <v>#REF!</v>
      </c>
      <c r="DQ69" s="205" t="e">
        <f t="shared" ref="DQ69" si="692">DQ62-DQ63-DQ65+DQ66-DQ67+DQ68+DQ64</f>
        <v>#REF!</v>
      </c>
      <c r="DR69" s="205" t="e">
        <f t="shared" ref="DR69" si="693">DR62-DR63-DR65+DR66-DR67+DR68+DR64</f>
        <v>#REF!</v>
      </c>
      <c r="DS69" s="205" t="e">
        <f t="shared" ref="DS69" si="694">DS62-DS63-DS65+DS66-DS67+DS68+DS64</f>
        <v>#REF!</v>
      </c>
      <c r="DT69" s="205" t="e">
        <f t="shared" ref="DT69" si="695">DT62-DT63-DT65+DT66-DT67+DT68+DT64</f>
        <v>#REF!</v>
      </c>
      <c r="DU69" s="205" t="e">
        <f t="shared" ref="DU69" si="696">DU62-DU63-DU65+DU66-DU67+DU68+DU64</f>
        <v>#REF!</v>
      </c>
      <c r="DV69" s="205" t="e">
        <f t="shared" ref="DV69" si="697">DV62-DV63-DV65+DV66-DV67+DV68+DV64</f>
        <v>#REF!</v>
      </c>
      <c r="DW69" s="205" t="e">
        <f t="shared" ref="DW69" si="698">DW62-DW63-DW65+DW66-DW67+DW68+DW64</f>
        <v>#REF!</v>
      </c>
      <c r="DX69" s="205" t="e">
        <f t="shared" ref="DX69" si="699">DX62-DX63-DX65+DX66-DX67+DX68+DX64</f>
        <v>#REF!</v>
      </c>
      <c r="DY69" s="205" t="e">
        <f t="shared" ref="DY69" si="700">DY62-DY63-DY65+DY66-DY67+DY68+DY64</f>
        <v>#REF!</v>
      </c>
      <c r="DZ69" s="205" t="e">
        <f t="shared" ref="DZ69" si="701">DZ62-DZ63-DZ65+DZ66-DZ67+DZ68+DZ64</f>
        <v>#REF!</v>
      </c>
      <c r="EA69" s="205" t="e">
        <f t="shared" ref="EA69" si="702">EA62-EA63-EA65+EA66-EA67+EA68+EA64</f>
        <v>#REF!</v>
      </c>
      <c r="EB69" s="205" t="e">
        <f t="shared" ref="EB69" si="703">EB62-EB63-EB65+EB66-EB67+EB68+EB64</f>
        <v>#REF!</v>
      </c>
      <c r="EC69" s="205" t="e">
        <f t="shared" ref="EC69" si="704">EC62-EC63-EC65+EC66-EC67+EC68+EC64</f>
        <v>#REF!</v>
      </c>
      <c r="ED69" s="205" t="e">
        <f t="shared" ref="ED69" si="705">ED62-ED63-ED65+ED66-ED67+ED68+ED64</f>
        <v>#REF!</v>
      </c>
      <c r="EE69" s="62"/>
      <c r="EF69" s="205" t="e">
        <f t="shared" si="567"/>
        <v>#REF!</v>
      </c>
      <c r="EG69" s="205" t="e">
        <f t="shared" si="568"/>
        <v>#REF!</v>
      </c>
      <c r="EH69" s="205" t="e">
        <f t="shared" si="569"/>
        <v>#REF!</v>
      </c>
      <c r="EI69" s="205" t="e">
        <f t="shared" si="570"/>
        <v>#REF!</v>
      </c>
      <c r="EJ69" s="205" t="e">
        <f t="shared" si="571"/>
        <v>#REF!</v>
      </c>
      <c r="EK69" s="205" t="e">
        <f t="shared" si="572"/>
        <v>#REF!</v>
      </c>
      <c r="EL69" s="205" t="e">
        <f t="shared" si="573"/>
        <v>#REF!</v>
      </c>
      <c r="EM69" s="205" t="e">
        <f t="shared" si="574"/>
        <v>#REF!</v>
      </c>
      <c r="EN69" s="205" t="e">
        <f t="shared" si="575"/>
        <v>#REF!</v>
      </c>
      <c r="EO69" s="205" t="e">
        <f t="shared" si="576"/>
        <v>#REF!</v>
      </c>
    </row>
    <row r="70" spans="1:145" x14ac:dyDescent="0.2">
      <c r="A70" s="37"/>
      <c r="B70" s="43"/>
      <c r="C70" s="34"/>
      <c r="D70" s="34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  <c r="BI70" s="205"/>
      <c r="BJ70" s="205"/>
      <c r="BK70" s="205"/>
      <c r="BL70" s="205"/>
      <c r="BM70" s="205"/>
      <c r="BN70" s="205"/>
      <c r="BO70" s="205"/>
      <c r="BP70" s="205"/>
      <c r="BQ70" s="205"/>
      <c r="BR70" s="205"/>
      <c r="BS70" s="205"/>
      <c r="BT70" s="205"/>
      <c r="BU70" s="205"/>
      <c r="BV70" s="205"/>
      <c r="BW70" s="205"/>
      <c r="BX70" s="205"/>
      <c r="BY70" s="205"/>
      <c r="BZ70" s="205"/>
      <c r="CA70" s="205"/>
      <c r="CB70" s="205"/>
      <c r="CC70" s="205"/>
      <c r="CD70" s="205"/>
      <c r="CE70" s="205"/>
      <c r="CF70" s="205"/>
      <c r="CG70" s="205"/>
      <c r="CH70" s="205"/>
      <c r="CI70" s="205"/>
      <c r="CJ70" s="205"/>
      <c r="CK70" s="205"/>
      <c r="CL70" s="205"/>
      <c r="CM70" s="205"/>
      <c r="CN70" s="205"/>
      <c r="CO70" s="205"/>
      <c r="CP70" s="205"/>
      <c r="CQ70" s="205"/>
      <c r="CR70" s="205"/>
      <c r="CS70" s="205"/>
      <c r="CT70" s="205"/>
      <c r="CU70" s="205"/>
      <c r="CV70" s="205"/>
      <c r="CW70" s="205"/>
      <c r="CX70" s="205"/>
      <c r="CY70" s="205"/>
      <c r="CZ70" s="205"/>
      <c r="DA70" s="205"/>
      <c r="DB70" s="205"/>
      <c r="DC70" s="205"/>
      <c r="DD70" s="205"/>
      <c r="DE70" s="205"/>
      <c r="DF70" s="205"/>
      <c r="DG70" s="205"/>
      <c r="DH70" s="205"/>
      <c r="DI70" s="205"/>
      <c r="DJ70" s="205"/>
      <c r="DK70" s="205"/>
      <c r="DL70" s="205"/>
      <c r="DM70" s="205"/>
      <c r="DN70" s="205"/>
      <c r="DO70" s="205"/>
      <c r="DP70" s="205"/>
      <c r="DQ70" s="205"/>
      <c r="DR70" s="205"/>
      <c r="DS70" s="205"/>
      <c r="DT70" s="205"/>
      <c r="DU70" s="205"/>
      <c r="DV70" s="205"/>
      <c r="DW70" s="205"/>
      <c r="DX70" s="205"/>
      <c r="DY70" s="205"/>
      <c r="DZ70" s="205"/>
      <c r="EA70" s="205"/>
      <c r="EB70" s="205"/>
      <c r="EC70" s="205"/>
      <c r="ED70" s="205"/>
      <c r="EE70" s="62"/>
      <c r="EF70" s="205"/>
      <c r="EG70" s="205"/>
      <c r="EH70" s="205"/>
      <c r="EI70" s="205"/>
      <c r="EJ70" s="205"/>
      <c r="EK70" s="205"/>
      <c r="EL70" s="205"/>
      <c r="EM70" s="205"/>
      <c r="EN70" s="205"/>
      <c r="EO70" s="205"/>
    </row>
    <row r="71" spans="1:145" x14ac:dyDescent="0.2">
      <c r="A71" s="37">
        <f>+A33+27</f>
        <v>48</v>
      </c>
      <c r="B71" s="17" t="s">
        <v>218</v>
      </c>
      <c r="C71" s="34"/>
      <c r="D71" s="34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5"/>
      <c r="BT71" s="205"/>
      <c r="BU71" s="205"/>
      <c r="BV71" s="205"/>
      <c r="BW71" s="205"/>
      <c r="BX71" s="205"/>
      <c r="BY71" s="205"/>
      <c r="BZ71" s="205"/>
      <c r="CA71" s="205"/>
      <c r="CB71" s="205"/>
      <c r="CC71" s="205"/>
      <c r="CD71" s="205"/>
      <c r="CE71" s="205"/>
      <c r="CF71" s="205"/>
      <c r="CG71" s="205"/>
      <c r="CH71" s="205"/>
      <c r="CI71" s="205"/>
      <c r="CJ71" s="205"/>
      <c r="CK71" s="205"/>
      <c r="CL71" s="205"/>
      <c r="CM71" s="205"/>
      <c r="CN71" s="205"/>
      <c r="CO71" s="205"/>
      <c r="CP71" s="205"/>
      <c r="CQ71" s="205"/>
      <c r="CR71" s="205"/>
      <c r="CS71" s="205"/>
      <c r="CT71" s="205"/>
      <c r="CU71" s="205"/>
      <c r="CV71" s="205"/>
      <c r="CW71" s="205"/>
      <c r="CX71" s="205"/>
      <c r="CY71" s="205"/>
      <c r="CZ71" s="205"/>
      <c r="DA71" s="205"/>
      <c r="DB71" s="205"/>
      <c r="DC71" s="205"/>
      <c r="DD71" s="205"/>
      <c r="DE71" s="205"/>
      <c r="DF71" s="205"/>
      <c r="DG71" s="205"/>
      <c r="DH71" s="205"/>
      <c r="DI71" s="205"/>
      <c r="DJ71" s="205"/>
      <c r="DK71" s="205"/>
      <c r="DL71" s="205"/>
      <c r="DM71" s="205"/>
      <c r="DN71" s="205"/>
      <c r="DO71" s="205"/>
      <c r="DP71" s="205"/>
      <c r="DQ71" s="205"/>
      <c r="DR71" s="205"/>
      <c r="DS71" s="205"/>
      <c r="DT71" s="205"/>
      <c r="DU71" s="205"/>
      <c r="DV71" s="205"/>
      <c r="DW71" s="205"/>
      <c r="DX71" s="205"/>
      <c r="DY71" s="205"/>
      <c r="DZ71" s="205"/>
      <c r="EA71" s="205"/>
      <c r="EB71" s="205"/>
      <c r="EC71" s="205"/>
      <c r="ED71" s="205"/>
      <c r="EE71" s="62"/>
      <c r="EF71" s="205"/>
      <c r="EG71" s="205"/>
      <c r="EH71" s="205"/>
      <c r="EI71" s="205"/>
      <c r="EJ71" s="205"/>
      <c r="EK71" s="205"/>
      <c r="EL71" s="205"/>
      <c r="EM71" s="205"/>
      <c r="EN71" s="205"/>
      <c r="EO71" s="205"/>
    </row>
    <row r="72" spans="1:145" x14ac:dyDescent="0.2">
      <c r="A72" s="37">
        <f>+A34+27</f>
        <v>49</v>
      </c>
      <c r="C72" s="35" t="s">
        <v>86</v>
      </c>
      <c r="D72" s="34"/>
      <c r="E72" s="54" t="e">
        <f>('Monthly Margin'!#REF!/1000000)-'Mo. Output to Forecast model'!E34</f>
        <v>#REF!</v>
      </c>
      <c r="F72" s="54" t="e">
        <f>('Monthly Margin'!#REF!/1000000)-'Mo. Output to Forecast model'!F34</f>
        <v>#REF!</v>
      </c>
      <c r="G72" s="54" t="e">
        <f>('Monthly Margin'!#REF!/1000000)-'Mo. Output to Forecast model'!G34</f>
        <v>#REF!</v>
      </c>
      <c r="H72" s="54" t="e">
        <f>('Monthly Margin'!#REF!/1000000)-'Mo. Output to Forecast model'!H34</f>
        <v>#REF!</v>
      </c>
      <c r="I72" s="54" t="e">
        <f>('Monthly Margin'!#REF!/1000000)-'Mo. Output to Forecast model'!I34</f>
        <v>#REF!</v>
      </c>
      <c r="J72" s="54" t="e">
        <f>('Monthly Margin'!#REF!/1000000)-'Mo. Output to Forecast model'!J34</f>
        <v>#REF!</v>
      </c>
      <c r="K72" s="54" t="e">
        <f>('Monthly Margin'!#REF!/1000000)-'Mo. Output to Forecast model'!K34</f>
        <v>#REF!</v>
      </c>
      <c r="L72" s="54" t="e">
        <f>('Monthly Margin'!#REF!/1000000)-'Mo. Output to Forecast model'!L34</f>
        <v>#REF!</v>
      </c>
      <c r="M72" s="54" t="e">
        <f>('Monthly Margin'!#REF!/1000000)-'Mo. Output to Forecast model'!M34</f>
        <v>#REF!</v>
      </c>
      <c r="N72" s="54" t="e">
        <f>('Monthly Margin'!#REF!/1000000)-'Mo. Output to Forecast model'!N34</f>
        <v>#REF!</v>
      </c>
      <c r="O72" s="54" t="e">
        <f>('Monthly Margin'!#REF!/1000000)-'Mo. Output to Forecast model'!O34</f>
        <v>#REF!</v>
      </c>
      <c r="P72" s="54" t="e">
        <f>('Monthly Margin'!#REF!/1000000)-'Mo. Output to Forecast model'!P34</f>
        <v>#REF!</v>
      </c>
      <c r="Q72" s="54" t="e">
        <f>('Monthly Margin'!#REF!/1000000)-'Mo. Output to Forecast model'!Q34</f>
        <v>#REF!</v>
      </c>
      <c r="R72" s="54" t="e">
        <f>('Monthly Margin'!#REF!/1000000)-'Mo. Output to Forecast model'!R34</f>
        <v>#REF!</v>
      </c>
      <c r="S72" s="54" t="e">
        <f>('Monthly Margin'!#REF!/1000000)-'Mo. Output to Forecast model'!S34</f>
        <v>#REF!</v>
      </c>
      <c r="T72" s="54" t="e">
        <f>('Monthly Margin'!#REF!/1000000)-'Mo. Output to Forecast model'!T34</f>
        <v>#REF!</v>
      </c>
      <c r="U72" s="54" t="e">
        <f>('Monthly Margin'!#REF!/1000000)-'Mo. Output to Forecast model'!U34</f>
        <v>#REF!</v>
      </c>
      <c r="V72" s="54" t="e">
        <f>('Monthly Margin'!#REF!/1000000)-'Mo. Output to Forecast model'!V34</f>
        <v>#REF!</v>
      </c>
      <c r="W72" s="54" t="e">
        <f>('Monthly Margin'!#REF!/1000000)-'Mo. Output to Forecast model'!W34</f>
        <v>#REF!</v>
      </c>
      <c r="X72" s="54" t="e">
        <f>('Monthly Margin'!#REF!/1000000)-'Mo. Output to Forecast model'!X34</f>
        <v>#REF!</v>
      </c>
      <c r="Y72" s="54" t="e">
        <f>('Monthly Margin'!#REF!/1000000)-'Mo. Output to Forecast model'!Y34</f>
        <v>#REF!</v>
      </c>
      <c r="Z72" s="54" t="e">
        <f>('Monthly Margin'!#REF!/1000000)-'Mo. Output to Forecast model'!Z34</f>
        <v>#REF!</v>
      </c>
      <c r="AA72" s="54" t="e">
        <f>('Monthly Margin'!#REF!/1000000)-'Mo. Output to Forecast model'!AA34</f>
        <v>#REF!</v>
      </c>
      <c r="AB72" s="54" t="e">
        <f>('Monthly Margin'!#REF!/1000000)-'Mo. Output to Forecast model'!AB34</f>
        <v>#REF!</v>
      </c>
      <c r="AC72" s="54" t="e">
        <f>('Monthly Margin'!#REF!/1000000)-'Mo. Output to Forecast model'!AC34</f>
        <v>#REF!</v>
      </c>
      <c r="AD72" s="54" t="e">
        <f>('Monthly Margin'!#REF!/1000000)-'Mo. Output to Forecast model'!AD34</f>
        <v>#REF!</v>
      </c>
      <c r="AE72" s="54" t="e">
        <f>('Monthly Margin'!#REF!/1000000)-'Mo. Output to Forecast model'!AE34</f>
        <v>#REF!</v>
      </c>
      <c r="AF72" s="54" t="e">
        <f>('Monthly Margin'!#REF!/1000000)-'Mo. Output to Forecast model'!AF34</f>
        <v>#REF!</v>
      </c>
      <c r="AG72" s="54" t="e">
        <f>('Monthly Margin'!#REF!/1000000)-'Mo. Output to Forecast model'!AG34</f>
        <v>#REF!</v>
      </c>
      <c r="AH72" s="54" t="e">
        <f>('Monthly Margin'!#REF!/1000000)-'Mo. Output to Forecast model'!AH34</f>
        <v>#REF!</v>
      </c>
      <c r="AI72" s="54" t="e">
        <f>('Monthly Margin'!#REF!/1000000)-'Mo. Output to Forecast model'!AI34</f>
        <v>#REF!</v>
      </c>
      <c r="AJ72" s="54" t="e">
        <f>('Monthly Margin'!#REF!/1000000)-'Mo. Output to Forecast model'!AJ34</f>
        <v>#REF!</v>
      </c>
      <c r="AK72" s="54" t="e">
        <f>('Monthly Margin'!#REF!/1000000)-'Mo. Output to Forecast model'!AK34</f>
        <v>#REF!</v>
      </c>
      <c r="AL72" s="54" t="e">
        <f>('Monthly Margin'!#REF!/1000000)-'Mo. Output to Forecast model'!AL34</f>
        <v>#REF!</v>
      </c>
      <c r="AM72" s="54" t="e">
        <f>('Monthly Margin'!#REF!/1000000)-'Mo. Output to Forecast model'!AM34</f>
        <v>#REF!</v>
      </c>
      <c r="AN72" s="54" t="e">
        <f>('Monthly Margin'!#REF!/1000000)-'Mo. Output to Forecast model'!AN34</f>
        <v>#REF!</v>
      </c>
      <c r="AO72" s="54" t="e">
        <f>('Monthly Margin'!#REF!/1000000)-'Mo. Output to Forecast model'!AO34</f>
        <v>#REF!</v>
      </c>
      <c r="AP72" s="54" t="e">
        <f>('Monthly Margin'!#REF!/1000000)-'Mo. Output to Forecast model'!AP34</f>
        <v>#REF!</v>
      </c>
      <c r="AQ72" s="54" t="e">
        <f>('Monthly Margin'!#REF!/1000000)-'Mo. Output to Forecast model'!AQ34</f>
        <v>#REF!</v>
      </c>
      <c r="AR72" s="54" t="e">
        <f>('Monthly Margin'!#REF!/1000000)-'Mo. Output to Forecast model'!AR34</f>
        <v>#REF!</v>
      </c>
      <c r="AS72" s="54" t="e">
        <f>('Monthly Margin'!#REF!/1000000)-'Mo. Output to Forecast model'!AS34</f>
        <v>#REF!</v>
      </c>
      <c r="AT72" s="54" t="e">
        <f>('Monthly Margin'!#REF!/1000000)-'Mo. Output to Forecast model'!AT34</f>
        <v>#REF!</v>
      </c>
      <c r="AU72" s="54" t="e">
        <f>('Monthly Margin'!#REF!/1000000)-'Mo. Output to Forecast model'!AU34</f>
        <v>#REF!</v>
      </c>
      <c r="AV72" s="54" t="e">
        <f>('Monthly Margin'!#REF!/1000000)-'Mo. Output to Forecast model'!AV34</f>
        <v>#REF!</v>
      </c>
      <c r="AW72" s="54" t="e">
        <f>('Monthly Margin'!#REF!/1000000)-'Mo. Output to Forecast model'!AW34</f>
        <v>#REF!</v>
      </c>
      <c r="AX72" s="54" t="e">
        <f>('Monthly Margin'!#REF!/1000000)-'Mo. Output to Forecast model'!AX34</f>
        <v>#REF!</v>
      </c>
      <c r="AY72" s="54" t="e">
        <f>('Monthly Margin'!#REF!/1000000)-'Mo. Output to Forecast model'!AY34</f>
        <v>#REF!</v>
      </c>
      <c r="AZ72" s="54" t="e">
        <f>('Monthly Margin'!#REF!/1000000)-'Mo. Output to Forecast model'!AZ34</f>
        <v>#REF!</v>
      </c>
      <c r="BA72" s="54" t="e">
        <f>('Monthly Margin'!#REF!/1000000)-'Mo. Output to Forecast model'!BA34</f>
        <v>#REF!</v>
      </c>
      <c r="BB72" s="54" t="e">
        <f>('Monthly Margin'!#REF!/1000000)-'Mo. Output to Forecast model'!BB34</f>
        <v>#REF!</v>
      </c>
      <c r="BC72" s="54" t="e">
        <f>('Monthly Margin'!#REF!/1000000)-'Mo. Output to Forecast model'!BC34</f>
        <v>#REF!</v>
      </c>
      <c r="BD72" s="54" t="e">
        <f>('Monthly Margin'!#REF!/1000000)-'Mo. Output to Forecast model'!BD34</f>
        <v>#REF!</v>
      </c>
      <c r="BE72" s="54" t="e">
        <f>('Monthly Margin'!#REF!/1000000)-'Mo. Output to Forecast model'!BE34</f>
        <v>#REF!</v>
      </c>
      <c r="BF72" s="54" t="e">
        <f>('Monthly Margin'!#REF!/1000000)-'Mo. Output to Forecast model'!BF34</f>
        <v>#REF!</v>
      </c>
      <c r="BG72" s="54" t="e">
        <f>('Monthly Margin'!#REF!/1000000)-'Mo. Output to Forecast model'!BG34</f>
        <v>#REF!</v>
      </c>
      <c r="BH72" s="54" t="e">
        <f>('Monthly Margin'!#REF!/1000000)-'Mo. Output to Forecast model'!BH34</f>
        <v>#REF!</v>
      </c>
      <c r="BI72" s="54" t="e">
        <f>('Monthly Margin'!#REF!/1000000)-'Mo. Output to Forecast model'!BI34</f>
        <v>#REF!</v>
      </c>
      <c r="BJ72" s="54" t="e">
        <f>('Monthly Margin'!#REF!/1000000)-'Mo. Output to Forecast model'!BJ34</f>
        <v>#REF!</v>
      </c>
      <c r="BK72" s="54" t="e">
        <f>('Monthly Margin'!#REF!/1000000)-'Mo. Output to Forecast model'!BK34</f>
        <v>#REF!</v>
      </c>
      <c r="BL72" s="54" t="e">
        <f>('Monthly Margin'!#REF!/1000000)-'Mo. Output to Forecast model'!BL34</f>
        <v>#REF!</v>
      </c>
      <c r="BM72" s="54" t="e">
        <f>('Monthly Margin'!#REF!/1000000)-'Mo. Output to Forecast model'!BM34</f>
        <v>#REF!</v>
      </c>
      <c r="BN72" s="54" t="e">
        <f>('Monthly Margin'!#REF!/1000000)-'Mo. Output to Forecast model'!BN34</f>
        <v>#REF!</v>
      </c>
      <c r="BO72" s="54" t="e">
        <f>('Monthly Margin'!#REF!/1000000)-'Mo. Output to Forecast model'!BO34</f>
        <v>#REF!</v>
      </c>
      <c r="BP72" s="54" t="e">
        <f>('Monthly Margin'!#REF!/1000000)-'Mo. Output to Forecast model'!BP34</f>
        <v>#REF!</v>
      </c>
      <c r="BQ72" s="54" t="e">
        <f>('Monthly Margin'!#REF!/1000000)-'Mo. Output to Forecast model'!BQ34</f>
        <v>#REF!</v>
      </c>
      <c r="BR72" s="54" t="e">
        <f>('Monthly Margin'!#REF!/1000000)-'Mo. Output to Forecast model'!BR34</f>
        <v>#REF!</v>
      </c>
      <c r="BS72" s="54" t="e">
        <f>('Monthly Margin'!#REF!/1000000)-'Mo. Output to Forecast model'!BS34</f>
        <v>#REF!</v>
      </c>
      <c r="BT72" s="54" t="e">
        <f>('Monthly Margin'!#REF!/1000000)-'Mo. Output to Forecast model'!BT34</f>
        <v>#REF!</v>
      </c>
      <c r="BU72" s="54" t="e">
        <f>('Monthly Margin'!#REF!/1000000)-'Mo. Output to Forecast model'!BU34</f>
        <v>#REF!</v>
      </c>
      <c r="BV72" s="54" t="e">
        <f>('Monthly Margin'!#REF!/1000000)-'Mo. Output to Forecast model'!BV34</f>
        <v>#REF!</v>
      </c>
      <c r="BW72" s="54" t="e">
        <f>('Monthly Margin'!#REF!/1000000)-'Mo. Output to Forecast model'!BW34</f>
        <v>#REF!</v>
      </c>
      <c r="BX72" s="54" t="e">
        <f>('Monthly Margin'!#REF!/1000000)-'Mo. Output to Forecast model'!BX34</f>
        <v>#REF!</v>
      </c>
      <c r="BY72" s="54" t="e">
        <f>('Monthly Margin'!#REF!/1000000)-'Mo. Output to Forecast model'!BY34</f>
        <v>#REF!</v>
      </c>
      <c r="BZ72" s="54" t="e">
        <f>('Monthly Margin'!#REF!/1000000)-'Mo. Output to Forecast model'!BZ34</f>
        <v>#REF!</v>
      </c>
      <c r="CA72" s="54" t="e">
        <f>('Monthly Margin'!#REF!/1000000)-'Mo. Output to Forecast model'!CA34</f>
        <v>#REF!</v>
      </c>
      <c r="CB72" s="54" t="e">
        <f>('Monthly Margin'!#REF!/1000000)-'Mo. Output to Forecast model'!CB34</f>
        <v>#REF!</v>
      </c>
      <c r="CC72" s="54" t="e">
        <f>('Monthly Margin'!#REF!/1000000)-'Mo. Output to Forecast model'!CC34</f>
        <v>#REF!</v>
      </c>
      <c r="CD72" s="54" t="e">
        <f>('Monthly Margin'!#REF!/1000000)-'Mo. Output to Forecast model'!CD34</f>
        <v>#REF!</v>
      </c>
      <c r="CE72" s="54" t="e">
        <f>('Monthly Margin'!#REF!/1000000)-'Mo. Output to Forecast model'!CE34</f>
        <v>#REF!</v>
      </c>
      <c r="CF72" s="54" t="e">
        <f>('Monthly Margin'!#REF!/1000000)-'Mo. Output to Forecast model'!CF34</f>
        <v>#REF!</v>
      </c>
      <c r="CG72" s="54" t="e">
        <f>('Monthly Margin'!#REF!/1000000)-'Mo. Output to Forecast model'!CG34</f>
        <v>#REF!</v>
      </c>
      <c r="CH72" s="54" t="e">
        <f>('Monthly Margin'!#REF!/1000000)-'Mo. Output to Forecast model'!CH34</f>
        <v>#REF!</v>
      </c>
      <c r="CI72" s="54" t="e">
        <f>('Monthly Margin'!#REF!/1000000)-'Mo. Output to Forecast model'!CI34</f>
        <v>#REF!</v>
      </c>
      <c r="CJ72" s="54" t="e">
        <f>('Monthly Margin'!#REF!/1000000)-'Mo. Output to Forecast model'!CJ34</f>
        <v>#REF!</v>
      </c>
      <c r="CK72" s="54" t="e">
        <f>('Monthly Margin'!#REF!/1000000)-'Mo. Output to Forecast model'!CK34</f>
        <v>#REF!</v>
      </c>
      <c r="CL72" s="54" t="e">
        <f>('Monthly Margin'!#REF!/1000000)-'Mo. Output to Forecast model'!CL34</f>
        <v>#REF!</v>
      </c>
      <c r="CM72" s="54" t="e">
        <f>('Monthly Margin'!#REF!/1000000)-'Mo. Output to Forecast model'!CM34</f>
        <v>#REF!</v>
      </c>
      <c r="CN72" s="54" t="e">
        <f>('Monthly Margin'!#REF!/1000000)-'Mo. Output to Forecast model'!CN34</f>
        <v>#REF!</v>
      </c>
      <c r="CO72" s="54" t="e">
        <f>('Monthly Margin'!#REF!/1000000)-'Mo. Output to Forecast model'!CO34</f>
        <v>#REF!</v>
      </c>
      <c r="CP72" s="54" t="e">
        <f>('Monthly Margin'!#REF!/1000000)-'Mo. Output to Forecast model'!CP34</f>
        <v>#REF!</v>
      </c>
      <c r="CQ72" s="54" t="e">
        <f>('Monthly Margin'!#REF!/1000000)-'Mo. Output to Forecast model'!CQ34</f>
        <v>#REF!</v>
      </c>
      <c r="CR72" s="54" t="e">
        <f>('Monthly Margin'!#REF!/1000000)-'Mo. Output to Forecast model'!CR34</f>
        <v>#REF!</v>
      </c>
      <c r="CS72" s="54" t="e">
        <f>('Monthly Margin'!#REF!/1000000)-'Mo. Output to Forecast model'!CS34</f>
        <v>#REF!</v>
      </c>
      <c r="CT72" s="54" t="e">
        <f>('Monthly Margin'!#REF!/1000000)-'Mo. Output to Forecast model'!CT34</f>
        <v>#REF!</v>
      </c>
      <c r="CU72" s="54" t="e">
        <f>('Monthly Margin'!#REF!/1000000)-'Mo. Output to Forecast model'!CU34</f>
        <v>#REF!</v>
      </c>
      <c r="CV72" s="54" t="e">
        <f>('Monthly Margin'!#REF!/1000000)-'Mo. Output to Forecast model'!CV34</f>
        <v>#REF!</v>
      </c>
      <c r="CW72" s="54" t="e">
        <f>('Monthly Margin'!#REF!/1000000)-'Mo. Output to Forecast model'!CW34</f>
        <v>#REF!</v>
      </c>
      <c r="CX72" s="54" t="e">
        <f>('Monthly Margin'!#REF!/1000000)-'Mo. Output to Forecast model'!CX34</f>
        <v>#REF!</v>
      </c>
      <c r="CY72" s="54" t="e">
        <f>('Monthly Margin'!#REF!/1000000)-'Mo. Output to Forecast model'!CY34</f>
        <v>#REF!</v>
      </c>
      <c r="CZ72" s="54" t="e">
        <f>('Monthly Margin'!#REF!/1000000)-'Mo. Output to Forecast model'!CZ34</f>
        <v>#REF!</v>
      </c>
      <c r="DA72" s="54" t="e">
        <f>('Monthly Margin'!#REF!/1000000)-'Mo. Output to Forecast model'!DA34</f>
        <v>#REF!</v>
      </c>
      <c r="DB72" s="54" t="e">
        <f>('Monthly Margin'!#REF!/1000000)-'Mo. Output to Forecast model'!DB34</f>
        <v>#REF!</v>
      </c>
      <c r="DC72" s="54" t="e">
        <f>('Monthly Margin'!#REF!/1000000)-'Mo. Output to Forecast model'!DC34</f>
        <v>#REF!</v>
      </c>
      <c r="DD72" s="54" t="e">
        <f>('Monthly Margin'!#REF!/1000000)-'Mo. Output to Forecast model'!DD34</f>
        <v>#REF!</v>
      </c>
      <c r="DE72" s="54" t="e">
        <f>('Monthly Margin'!#REF!/1000000)-'Mo. Output to Forecast model'!DE34</f>
        <v>#REF!</v>
      </c>
      <c r="DF72" s="54" t="e">
        <f>('Monthly Margin'!#REF!/1000000)-'Mo. Output to Forecast model'!DF34</f>
        <v>#REF!</v>
      </c>
      <c r="DG72" s="54" t="e">
        <f>('Monthly Margin'!#REF!/1000000)-'Mo. Output to Forecast model'!DG34</f>
        <v>#REF!</v>
      </c>
      <c r="DH72" s="54" t="e">
        <f>('Monthly Margin'!#REF!/1000000)-'Mo. Output to Forecast model'!DH34</f>
        <v>#REF!</v>
      </c>
      <c r="DI72" s="54" t="e">
        <f>('Monthly Margin'!#REF!/1000000)-'Mo. Output to Forecast model'!DI34</f>
        <v>#REF!</v>
      </c>
      <c r="DJ72" s="54" t="e">
        <f>('Monthly Margin'!#REF!/1000000)-'Mo. Output to Forecast model'!DJ34</f>
        <v>#REF!</v>
      </c>
      <c r="DK72" s="54" t="e">
        <f>('Monthly Margin'!#REF!/1000000)-'Mo. Output to Forecast model'!DK34</f>
        <v>#REF!</v>
      </c>
      <c r="DL72" s="54" t="e">
        <f>('Monthly Margin'!#REF!/1000000)-'Mo. Output to Forecast model'!DL34</f>
        <v>#REF!</v>
      </c>
      <c r="DM72" s="54" t="e">
        <f>('Monthly Margin'!#REF!/1000000)-'Mo. Output to Forecast model'!DM34</f>
        <v>#REF!</v>
      </c>
      <c r="DN72" s="54" t="e">
        <f>('Monthly Margin'!#REF!/1000000)-'Mo. Output to Forecast model'!DN34</f>
        <v>#REF!</v>
      </c>
      <c r="DO72" s="54" t="e">
        <f>('Monthly Margin'!#REF!/1000000)-'Mo. Output to Forecast model'!DO34</f>
        <v>#REF!</v>
      </c>
      <c r="DP72" s="54" t="e">
        <f>('Monthly Margin'!#REF!/1000000)-'Mo. Output to Forecast model'!DP34</f>
        <v>#REF!</v>
      </c>
      <c r="DQ72" s="54" t="e">
        <f>('Monthly Margin'!#REF!/1000000)-'Mo. Output to Forecast model'!DQ34</f>
        <v>#REF!</v>
      </c>
      <c r="DR72" s="54" t="e">
        <f>('Monthly Margin'!#REF!/1000000)-'Mo. Output to Forecast model'!DR34</f>
        <v>#REF!</v>
      </c>
      <c r="DS72" s="54" t="e">
        <f>('Monthly Margin'!#REF!/1000000)-'Mo. Output to Forecast model'!DS34</f>
        <v>#REF!</v>
      </c>
      <c r="DT72" s="54" t="e">
        <f>('Monthly Margin'!#REF!/1000000)-'Mo. Output to Forecast model'!DT34</f>
        <v>#REF!</v>
      </c>
      <c r="DU72" s="54" t="e">
        <f>('Monthly Margin'!#REF!/1000000)-'Mo. Output to Forecast model'!DU34</f>
        <v>#REF!</v>
      </c>
      <c r="DV72" s="54" t="e">
        <f>('Monthly Margin'!#REF!/1000000)-'Mo. Output to Forecast model'!DV34</f>
        <v>#REF!</v>
      </c>
      <c r="DW72" s="54" t="e">
        <f>('Monthly Margin'!#REF!/1000000)-'Mo. Output to Forecast model'!DW34</f>
        <v>#REF!</v>
      </c>
      <c r="DX72" s="54" t="e">
        <f>('Monthly Margin'!#REF!/1000000)-'Mo. Output to Forecast model'!DX34</f>
        <v>#REF!</v>
      </c>
      <c r="DY72" s="54" t="e">
        <f>('Monthly Margin'!#REF!/1000000)-'Mo. Output to Forecast model'!DY34</f>
        <v>#REF!</v>
      </c>
      <c r="DZ72" s="54" t="e">
        <f>('Monthly Margin'!#REF!/1000000)-'Mo. Output to Forecast model'!DZ34</f>
        <v>#REF!</v>
      </c>
      <c r="EA72" s="54" t="e">
        <f>('Monthly Margin'!#REF!/1000000)-'Mo. Output to Forecast model'!EA34</f>
        <v>#REF!</v>
      </c>
      <c r="EB72" s="54" t="e">
        <f>('Monthly Margin'!#REF!/1000000)-'Mo. Output to Forecast model'!EB34</f>
        <v>#REF!</v>
      </c>
      <c r="EC72" s="54" t="e">
        <f>('Monthly Margin'!#REF!/1000000)-'Mo. Output to Forecast model'!EC34</f>
        <v>#REF!</v>
      </c>
      <c r="ED72" s="54" t="e">
        <f>('Monthly Margin'!#REF!/1000000)-'Mo. Output to Forecast model'!ED34</f>
        <v>#REF!</v>
      </c>
      <c r="EE72" s="62"/>
      <c r="EF72" s="54" t="e">
        <f t="shared" ref="EF72:EF74" si="706">+Q72</f>
        <v>#REF!</v>
      </c>
      <c r="EG72" s="54" t="e">
        <f t="shared" ref="EG72:EG74" si="707">+AD72</f>
        <v>#REF!</v>
      </c>
      <c r="EH72" s="54" t="e">
        <f t="shared" ref="EH72:EH74" si="708">+AQ72</f>
        <v>#REF!</v>
      </c>
      <c r="EI72" s="54" t="e">
        <f t="shared" ref="EI72:EI74" si="709">+BD72</f>
        <v>#REF!</v>
      </c>
      <c r="EJ72" s="54" t="e">
        <f t="shared" ref="EJ72:EJ74" si="710">+BQ72</f>
        <v>#REF!</v>
      </c>
      <c r="EK72" s="54" t="e">
        <f t="shared" ref="EK72:EK74" si="711">+CD72</f>
        <v>#REF!</v>
      </c>
      <c r="EL72" s="54" t="e">
        <f t="shared" ref="EL72:EL74" si="712">+CQ72</f>
        <v>#REF!</v>
      </c>
      <c r="EM72" s="54" t="e">
        <f t="shared" ref="EM72:EM74" si="713">+DD72</f>
        <v>#REF!</v>
      </c>
      <c r="EN72" s="54" t="e">
        <f t="shared" ref="EN72:EN74" si="714">+DQ72</f>
        <v>#REF!</v>
      </c>
      <c r="EO72" s="54" t="e">
        <f t="shared" ref="EO72:EO74" si="715">+ED72</f>
        <v>#REF!</v>
      </c>
    </row>
    <row r="73" spans="1:145" x14ac:dyDescent="0.2">
      <c r="A73" s="37">
        <f>+A35+27</f>
        <v>50</v>
      </c>
      <c r="C73" s="35" t="s">
        <v>87</v>
      </c>
      <c r="D73" s="34"/>
      <c r="E73" s="54" t="e">
        <f>('Monthly Margin'!#REF!/1000000)-'Mo. Output to Forecast model'!E35</f>
        <v>#REF!</v>
      </c>
      <c r="F73" s="54" t="e">
        <f>('Monthly Margin'!#REF!/1000000)-'Mo. Output to Forecast model'!F35</f>
        <v>#REF!</v>
      </c>
      <c r="G73" s="54" t="e">
        <f>('Monthly Margin'!#REF!/1000000)-'Mo. Output to Forecast model'!G35</f>
        <v>#REF!</v>
      </c>
      <c r="H73" s="54" t="e">
        <f>('Monthly Margin'!#REF!/1000000)-'Mo. Output to Forecast model'!H35</f>
        <v>#REF!</v>
      </c>
      <c r="I73" s="54" t="e">
        <f>('Monthly Margin'!#REF!/1000000)-'Mo. Output to Forecast model'!I35</f>
        <v>#REF!</v>
      </c>
      <c r="J73" s="54" t="e">
        <f>('Monthly Margin'!#REF!/1000000)-'Mo. Output to Forecast model'!J35</f>
        <v>#REF!</v>
      </c>
      <c r="K73" s="54" t="e">
        <f>('Monthly Margin'!#REF!/1000000)-'Mo. Output to Forecast model'!K35</f>
        <v>#REF!</v>
      </c>
      <c r="L73" s="54" t="e">
        <f>('Monthly Margin'!#REF!/1000000)-'Mo. Output to Forecast model'!L35</f>
        <v>#REF!</v>
      </c>
      <c r="M73" s="54" t="e">
        <f>('Monthly Margin'!#REF!/1000000)-'Mo. Output to Forecast model'!M35</f>
        <v>#REF!</v>
      </c>
      <c r="N73" s="54" t="e">
        <f>('Monthly Margin'!#REF!/1000000)-'Mo. Output to Forecast model'!N35</f>
        <v>#REF!</v>
      </c>
      <c r="O73" s="54" t="e">
        <f>('Monthly Margin'!#REF!/1000000)-'Mo. Output to Forecast model'!O35</f>
        <v>#REF!</v>
      </c>
      <c r="P73" s="54" t="e">
        <f>('Monthly Margin'!#REF!/1000000)-'Mo. Output to Forecast model'!P35</f>
        <v>#REF!</v>
      </c>
      <c r="Q73" s="54" t="e">
        <f>('Monthly Margin'!#REF!/1000000)-'Mo. Output to Forecast model'!Q35</f>
        <v>#REF!</v>
      </c>
      <c r="R73" s="54" t="e">
        <f>('Monthly Margin'!#REF!/1000000)-'Mo. Output to Forecast model'!R35</f>
        <v>#REF!</v>
      </c>
      <c r="S73" s="54" t="e">
        <f>('Monthly Margin'!#REF!/1000000)-'Mo. Output to Forecast model'!S35</f>
        <v>#REF!</v>
      </c>
      <c r="T73" s="54" t="e">
        <f>('Monthly Margin'!#REF!/1000000)-'Mo. Output to Forecast model'!T35</f>
        <v>#REF!</v>
      </c>
      <c r="U73" s="54" t="e">
        <f>('Monthly Margin'!#REF!/1000000)-'Mo. Output to Forecast model'!U35</f>
        <v>#REF!</v>
      </c>
      <c r="V73" s="54" t="e">
        <f>('Monthly Margin'!#REF!/1000000)-'Mo. Output to Forecast model'!V35</f>
        <v>#REF!</v>
      </c>
      <c r="W73" s="54" t="e">
        <f>('Monthly Margin'!#REF!/1000000)-'Mo. Output to Forecast model'!W35</f>
        <v>#REF!</v>
      </c>
      <c r="X73" s="54" t="e">
        <f>('Monthly Margin'!#REF!/1000000)-'Mo. Output to Forecast model'!X35</f>
        <v>#REF!</v>
      </c>
      <c r="Y73" s="54" t="e">
        <f>('Monthly Margin'!#REF!/1000000)-'Mo. Output to Forecast model'!Y35</f>
        <v>#REF!</v>
      </c>
      <c r="Z73" s="54" t="e">
        <f>('Monthly Margin'!#REF!/1000000)-'Mo. Output to Forecast model'!Z35</f>
        <v>#REF!</v>
      </c>
      <c r="AA73" s="54" t="e">
        <f>('Monthly Margin'!#REF!/1000000)-'Mo. Output to Forecast model'!AA35</f>
        <v>#REF!</v>
      </c>
      <c r="AB73" s="54" t="e">
        <f>('Monthly Margin'!#REF!/1000000)-'Mo. Output to Forecast model'!AB35</f>
        <v>#REF!</v>
      </c>
      <c r="AC73" s="54" t="e">
        <f>('Monthly Margin'!#REF!/1000000)-'Mo. Output to Forecast model'!AC35</f>
        <v>#REF!</v>
      </c>
      <c r="AD73" s="54" t="e">
        <f>('Monthly Margin'!#REF!/1000000)-'Mo. Output to Forecast model'!AD35</f>
        <v>#REF!</v>
      </c>
      <c r="AE73" s="54" t="e">
        <f>('Monthly Margin'!#REF!/1000000)-'Mo. Output to Forecast model'!AE35</f>
        <v>#REF!</v>
      </c>
      <c r="AF73" s="54" t="e">
        <f>('Monthly Margin'!#REF!/1000000)-'Mo. Output to Forecast model'!AF35</f>
        <v>#REF!</v>
      </c>
      <c r="AG73" s="54" t="e">
        <f>('Monthly Margin'!#REF!/1000000)-'Mo. Output to Forecast model'!AG35</f>
        <v>#REF!</v>
      </c>
      <c r="AH73" s="54" t="e">
        <f>('Monthly Margin'!#REF!/1000000)-'Mo. Output to Forecast model'!AH35</f>
        <v>#REF!</v>
      </c>
      <c r="AI73" s="54" t="e">
        <f>('Monthly Margin'!#REF!/1000000)-'Mo. Output to Forecast model'!AI35</f>
        <v>#REF!</v>
      </c>
      <c r="AJ73" s="54" t="e">
        <f>('Monthly Margin'!#REF!/1000000)-'Mo. Output to Forecast model'!AJ35</f>
        <v>#REF!</v>
      </c>
      <c r="AK73" s="54" t="e">
        <f>('Monthly Margin'!#REF!/1000000)-'Mo. Output to Forecast model'!AK35</f>
        <v>#REF!</v>
      </c>
      <c r="AL73" s="54" t="e">
        <f>('Monthly Margin'!#REF!/1000000)-'Mo. Output to Forecast model'!AL35</f>
        <v>#REF!</v>
      </c>
      <c r="AM73" s="54" t="e">
        <f>('Monthly Margin'!#REF!/1000000)-'Mo. Output to Forecast model'!AM35</f>
        <v>#REF!</v>
      </c>
      <c r="AN73" s="54" t="e">
        <f>('Monthly Margin'!#REF!/1000000)-'Mo. Output to Forecast model'!AN35</f>
        <v>#REF!</v>
      </c>
      <c r="AO73" s="54" t="e">
        <f>('Monthly Margin'!#REF!/1000000)-'Mo. Output to Forecast model'!AO35</f>
        <v>#REF!</v>
      </c>
      <c r="AP73" s="54" t="e">
        <f>('Monthly Margin'!#REF!/1000000)-'Mo. Output to Forecast model'!AP35</f>
        <v>#REF!</v>
      </c>
      <c r="AQ73" s="54" t="e">
        <f>('Monthly Margin'!#REF!/1000000)-'Mo. Output to Forecast model'!AQ35</f>
        <v>#REF!</v>
      </c>
      <c r="AR73" s="54" t="e">
        <f>('Monthly Margin'!#REF!/1000000)-'Mo. Output to Forecast model'!AR35</f>
        <v>#REF!</v>
      </c>
      <c r="AS73" s="54" t="e">
        <f>('Monthly Margin'!#REF!/1000000)-'Mo. Output to Forecast model'!AS35</f>
        <v>#REF!</v>
      </c>
      <c r="AT73" s="54" t="e">
        <f>('Monthly Margin'!#REF!/1000000)-'Mo. Output to Forecast model'!AT35</f>
        <v>#REF!</v>
      </c>
      <c r="AU73" s="54" t="e">
        <f>('Monthly Margin'!#REF!/1000000)-'Mo. Output to Forecast model'!AU35</f>
        <v>#REF!</v>
      </c>
      <c r="AV73" s="54" t="e">
        <f>('Monthly Margin'!#REF!/1000000)-'Mo. Output to Forecast model'!AV35</f>
        <v>#REF!</v>
      </c>
      <c r="AW73" s="54" t="e">
        <f>('Monthly Margin'!#REF!/1000000)-'Mo. Output to Forecast model'!AW35</f>
        <v>#REF!</v>
      </c>
      <c r="AX73" s="54" t="e">
        <f>('Monthly Margin'!#REF!/1000000)-'Mo. Output to Forecast model'!AX35</f>
        <v>#REF!</v>
      </c>
      <c r="AY73" s="54" t="e">
        <f>('Monthly Margin'!#REF!/1000000)-'Mo. Output to Forecast model'!AY35</f>
        <v>#REF!</v>
      </c>
      <c r="AZ73" s="54" t="e">
        <f>('Monthly Margin'!#REF!/1000000)-'Mo. Output to Forecast model'!AZ35</f>
        <v>#REF!</v>
      </c>
      <c r="BA73" s="54" t="e">
        <f>('Monthly Margin'!#REF!/1000000)-'Mo. Output to Forecast model'!BA35</f>
        <v>#REF!</v>
      </c>
      <c r="BB73" s="54" t="e">
        <f>('Monthly Margin'!#REF!/1000000)-'Mo. Output to Forecast model'!BB35</f>
        <v>#REF!</v>
      </c>
      <c r="BC73" s="54" t="e">
        <f>('Monthly Margin'!#REF!/1000000)-'Mo. Output to Forecast model'!BC35</f>
        <v>#REF!</v>
      </c>
      <c r="BD73" s="54" t="e">
        <f>('Monthly Margin'!#REF!/1000000)-'Mo. Output to Forecast model'!BD35</f>
        <v>#REF!</v>
      </c>
      <c r="BE73" s="54" t="e">
        <f>('Monthly Margin'!#REF!/1000000)-'Mo. Output to Forecast model'!BE35</f>
        <v>#REF!</v>
      </c>
      <c r="BF73" s="54" t="e">
        <f>('Monthly Margin'!#REF!/1000000)-'Mo. Output to Forecast model'!BF35</f>
        <v>#REF!</v>
      </c>
      <c r="BG73" s="54" t="e">
        <f>('Monthly Margin'!#REF!/1000000)-'Mo. Output to Forecast model'!BG35</f>
        <v>#REF!</v>
      </c>
      <c r="BH73" s="54" t="e">
        <f>('Monthly Margin'!#REF!/1000000)-'Mo. Output to Forecast model'!BH35</f>
        <v>#REF!</v>
      </c>
      <c r="BI73" s="54" t="e">
        <f>('Monthly Margin'!#REF!/1000000)-'Mo. Output to Forecast model'!BI35</f>
        <v>#REF!</v>
      </c>
      <c r="BJ73" s="54" t="e">
        <f>('Monthly Margin'!#REF!/1000000)-'Mo. Output to Forecast model'!BJ35</f>
        <v>#REF!</v>
      </c>
      <c r="BK73" s="54" t="e">
        <f>('Monthly Margin'!#REF!/1000000)-'Mo. Output to Forecast model'!BK35</f>
        <v>#REF!</v>
      </c>
      <c r="BL73" s="54" t="e">
        <f>('Monthly Margin'!#REF!/1000000)-'Mo. Output to Forecast model'!BL35</f>
        <v>#REF!</v>
      </c>
      <c r="BM73" s="54" t="e">
        <f>('Monthly Margin'!#REF!/1000000)-'Mo. Output to Forecast model'!BM35</f>
        <v>#REF!</v>
      </c>
      <c r="BN73" s="54" t="e">
        <f>('Monthly Margin'!#REF!/1000000)-'Mo. Output to Forecast model'!BN35</f>
        <v>#REF!</v>
      </c>
      <c r="BO73" s="54" t="e">
        <f>('Monthly Margin'!#REF!/1000000)-'Mo. Output to Forecast model'!BO35</f>
        <v>#REF!</v>
      </c>
      <c r="BP73" s="54" t="e">
        <f>('Monthly Margin'!#REF!/1000000)-'Mo. Output to Forecast model'!BP35</f>
        <v>#REF!</v>
      </c>
      <c r="BQ73" s="54" t="e">
        <f>('Monthly Margin'!#REF!/1000000)-'Mo. Output to Forecast model'!BQ35</f>
        <v>#REF!</v>
      </c>
      <c r="BR73" s="54" t="e">
        <f>('Monthly Margin'!#REF!/1000000)-'Mo. Output to Forecast model'!BR35</f>
        <v>#REF!</v>
      </c>
      <c r="BS73" s="54" t="e">
        <f>('Monthly Margin'!#REF!/1000000)-'Mo. Output to Forecast model'!BS35</f>
        <v>#REF!</v>
      </c>
      <c r="BT73" s="54" t="e">
        <f>('Monthly Margin'!#REF!/1000000)-'Mo. Output to Forecast model'!BT35</f>
        <v>#REF!</v>
      </c>
      <c r="BU73" s="54" t="e">
        <f>('Monthly Margin'!#REF!/1000000)-'Mo. Output to Forecast model'!BU35</f>
        <v>#REF!</v>
      </c>
      <c r="BV73" s="54" t="e">
        <f>('Monthly Margin'!#REF!/1000000)-'Mo. Output to Forecast model'!BV35</f>
        <v>#REF!</v>
      </c>
      <c r="BW73" s="54" t="e">
        <f>('Monthly Margin'!#REF!/1000000)-'Mo. Output to Forecast model'!BW35</f>
        <v>#REF!</v>
      </c>
      <c r="BX73" s="54" t="e">
        <f>('Monthly Margin'!#REF!/1000000)-'Mo. Output to Forecast model'!BX35</f>
        <v>#REF!</v>
      </c>
      <c r="BY73" s="54" t="e">
        <f>('Monthly Margin'!#REF!/1000000)-'Mo. Output to Forecast model'!BY35</f>
        <v>#REF!</v>
      </c>
      <c r="BZ73" s="54" t="e">
        <f>('Monthly Margin'!#REF!/1000000)-'Mo. Output to Forecast model'!BZ35</f>
        <v>#REF!</v>
      </c>
      <c r="CA73" s="54" t="e">
        <f>('Monthly Margin'!#REF!/1000000)-'Mo. Output to Forecast model'!CA35</f>
        <v>#REF!</v>
      </c>
      <c r="CB73" s="54" t="e">
        <f>('Monthly Margin'!#REF!/1000000)-'Mo. Output to Forecast model'!CB35</f>
        <v>#REF!</v>
      </c>
      <c r="CC73" s="54" t="e">
        <f>('Monthly Margin'!#REF!/1000000)-'Mo. Output to Forecast model'!CC35</f>
        <v>#REF!</v>
      </c>
      <c r="CD73" s="54" t="e">
        <f>('Monthly Margin'!#REF!/1000000)-'Mo. Output to Forecast model'!CD35</f>
        <v>#REF!</v>
      </c>
      <c r="CE73" s="54" t="e">
        <f>('Monthly Margin'!#REF!/1000000)-'Mo. Output to Forecast model'!CE35</f>
        <v>#REF!</v>
      </c>
      <c r="CF73" s="54" t="e">
        <f>('Monthly Margin'!#REF!/1000000)-'Mo. Output to Forecast model'!CF35</f>
        <v>#REF!</v>
      </c>
      <c r="CG73" s="54" t="e">
        <f>('Monthly Margin'!#REF!/1000000)-'Mo. Output to Forecast model'!CG35</f>
        <v>#REF!</v>
      </c>
      <c r="CH73" s="54" t="e">
        <f>('Monthly Margin'!#REF!/1000000)-'Mo. Output to Forecast model'!CH35</f>
        <v>#REF!</v>
      </c>
      <c r="CI73" s="54" t="e">
        <f>('Monthly Margin'!#REF!/1000000)-'Mo. Output to Forecast model'!CI35</f>
        <v>#REF!</v>
      </c>
      <c r="CJ73" s="54" t="e">
        <f>('Monthly Margin'!#REF!/1000000)-'Mo. Output to Forecast model'!CJ35</f>
        <v>#REF!</v>
      </c>
      <c r="CK73" s="54" t="e">
        <f>('Monthly Margin'!#REF!/1000000)-'Mo. Output to Forecast model'!CK35</f>
        <v>#REF!</v>
      </c>
      <c r="CL73" s="54" t="e">
        <f>('Monthly Margin'!#REF!/1000000)-'Mo. Output to Forecast model'!CL35</f>
        <v>#REF!</v>
      </c>
      <c r="CM73" s="54" t="e">
        <f>('Monthly Margin'!#REF!/1000000)-'Mo. Output to Forecast model'!CM35</f>
        <v>#REF!</v>
      </c>
      <c r="CN73" s="54" t="e">
        <f>('Monthly Margin'!#REF!/1000000)-'Mo. Output to Forecast model'!CN35</f>
        <v>#REF!</v>
      </c>
      <c r="CO73" s="54" t="e">
        <f>('Monthly Margin'!#REF!/1000000)-'Mo. Output to Forecast model'!CO35</f>
        <v>#REF!</v>
      </c>
      <c r="CP73" s="54" t="e">
        <f>('Monthly Margin'!#REF!/1000000)-'Mo. Output to Forecast model'!CP35</f>
        <v>#REF!</v>
      </c>
      <c r="CQ73" s="54" t="e">
        <f>('Monthly Margin'!#REF!/1000000)-'Mo. Output to Forecast model'!CQ35</f>
        <v>#REF!</v>
      </c>
      <c r="CR73" s="54" t="e">
        <f>('Monthly Margin'!#REF!/1000000)-'Mo. Output to Forecast model'!CR35</f>
        <v>#REF!</v>
      </c>
      <c r="CS73" s="54" t="e">
        <f>('Monthly Margin'!#REF!/1000000)-'Mo. Output to Forecast model'!CS35</f>
        <v>#REF!</v>
      </c>
      <c r="CT73" s="54" t="e">
        <f>('Monthly Margin'!#REF!/1000000)-'Mo. Output to Forecast model'!CT35</f>
        <v>#REF!</v>
      </c>
      <c r="CU73" s="54" t="e">
        <f>('Monthly Margin'!#REF!/1000000)-'Mo. Output to Forecast model'!CU35</f>
        <v>#REF!</v>
      </c>
      <c r="CV73" s="54" t="e">
        <f>('Monthly Margin'!#REF!/1000000)-'Mo. Output to Forecast model'!CV35</f>
        <v>#REF!</v>
      </c>
      <c r="CW73" s="54" t="e">
        <f>('Monthly Margin'!#REF!/1000000)-'Mo. Output to Forecast model'!CW35</f>
        <v>#REF!</v>
      </c>
      <c r="CX73" s="54" t="e">
        <f>('Monthly Margin'!#REF!/1000000)-'Mo. Output to Forecast model'!CX35</f>
        <v>#REF!</v>
      </c>
      <c r="CY73" s="54" t="e">
        <f>('Monthly Margin'!#REF!/1000000)-'Mo. Output to Forecast model'!CY35</f>
        <v>#REF!</v>
      </c>
      <c r="CZ73" s="54" t="e">
        <f>('Monthly Margin'!#REF!/1000000)-'Mo. Output to Forecast model'!CZ35</f>
        <v>#REF!</v>
      </c>
      <c r="DA73" s="54" t="e">
        <f>('Monthly Margin'!#REF!/1000000)-'Mo. Output to Forecast model'!DA35</f>
        <v>#REF!</v>
      </c>
      <c r="DB73" s="54" t="e">
        <f>('Monthly Margin'!#REF!/1000000)-'Mo. Output to Forecast model'!DB35</f>
        <v>#REF!</v>
      </c>
      <c r="DC73" s="54" t="e">
        <f>('Monthly Margin'!#REF!/1000000)-'Mo. Output to Forecast model'!DC35</f>
        <v>#REF!</v>
      </c>
      <c r="DD73" s="54" t="e">
        <f>('Monthly Margin'!#REF!/1000000)-'Mo. Output to Forecast model'!DD35</f>
        <v>#REF!</v>
      </c>
      <c r="DE73" s="54" t="e">
        <f>('Monthly Margin'!#REF!/1000000)-'Mo. Output to Forecast model'!DE35</f>
        <v>#REF!</v>
      </c>
      <c r="DF73" s="54" t="e">
        <f>('Monthly Margin'!#REF!/1000000)-'Mo. Output to Forecast model'!DF35</f>
        <v>#REF!</v>
      </c>
      <c r="DG73" s="54" t="e">
        <f>('Monthly Margin'!#REF!/1000000)-'Mo. Output to Forecast model'!DG35</f>
        <v>#REF!</v>
      </c>
      <c r="DH73" s="54" t="e">
        <f>('Monthly Margin'!#REF!/1000000)-'Mo. Output to Forecast model'!DH35</f>
        <v>#REF!</v>
      </c>
      <c r="DI73" s="54" t="e">
        <f>('Monthly Margin'!#REF!/1000000)-'Mo. Output to Forecast model'!DI35</f>
        <v>#REF!</v>
      </c>
      <c r="DJ73" s="54" t="e">
        <f>('Monthly Margin'!#REF!/1000000)-'Mo. Output to Forecast model'!DJ35</f>
        <v>#REF!</v>
      </c>
      <c r="DK73" s="54" t="e">
        <f>('Monthly Margin'!#REF!/1000000)-'Mo. Output to Forecast model'!DK35</f>
        <v>#REF!</v>
      </c>
      <c r="DL73" s="54" t="e">
        <f>('Monthly Margin'!#REF!/1000000)-'Mo. Output to Forecast model'!DL35</f>
        <v>#REF!</v>
      </c>
      <c r="DM73" s="54" t="e">
        <f>('Monthly Margin'!#REF!/1000000)-'Mo. Output to Forecast model'!DM35</f>
        <v>#REF!</v>
      </c>
      <c r="DN73" s="54" t="e">
        <f>('Monthly Margin'!#REF!/1000000)-'Mo. Output to Forecast model'!DN35</f>
        <v>#REF!</v>
      </c>
      <c r="DO73" s="54" t="e">
        <f>('Monthly Margin'!#REF!/1000000)-'Mo. Output to Forecast model'!DO35</f>
        <v>#REF!</v>
      </c>
      <c r="DP73" s="54" t="e">
        <f>('Monthly Margin'!#REF!/1000000)-'Mo. Output to Forecast model'!DP35</f>
        <v>#REF!</v>
      </c>
      <c r="DQ73" s="54" t="e">
        <f>('Monthly Margin'!#REF!/1000000)-'Mo. Output to Forecast model'!DQ35</f>
        <v>#REF!</v>
      </c>
      <c r="DR73" s="54" t="e">
        <f>('Monthly Margin'!#REF!/1000000)-'Mo. Output to Forecast model'!DR35</f>
        <v>#REF!</v>
      </c>
      <c r="DS73" s="54" t="e">
        <f>('Monthly Margin'!#REF!/1000000)-'Mo. Output to Forecast model'!DS35</f>
        <v>#REF!</v>
      </c>
      <c r="DT73" s="54" t="e">
        <f>('Monthly Margin'!#REF!/1000000)-'Mo. Output to Forecast model'!DT35</f>
        <v>#REF!</v>
      </c>
      <c r="DU73" s="54" t="e">
        <f>('Monthly Margin'!#REF!/1000000)-'Mo. Output to Forecast model'!DU35</f>
        <v>#REF!</v>
      </c>
      <c r="DV73" s="54" t="e">
        <f>('Monthly Margin'!#REF!/1000000)-'Mo. Output to Forecast model'!DV35</f>
        <v>#REF!</v>
      </c>
      <c r="DW73" s="54" t="e">
        <f>('Monthly Margin'!#REF!/1000000)-'Mo. Output to Forecast model'!DW35</f>
        <v>#REF!</v>
      </c>
      <c r="DX73" s="54" t="e">
        <f>('Monthly Margin'!#REF!/1000000)-'Mo. Output to Forecast model'!DX35</f>
        <v>#REF!</v>
      </c>
      <c r="DY73" s="54" t="e">
        <f>('Monthly Margin'!#REF!/1000000)-'Mo. Output to Forecast model'!DY35</f>
        <v>#REF!</v>
      </c>
      <c r="DZ73" s="54" t="e">
        <f>('Monthly Margin'!#REF!/1000000)-'Mo. Output to Forecast model'!DZ35</f>
        <v>#REF!</v>
      </c>
      <c r="EA73" s="54" t="e">
        <f>('Monthly Margin'!#REF!/1000000)-'Mo. Output to Forecast model'!EA35</f>
        <v>#REF!</v>
      </c>
      <c r="EB73" s="54" t="e">
        <f>('Monthly Margin'!#REF!/1000000)-'Mo. Output to Forecast model'!EB35</f>
        <v>#REF!</v>
      </c>
      <c r="EC73" s="54" t="e">
        <f>('Monthly Margin'!#REF!/1000000)-'Mo. Output to Forecast model'!EC35</f>
        <v>#REF!</v>
      </c>
      <c r="ED73" s="54" t="e">
        <f>('Monthly Margin'!#REF!/1000000)-'Mo. Output to Forecast model'!ED35</f>
        <v>#REF!</v>
      </c>
      <c r="EE73" s="62"/>
      <c r="EF73" s="54" t="e">
        <f t="shared" si="706"/>
        <v>#REF!</v>
      </c>
      <c r="EG73" s="54" t="e">
        <f t="shared" si="707"/>
        <v>#REF!</v>
      </c>
      <c r="EH73" s="54" t="e">
        <f t="shared" si="708"/>
        <v>#REF!</v>
      </c>
      <c r="EI73" s="54" t="e">
        <f t="shared" si="709"/>
        <v>#REF!</v>
      </c>
      <c r="EJ73" s="54" t="e">
        <f t="shared" si="710"/>
        <v>#REF!</v>
      </c>
      <c r="EK73" s="54" t="e">
        <f t="shared" si="711"/>
        <v>#REF!</v>
      </c>
      <c r="EL73" s="54" t="e">
        <f t="shared" si="712"/>
        <v>#REF!</v>
      </c>
      <c r="EM73" s="54" t="e">
        <f t="shared" si="713"/>
        <v>#REF!</v>
      </c>
      <c r="EN73" s="54" t="e">
        <f t="shared" si="714"/>
        <v>#REF!</v>
      </c>
      <c r="EO73" s="54" t="e">
        <f t="shared" si="715"/>
        <v>#REF!</v>
      </c>
    </row>
    <row r="74" spans="1:145" x14ac:dyDescent="0.2">
      <c r="A74" s="37">
        <f>+A36+27</f>
        <v>51</v>
      </c>
      <c r="C74" s="31" t="s">
        <v>88</v>
      </c>
      <c r="D74" s="34"/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54">
        <v>0</v>
      </c>
      <c r="AK74" s="54">
        <v>0</v>
      </c>
      <c r="AL74" s="54">
        <v>0</v>
      </c>
      <c r="AM74" s="54">
        <v>0</v>
      </c>
      <c r="AN74" s="54">
        <v>0</v>
      </c>
      <c r="AO74" s="54">
        <v>0</v>
      </c>
      <c r="AP74" s="54">
        <v>0</v>
      </c>
      <c r="AQ74" s="54">
        <v>0</v>
      </c>
      <c r="AR74" s="54">
        <v>0</v>
      </c>
      <c r="AS74" s="54">
        <v>0</v>
      </c>
      <c r="AT74" s="54">
        <v>0</v>
      </c>
      <c r="AU74" s="54">
        <v>0</v>
      </c>
      <c r="AV74" s="54">
        <v>0</v>
      </c>
      <c r="AW74" s="54">
        <v>0</v>
      </c>
      <c r="AX74" s="54">
        <v>0</v>
      </c>
      <c r="AY74" s="54">
        <v>0</v>
      </c>
      <c r="AZ74" s="54">
        <v>0</v>
      </c>
      <c r="BA74" s="54">
        <v>0</v>
      </c>
      <c r="BB74" s="54">
        <v>0</v>
      </c>
      <c r="BC74" s="54">
        <v>0</v>
      </c>
      <c r="BD74" s="54">
        <v>0</v>
      </c>
      <c r="BE74" s="54">
        <v>0</v>
      </c>
      <c r="BF74" s="54">
        <v>0</v>
      </c>
      <c r="BG74" s="54">
        <v>0</v>
      </c>
      <c r="BH74" s="54">
        <v>0</v>
      </c>
      <c r="BI74" s="54">
        <v>0</v>
      </c>
      <c r="BJ74" s="54">
        <v>0</v>
      </c>
      <c r="BK74" s="54">
        <v>0</v>
      </c>
      <c r="BL74" s="54">
        <v>0</v>
      </c>
      <c r="BM74" s="54">
        <v>0</v>
      </c>
      <c r="BN74" s="54">
        <v>0</v>
      </c>
      <c r="BO74" s="54">
        <v>0</v>
      </c>
      <c r="BP74" s="54">
        <v>0</v>
      </c>
      <c r="BQ74" s="54">
        <v>0</v>
      </c>
      <c r="BR74" s="54">
        <v>0</v>
      </c>
      <c r="BS74" s="54">
        <v>0</v>
      </c>
      <c r="BT74" s="54">
        <v>0</v>
      </c>
      <c r="BU74" s="54">
        <v>0</v>
      </c>
      <c r="BV74" s="54">
        <v>0</v>
      </c>
      <c r="BW74" s="54">
        <v>0</v>
      </c>
      <c r="BX74" s="54">
        <v>0</v>
      </c>
      <c r="BY74" s="54">
        <v>0</v>
      </c>
      <c r="BZ74" s="54">
        <v>0</v>
      </c>
      <c r="CA74" s="54">
        <v>0</v>
      </c>
      <c r="CB74" s="54">
        <v>0</v>
      </c>
      <c r="CC74" s="54">
        <v>0</v>
      </c>
      <c r="CD74" s="54">
        <v>0</v>
      </c>
      <c r="CE74" s="54">
        <v>0</v>
      </c>
      <c r="CF74" s="54">
        <v>0</v>
      </c>
      <c r="CG74" s="54">
        <v>0</v>
      </c>
      <c r="CH74" s="54">
        <v>0</v>
      </c>
      <c r="CI74" s="54">
        <v>0</v>
      </c>
      <c r="CJ74" s="54">
        <v>0</v>
      </c>
      <c r="CK74" s="54">
        <v>0</v>
      </c>
      <c r="CL74" s="54">
        <v>0</v>
      </c>
      <c r="CM74" s="54">
        <v>0</v>
      </c>
      <c r="CN74" s="54">
        <v>0</v>
      </c>
      <c r="CO74" s="54">
        <v>0</v>
      </c>
      <c r="CP74" s="54">
        <v>0</v>
      </c>
      <c r="CQ74" s="54">
        <v>0</v>
      </c>
      <c r="CR74" s="54">
        <v>0</v>
      </c>
      <c r="CS74" s="54">
        <v>0</v>
      </c>
      <c r="CT74" s="54">
        <v>0</v>
      </c>
      <c r="CU74" s="54">
        <v>0</v>
      </c>
      <c r="CV74" s="54">
        <v>0</v>
      </c>
      <c r="CW74" s="54">
        <v>0</v>
      </c>
      <c r="CX74" s="54">
        <v>0</v>
      </c>
      <c r="CY74" s="54">
        <v>0</v>
      </c>
      <c r="CZ74" s="54">
        <v>0</v>
      </c>
      <c r="DA74" s="54">
        <v>0</v>
      </c>
      <c r="DB74" s="54">
        <v>0</v>
      </c>
      <c r="DC74" s="54">
        <v>0</v>
      </c>
      <c r="DD74" s="54">
        <v>0</v>
      </c>
      <c r="DE74" s="54">
        <v>0</v>
      </c>
      <c r="DF74" s="54">
        <v>0</v>
      </c>
      <c r="DG74" s="54">
        <v>0</v>
      </c>
      <c r="DH74" s="54">
        <v>0</v>
      </c>
      <c r="DI74" s="54">
        <v>0</v>
      </c>
      <c r="DJ74" s="54">
        <v>0</v>
      </c>
      <c r="DK74" s="54">
        <v>0</v>
      </c>
      <c r="DL74" s="54">
        <v>0</v>
      </c>
      <c r="DM74" s="54">
        <v>0</v>
      </c>
      <c r="DN74" s="54">
        <v>0</v>
      </c>
      <c r="DO74" s="54">
        <v>0</v>
      </c>
      <c r="DP74" s="54">
        <v>0</v>
      </c>
      <c r="DQ74" s="54">
        <v>0</v>
      </c>
      <c r="DR74" s="54">
        <v>0</v>
      </c>
      <c r="DS74" s="54">
        <v>0</v>
      </c>
      <c r="DT74" s="54">
        <v>0</v>
      </c>
      <c r="DU74" s="54">
        <v>0</v>
      </c>
      <c r="DV74" s="54">
        <v>0</v>
      </c>
      <c r="DW74" s="54">
        <v>0</v>
      </c>
      <c r="DX74" s="54">
        <v>0</v>
      </c>
      <c r="DY74" s="54">
        <v>0</v>
      </c>
      <c r="DZ74" s="54">
        <v>0</v>
      </c>
      <c r="EA74" s="54">
        <v>0</v>
      </c>
      <c r="EB74" s="54">
        <v>0</v>
      </c>
      <c r="EC74" s="54">
        <v>0</v>
      </c>
      <c r="ED74" s="54">
        <v>0</v>
      </c>
      <c r="EE74" s="62"/>
      <c r="EF74" s="54">
        <f t="shared" si="706"/>
        <v>0</v>
      </c>
      <c r="EG74" s="54">
        <f t="shared" si="707"/>
        <v>0</v>
      </c>
      <c r="EH74" s="54">
        <f t="shared" si="708"/>
        <v>0</v>
      </c>
      <c r="EI74" s="54">
        <f t="shared" si="709"/>
        <v>0</v>
      </c>
      <c r="EJ74" s="54">
        <f t="shared" si="710"/>
        <v>0</v>
      </c>
      <c r="EK74" s="54">
        <f t="shared" si="711"/>
        <v>0</v>
      </c>
      <c r="EL74" s="54">
        <f t="shared" si="712"/>
        <v>0</v>
      </c>
      <c r="EM74" s="54">
        <f t="shared" si="713"/>
        <v>0</v>
      </c>
      <c r="EN74" s="54">
        <f t="shared" si="714"/>
        <v>0</v>
      </c>
      <c r="EO74" s="54">
        <f t="shared" si="715"/>
        <v>0</v>
      </c>
    </row>
    <row r="75" spans="1:145" x14ac:dyDescent="0.2">
      <c r="A75" s="37"/>
      <c r="B75" s="35"/>
      <c r="C75" s="34"/>
      <c r="D75" s="3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62"/>
      <c r="EF75" s="54"/>
      <c r="EG75" s="54"/>
      <c r="EH75" s="54"/>
      <c r="EI75" s="54"/>
      <c r="EJ75" s="54"/>
      <c r="EK75" s="54"/>
      <c r="EL75" s="54"/>
      <c r="EM75" s="54"/>
      <c r="EN75" s="54"/>
      <c r="EO75" s="54"/>
    </row>
    <row r="76" spans="1:145" x14ac:dyDescent="0.2">
      <c r="A76" s="37">
        <f>+A38+27</f>
        <v>52</v>
      </c>
      <c r="B76" s="35" t="s">
        <v>219</v>
      </c>
      <c r="C76" s="34"/>
      <c r="D76" s="34"/>
      <c r="E76" s="54" t="e">
        <f>#REF!/1000000</f>
        <v>#REF!</v>
      </c>
      <c r="F76" s="54" t="e">
        <f>#REF!/1000000</f>
        <v>#REF!</v>
      </c>
      <c r="G76" s="54" t="e">
        <f>#REF!/1000000</f>
        <v>#REF!</v>
      </c>
      <c r="H76" s="54" t="e">
        <f>#REF!/1000000</f>
        <v>#REF!</v>
      </c>
      <c r="I76" s="54" t="e">
        <f>#REF!/1000000</f>
        <v>#REF!</v>
      </c>
      <c r="J76" s="54" t="e">
        <f>#REF!/1000000</f>
        <v>#REF!</v>
      </c>
      <c r="K76" s="54" t="e">
        <f>#REF!/1000000</f>
        <v>#REF!</v>
      </c>
      <c r="L76" s="54" t="e">
        <f>#REF!/1000000</f>
        <v>#REF!</v>
      </c>
      <c r="M76" s="54" t="e">
        <f>#REF!/1000000</f>
        <v>#REF!</v>
      </c>
      <c r="N76" s="54" t="e">
        <f>#REF!/1000000</f>
        <v>#REF!</v>
      </c>
      <c r="O76" s="54" t="e">
        <f>#REF!/1000000</f>
        <v>#REF!</v>
      </c>
      <c r="P76" s="54" t="e">
        <f>#REF!/1000000</f>
        <v>#REF!</v>
      </c>
      <c r="Q76" s="54" t="e">
        <f>#REF!/1000000</f>
        <v>#REF!</v>
      </c>
      <c r="R76" s="54" t="e">
        <f>#REF!/1000000</f>
        <v>#REF!</v>
      </c>
      <c r="S76" s="54" t="e">
        <f>#REF!/1000000</f>
        <v>#REF!</v>
      </c>
      <c r="T76" s="54" t="e">
        <f>#REF!/1000000</f>
        <v>#REF!</v>
      </c>
      <c r="U76" s="54" t="e">
        <f>#REF!/1000000</f>
        <v>#REF!</v>
      </c>
      <c r="V76" s="54" t="e">
        <f>#REF!/1000000</f>
        <v>#REF!</v>
      </c>
      <c r="W76" s="54" t="e">
        <f>#REF!/1000000</f>
        <v>#REF!</v>
      </c>
      <c r="X76" s="54" t="e">
        <f>#REF!/1000000</f>
        <v>#REF!</v>
      </c>
      <c r="Y76" s="54" t="e">
        <f>#REF!/1000000</f>
        <v>#REF!</v>
      </c>
      <c r="Z76" s="54" t="e">
        <f>#REF!/1000000</f>
        <v>#REF!</v>
      </c>
      <c r="AA76" s="54" t="e">
        <f>#REF!/1000000</f>
        <v>#REF!</v>
      </c>
      <c r="AB76" s="54" t="e">
        <f>#REF!/1000000</f>
        <v>#REF!</v>
      </c>
      <c r="AC76" s="54" t="e">
        <f>#REF!/1000000</f>
        <v>#REF!</v>
      </c>
      <c r="AD76" s="54" t="e">
        <f>#REF!/1000000</f>
        <v>#REF!</v>
      </c>
      <c r="AE76" s="54" t="e">
        <f>#REF!/1000000</f>
        <v>#REF!</v>
      </c>
      <c r="AF76" s="54" t="e">
        <f>#REF!/1000000</f>
        <v>#REF!</v>
      </c>
      <c r="AG76" s="54" t="e">
        <f>#REF!/1000000</f>
        <v>#REF!</v>
      </c>
      <c r="AH76" s="54" t="e">
        <f>#REF!/1000000</f>
        <v>#REF!</v>
      </c>
      <c r="AI76" s="54" t="e">
        <f>#REF!/1000000</f>
        <v>#REF!</v>
      </c>
      <c r="AJ76" s="54" t="e">
        <f>#REF!/1000000</f>
        <v>#REF!</v>
      </c>
      <c r="AK76" s="54" t="e">
        <f>#REF!/1000000</f>
        <v>#REF!</v>
      </c>
      <c r="AL76" s="54" t="e">
        <f>#REF!/1000000</f>
        <v>#REF!</v>
      </c>
      <c r="AM76" s="54" t="e">
        <f>#REF!/1000000</f>
        <v>#REF!</v>
      </c>
      <c r="AN76" s="54" t="e">
        <f>#REF!/1000000</f>
        <v>#REF!</v>
      </c>
      <c r="AO76" s="54" t="e">
        <f>#REF!/1000000</f>
        <v>#REF!</v>
      </c>
      <c r="AP76" s="54" t="e">
        <f>#REF!/1000000</f>
        <v>#REF!</v>
      </c>
      <c r="AQ76" s="54" t="e">
        <f>#REF!/1000000</f>
        <v>#REF!</v>
      </c>
      <c r="AR76" s="54" t="e">
        <f>#REF!/1000000</f>
        <v>#REF!</v>
      </c>
      <c r="AS76" s="54" t="e">
        <f>#REF!/1000000</f>
        <v>#REF!</v>
      </c>
      <c r="AT76" s="54" t="e">
        <f>#REF!/1000000</f>
        <v>#REF!</v>
      </c>
      <c r="AU76" s="54" t="e">
        <f>#REF!/1000000</f>
        <v>#REF!</v>
      </c>
      <c r="AV76" s="54" t="e">
        <f>#REF!/1000000</f>
        <v>#REF!</v>
      </c>
      <c r="AW76" s="54" t="e">
        <f>#REF!/1000000</f>
        <v>#REF!</v>
      </c>
      <c r="AX76" s="54" t="e">
        <f>#REF!/1000000</f>
        <v>#REF!</v>
      </c>
      <c r="AY76" s="54" t="e">
        <f>#REF!/1000000</f>
        <v>#REF!</v>
      </c>
      <c r="AZ76" s="54" t="e">
        <f>#REF!/1000000</f>
        <v>#REF!</v>
      </c>
      <c r="BA76" s="54" t="e">
        <f>#REF!/1000000</f>
        <v>#REF!</v>
      </c>
      <c r="BB76" s="54" t="e">
        <f>#REF!/1000000</f>
        <v>#REF!</v>
      </c>
      <c r="BC76" s="54" t="e">
        <f>#REF!/1000000</f>
        <v>#REF!</v>
      </c>
      <c r="BD76" s="54" t="e">
        <f>#REF!/1000000</f>
        <v>#REF!</v>
      </c>
      <c r="BE76" s="54" t="e">
        <f>#REF!/1000000</f>
        <v>#REF!</v>
      </c>
      <c r="BF76" s="54" t="e">
        <f>#REF!/1000000</f>
        <v>#REF!</v>
      </c>
      <c r="BG76" s="54" t="e">
        <f>#REF!/1000000</f>
        <v>#REF!</v>
      </c>
      <c r="BH76" s="54" t="e">
        <f>#REF!/1000000</f>
        <v>#REF!</v>
      </c>
      <c r="BI76" s="54" t="e">
        <f>#REF!/1000000</f>
        <v>#REF!</v>
      </c>
      <c r="BJ76" s="54" t="e">
        <f>#REF!/1000000</f>
        <v>#REF!</v>
      </c>
      <c r="BK76" s="54" t="e">
        <f>#REF!/1000000</f>
        <v>#REF!</v>
      </c>
      <c r="BL76" s="54" t="e">
        <f>#REF!/1000000</f>
        <v>#REF!</v>
      </c>
      <c r="BM76" s="54" t="e">
        <f>#REF!/1000000</f>
        <v>#REF!</v>
      </c>
      <c r="BN76" s="54" t="e">
        <f>#REF!/1000000</f>
        <v>#REF!</v>
      </c>
      <c r="BO76" s="54" t="e">
        <f>#REF!/1000000</f>
        <v>#REF!</v>
      </c>
      <c r="BP76" s="54" t="e">
        <f>#REF!/1000000</f>
        <v>#REF!</v>
      </c>
      <c r="BQ76" s="54" t="e">
        <f>#REF!/1000000</f>
        <v>#REF!</v>
      </c>
      <c r="BR76" s="54" t="e">
        <f>#REF!/1000000</f>
        <v>#REF!</v>
      </c>
      <c r="BS76" s="54" t="e">
        <f>#REF!/1000000</f>
        <v>#REF!</v>
      </c>
      <c r="BT76" s="54" t="e">
        <f>#REF!/1000000</f>
        <v>#REF!</v>
      </c>
      <c r="BU76" s="54" t="e">
        <f>#REF!/1000000</f>
        <v>#REF!</v>
      </c>
      <c r="BV76" s="54" t="e">
        <f>#REF!/1000000</f>
        <v>#REF!</v>
      </c>
      <c r="BW76" s="54" t="e">
        <f>#REF!/1000000</f>
        <v>#REF!</v>
      </c>
      <c r="BX76" s="54" t="e">
        <f>#REF!/1000000</f>
        <v>#REF!</v>
      </c>
      <c r="BY76" s="54" t="e">
        <f>#REF!/1000000</f>
        <v>#REF!</v>
      </c>
      <c r="BZ76" s="54" t="e">
        <f>#REF!/1000000</f>
        <v>#REF!</v>
      </c>
      <c r="CA76" s="54" t="e">
        <f>#REF!/1000000</f>
        <v>#REF!</v>
      </c>
      <c r="CB76" s="54" t="e">
        <f>#REF!/1000000</f>
        <v>#REF!</v>
      </c>
      <c r="CC76" s="54" t="e">
        <f>#REF!/1000000</f>
        <v>#REF!</v>
      </c>
      <c r="CD76" s="54" t="e">
        <f>#REF!/1000000</f>
        <v>#REF!</v>
      </c>
      <c r="CE76" s="54" t="e">
        <f>#REF!/1000000</f>
        <v>#REF!</v>
      </c>
      <c r="CF76" s="54" t="e">
        <f>#REF!/1000000</f>
        <v>#REF!</v>
      </c>
      <c r="CG76" s="54" t="e">
        <f>#REF!/1000000</f>
        <v>#REF!</v>
      </c>
      <c r="CH76" s="54" t="e">
        <f>#REF!/1000000</f>
        <v>#REF!</v>
      </c>
      <c r="CI76" s="54" t="e">
        <f>#REF!/1000000</f>
        <v>#REF!</v>
      </c>
      <c r="CJ76" s="54" t="e">
        <f>#REF!/1000000</f>
        <v>#REF!</v>
      </c>
      <c r="CK76" s="54" t="e">
        <f>#REF!/1000000</f>
        <v>#REF!</v>
      </c>
      <c r="CL76" s="54" t="e">
        <f>#REF!/1000000</f>
        <v>#REF!</v>
      </c>
      <c r="CM76" s="54" t="e">
        <f>#REF!/1000000</f>
        <v>#REF!</v>
      </c>
      <c r="CN76" s="54" t="e">
        <f>#REF!/1000000</f>
        <v>#REF!</v>
      </c>
      <c r="CO76" s="54" t="e">
        <f>#REF!/1000000</f>
        <v>#REF!</v>
      </c>
      <c r="CP76" s="54" t="e">
        <f>#REF!/1000000</f>
        <v>#REF!</v>
      </c>
      <c r="CQ76" s="54" t="e">
        <f>#REF!/1000000</f>
        <v>#REF!</v>
      </c>
      <c r="CR76" s="54" t="e">
        <f>#REF!/1000000</f>
        <v>#REF!</v>
      </c>
      <c r="CS76" s="54" t="e">
        <f>#REF!/1000000</f>
        <v>#REF!</v>
      </c>
      <c r="CT76" s="54" t="e">
        <f>#REF!/1000000</f>
        <v>#REF!</v>
      </c>
      <c r="CU76" s="54" t="e">
        <f>#REF!/1000000</f>
        <v>#REF!</v>
      </c>
      <c r="CV76" s="54" t="e">
        <f>#REF!/1000000</f>
        <v>#REF!</v>
      </c>
      <c r="CW76" s="54" t="e">
        <f>#REF!/1000000</f>
        <v>#REF!</v>
      </c>
      <c r="CX76" s="54" t="e">
        <f>#REF!/1000000</f>
        <v>#REF!</v>
      </c>
      <c r="CY76" s="54" t="e">
        <f>#REF!/1000000</f>
        <v>#REF!</v>
      </c>
      <c r="CZ76" s="54" t="e">
        <f>#REF!/1000000</f>
        <v>#REF!</v>
      </c>
      <c r="DA76" s="54" t="e">
        <f>#REF!/1000000</f>
        <v>#REF!</v>
      </c>
      <c r="DB76" s="54" t="e">
        <f>#REF!/1000000</f>
        <v>#REF!</v>
      </c>
      <c r="DC76" s="54" t="e">
        <f>#REF!/1000000</f>
        <v>#REF!</v>
      </c>
      <c r="DD76" s="54" t="e">
        <f>#REF!/1000000</f>
        <v>#REF!</v>
      </c>
      <c r="DE76" s="54" t="e">
        <f>#REF!/1000000</f>
        <v>#REF!</v>
      </c>
      <c r="DF76" s="54" t="e">
        <f>#REF!/1000000</f>
        <v>#REF!</v>
      </c>
      <c r="DG76" s="54" t="e">
        <f>#REF!/1000000</f>
        <v>#REF!</v>
      </c>
      <c r="DH76" s="54" t="e">
        <f>#REF!/1000000</f>
        <v>#REF!</v>
      </c>
      <c r="DI76" s="54" t="e">
        <f>#REF!/1000000</f>
        <v>#REF!</v>
      </c>
      <c r="DJ76" s="54" t="e">
        <f>#REF!/1000000</f>
        <v>#REF!</v>
      </c>
      <c r="DK76" s="54" t="e">
        <f>#REF!/1000000</f>
        <v>#REF!</v>
      </c>
      <c r="DL76" s="54" t="e">
        <f>#REF!/1000000</f>
        <v>#REF!</v>
      </c>
      <c r="DM76" s="54" t="e">
        <f>#REF!/1000000</f>
        <v>#REF!</v>
      </c>
      <c r="DN76" s="54" t="e">
        <f>#REF!/1000000</f>
        <v>#REF!</v>
      </c>
      <c r="DO76" s="54" t="e">
        <f>#REF!/1000000</f>
        <v>#REF!</v>
      </c>
      <c r="DP76" s="54" t="e">
        <f>#REF!/1000000</f>
        <v>#REF!</v>
      </c>
      <c r="DQ76" s="54" t="e">
        <f>#REF!/1000000</f>
        <v>#REF!</v>
      </c>
      <c r="DR76" s="54" t="e">
        <f>#REF!/1000000</f>
        <v>#REF!</v>
      </c>
      <c r="DS76" s="54" t="e">
        <f>#REF!/1000000</f>
        <v>#REF!</v>
      </c>
      <c r="DT76" s="54" t="e">
        <f>#REF!/1000000</f>
        <v>#REF!</v>
      </c>
      <c r="DU76" s="54" t="e">
        <f>#REF!/1000000</f>
        <v>#REF!</v>
      </c>
      <c r="DV76" s="54" t="e">
        <f>#REF!/1000000</f>
        <v>#REF!</v>
      </c>
      <c r="DW76" s="54" t="e">
        <f>#REF!/1000000</f>
        <v>#REF!</v>
      </c>
      <c r="DX76" s="54" t="e">
        <f>#REF!/1000000</f>
        <v>#REF!</v>
      </c>
      <c r="DY76" s="54" t="e">
        <f>#REF!/1000000</f>
        <v>#REF!</v>
      </c>
      <c r="DZ76" s="54" t="e">
        <f>#REF!/1000000</f>
        <v>#REF!</v>
      </c>
      <c r="EA76" s="54" t="e">
        <f>#REF!/1000000</f>
        <v>#REF!</v>
      </c>
      <c r="EB76" s="54" t="e">
        <f>#REF!/1000000</f>
        <v>#REF!</v>
      </c>
      <c r="EC76" s="54" t="e">
        <f>#REF!/1000000</f>
        <v>#REF!</v>
      </c>
      <c r="ED76" s="54" t="e">
        <f>#REF!/1000000</f>
        <v>#REF!</v>
      </c>
      <c r="EE76" s="54"/>
      <c r="EF76" s="54" t="e">
        <f t="shared" ref="EF76" si="716">+Q76</f>
        <v>#REF!</v>
      </c>
      <c r="EG76" s="54" t="e">
        <f t="shared" ref="EG76" si="717">+AD76</f>
        <v>#REF!</v>
      </c>
      <c r="EH76" s="54" t="e">
        <f t="shared" ref="EH76" si="718">+AQ76</f>
        <v>#REF!</v>
      </c>
      <c r="EI76" s="54" t="e">
        <f t="shared" ref="EI76" si="719">+BD76</f>
        <v>#REF!</v>
      </c>
      <c r="EJ76" s="54" t="e">
        <f t="shared" ref="EJ76" si="720">+BQ76</f>
        <v>#REF!</v>
      </c>
      <c r="EK76" s="54" t="e">
        <f t="shared" ref="EK76" si="721">+CD76</f>
        <v>#REF!</v>
      </c>
      <c r="EL76" s="54" t="e">
        <f t="shared" ref="EL76" si="722">+CQ76</f>
        <v>#REF!</v>
      </c>
      <c r="EM76" s="54" t="e">
        <f t="shared" ref="EM76" si="723">+DD76</f>
        <v>#REF!</v>
      </c>
      <c r="EN76" s="54" t="e">
        <f t="shared" ref="EN76" si="724">+DQ76</f>
        <v>#REF!</v>
      </c>
      <c r="EO76" s="54" t="e">
        <f t="shared" ref="EO76" si="725">+ED76</f>
        <v>#REF!</v>
      </c>
    </row>
    <row r="77" spans="1:145" x14ac:dyDescent="0.2">
      <c r="A77" s="37">
        <f>+A39+27</f>
        <v>53</v>
      </c>
      <c r="B77" s="34" t="s">
        <v>215</v>
      </c>
      <c r="C77" s="35"/>
      <c r="D77" s="35"/>
      <c r="E77" s="54" t="e">
        <f>#REF!/1000000</f>
        <v>#REF!</v>
      </c>
      <c r="F77" s="54" t="e">
        <f>#REF!/1000000</f>
        <v>#REF!</v>
      </c>
      <c r="G77" s="54" t="e">
        <f>#REF!/1000000</f>
        <v>#REF!</v>
      </c>
      <c r="H77" s="54" t="e">
        <f>#REF!/1000000</f>
        <v>#REF!</v>
      </c>
      <c r="I77" s="54" t="e">
        <f>#REF!/1000000</f>
        <v>#REF!</v>
      </c>
      <c r="J77" s="54" t="e">
        <f>#REF!/1000000</f>
        <v>#REF!</v>
      </c>
      <c r="K77" s="54" t="e">
        <f>#REF!/1000000</f>
        <v>#REF!</v>
      </c>
      <c r="L77" s="54" t="e">
        <f>#REF!/1000000</f>
        <v>#REF!</v>
      </c>
      <c r="M77" s="54" t="e">
        <f>#REF!/1000000</f>
        <v>#REF!</v>
      </c>
      <c r="N77" s="54" t="e">
        <f>#REF!/1000000</f>
        <v>#REF!</v>
      </c>
      <c r="O77" s="54" t="e">
        <f>#REF!/1000000</f>
        <v>#REF!</v>
      </c>
      <c r="P77" s="54" t="e">
        <f>#REF!/1000000</f>
        <v>#REF!</v>
      </c>
      <c r="Q77" s="54" t="e">
        <f>#REF!/1000000</f>
        <v>#REF!</v>
      </c>
      <c r="R77" s="54" t="e">
        <f>#REF!/1000000</f>
        <v>#REF!</v>
      </c>
      <c r="S77" s="54" t="e">
        <f>#REF!/1000000</f>
        <v>#REF!</v>
      </c>
      <c r="T77" s="54" t="e">
        <f>#REF!/1000000</f>
        <v>#REF!</v>
      </c>
      <c r="U77" s="54" t="e">
        <f>#REF!/1000000</f>
        <v>#REF!</v>
      </c>
      <c r="V77" s="54" t="e">
        <f>#REF!/1000000</f>
        <v>#REF!</v>
      </c>
      <c r="W77" s="54" t="e">
        <f>#REF!/1000000</f>
        <v>#REF!</v>
      </c>
      <c r="X77" s="54" t="e">
        <f>#REF!/1000000</f>
        <v>#REF!</v>
      </c>
      <c r="Y77" s="54" t="e">
        <f>#REF!/1000000</f>
        <v>#REF!</v>
      </c>
      <c r="Z77" s="54" t="e">
        <f>#REF!/1000000</f>
        <v>#REF!</v>
      </c>
      <c r="AA77" s="54" t="e">
        <f>#REF!/1000000</f>
        <v>#REF!</v>
      </c>
      <c r="AB77" s="54" t="e">
        <f>#REF!/1000000</f>
        <v>#REF!</v>
      </c>
      <c r="AC77" s="54" t="e">
        <f>#REF!/1000000</f>
        <v>#REF!</v>
      </c>
      <c r="AD77" s="54" t="e">
        <f>#REF!/1000000</f>
        <v>#REF!</v>
      </c>
      <c r="AE77" s="54" t="e">
        <f>#REF!/1000000</f>
        <v>#REF!</v>
      </c>
      <c r="AF77" s="54" t="e">
        <f>#REF!/1000000</f>
        <v>#REF!</v>
      </c>
      <c r="AG77" s="54" t="e">
        <f>#REF!/1000000</f>
        <v>#REF!</v>
      </c>
      <c r="AH77" s="54" t="e">
        <f>#REF!/1000000</f>
        <v>#REF!</v>
      </c>
      <c r="AI77" s="54" t="e">
        <f>#REF!/1000000</f>
        <v>#REF!</v>
      </c>
      <c r="AJ77" s="54" t="e">
        <f>#REF!/1000000</f>
        <v>#REF!</v>
      </c>
      <c r="AK77" s="54" t="e">
        <f>#REF!/1000000</f>
        <v>#REF!</v>
      </c>
      <c r="AL77" s="54" t="e">
        <f>#REF!/1000000</f>
        <v>#REF!</v>
      </c>
      <c r="AM77" s="54" t="e">
        <f>#REF!/1000000</f>
        <v>#REF!</v>
      </c>
      <c r="AN77" s="54" t="e">
        <f>#REF!/1000000</f>
        <v>#REF!</v>
      </c>
      <c r="AO77" s="54" t="e">
        <f>#REF!/1000000</f>
        <v>#REF!</v>
      </c>
      <c r="AP77" s="54" t="e">
        <f>#REF!/1000000</f>
        <v>#REF!</v>
      </c>
      <c r="AQ77" s="54" t="e">
        <f>#REF!/1000000</f>
        <v>#REF!</v>
      </c>
      <c r="AR77" s="54" t="e">
        <f>#REF!/1000000</f>
        <v>#REF!</v>
      </c>
      <c r="AS77" s="54" t="e">
        <f>#REF!/1000000</f>
        <v>#REF!</v>
      </c>
      <c r="AT77" s="54" t="e">
        <f>#REF!/1000000</f>
        <v>#REF!</v>
      </c>
      <c r="AU77" s="54" t="e">
        <f>#REF!/1000000</f>
        <v>#REF!</v>
      </c>
      <c r="AV77" s="54" t="e">
        <f>#REF!/1000000</f>
        <v>#REF!</v>
      </c>
      <c r="AW77" s="54" t="e">
        <f>#REF!/1000000</f>
        <v>#REF!</v>
      </c>
      <c r="AX77" s="54" t="e">
        <f>#REF!/1000000</f>
        <v>#REF!</v>
      </c>
      <c r="AY77" s="54" t="e">
        <f>#REF!/1000000</f>
        <v>#REF!</v>
      </c>
      <c r="AZ77" s="54" t="e">
        <f>#REF!/1000000</f>
        <v>#REF!</v>
      </c>
      <c r="BA77" s="54" t="e">
        <f>#REF!/1000000</f>
        <v>#REF!</v>
      </c>
      <c r="BB77" s="54" t="e">
        <f>#REF!/1000000</f>
        <v>#REF!</v>
      </c>
      <c r="BC77" s="54" t="e">
        <f>#REF!/1000000</f>
        <v>#REF!</v>
      </c>
      <c r="BD77" s="54" t="e">
        <f>#REF!/1000000</f>
        <v>#REF!</v>
      </c>
      <c r="BE77" s="54" t="e">
        <f>#REF!/1000000</f>
        <v>#REF!</v>
      </c>
      <c r="BF77" s="54" t="e">
        <f>#REF!/1000000</f>
        <v>#REF!</v>
      </c>
      <c r="BG77" s="54" t="e">
        <f>#REF!/1000000</f>
        <v>#REF!</v>
      </c>
      <c r="BH77" s="54" t="e">
        <f>#REF!/1000000</f>
        <v>#REF!</v>
      </c>
      <c r="BI77" s="54" t="e">
        <f>#REF!/1000000</f>
        <v>#REF!</v>
      </c>
      <c r="BJ77" s="54" t="e">
        <f>#REF!/1000000</f>
        <v>#REF!</v>
      </c>
      <c r="BK77" s="54" t="e">
        <f>#REF!/1000000</f>
        <v>#REF!</v>
      </c>
      <c r="BL77" s="54" t="e">
        <f>#REF!/1000000</f>
        <v>#REF!</v>
      </c>
      <c r="BM77" s="54" t="e">
        <f>#REF!/1000000</f>
        <v>#REF!</v>
      </c>
      <c r="BN77" s="54" t="e">
        <f>#REF!/1000000</f>
        <v>#REF!</v>
      </c>
      <c r="BO77" s="54" t="e">
        <f>#REF!/1000000</f>
        <v>#REF!</v>
      </c>
      <c r="BP77" s="54" t="e">
        <f>#REF!/1000000</f>
        <v>#REF!</v>
      </c>
      <c r="BQ77" s="54" t="e">
        <f>#REF!/1000000</f>
        <v>#REF!</v>
      </c>
      <c r="BR77" s="54" t="e">
        <f>#REF!/1000000</f>
        <v>#REF!</v>
      </c>
      <c r="BS77" s="54" t="e">
        <f>#REF!/1000000</f>
        <v>#REF!</v>
      </c>
      <c r="BT77" s="54" t="e">
        <f>#REF!/1000000</f>
        <v>#REF!</v>
      </c>
      <c r="BU77" s="54" t="e">
        <f>#REF!/1000000</f>
        <v>#REF!</v>
      </c>
      <c r="BV77" s="54" t="e">
        <f>#REF!/1000000</f>
        <v>#REF!</v>
      </c>
      <c r="BW77" s="54" t="e">
        <f>#REF!/1000000</f>
        <v>#REF!</v>
      </c>
      <c r="BX77" s="54" t="e">
        <f>#REF!/1000000</f>
        <v>#REF!</v>
      </c>
      <c r="BY77" s="54" t="e">
        <f>#REF!/1000000</f>
        <v>#REF!</v>
      </c>
      <c r="BZ77" s="54" t="e">
        <f>#REF!/1000000</f>
        <v>#REF!</v>
      </c>
      <c r="CA77" s="54" t="e">
        <f>#REF!/1000000</f>
        <v>#REF!</v>
      </c>
      <c r="CB77" s="54" t="e">
        <f>#REF!/1000000</f>
        <v>#REF!</v>
      </c>
      <c r="CC77" s="54" t="e">
        <f>#REF!/1000000</f>
        <v>#REF!</v>
      </c>
      <c r="CD77" s="54" t="e">
        <f>#REF!/1000000</f>
        <v>#REF!</v>
      </c>
      <c r="CE77" s="54" t="e">
        <f>#REF!/1000000</f>
        <v>#REF!</v>
      </c>
      <c r="CF77" s="54" t="e">
        <f>#REF!/1000000</f>
        <v>#REF!</v>
      </c>
      <c r="CG77" s="54" t="e">
        <f>#REF!/1000000</f>
        <v>#REF!</v>
      </c>
      <c r="CH77" s="54" t="e">
        <f>#REF!/1000000</f>
        <v>#REF!</v>
      </c>
      <c r="CI77" s="54" t="e">
        <f>#REF!/1000000</f>
        <v>#REF!</v>
      </c>
      <c r="CJ77" s="54" t="e">
        <f>#REF!/1000000</f>
        <v>#REF!</v>
      </c>
      <c r="CK77" s="54" t="e">
        <f>#REF!/1000000</f>
        <v>#REF!</v>
      </c>
      <c r="CL77" s="54" t="e">
        <f>#REF!/1000000</f>
        <v>#REF!</v>
      </c>
      <c r="CM77" s="54" t="e">
        <f>#REF!/1000000</f>
        <v>#REF!</v>
      </c>
      <c r="CN77" s="54" t="e">
        <f>#REF!/1000000</f>
        <v>#REF!</v>
      </c>
      <c r="CO77" s="54" t="e">
        <f>#REF!/1000000</f>
        <v>#REF!</v>
      </c>
      <c r="CP77" s="54" t="e">
        <f>#REF!/1000000</f>
        <v>#REF!</v>
      </c>
      <c r="CQ77" s="54" t="e">
        <f>#REF!/1000000</f>
        <v>#REF!</v>
      </c>
      <c r="CR77" s="54" t="e">
        <f>#REF!/1000000</f>
        <v>#REF!</v>
      </c>
      <c r="CS77" s="54" t="e">
        <f>#REF!/1000000</f>
        <v>#REF!</v>
      </c>
      <c r="CT77" s="54" t="e">
        <f>#REF!/1000000</f>
        <v>#REF!</v>
      </c>
      <c r="CU77" s="54" t="e">
        <f>#REF!/1000000</f>
        <v>#REF!</v>
      </c>
      <c r="CV77" s="54" t="e">
        <f>#REF!/1000000</f>
        <v>#REF!</v>
      </c>
      <c r="CW77" s="54" t="e">
        <f>#REF!/1000000</f>
        <v>#REF!</v>
      </c>
      <c r="CX77" s="54" t="e">
        <f>#REF!/1000000</f>
        <v>#REF!</v>
      </c>
      <c r="CY77" s="54" t="e">
        <f>#REF!/1000000</f>
        <v>#REF!</v>
      </c>
      <c r="CZ77" s="54" t="e">
        <f>#REF!/1000000</f>
        <v>#REF!</v>
      </c>
      <c r="DA77" s="54" t="e">
        <f>#REF!/1000000</f>
        <v>#REF!</v>
      </c>
      <c r="DB77" s="54" t="e">
        <f>#REF!/1000000</f>
        <v>#REF!</v>
      </c>
      <c r="DC77" s="54" t="e">
        <f>#REF!/1000000</f>
        <v>#REF!</v>
      </c>
      <c r="DD77" s="54" t="e">
        <f>#REF!/1000000</f>
        <v>#REF!</v>
      </c>
      <c r="DE77" s="54" t="e">
        <f>#REF!/1000000</f>
        <v>#REF!</v>
      </c>
      <c r="DF77" s="54" t="e">
        <f>#REF!/1000000</f>
        <v>#REF!</v>
      </c>
      <c r="DG77" s="54" t="e">
        <f>#REF!/1000000</f>
        <v>#REF!</v>
      </c>
      <c r="DH77" s="54" t="e">
        <f>#REF!/1000000</f>
        <v>#REF!</v>
      </c>
      <c r="DI77" s="54" t="e">
        <f>#REF!/1000000</f>
        <v>#REF!</v>
      </c>
      <c r="DJ77" s="54" t="e">
        <f>#REF!/1000000</f>
        <v>#REF!</v>
      </c>
      <c r="DK77" s="54" t="e">
        <f>#REF!/1000000</f>
        <v>#REF!</v>
      </c>
      <c r="DL77" s="54" t="e">
        <f>#REF!/1000000</f>
        <v>#REF!</v>
      </c>
      <c r="DM77" s="54" t="e">
        <f>#REF!/1000000</f>
        <v>#REF!</v>
      </c>
      <c r="DN77" s="54" t="e">
        <f>#REF!/1000000</f>
        <v>#REF!</v>
      </c>
      <c r="DO77" s="54" t="e">
        <f>#REF!/1000000</f>
        <v>#REF!</v>
      </c>
      <c r="DP77" s="54" t="e">
        <f>#REF!/1000000</f>
        <v>#REF!</v>
      </c>
      <c r="DQ77" s="54" t="e">
        <f>#REF!/1000000</f>
        <v>#REF!</v>
      </c>
      <c r="DR77" s="54" t="e">
        <f>#REF!/1000000</f>
        <v>#REF!</v>
      </c>
      <c r="DS77" s="54" t="e">
        <f>#REF!/1000000</f>
        <v>#REF!</v>
      </c>
      <c r="DT77" s="54" t="e">
        <f>#REF!/1000000</f>
        <v>#REF!</v>
      </c>
      <c r="DU77" s="54" t="e">
        <f>#REF!/1000000</f>
        <v>#REF!</v>
      </c>
      <c r="DV77" s="54" t="e">
        <f>#REF!/1000000</f>
        <v>#REF!</v>
      </c>
      <c r="DW77" s="54" t="e">
        <f>#REF!/1000000</f>
        <v>#REF!</v>
      </c>
      <c r="DX77" s="54" t="e">
        <f>#REF!/1000000</f>
        <v>#REF!</v>
      </c>
      <c r="DY77" s="54" t="e">
        <f>#REF!/1000000</f>
        <v>#REF!</v>
      </c>
      <c r="DZ77" s="54" t="e">
        <f>#REF!/1000000</f>
        <v>#REF!</v>
      </c>
      <c r="EA77" s="54" t="e">
        <f>#REF!/1000000</f>
        <v>#REF!</v>
      </c>
      <c r="EB77" s="54" t="e">
        <f>#REF!/1000000</f>
        <v>#REF!</v>
      </c>
      <c r="EC77" s="54" t="e">
        <f>#REF!/1000000</f>
        <v>#REF!</v>
      </c>
      <c r="ED77" s="54" t="e">
        <f>#REF!/1000000</f>
        <v>#REF!</v>
      </c>
      <c r="EE77" s="62"/>
      <c r="EF77" s="54" t="e">
        <f>P77</f>
        <v>#REF!</v>
      </c>
      <c r="EG77" s="54" t="e">
        <f>+AC77</f>
        <v>#REF!</v>
      </c>
      <c r="EH77" s="54" t="e">
        <f>+AP77</f>
        <v>#REF!</v>
      </c>
      <c r="EI77" s="54" t="e">
        <f>+BC77</f>
        <v>#REF!</v>
      </c>
      <c r="EJ77" s="54" t="e">
        <f>+BP77</f>
        <v>#REF!</v>
      </c>
      <c r="EK77" s="54" t="e">
        <f>+CC77</f>
        <v>#REF!</v>
      </c>
      <c r="EL77" s="54" t="e">
        <f>+CP77</f>
        <v>#REF!</v>
      </c>
      <c r="EM77" s="54" t="e">
        <f>+DC77</f>
        <v>#REF!</v>
      </c>
      <c r="EN77" s="54" t="e">
        <f>+DP77</f>
        <v>#REF!</v>
      </c>
      <c r="EO77" s="54" t="e">
        <f>EC77</f>
        <v>#REF!</v>
      </c>
    </row>
    <row r="78" spans="1:145" x14ac:dyDescent="0.2">
      <c r="A78" s="37">
        <f>+A40+27</f>
        <v>54</v>
      </c>
      <c r="B78" s="34" t="s">
        <v>221</v>
      </c>
      <c r="C78" s="35"/>
      <c r="D78" s="35"/>
      <c r="E78" s="54" t="e">
        <f>#REF!/1000000</f>
        <v>#REF!</v>
      </c>
      <c r="F78" s="54" t="e">
        <f>#REF!/1000000</f>
        <v>#REF!</v>
      </c>
      <c r="G78" s="54" t="e">
        <f>#REF!/1000000</f>
        <v>#REF!</v>
      </c>
      <c r="H78" s="54" t="e">
        <f>#REF!/1000000</f>
        <v>#REF!</v>
      </c>
      <c r="I78" s="54" t="e">
        <f>#REF!/1000000</f>
        <v>#REF!</v>
      </c>
      <c r="J78" s="54" t="e">
        <f>#REF!/1000000</f>
        <v>#REF!</v>
      </c>
      <c r="K78" s="54" t="e">
        <f>#REF!/1000000</f>
        <v>#REF!</v>
      </c>
      <c r="L78" s="54" t="e">
        <f>#REF!/1000000</f>
        <v>#REF!</v>
      </c>
      <c r="M78" s="54" t="e">
        <f>#REF!/1000000</f>
        <v>#REF!</v>
      </c>
      <c r="N78" s="54" t="e">
        <f>#REF!/1000000</f>
        <v>#REF!</v>
      </c>
      <c r="O78" s="54" t="e">
        <f>#REF!/1000000</f>
        <v>#REF!</v>
      </c>
      <c r="P78" s="54" t="e">
        <f>#REF!/1000000</f>
        <v>#REF!</v>
      </c>
      <c r="Q78" s="54" t="e">
        <f>#REF!/1000000</f>
        <v>#REF!</v>
      </c>
      <c r="R78" s="54" t="e">
        <f>#REF!/1000000</f>
        <v>#REF!</v>
      </c>
      <c r="S78" s="54" t="e">
        <f>#REF!/1000000</f>
        <v>#REF!</v>
      </c>
      <c r="T78" s="54" t="e">
        <f>#REF!/1000000</f>
        <v>#REF!</v>
      </c>
      <c r="U78" s="54" t="e">
        <f>#REF!/1000000</f>
        <v>#REF!</v>
      </c>
      <c r="V78" s="54" t="e">
        <f>#REF!/1000000</f>
        <v>#REF!</v>
      </c>
      <c r="W78" s="54" t="e">
        <f>#REF!/1000000</f>
        <v>#REF!</v>
      </c>
      <c r="X78" s="54" t="e">
        <f>#REF!/1000000</f>
        <v>#REF!</v>
      </c>
      <c r="Y78" s="54" t="e">
        <f>#REF!/1000000</f>
        <v>#REF!</v>
      </c>
      <c r="Z78" s="54" t="e">
        <f>#REF!/1000000</f>
        <v>#REF!</v>
      </c>
      <c r="AA78" s="54" t="e">
        <f>#REF!/1000000</f>
        <v>#REF!</v>
      </c>
      <c r="AB78" s="54" t="e">
        <f>#REF!/1000000</f>
        <v>#REF!</v>
      </c>
      <c r="AC78" s="54" t="e">
        <f>#REF!/1000000</f>
        <v>#REF!</v>
      </c>
      <c r="AD78" s="54" t="e">
        <f>#REF!/1000000</f>
        <v>#REF!</v>
      </c>
      <c r="AE78" s="54" t="e">
        <f>#REF!/1000000</f>
        <v>#REF!</v>
      </c>
      <c r="AF78" s="54" t="e">
        <f>#REF!/1000000</f>
        <v>#REF!</v>
      </c>
      <c r="AG78" s="54" t="e">
        <f>#REF!/1000000</f>
        <v>#REF!</v>
      </c>
      <c r="AH78" s="54" t="e">
        <f>#REF!/1000000</f>
        <v>#REF!</v>
      </c>
      <c r="AI78" s="54" t="e">
        <f>#REF!/1000000</f>
        <v>#REF!</v>
      </c>
      <c r="AJ78" s="54" t="e">
        <f>#REF!/1000000</f>
        <v>#REF!</v>
      </c>
      <c r="AK78" s="54" t="e">
        <f>#REF!/1000000</f>
        <v>#REF!</v>
      </c>
      <c r="AL78" s="54" t="e">
        <f>#REF!/1000000</f>
        <v>#REF!</v>
      </c>
      <c r="AM78" s="54" t="e">
        <f>#REF!/1000000</f>
        <v>#REF!</v>
      </c>
      <c r="AN78" s="54" t="e">
        <f>#REF!/1000000</f>
        <v>#REF!</v>
      </c>
      <c r="AO78" s="54" t="e">
        <f>#REF!/1000000</f>
        <v>#REF!</v>
      </c>
      <c r="AP78" s="54" t="e">
        <f>#REF!/1000000</f>
        <v>#REF!</v>
      </c>
      <c r="AQ78" s="54" t="e">
        <f>#REF!/1000000</f>
        <v>#REF!</v>
      </c>
      <c r="AR78" s="54" t="e">
        <f>#REF!/1000000</f>
        <v>#REF!</v>
      </c>
      <c r="AS78" s="54" t="e">
        <f>#REF!/1000000</f>
        <v>#REF!</v>
      </c>
      <c r="AT78" s="54" t="e">
        <f>#REF!/1000000</f>
        <v>#REF!</v>
      </c>
      <c r="AU78" s="54" t="e">
        <f>#REF!/1000000</f>
        <v>#REF!</v>
      </c>
      <c r="AV78" s="54" t="e">
        <f>#REF!/1000000</f>
        <v>#REF!</v>
      </c>
      <c r="AW78" s="54" t="e">
        <f>#REF!/1000000</f>
        <v>#REF!</v>
      </c>
      <c r="AX78" s="54" t="e">
        <f>#REF!/1000000</f>
        <v>#REF!</v>
      </c>
      <c r="AY78" s="54" t="e">
        <f>#REF!/1000000</f>
        <v>#REF!</v>
      </c>
      <c r="AZ78" s="54" t="e">
        <f>#REF!/1000000</f>
        <v>#REF!</v>
      </c>
      <c r="BA78" s="54" t="e">
        <f>#REF!/1000000</f>
        <v>#REF!</v>
      </c>
      <c r="BB78" s="54" t="e">
        <f>#REF!/1000000</f>
        <v>#REF!</v>
      </c>
      <c r="BC78" s="54" t="e">
        <f>#REF!/1000000</f>
        <v>#REF!</v>
      </c>
      <c r="BD78" s="54" t="e">
        <f>#REF!/1000000</f>
        <v>#REF!</v>
      </c>
      <c r="BE78" s="54" t="e">
        <f>#REF!/1000000</f>
        <v>#REF!</v>
      </c>
      <c r="BF78" s="54" t="e">
        <f>#REF!/1000000</f>
        <v>#REF!</v>
      </c>
      <c r="BG78" s="54" t="e">
        <f>#REF!/1000000</f>
        <v>#REF!</v>
      </c>
      <c r="BH78" s="54" t="e">
        <f>#REF!/1000000</f>
        <v>#REF!</v>
      </c>
      <c r="BI78" s="54" t="e">
        <f>#REF!/1000000</f>
        <v>#REF!</v>
      </c>
      <c r="BJ78" s="54" t="e">
        <f>#REF!/1000000</f>
        <v>#REF!</v>
      </c>
      <c r="BK78" s="54" t="e">
        <f>#REF!/1000000</f>
        <v>#REF!</v>
      </c>
      <c r="BL78" s="54" t="e">
        <f>#REF!/1000000</f>
        <v>#REF!</v>
      </c>
      <c r="BM78" s="54" t="e">
        <f>#REF!/1000000</f>
        <v>#REF!</v>
      </c>
      <c r="BN78" s="54" t="e">
        <f>#REF!/1000000</f>
        <v>#REF!</v>
      </c>
      <c r="BO78" s="54" t="e">
        <f>#REF!/1000000</f>
        <v>#REF!</v>
      </c>
      <c r="BP78" s="54" t="e">
        <f>#REF!/1000000</f>
        <v>#REF!</v>
      </c>
      <c r="BQ78" s="54" t="e">
        <f>#REF!/1000000</f>
        <v>#REF!</v>
      </c>
      <c r="BR78" s="54" t="e">
        <f>#REF!/1000000</f>
        <v>#REF!</v>
      </c>
      <c r="BS78" s="54" t="e">
        <f>#REF!/1000000</f>
        <v>#REF!</v>
      </c>
      <c r="BT78" s="54" t="e">
        <f>#REF!/1000000</f>
        <v>#REF!</v>
      </c>
      <c r="BU78" s="54" t="e">
        <f>#REF!/1000000</f>
        <v>#REF!</v>
      </c>
      <c r="BV78" s="54" t="e">
        <f>#REF!/1000000</f>
        <v>#REF!</v>
      </c>
      <c r="BW78" s="54" t="e">
        <f>#REF!/1000000</f>
        <v>#REF!</v>
      </c>
      <c r="BX78" s="54" t="e">
        <f>#REF!/1000000</f>
        <v>#REF!</v>
      </c>
      <c r="BY78" s="54" t="e">
        <f>#REF!/1000000</f>
        <v>#REF!</v>
      </c>
      <c r="BZ78" s="54" t="e">
        <f>#REF!/1000000</f>
        <v>#REF!</v>
      </c>
      <c r="CA78" s="54" t="e">
        <f>#REF!/1000000</f>
        <v>#REF!</v>
      </c>
      <c r="CB78" s="54" t="e">
        <f>#REF!/1000000</f>
        <v>#REF!</v>
      </c>
      <c r="CC78" s="54" t="e">
        <f>#REF!/1000000</f>
        <v>#REF!</v>
      </c>
      <c r="CD78" s="54" t="e">
        <f>#REF!/1000000</f>
        <v>#REF!</v>
      </c>
      <c r="CE78" s="54" t="e">
        <f>#REF!/1000000</f>
        <v>#REF!</v>
      </c>
      <c r="CF78" s="54" t="e">
        <f>#REF!/1000000</f>
        <v>#REF!</v>
      </c>
      <c r="CG78" s="54" t="e">
        <f>#REF!/1000000</f>
        <v>#REF!</v>
      </c>
      <c r="CH78" s="54" t="e">
        <f>#REF!/1000000</f>
        <v>#REF!</v>
      </c>
      <c r="CI78" s="54" t="e">
        <f>#REF!/1000000</f>
        <v>#REF!</v>
      </c>
      <c r="CJ78" s="54" t="e">
        <f>#REF!/1000000</f>
        <v>#REF!</v>
      </c>
      <c r="CK78" s="54" t="e">
        <f>#REF!/1000000</f>
        <v>#REF!</v>
      </c>
      <c r="CL78" s="54" t="e">
        <f>#REF!/1000000</f>
        <v>#REF!</v>
      </c>
      <c r="CM78" s="54" t="e">
        <f>#REF!/1000000</f>
        <v>#REF!</v>
      </c>
      <c r="CN78" s="54" t="e">
        <f>#REF!/1000000</f>
        <v>#REF!</v>
      </c>
      <c r="CO78" s="54" t="e">
        <f>#REF!/1000000</f>
        <v>#REF!</v>
      </c>
      <c r="CP78" s="54" t="e">
        <f>#REF!/1000000</f>
        <v>#REF!</v>
      </c>
      <c r="CQ78" s="54" t="e">
        <f>#REF!/1000000</f>
        <v>#REF!</v>
      </c>
      <c r="CR78" s="54" t="e">
        <f>#REF!/1000000</f>
        <v>#REF!</v>
      </c>
      <c r="CS78" s="54" t="e">
        <f>#REF!/1000000</f>
        <v>#REF!</v>
      </c>
      <c r="CT78" s="54" t="e">
        <f>#REF!/1000000</f>
        <v>#REF!</v>
      </c>
      <c r="CU78" s="54" t="e">
        <f>#REF!/1000000</f>
        <v>#REF!</v>
      </c>
      <c r="CV78" s="54" t="e">
        <f>#REF!/1000000</f>
        <v>#REF!</v>
      </c>
      <c r="CW78" s="54" t="e">
        <f>#REF!/1000000</f>
        <v>#REF!</v>
      </c>
      <c r="CX78" s="54" t="e">
        <f>#REF!/1000000</f>
        <v>#REF!</v>
      </c>
      <c r="CY78" s="54" t="e">
        <f>#REF!/1000000</f>
        <v>#REF!</v>
      </c>
      <c r="CZ78" s="54" t="e">
        <f>#REF!/1000000</f>
        <v>#REF!</v>
      </c>
      <c r="DA78" s="54" t="e">
        <f>#REF!/1000000</f>
        <v>#REF!</v>
      </c>
      <c r="DB78" s="54" t="e">
        <f>#REF!/1000000</f>
        <v>#REF!</v>
      </c>
      <c r="DC78" s="54" t="e">
        <f>#REF!/1000000</f>
        <v>#REF!</v>
      </c>
      <c r="DD78" s="54" t="e">
        <f>#REF!/1000000</f>
        <v>#REF!</v>
      </c>
      <c r="DE78" s="54" t="e">
        <f>#REF!/1000000</f>
        <v>#REF!</v>
      </c>
      <c r="DF78" s="54" t="e">
        <f>#REF!/1000000</f>
        <v>#REF!</v>
      </c>
      <c r="DG78" s="54" t="e">
        <f>#REF!/1000000</f>
        <v>#REF!</v>
      </c>
      <c r="DH78" s="54" t="e">
        <f>#REF!/1000000</f>
        <v>#REF!</v>
      </c>
      <c r="DI78" s="54" t="e">
        <f>#REF!/1000000</f>
        <v>#REF!</v>
      </c>
      <c r="DJ78" s="54" t="e">
        <f>#REF!/1000000</f>
        <v>#REF!</v>
      </c>
      <c r="DK78" s="54" t="e">
        <f>#REF!/1000000</f>
        <v>#REF!</v>
      </c>
      <c r="DL78" s="54" t="e">
        <f>#REF!/1000000</f>
        <v>#REF!</v>
      </c>
      <c r="DM78" s="54" t="e">
        <f>#REF!/1000000</f>
        <v>#REF!</v>
      </c>
      <c r="DN78" s="54" t="e">
        <f>#REF!/1000000</f>
        <v>#REF!</v>
      </c>
      <c r="DO78" s="54" t="e">
        <f>#REF!/1000000</f>
        <v>#REF!</v>
      </c>
      <c r="DP78" s="54" t="e">
        <f>#REF!/1000000</f>
        <v>#REF!</v>
      </c>
      <c r="DQ78" s="54" t="e">
        <f>#REF!/1000000</f>
        <v>#REF!</v>
      </c>
      <c r="DR78" s="54" t="e">
        <f>#REF!/1000000</f>
        <v>#REF!</v>
      </c>
      <c r="DS78" s="54" t="e">
        <f>#REF!/1000000</f>
        <v>#REF!</v>
      </c>
      <c r="DT78" s="54" t="e">
        <f>#REF!/1000000</f>
        <v>#REF!</v>
      </c>
      <c r="DU78" s="54" t="e">
        <f>#REF!/1000000</f>
        <v>#REF!</v>
      </c>
      <c r="DV78" s="54" t="e">
        <f>#REF!/1000000</f>
        <v>#REF!</v>
      </c>
      <c r="DW78" s="54" t="e">
        <f>#REF!/1000000</f>
        <v>#REF!</v>
      </c>
      <c r="DX78" s="54" t="e">
        <f>#REF!/1000000</f>
        <v>#REF!</v>
      </c>
      <c r="DY78" s="54" t="e">
        <f>#REF!/1000000</f>
        <v>#REF!</v>
      </c>
      <c r="DZ78" s="54" t="e">
        <f>#REF!/1000000</f>
        <v>#REF!</v>
      </c>
      <c r="EA78" s="54" t="e">
        <f>#REF!/1000000</f>
        <v>#REF!</v>
      </c>
      <c r="EB78" s="54" t="e">
        <f>#REF!/1000000</f>
        <v>#REF!</v>
      </c>
      <c r="EC78" s="54" t="e">
        <f>#REF!/1000000</f>
        <v>#REF!</v>
      </c>
      <c r="ED78" s="54" t="e">
        <f>#REF!/1000000</f>
        <v>#REF!</v>
      </c>
      <c r="EE78" s="62"/>
      <c r="EF78" s="54" t="e">
        <f t="shared" ref="EF78" si="726">+Q78</f>
        <v>#REF!</v>
      </c>
      <c r="EG78" s="54" t="e">
        <f t="shared" ref="EG78" si="727">+AD78</f>
        <v>#REF!</v>
      </c>
      <c r="EH78" s="54" t="e">
        <f t="shared" ref="EH78" si="728">+AQ78</f>
        <v>#REF!</v>
      </c>
      <c r="EI78" s="54" t="e">
        <f t="shared" ref="EI78" si="729">+BD78</f>
        <v>#REF!</v>
      </c>
      <c r="EJ78" s="54" t="e">
        <f t="shared" ref="EJ78" si="730">+BQ78</f>
        <v>#REF!</v>
      </c>
      <c r="EK78" s="54" t="e">
        <f t="shared" ref="EK78" si="731">+CD78</f>
        <v>#REF!</v>
      </c>
      <c r="EL78" s="54" t="e">
        <f t="shared" ref="EL78" si="732">+CQ78</f>
        <v>#REF!</v>
      </c>
      <c r="EM78" s="54" t="e">
        <f t="shared" ref="EM78" si="733">+DD78</f>
        <v>#REF!</v>
      </c>
      <c r="EN78" s="54" t="e">
        <f t="shared" ref="EN78" si="734">+DQ78</f>
        <v>#REF!</v>
      </c>
      <c r="EO78" s="54" t="e">
        <f t="shared" ref="EO78" si="735">+ED78</f>
        <v>#REF!</v>
      </c>
    </row>
    <row r="79" spans="1:145" x14ac:dyDescent="0.2">
      <c r="A79" s="37"/>
      <c r="B79" s="34"/>
      <c r="C79" s="63"/>
      <c r="D79" s="63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</row>
    <row r="80" spans="1:145" x14ac:dyDescent="0.2">
      <c r="A80" s="475" t="s">
        <v>182</v>
      </c>
      <c r="B80" s="476"/>
      <c r="C80" s="477"/>
      <c r="D80" s="215"/>
      <c r="EG80" s="72" t="e">
        <f t="shared" ref="EG80:EO80" si="736">(EG88-EF88)/EF88</f>
        <v>#REF!</v>
      </c>
      <c r="EH80" s="72" t="e">
        <f t="shared" si="736"/>
        <v>#REF!</v>
      </c>
      <c r="EI80" s="72" t="e">
        <f t="shared" si="736"/>
        <v>#REF!</v>
      </c>
      <c r="EJ80" s="72" t="e">
        <f t="shared" si="736"/>
        <v>#REF!</v>
      </c>
      <c r="EK80" s="72" t="e">
        <f t="shared" si="736"/>
        <v>#REF!</v>
      </c>
      <c r="EL80" s="72" t="e">
        <f t="shared" si="736"/>
        <v>#REF!</v>
      </c>
      <c r="EM80" s="72" t="e">
        <f t="shared" si="736"/>
        <v>#REF!</v>
      </c>
      <c r="EN80" s="72" t="e">
        <f t="shared" si="736"/>
        <v>#REF!</v>
      </c>
      <c r="EO80" s="72" t="e">
        <f t="shared" si="736"/>
        <v>#REF!</v>
      </c>
    </row>
    <row r="81" spans="1:160" x14ac:dyDescent="0.2">
      <c r="B81" s="25"/>
      <c r="C81" s="25"/>
      <c r="D81" s="25"/>
      <c r="E81" s="29" t="e">
        <f>E43</f>
        <v>#REF!</v>
      </c>
      <c r="F81" s="29" t="e">
        <f t="shared" ref="F81:BQ81" si="737">F43</f>
        <v>#REF!</v>
      </c>
      <c r="G81" s="29" t="e">
        <f t="shared" si="737"/>
        <v>#REF!</v>
      </c>
      <c r="H81" s="29" t="e">
        <f t="shared" si="737"/>
        <v>#REF!</v>
      </c>
      <c r="I81" s="29" t="e">
        <f t="shared" si="737"/>
        <v>#REF!</v>
      </c>
      <c r="J81" s="29" t="e">
        <f t="shared" si="737"/>
        <v>#REF!</v>
      </c>
      <c r="K81" s="29" t="e">
        <f t="shared" si="737"/>
        <v>#REF!</v>
      </c>
      <c r="L81" s="29" t="e">
        <f t="shared" si="737"/>
        <v>#REF!</v>
      </c>
      <c r="M81" s="29" t="e">
        <f t="shared" si="737"/>
        <v>#REF!</v>
      </c>
      <c r="N81" s="29">
        <f t="shared" si="737"/>
        <v>2017</v>
      </c>
      <c r="O81" s="29">
        <f t="shared" si="737"/>
        <v>2017</v>
      </c>
      <c r="P81" s="29">
        <f t="shared" si="737"/>
        <v>2017</v>
      </c>
      <c r="Q81" s="29" t="e">
        <f t="shared" si="737"/>
        <v>#REF!</v>
      </c>
      <c r="R81" s="29">
        <f t="shared" si="737"/>
        <v>2018</v>
      </c>
      <c r="S81" s="29">
        <f t="shared" si="737"/>
        <v>2018</v>
      </c>
      <c r="T81" s="29">
        <f t="shared" si="737"/>
        <v>2018</v>
      </c>
      <c r="U81" s="29">
        <f t="shared" si="737"/>
        <v>2018</v>
      </c>
      <c r="V81" s="29">
        <f t="shared" si="737"/>
        <v>2018</v>
      </c>
      <c r="W81" s="29">
        <f t="shared" si="737"/>
        <v>2018</v>
      </c>
      <c r="X81" s="29">
        <f t="shared" si="737"/>
        <v>2018</v>
      </c>
      <c r="Y81" s="29">
        <f t="shared" si="737"/>
        <v>2018</v>
      </c>
      <c r="Z81" s="29">
        <f t="shared" si="737"/>
        <v>2018</v>
      </c>
      <c r="AA81" s="29" t="e">
        <f t="shared" si="737"/>
        <v>#REF!</v>
      </c>
      <c r="AB81" s="29" t="e">
        <f t="shared" si="737"/>
        <v>#REF!</v>
      </c>
      <c r="AC81" s="29" t="e">
        <f t="shared" si="737"/>
        <v>#REF!</v>
      </c>
      <c r="AD81" s="29" t="e">
        <f t="shared" si="737"/>
        <v>#REF!</v>
      </c>
      <c r="AE81" s="29" t="e">
        <f t="shared" si="737"/>
        <v>#REF!</v>
      </c>
      <c r="AF81" s="29" t="e">
        <f t="shared" si="737"/>
        <v>#REF!</v>
      </c>
      <c r="AG81" s="29" t="e">
        <f t="shared" si="737"/>
        <v>#REF!</v>
      </c>
      <c r="AH81" s="29" t="e">
        <f t="shared" si="737"/>
        <v>#REF!</v>
      </c>
      <c r="AI81" s="29" t="e">
        <f t="shared" si="737"/>
        <v>#REF!</v>
      </c>
      <c r="AJ81" s="29" t="e">
        <f t="shared" si="737"/>
        <v>#REF!</v>
      </c>
      <c r="AK81" s="29" t="e">
        <f t="shared" si="737"/>
        <v>#REF!</v>
      </c>
      <c r="AL81" s="29" t="e">
        <f t="shared" si="737"/>
        <v>#REF!</v>
      </c>
      <c r="AM81" s="29" t="e">
        <f t="shared" si="737"/>
        <v>#REF!</v>
      </c>
      <c r="AN81" s="29" t="e">
        <f t="shared" si="737"/>
        <v>#REF!</v>
      </c>
      <c r="AO81" s="29" t="e">
        <f t="shared" si="737"/>
        <v>#REF!</v>
      </c>
      <c r="AP81" s="29" t="e">
        <f t="shared" si="737"/>
        <v>#REF!</v>
      </c>
      <c r="AQ81" s="29" t="e">
        <f t="shared" si="737"/>
        <v>#REF!</v>
      </c>
      <c r="AR81" s="29" t="e">
        <f t="shared" si="737"/>
        <v>#REF!</v>
      </c>
      <c r="AS81" s="29" t="e">
        <f t="shared" si="737"/>
        <v>#REF!</v>
      </c>
      <c r="AT81" s="29" t="e">
        <f t="shared" si="737"/>
        <v>#REF!</v>
      </c>
      <c r="AU81" s="29" t="e">
        <f t="shared" si="737"/>
        <v>#REF!</v>
      </c>
      <c r="AV81" s="29" t="e">
        <f t="shared" si="737"/>
        <v>#REF!</v>
      </c>
      <c r="AW81" s="29" t="e">
        <f t="shared" si="737"/>
        <v>#REF!</v>
      </c>
      <c r="AX81" s="29" t="e">
        <f t="shared" si="737"/>
        <v>#REF!</v>
      </c>
      <c r="AY81" s="29" t="e">
        <f t="shared" si="737"/>
        <v>#REF!</v>
      </c>
      <c r="AZ81" s="29" t="e">
        <f t="shared" si="737"/>
        <v>#REF!</v>
      </c>
      <c r="BA81" s="29" t="e">
        <f t="shared" si="737"/>
        <v>#REF!</v>
      </c>
      <c r="BB81" s="29" t="e">
        <f t="shared" si="737"/>
        <v>#REF!</v>
      </c>
      <c r="BC81" s="29" t="e">
        <f t="shared" si="737"/>
        <v>#REF!</v>
      </c>
      <c r="BD81" s="29" t="e">
        <f t="shared" si="737"/>
        <v>#REF!</v>
      </c>
      <c r="BE81" s="29" t="e">
        <f t="shared" si="737"/>
        <v>#REF!</v>
      </c>
      <c r="BF81" s="29" t="e">
        <f t="shared" si="737"/>
        <v>#REF!</v>
      </c>
      <c r="BG81" s="29" t="e">
        <f t="shared" si="737"/>
        <v>#REF!</v>
      </c>
      <c r="BH81" s="29" t="e">
        <f t="shared" si="737"/>
        <v>#REF!</v>
      </c>
      <c r="BI81" s="29" t="e">
        <f t="shared" si="737"/>
        <v>#REF!</v>
      </c>
      <c r="BJ81" s="29" t="e">
        <f t="shared" si="737"/>
        <v>#REF!</v>
      </c>
      <c r="BK81" s="29" t="e">
        <f t="shared" si="737"/>
        <v>#REF!</v>
      </c>
      <c r="BL81" s="29" t="e">
        <f t="shared" si="737"/>
        <v>#REF!</v>
      </c>
      <c r="BM81" s="29" t="e">
        <f t="shared" si="737"/>
        <v>#REF!</v>
      </c>
      <c r="BN81" s="29" t="e">
        <f t="shared" si="737"/>
        <v>#REF!</v>
      </c>
      <c r="BO81" s="29" t="e">
        <f t="shared" si="737"/>
        <v>#REF!</v>
      </c>
      <c r="BP81" s="29" t="e">
        <f t="shared" si="737"/>
        <v>#REF!</v>
      </c>
      <c r="BQ81" s="29" t="e">
        <f t="shared" si="737"/>
        <v>#REF!</v>
      </c>
      <c r="BR81" s="29" t="e">
        <f t="shared" ref="BR81:EC81" si="738">BR43</f>
        <v>#REF!</v>
      </c>
      <c r="BS81" s="29" t="e">
        <f t="shared" si="738"/>
        <v>#REF!</v>
      </c>
      <c r="BT81" s="29" t="e">
        <f t="shared" si="738"/>
        <v>#REF!</v>
      </c>
      <c r="BU81" s="29" t="e">
        <f t="shared" si="738"/>
        <v>#REF!</v>
      </c>
      <c r="BV81" s="29" t="e">
        <f t="shared" si="738"/>
        <v>#REF!</v>
      </c>
      <c r="BW81" s="29" t="e">
        <f t="shared" si="738"/>
        <v>#REF!</v>
      </c>
      <c r="BX81" s="29" t="e">
        <f t="shared" si="738"/>
        <v>#REF!</v>
      </c>
      <c r="BY81" s="29" t="e">
        <f t="shared" si="738"/>
        <v>#REF!</v>
      </c>
      <c r="BZ81" s="29" t="e">
        <f t="shared" si="738"/>
        <v>#REF!</v>
      </c>
      <c r="CA81" s="29" t="e">
        <f t="shared" si="738"/>
        <v>#REF!</v>
      </c>
      <c r="CB81" s="29" t="e">
        <f t="shared" si="738"/>
        <v>#REF!</v>
      </c>
      <c r="CC81" s="29" t="e">
        <f t="shared" si="738"/>
        <v>#REF!</v>
      </c>
      <c r="CD81" s="29" t="e">
        <f t="shared" si="738"/>
        <v>#REF!</v>
      </c>
      <c r="CE81" s="29" t="e">
        <f t="shared" si="738"/>
        <v>#REF!</v>
      </c>
      <c r="CF81" s="29" t="e">
        <f t="shared" si="738"/>
        <v>#REF!</v>
      </c>
      <c r="CG81" s="29" t="e">
        <f t="shared" si="738"/>
        <v>#REF!</v>
      </c>
      <c r="CH81" s="29" t="e">
        <f t="shared" si="738"/>
        <v>#REF!</v>
      </c>
      <c r="CI81" s="29" t="e">
        <f t="shared" si="738"/>
        <v>#REF!</v>
      </c>
      <c r="CJ81" s="29" t="e">
        <f t="shared" si="738"/>
        <v>#REF!</v>
      </c>
      <c r="CK81" s="29" t="e">
        <f t="shared" si="738"/>
        <v>#REF!</v>
      </c>
      <c r="CL81" s="29" t="e">
        <f t="shared" si="738"/>
        <v>#REF!</v>
      </c>
      <c r="CM81" s="29" t="e">
        <f t="shared" si="738"/>
        <v>#REF!</v>
      </c>
      <c r="CN81" s="29" t="e">
        <f t="shared" si="738"/>
        <v>#REF!</v>
      </c>
      <c r="CO81" s="29" t="e">
        <f t="shared" si="738"/>
        <v>#REF!</v>
      </c>
      <c r="CP81" s="29" t="e">
        <f t="shared" si="738"/>
        <v>#REF!</v>
      </c>
      <c r="CQ81" s="29" t="e">
        <f t="shared" si="738"/>
        <v>#REF!</v>
      </c>
      <c r="CR81" s="29" t="e">
        <f t="shared" si="738"/>
        <v>#REF!</v>
      </c>
      <c r="CS81" s="29" t="e">
        <f t="shared" si="738"/>
        <v>#REF!</v>
      </c>
      <c r="CT81" s="29" t="e">
        <f t="shared" si="738"/>
        <v>#REF!</v>
      </c>
      <c r="CU81" s="29" t="e">
        <f t="shared" si="738"/>
        <v>#REF!</v>
      </c>
      <c r="CV81" s="29" t="e">
        <f t="shared" si="738"/>
        <v>#REF!</v>
      </c>
      <c r="CW81" s="29" t="e">
        <f t="shared" si="738"/>
        <v>#REF!</v>
      </c>
      <c r="CX81" s="29" t="e">
        <f t="shared" si="738"/>
        <v>#REF!</v>
      </c>
      <c r="CY81" s="29" t="e">
        <f t="shared" si="738"/>
        <v>#REF!</v>
      </c>
      <c r="CZ81" s="29" t="e">
        <f t="shared" si="738"/>
        <v>#REF!</v>
      </c>
      <c r="DA81" s="29" t="e">
        <f t="shared" si="738"/>
        <v>#REF!</v>
      </c>
      <c r="DB81" s="29" t="e">
        <f t="shared" si="738"/>
        <v>#REF!</v>
      </c>
      <c r="DC81" s="29" t="e">
        <f t="shared" si="738"/>
        <v>#REF!</v>
      </c>
      <c r="DD81" s="29" t="e">
        <f t="shared" si="738"/>
        <v>#REF!</v>
      </c>
      <c r="DE81" s="29" t="e">
        <f t="shared" si="738"/>
        <v>#REF!</v>
      </c>
      <c r="DF81" s="29" t="e">
        <f t="shared" si="738"/>
        <v>#REF!</v>
      </c>
      <c r="DG81" s="29" t="e">
        <f t="shared" si="738"/>
        <v>#REF!</v>
      </c>
      <c r="DH81" s="29" t="e">
        <f t="shared" si="738"/>
        <v>#REF!</v>
      </c>
      <c r="DI81" s="29" t="e">
        <f t="shared" si="738"/>
        <v>#REF!</v>
      </c>
      <c r="DJ81" s="29" t="e">
        <f t="shared" si="738"/>
        <v>#REF!</v>
      </c>
      <c r="DK81" s="29" t="e">
        <f t="shared" si="738"/>
        <v>#REF!</v>
      </c>
      <c r="DL81" s="29" t="e">
        <f t="shared" si="738"/>
        <v>#REF!</v>
      </c>
      <c r="DM81" s="29" t="e">
        <f t="shared" si="738"/>
        <v>#REF!</v>
      </c>
      <c r="DN81" s="29" t="e">
        <f t="shared" si="738"/>
        <v>#REF!</v>
      </c>
      <c r="DO81" s="29" t="e">
        <f t="shared" si="738"/>
        <v>#REF!</v>
      </c>
      <c r="DP81" s="29" t="e">
        <f t="shared" si="738"/>
        <v>#REF!</v>
      </c>
      <c r="DQ81" s="29" t="e">
        <f t="shared" si="738"/>
        <v>#REF!</v>
      </c>
      <c r="DR81" s="29" t="e">
        <f t="shared" si="738"/>
        <v>#REF!</v>
      </c>
      <c r="DS81" s="29" t="e">
        <f t="shared" si="738"/>
        <v>#REF!</v>
      </c>
      <c r="DT81" s="29" t="e">
        <f t="shared" si="738"/>
        <v>#REF!</v>
      </c>
      <c r="DU81" s="29" t="e">
        <f t="shared" si="738"/>
        <v>#REF!</v>
      </c>
      <c r="DV81" s="29" t="e">
        <f t="shared" si="738"/>
        <v>#REF!</v>
      </c>
      <c r="DW81" s="29" t="e">
        <f t="shared" si="738"/>
        <v>#REF!</v>
      </c>
      <c r="DX81" s="29" t="e">
        <f t="shared" si="738"/>
        <v>#REF!</v>
      </c>
      <c r="DY81" s="29" t="e">
        <f t="shared" si="738"/>
        <v>#REF!</v>
      </c>
      <c r="DZ81" s="29" t="e">
        <f t="shared" si="738"/>
        <v>#REF!</v>
      </c>
      <c r="EA81" s="29" t="e">
        <f t="shared" si="738"/>
        <v>#REF!</v>
      </c>
      <c r="EB81" s="29" t="e">
        <f t="shared" si="738"/>
        <v>#REF!</v>
      </c>
      <c r="EC81" s="29" t="e">
        <f t="shared" si="738"/>
        <v>#REF!</v>
      </c>
      <c r="ED81" s="29" t="e">
        <f>ED43</f>
        <v>#REF!</v>
      </c>
      <c r="EF81" s="29" t="e">
        <f>EF43</f>
        <v>#REF!</v>
      </c>
      <c r="EG81" s="29" t="e">
        <f t="shared" ref="EG81:EO81" si="739">EG43</f>
        <v>#REF!</v>
      </c>
      <c r="EH81" s="29" t="e">
        <f t="shared" si="739"/>
        <v>#REF!</v>
      </c>
      <c r="EI81" s="29" t="e">
        <f t="shared" si="739"/>
        <v>#REF!</v>
      </c>
      <c r="EJ81" s="29" t="e">
        <f t="shared" si="739"/>
        <v>#REF!</v>
      </c>
      <c r="EK81" s="29" t="e">
        <f t="shared" si="739"/>
        <v>#REF!</v>
      </c>
      <c r="EL81" s="29" t="e">
        <f t="shared" si="739"/>
        <v>#REF!</v>
      </c>
      <c r="EM81" s="29" t="e">
        <f t="shared" si="739"/>
        <v>#REF!</v>
      </c>
      <c r="EN81" s="29" t="e">
        <f t="shared" si="739"/>
        <v>#REF!</v>
      </c>
      <c r="EO81" s="29" t="e">
        <f t="shared" si="739"/>
        <v>#REF!</v>
      </c>
    </row>
    <row r="82" spans="1:160" x14ac:dyDescent="0.2">
      <c r="A82" s="53" t="s">
        <v>48</v>
      </c>
      <c r="B82" s="25"/>
      <c r="C82" s="25"/>
      <c r="D82" s="25"/>
      <c r="E82" s="50" t="e">
        <f>E44</f>
        <v>#REF!</v>
      </c>
      <c r="F82" s="50" t="e">
        <f t="shared" ref="F82:BQ82" si="740">F44</f>
        <v>#REF!</v>
      </c>
      <c r="G82" s="50" t="e">
        <f t="shared" si="740"/>
        <v>#REF!</v>
      </c>
      <c r="H82" s="50" t="e">
        <f t="shared" si="740"/>
        <v>#REF!</v>
      </c>
      <c r="I82" s="50" t="e">
        <f t="shared" si="740"/>
        <v>#REF!</v>
      </c>
      <c r="J82" s="50" t="e">
        <f t="shared" si="740"/>
        <v>#REF!</v>
      </c>
      <c r="K82" s="50" t="e">
        <f t="shared" si="740"/>
        <v>#REF!</v>
      </c>
      <c r="L82" s="50" t="e">
        <f t="shared" si="740"/>
        <v>#REF!</v>
      </c>
      <c r="M82" s="50" t="e">
        <f t="shared" si="740"/>
        <v>#REF!</v>
      </c>
      <c r="N82" s="50" t="str">
        <f t="shared" si="740"/>
        <v>October</v>
      </c>
      <c r="O82" s="50" t="str">
        <f t="shared" si="740"/>
        <v>November</v>
      </c>
      <c r="P82" s="50" t="str">
        <f t="shared" si="740"/>
        <v>December</v>
      </c>
      <c r="Q82" s="50" t="e">
        <f t="shared" si="740"/>
        <v>#REF!</v>
      </c>
      <c r="R82" s="50" t="str">
        <f t="shared" si="740"/>
        <v>January</v>
      </c>
      <c r="S82" s="50" t="str">
        <f t="shared" si="740"/>
        <v>February</v>
      </c>
      <c r="T82" s="50" t="str">
        <f t="shared" si="740"/>
        <v>March</v>
      </c>
      <c r="U82" s="50" t="str">
        <f t="shared" si="740"/>
        <v>April</v>
      </c>
      <c r="V82" s="50" t="str">
        <f t="shared" si="740"/>
        <v>May</v>
      </c>
      <c r="W82" s="50" t="str">
        <f t="shared" si="740"/>
        <v>June</v>
      </c>
      <c r="X82" s="50" t="str">
        <f t="shared" si="740"/>
        <v>July</v>
      </c>
      <c r="Y82" s="50" t="str">
        <f t="shared" si="740"/>
        <v>August</v>
      </c>
      <c r="Z82" s="50" t="str">
        <f t="shared" si="740"/>
        <v>September</v>
      </c>
      <c r="AA82" s="50" t="e">
        <f t="shared" si="740"/>
        <v>#REF!</v>
      </c>
      <c r="AB82" s="50" t="e">
        <f t="shared" si="740"/>
        <v>#REF!</v>
      </c>
      <c r="AC82" s="50" t="e">
        <f t="shared" si="740"/>
        <v>#REF!</v>
      </c>
      <c r="AD82" s="50" t="e">
        <f t="shared" si="740"/>
        <v>#REF!</v>
      </c>
      <c r="AE82" s="50" t="e">
        <f t="shared" si="740"/>
        <v>#REF!</v>
      </c>
      <c r="AF82" s="50" t="e">
        <f t="shared" si="740"/>
        <v>#REF!</v>
      </c>
      <c r="AG82" s="50" t="e">
        <f t="shared" si="740"/>
        <v>#REF!</v>
      </c>
      <c r="AH82" s="50" t="e">
        <f t="shared" si="740"/>
        <v>#REF!</v>
      </c>
      <c r="AI82" s="50" t="e">
        <f t="shared" si="740"/>
        <v>#REF!</v>
      </c>
      <c r="AJ82" s="50" t="e">
        <f t="shared" si="740"/>
        <v>#REF!</v>
      </c>
      <c r="AK82" s="50" t="e">
        <f t="shared" si="740"/>
        <v>#REF!</v>
      </c>
      <c r="AL82" s="50" t="e">
        <f t="shared" si="740"/>
        <v>#REF!</v>
      </c>
      <c r="AM82" s="50" t="e">
        <f t="shared" si="740"/>
        <v>#REF!</v>
      </c>
      <c r="AN82" s="50" t="e">
        <f t="shared" si="740"/>
        <v>#REF!</v>
      </c>
      <c r="AO82" s="50" t="e">
        <f t="shared" si="740"/>
        <v>#REF!</v>
      </c>
      <c r="AP82" s="50" t="e">
        <f t="shared" si="740"/>
        <v>#REF!</v>
      </c>
      <c r="AQ82" s="50" t="e">
        <f t="shared" si="740"/>
        <v>#REF!</v>
      </c>
      <c r="AR82" s="50" t="e">
        <f t="shared" si="740"/>
        <v>#REF!</v>
      </c>
      <c r="AS82" s="50" t="e">
        <f t="shared" si="740"/>
        <v>#REF!</v>
      </c>
      <c r="AT82" s="50" t="e">
        <f t="shared" si="740"/>
        <v>#REF!</v>
      </c>
      <c r="AU82" s="50" t="e">
        <f t="shared" si="740"/>
        <v>#REF!</v>
      </c>
      <c r="AV82" s="50" t="e">
        <f t="shared" si="740"/>
        <v>#REF!</v>
      </c>
      <c r="AW82" s="50" t="e">
        <f t="shared" si="740"/>
        <v>#REF!</v>
      </c>
      <c r="AX82" s="50" t="e">
        <f t="shared" si="740"/>
        <v>#REF!</v>
      </c>
      <c r="AY82" s="50" t="e">
        <f t="shared" si="740"/>
        <v>#REF!</v>
      </c>
      <c r="AZ82" s="50" t="e">
        <f t="shared" si="740"/>
        <v>#REF!</v>
      </c>
      <c r="BA82" s="50" t="e">
        <f t="shared" si="740"/>
        <v>#REF!</v>
      </c>
      <c r="BB82" s="50" t="e">
        <f t="shared" si="740"/>
        <v>#REF!</v>
      </c>
      <c r="BC82" s="50" t="e">
        <f t="shared" si="740"/>
        <v>#REF!</v>
      </c>
      <c r="BD82" s="50" t="e">
        <f t="shared" si="740"/>
        <v>#REF!</v>
      </c>
      <c r="BE82" s="50" t="e">
        <f t="shared" si="740"/>
        <v>#REF!</v>
      </c>
      <c r="BF82" s="50" t="e">
        <f t="shared" si="740"/>
        <v>#REF!</v>
      </c>
      <c r="BG82" s="50" t="e">
        <f t="shared" si="740"/>
        <v>#REF!</v>
      </c>
      <c r="BH82" s="50" t="e">
        <f t="shared" si="740"/>
        <v>#REF!</v>
      </c>
      <c r="BI82" s="50" t="e">
        <f t="shared" si="740"/>
        <v>#REF!</v>
      </c>
      <c r="BJ82" s="50" t="e">
        <f t="shared" si="740"/>
        <v>#REF!</v>
      </c>
      <c r="BK82" s="50" t="e">
        <f t="shared" si="740"/>
        <v>#REF!</v>
      </c>
      <c r="BL82" s="50" t="e">
        <f t="shared" si="740"/>
        <v>#REF!</v>
      </c>
      <c r="BM82" s="50" t="e">
        <f t="shared" si="740"/>
        <v>#REF!</v>
      </c>
      <c r="BN82" s="50" t="e">
        <f t="shared" si="740"/>
        <v>#REF!</v>
      </c>
      <c r="BO82" s="50" t="e">
        <f t="shared" si="740"/>
        <v>#REF!</v>
      </c>
      <c r="BP82" s="50" t="e">
        <f t="shared" si="740"/>
        <v>#REF!</v>
      </c>
      <c r="BQ82" s="50" t="e">
        <f t="shared" si="740"/>
        <v>#REF!</v>
      </c>
      <c r="BR82" s="50" t="e">
        <f t="shared" ref="BR82:EC82" si="741">BR44</f>
        <v>#REF!</v>
      </c>
      <c r="BS82" s="50" t="e">
        <f t="shared" si="741"/>
        <v>#REF!</v>
      </c>
      <c r="BT82" s="50" t="e">
        <f t="shared" si="741"/>
        <v>#REF!</v>
      </c>
      <c r="BU82" s="50" t="e">
        <f t="shared" si="741"/>
        <v>#REF!</v>
      </c>
      <c r="BV82" s="50" t="e">
        <f t="shared" si="741"/>
        <v>#REF!</v>
      </c>
      <c r="BW82" s="50" t="e">
        <f t="shared" si="741"/>
        <v>#REF!</v>
      </c>
      <c r="BX82" s="50" t="e">
        <f t="shared" si="741"/>
        <v>#REF!</v>
      </c>
      <c r="BY82" s="50" t="e">
        <f t="shared" si="741"/>
        <v>#REF!</v>
      </c>
      <c r="BZ82" s="50" t="e">
        <f t="shared" si="741"/>
        <v>#REF!</v>
      </c>
      <c r="CA82" s="50" t="e">
        <f t="shared" si="741"/>
        <v>#REF!</v>
      </c>
      <c r="CB82" s="50" t="e">
        <f t="shared" si="741"/>
        <v>#REF!</v>
      </c>
      <c r="CC82" s="50" t="e">
        <f t="shared" si="741"/>
        <v>#REF!</v>
      </c>
      <c r="CD82" s="50" t="e">
        <f t="shared" si="741"/>
        <v>#REF!</v>
      </c>
      <c r="CE82" s="50" t="e">
        <f t="shared" si="741"/>
        <v>#REF!</v>
      </c>
      <c r="CF82" s="50" t="e">
        <f t="shared" si="741"/>
        <v>#REF!</v>
      </c>
      <c r="CG82" s="50" t="e">
        <f t="shared" si="741"/>
        <v>#REF!</v>
      </c>
      <c r="CH82" s="50" t="e">
        <f t="shared" si="741"/>
        <v>#REF!</v>
      </c>
      <c r="CI82" s="50" t="e">
        <f t="shared" si="741"/>
        <v>#REF!</v>
      </c>
      <c r="CJ82" s="50" t="e">
        <f t="shared" si="741"/>
        <v>#REF!</v>
      </c>
      <c r="CK82" s="50" t="e">
        <f t="shared" si="741"/>
        <v>#REF!</v>
      </c>
      <c r="CL82" s="50" t="e">
        <f t="shared" si="741"/>
        <v>#REF!</v>
      </c>
      <c r="CM82" s="50" t="e">
        <f t="shared" si="741"/>
        <v>#REF!</v>
      </c>
      <c r="CN82" s="50" t="e">
        <f t="shared" si="741"/>
        <v>#REF!</v>
      </c>
      <c r="CO82" s="50" t="e">
        <f t="shared" si="741"/>
        <v>#REF!</v>
      </c>
      <c r="CP82" s="50" t="e">
        <f t="shared" si="741"/>
        <v>#REF!</v>
      </c>
      <c r="CQ82" s="50" t="e">
        <f t="shared" si="741"/>
        <v>#REF!</v>
      </c>
      <c r="CR82" s="50" t="e">
        <f t="shared" si="741"/>
        <v>#REF!</v>
      </c>
      <c r="CS82" s="50" t="e">
        <f t="shared" si="741"/>
        <v>#REF!</v>
      </c>
      <c r="CT82" s="50" t="e">
        <f t="shared" si="741"/>
        <v>#REF!</v>
      </c>
      <c r="CU82" s="50" t="e">
        <f t="shared" si="741"/>
        <v>#REF!</v>
      </c>
      <c r="CV82" s="50" t="e">
        <f t="shared" si="741"/>
        <v>#REF!</v>
      </c>
      <c r="CW82" s="50" t="e">
        <f t="shared" si="741"/>
        <v>#REF!</v>
      </c>
      <c r="CX82" s="50" t="e">
        <f t="shared" si="741"/>
        <v>#REF!</v>
      </c>
      <c r="CY82" s="50" t="e">
        <f t="shared" si="741"/>
        <v>#REF!</v>
      </c>
      <c r="CZ82" s="50" t="e">
        <f t="shared" si="741"/>
        <v>#REF!</v>
      </c>
      <c r="DA82" s="50" t="e">
        <f t="shared" si="741"/>
        <v>#REF!</v>
      </c>
      <c r="DB82" s="50" t="e">
        <f t="shared" si="741"/>
        <v>#REF!</v>
      </c>
      <c r="DC82" s="50" t="e">
        <f t="shared" si="741"/>
        <v>#REF!</v>
      </c>
      <c r="DD82" s="50" t="e">
        <f t="shared" si="741"/>
        <v>#REF!</v>
      </c>
      <c r="DE82" s="50" t="e">
        <f t="shared" si="741"/>
        <v>#REF!</v>
      </c>
      <c r="DF82" s="50" t="e">
        <f t="shared" si="741"/>
        <v>#REF!</v>
      </c>
      <c r="DG82" s="50" t="e">
        <f t="shared" si="741"/>
        <v>#REF!</v>
      </c>
      <c r="DH82" s="50" t="e">
        <f t="shared" si="741"/>
        <v>#REF!</v>
      </c>
      <c r="DI82" s="50" t="e">
        <f t="shared" si="741"/>
        <v>#REF!</v>
      </c>
      <c r="DJ82" s="50" t="e">
        <f t="shared" si="741"/>
        <v>#REF!</v>
      </c>
      <c r="DK82" s="50" t="e">
        <f t="shared" si="741"/>
        <v>#REF!</v>
      </c>
      <c r="DL82" s="50" t="e">
        <f t="shared" si="741"/>
        <v>#REF!</v>
      </c>
      <c r="DM82" s="50" t="e">
        <f t="shared" si="741"/>
        <v>#REF!</v>
      </c>
      <c r="DN82" s="50" t="e">
        <f t="shared" si="741"/>
        <v>#REF!</v>
      </c>
      <c r="DO82" s="50" t="e">
        <f t="shared" si="741"/>
        <v>#REF!</v>
      </c>
      <c r="DP82" s="50" t="e">
        <f t="shared" si="741"/>
        <v>#REF!</v>
      </c>
      <c r="DQ82" s="50" t="e">
        <f t="shared" si="741"/>
        <v>#REF!</v>
      </c>
      <c r="DR82" s="50" t="e">
        <f t="shared" si="741"/>
        <v>#REF!</v>
      </c>
      <c r="DS82" s="50" t="e">
        <f t="shared" si="741"/>
        <v>#REF!</v>
      </c>
      <c r="DT82" s="50" t="e">
        <f t="shared" si="741"/>
        <v>#REF!</v>
      </c>
      <c r="DU82" s="50" t="e">
        <f t="shared" si="741"/>
        <v>#REF!</v>
      </c>
      <c r="DV82" s="50" t="e">
        <f t="shared" si="741"/>
        <v>#REF!</v>
      </c>
      <c r="DW82" s="50" t="e">
        <f t="shared" si="741"/>
        <v>#REF!</v>
      </c>
      <c r="DX82" s="50" t="e">
        <f t="shared" si="741"/>
        <v>#REF!</v>
      </c>
      <c r="DY82" s="50" t="e">
        <f t="shared" si="741"/>
        <v>#REF!</v>
      </c>
      <c r="DZ82" s="50" t="e">
        <f t="shared" si="741"/>
        <v>#REF!</v>
      </c>
      <c r="EA82" s="50" t="e">
        <f t="shared" si="741"/>
        <v>#REF!</v>
      </c>
      <c r="EB82" s="50" t="e">
        <f t="shared" si="741"/>
        <v>#REF!</v>
      </c>
      <c r="EC82" s="50" t="e">
        <f t="shared" si="741"/>
        <v>#REF!</v>
      </c>
      <c r="ED82" s="50" t="e">
        <f>ED44</f>
        <v>#REF!</v>
      </c>
      <c r="EF82" s="50"/>
      <c r="EG82" s="50"/>
      <c r="EH82" s="50"/>
      <c r="EI82" s="50"/>
      <c r="EJ82" s="50"/>
      <c r="EK82" s="50"/>
      <c r="EL82" s="50"/>
      <c r="EM82" s="50"/>
      <c r="EN82" s="50"/>
      <c r="EO82" s="50"/>
    </row>
    <row r="83" spans="1:160" x14ac:dyDescent="0.2">
      <c r="A83" s="31"/>
      <c r="B83" s="25"/>
      <c r="C83" s="25"/>
      <c r="D83" s="25"/>
      <c r="E83" s="27"/>
      <c r="F83" s="27"/>
      <c r="G83" s="27"/>
    </row>
    <row r="84" spans="1:160" x14ac:dyDescent="0.2">
      <c r="A84" s="37">
        <f>+A46+27</f>
        <v>55</v>
      </c>
      <c r="B84" s="34" t="s">
        <v>42</v>
      </c>
      <c r="C84" s="35"/>
      <c r="D84" s="35"/>
      <c r="E84" s="33"/>
      <c r="F84" s="33"/>
      <c r="G84" s="33"/>
    </row>
    <row r="85" spans="1:160" x14ac:dyDescent="0.2">
      <c r="A85" s="37">
        <f>+A47+27</f>
        <v>56</v>
      </c>
      <c r="B85" s="35"/>
      <c r="C85" s="35" t="s">
        <v>12</v>
      </c>
      <c r="D85" s="35"/>
      <c r="E85" s="211" t="e">
        <f t="shared" ref="E85:P85" si="742">E47+E9</f>
        <v>#REF!</v>
      </c>
      <c r="F85" s="211" t="e">
        <f t="shared" si="742"/>
        <v>#REF!</v>
      </c>
      <c r="G85" s="211" t="e">
        <f t="shared" si="742"/>
        <v>#REF!</v>
      </c>
      <c r="H85" s="211" t="e">
        <f t="shared" si="742"/>
        <v>#REF!</v>
      </c>
      <c r="I85" s="211" t="e">
        <f t="shared" si="742"/>
        <v>#REF!</v>
      </c>
      <c r="J85" s="211" t="e">
        <f t="shared" si="742"/>
        <v>#REF!</v>
      </c>
      <c r="K85" s="211" t="e">
        <f t="shared" si="742"/>
        <v>#REF!</v>
      </c>
      <c r="L85" s="211" t="e">
        <f t="shared" si="742"/>
        <v>#REF!</v>
      </c>
      <c r="M85" s="211" t="e">
        <f t="shared" si="742"/>
        <v>#REF!</v>
      </c>
      <c r="N85" s="211" t="e">
        <f t="shared" si="742"/>
        <v>#REF!</v>
      </c>
      <c r="O85" s="211" t="e">
        <f t="shared" si="742"/>
        <v>#REF!</v>
      </c>
      <c r="P85" s="211" t="e">
        <f t="shared" si="742"/>
        <v>#REF!</v>
      </c>
      <c r="Q85" s="211"/>
      <c r="R85" s="211" t="e">
        <f t="shared" ref="R85:AC85" si="743">R47+R9</f>
        <v>#REF!</v>
      </c>
      <c r="S85" s="211" t="e">
        <f t="shared" si="743"/>
        <v>#REF!</v>
      </c>
      <c r="T85" s="211" t="e">
        <f t="shared" si="743"/>
        <v>#REF!</v>
      </c>
      <c r="U85" s="211" t="e">
        <f t="shared" si="743"/>
        <v>#REF!</v>
      </c>
      <c r="V85" s="211" t="e">
        <f t="shared" si="743"/>
        <v>#REF!</v>
      </c>
      <c r="W85" s="211" t="e">
        <f t="shared" si="743"/>
        <v>#REF!</v>
      </c>
      <c r="X85" s="211" t="e">
        <f t="shared" si="743"/>
        <v>#REF!</v>
      </c>
      <c r="Y85" s="211" t="e">
        <f t="shared" si="743"/>
        <v>#REF!</v>
      </c>
      <c r="Z85" s="211" t="e">
        <f t="shared" si="743"/>
        <v>#REF!</v>
      </c>
      <c r="AA85" s="211" t="e">
        <f t="shared" si="743"/>
        <v>#REF!</v>
      </c>
      <c r="AB85" s="211" t="e">
        <f t="shared" si="743"/>
        <v>#REF!</v>
      </c>
      <c r="AC85" s="211" t="e">
        <f t="shared" si="743"/>
        <v>#REF!</v>
      </c>
      <c r="AD85" s="211"/>
      <c r="AE85" s="211" t="e">
        <f t="shared" ref="AE85:AP85" si="744">AE47+AE9</f>
        <v>#REF!</v>
      </c>
      <c r="AF85" s="211" t="e">
        <f t="shared" si="744"/>
        <v>#REF!</v>
      </c>
      <c r="AG85" s="211" t="e">
        <f t="shared" si="744"/>
        <v>#REF!</v>
      </c>
      <c r="AH85" s="211" t="e">
        <f t="shared" si="744"/>
        <v>#REF!</v>
      </c>
      <c r="AI85" s="211" t="e">
        <f t="shared" si="744"/>
        <v>#REF!</v>
      </c>
      <c r="AJ85" s="211" t="e">
        <f t="shared" si="744"/>
        <v>#REF!</v>
      </c>
      <c r="AK85" s="211" t="e">
        <f t="shared" si="744"/>
        <v>#REF!</v>
      </c>
      <c r="AL85" s="211" t="e">
        <f t="shared" si="744"/>
        <v>#REF!</v>
      </c>
      <c r="AM85" s="211" t="e">
        <f t="shared" si="744"/>
        <v>#REF!</v>
      </c>
      <c r="AN85" s="211" t="e">
        <f t="shared" si="744"/>
        <v>#REF!</v>
      </c>
      <c r="AO85" s="211" t="e">
        <f t="shared" si="744"/>
        <v>#REF!</v>
      </c>
      <c r="AP85" s="211" t="e">
        <f t="shared" si="744"/>
        <v>#REF!</v>
      </c>
      <c r="AQ85" s="211"/>
      <c r="AR85" s="211" t="e">
        <f t="shared" ref="AR85:BC85" si="745">AR47+AR9</f>
        <v>#REF!</v>
      </c>
      <c r="AS85" s="211" t="e">
        <f t="shared" si="745"/>
        <v>#REF!</v>
      </c>
      <c r="AT85" s="211" t="e">
        <f t="shared" si="745"/>
        <v>#REF!</v>
      </c>
      <c r="AU85" s="211" t="e">
        <f t="shared" si="745"/>
        <v>#REF!</v>
      </c>
      <c r="AV85" s="211" t="e">
        <f t="shared" si="745"/>
        <v>#REF!</v>
      </c>
      <c r="AW85" s="211" t="e">
        <f t="shared" si="745"/>
        <v>#REF!</v>
      </c>
      <c r="AX85" s="211" t="e">
        <f t="shared" si="745"/>
        <v>#REF!</v>
      </c>
      <c r="AY85" s="211" t="e">
        <f t="shared" si="745"/>
        <v>#REF!</v>
      </c>
      <c r="AZ85" s="211" t="e">
        <f t="shared" si="745"/>
        <v>#REF!</v>
      </c>
      <c r="BA85" s="211" t="e">
        <f t="shared" si="745"/>
        <v>#REF!</v>
      </c>
      <c r="BB85" s="211" t="e">
        <f t="shared" si="745"/>
        <v>#REF!</v>
      </c>
      <c r="BC85" s="211" t="e">
        <f t="shared" si="745"/>
        <v>#REF!</v>
      </c>
      <c r="BD85" s="211"/>
      <c r="BE85" s="211" t="e">
        <f t="shared" ref="BE85:BP85" si="746">BE47+BE9</f>
        <v>#REF!</v>
      </c>
      <c r="BF85" s="211" t="e">
        <f t="shared" si="746"/>
        <v>#REF!</v>
      </c>
      <c r="BG85" s="211" t="e">
        <f t="shared" si="746"/>
        <v>#REF!</v>
      </c>
      <c r="BH85" s="211" t="e">
        <f t="shared" si="746"/>
        <v>#REF!</v>
      </c>
      <c r="BI85" s="211" t="e">
        <f t="shared" si="746"/>
        <v>#REF!</v>
      </c>
      <c r="BJ85" s="211" t="e">
        <f t="shared" si="746"/>
        <v>#REF!</v>
      </c>
      <c r="BK85" s="211" t="e">
        <f t="shared" si="746"/>
        <v>#REF!</v>
      </c>
      <c r="BL85" s="211" t="e">
        <f t="shared" si="746"/>
        <v>#REF!</v>
      </c>
      <c r="BM85" s="211" t="e">
        <f t="shared" si="746"/>
        <v>#REF!</v>
      </c>
      <c r="BN85" s="211" t="e">
        <f t="shared" si="746"/>
        <v>#REF!</v>
      </c>
      <c r="BO85" s="211" t="e">
        <f t="shared" si="746"/>
        <v>#REF!</v>
      </c>
      <c r="BP85" s="211" t="e">
        <f t="shared" si="746"/>
        <v>#REF!</v>
      </c>
      <c r="BQ85" s="211"/>
      <c r="BR85" s="211" t="e">
        <f t="shared" ref="BR85:CC85" si="747">BR47+BR9</f>
        <v>#REF!</v>
      </c>
      <c r="BS85" s="211" t="e">
        <f t="shared" si="747"/>
        <v>#REF!</v>
      </c>
      <c r="BT85" s="211" t="e">
        <f t="shared" si="747"/>
        <v>#REF!</v>
      </c>
      <c r="BU85" s="211" t="e">
        <f t="shared" si="747"/>
        <v>#REF!</v>
      </c>
      <c r="BV85" s="211" t="e">
        <f t="shared" si="747"/>
        <v>#REF!</v>
      </c>
      <c r="BW85" s="211" t="e">
        <f t="shared" si="747"/>
        <v>#REF!</v>
      </c>
      <c r="BX85" s="211" t="e">
        <f t="shared" si="747"/>
        <v>#REF!</v>
      </c>
      <c r="BY85" s="211" t="e">
        <f t="shared" si="747"/>
        <v>#REF!</v>
      </c>
      <c r="BZ85" s="211" t="e">
        <f t="shared" si="747"/>
        <v>#REF!</v>
      </c>
      <c r="CA85" s="211" t="e">
        <f t="shared" si="747"/>
        <v>#REF!</v>
      </c>
      <c r="CB85" s="211" t="e">
        <f t="shared" si="747"/>
        <v>#REF!</v>
      </c>
      <c r="CC85" s="211" t="e">
        <f t="shared" si="747"/>
        <v>#REF!</v>
      </c>
      <c r="CD85" s="211"/>
      <c r="CE85" s="211" t="e">
        <f t="shared" ref="CE85:CP85" si="748">CE47+CE9</f>
        <v>#REF!</v>
      </c>
      <c r="CF85" s="211" t="e">
        <f t="shared" si="748"/>
        <v>#REF!</v>
      </c>
      <c r="CG85" s="211" t="e">
        <f t="shared" si="748"/>
        <v>#REF!</v>
      </c>
      <c r="CH85" s="211" t="e">
        <f t="shared" si="748"/>
        <v>#REF!</v>
      </c>
      <c r="CI85" s="211" t="e">
        <f t="shared" si="748"/>
        <v>#REF!</v>
      </c>
      <c r="CJ85" s="211" t="e">
        <f t="shared" si="748"/>
        <v>#REF!</v>
      </c>
      <c r="CK85" s="211" t="e">
        <f t="shared" si="748"/>
        <v>#REF!</v>
      </c>
      <c r="CL85" s="211" t="e">
        <f t="shared" si="748"/>
        <v>#REF!</v>
      </c>
      <c r="CM85" s="211" t="e">
        <f t="shared" si="748"/>
        <v>#REF!</v>
      </c>
      <c r="CN85" s="211" t="e">
        <f t="shared" si="748"/>
        <v>#REF!</v>
      </c>
      <c r="CO85" s="211" t="e">
        <f t="shared" si="748"/>
        <v>#REF!</v>
      </c>
      <c r="CP85" s="211" t="e">
        <f t="shared" si="748"/>
        <v>#REF!</v>
      </c>
      <c r="CQ85" s="211"/>
      <c r="CR85" s="211" t="e">
        <f t="shared" ref="CR85:DC85" si="749">CR47+CR9</f>
        <v>#REF!</v>
      </c>
      <c r="CS85" s="211" t="e">
        <f t="shared" si="749"/>
        <v>#REF!</v>
      </c>
      <c r="CT85" s="211" t="e">
        <f t="shared" si="749"/>
        <v>#REF!</v>
      </c>
      <c r="CU85" s="211" t="e">
        <f t="shared" si="749"/>
        <v>#REF!</v>
      </c>
      <c r="CV85" s="211" t="e">
        <f t="shared" si="749"/>
        <v>#REF!</v>
      </c>
      <c r="CW85" s="211" t="e">
        <f t="shared" si="749"/>
        <v>#REF!</v>
      </c>
      <c r="CX85" s="211" t="e">
        <f t="shared" si="749"/>
        <v>#REF!</v>
      </c>
      <c r="CY85" s="211" t="e">
        <f t="shared" si="749"/>
        <v>#REF!</v>
      </c>
      <c r="CZ85" s="211" t="e">
        <f t="shared" si="749"/>
        <v>#REF!</v>
      </c>
      <c r="DA85" s="211" t="e">
        <f t="shared" si="749"/>
        <v>#REF!</v>
      </c>
      <c r="DB85" s="211" t="e">
        <f t="shared" si="749"/>
        <v>#REF!</v>
      </c>
      <c r="DC85" s="211" t="e">
        <f t="shared" si="749"/>
        <v>#REF!</v>
      </c>
      <c r="DD85" s="211"/>
      <c r="DE85" s="211" t="e">
        <f t="shared" ref="DE85:DP85" si="750">DE47+DE9</f>
        <v>#REF!</v>
      </c>
      <c r="DF85" s="211" t="e">
        <f t="shared" si="750"/>
        <v>#REF!</v>
      </c>
      <c r="DG85" s="211" t="e">
        <f t="shared" si="750"/>
        <v>#REF!</v>
      </c>
      <c r="DH85" s="211" t="e">
        <f t="shared" si="750"/>
        <v>#REF!</v>
      </c>
      <c r="DI85" s="211" t="e">
        <f t="shared" si="750"/>
        <v>#REF!</v>
      </c>
      <c r="DJ85" s="211" t="e">
        <f t="shared" si="750"/>
        <v>#REF!</v>
      </c>
      <c r="DK85" s="211" t="e">
        <f t="shared" si="750"/>
        <v>#REF!</v>
      </c>
      <c r="DL85" s="211" t="e">
        <f t="shared" si="750"/>
        <v>#REF!</v>
      </c>
      <c r="DM85" s="211" t="e">
        <f t="shared" si="750"/>
        <v>#REF!</v>
      </c>
      <c r="DN85" s="211" t="e">
        <f t="shared" si="750"/>
        <v>#REF!</v>
      </c>
      <c r="DO85" s="211" t="e">
        <f t="shared" si="750"/>
        <v>#REF!</v>
      </c>
      <c r="DP85" s="211" t="e">
        <f t="shared" si="750"/>
        <v>#REF!</v>
      </c>
      <c r="DQ85" s="211"/>
      <c r="DR85" s="211" t="e">
        <f t="shared" ref="DR85:EC85" si="751">DR47+DR9</f>
        <v>#REF!</v>
      </c>
      <c r="DS85" s="211" t="e">
        <f t="shared" si="751"/>
        <v>#REF!</v>
      </c>
      <c r="DT85" s="211" t="e">
        <f t="shared" si="751"/>
        <v>#REF!</v>
      </c>
      <c r="DU85" s="211" t="e">
        <f t="shared" si="751"/>
        <v>#REF!</v>
      </c>
      <c r="DV85" s="211" t="e">
        <f t="shared" si="751"/>
        <v>#REF!</v>
      </c>
      <c r="DW85" s="211" t="e">
        <f t="shared" si="751"/>
        <v>#REF!</v>
      </c>
      <c r="DX85" s="211" t="e">
        <f t="shared" si="751"/>
        <v>#REF!</v>
      </c>
      <c r="DY85" s="211" t="e">
        <f t="shared" si="751"/>
        <v>#REF!</v>
      </c>
      <c r="DZ85" s="211" t="e">
        <f t="shared" si="751"/>
        <v>#REF!</v>
      </c>
      <c r="EA85" s="211" t="e">
        <f t="shared" si="751"/>
        <v>#REF!</v>
      </c>
      <c r="EB85" s="211" t="e">
        <f t="shared" si="751"/>
        <v>#REF!</v>
      </c>
      <c r="EC85" s="211" t="e">
        <f t="shared" si="751"/>
        <v>#REF!</v>
      </c>
      <c r="ED85" s="211"/>
      <c r="EF85" s="211" t="e">
        <f>P85</f>
        <v>#REF!</v>
      </c>
      <c r="EG85" s="211" t="e">
        <f>+AC85</f>
        <v>#REF!</v>
      </c>
      <c r="EH85" s="211" t="e">
        <f>+AP85</f>
        <v>#REF!</v>
      </c>
      <c r="EI85" s="211" t="e">
        <f>+BC85</f>
        <v>#REF!</v>
      </c>
      <c r="EJ85" s="211" t="e">
        <f>+BP85</f>
        <v>#REF!</v>
      </c>
      <c r="EK85" s="211" t="e">
        <f>+CC85</f>
        <v>#REF!</v>
      </c>
      <c r="EL85" s="211" t="e">
        <f>+CP85</f>
        <v>#REF!</v>
      </c>
      <c r="EM85" s="211" t="e">
        <f>+DC85</f>
        <v>#REF!</v>
      </c>
      <c r="EN85" s="211" t="e">
        <f>+DP85</f>
        <v>#REF!</v>
      </c>
      <c r="EO85" s="211" t="e">
        <f>EC85</f>
        <v>#REF!</v>
      </c>
      <c r="EQ85" s="217" t="e">
        <f>EF85-'Output to Forecast model'!C9</f>
        <v>#REF!</v>
      </c>
      <c r="ER85" s="217" t="e">
        <f>EG85-'Output to Forecast model'!D9</f>
        <v>#REF!</v>
      </c>
      <c r="ES85" s="217" t="e">
        <f>EH85-'Output to Forecast model'!E9</f>
        <v>#REF!</v>
      </c>
      <c r="ET85" s="217" t="e">
        <f>EI85-'Output to Forecast model'!F9</f>
        <v>#REF!</v>
      </c>
      <c r="EU85" s="217" t="e">
        <f>EJ85-'Output to Forecast model'!G9</f>
        <v>#REF!</v>
      </c>
      <c r="EV85" s="217" t="e">
        <f>EK85-'Output to Forecast model'!H9</f>
        <v>#REF!</v>
      </c>
      <c r="EW85" s="217" t="e">
        <f>EL85-'Output to Forecast model'!I9</f>
        <v>#REF!</v>
      </c>
      <c r="EX85" s="217" t="e">
        <f>EM85-'Output to Forecast model'!J9</f>
        <v>#REF!</v>
      </c>
      <c r="EY85" s="217" t="e">
        <f>EN85-'Output to Forecast model'!K9</f>
        <v>#REF!</v>
      </c>
      <c r="EZ85" s="217" t="e">
        <f>EO85-'Output to Forecast model'!L9</f>
        <v>#REF!</v>
      </c>
      <c r="FA85" s="216"/>
      <c r="FB85" s="216"/>
      <c r="FC85" s="216"/>
      <c r="FD85" s="216"/>
    </row>
    <row r="86" spans="1:160" x14ac:dyDescent="0.2">
      <c r="A86" s="37">
        <f>+A48+27</f>
        <v>57</v>
      </c>
      <c r="B86" s="31"/>
      <c r="C86" s="31" t="s">
        <v>26</v>
      </c>
      <c r="D86" s="31"/>
      <c r="E86" s="211" t="e">
        <f t="shared" ref="E86:P86" si="752">E48+E10</f>
        <v>#REF!</v>
      </c>
      <c r="F86" s="211" t="e">
        <f t="shared" si="752"/>
        <v>#REF!</v>
      </c>
      <c r="G86" s="211" t="e">
        <f t="shared" si="752"/>
        <v>#REF!</v>
      </c>
      <c r="H86" s="211" t="e">
        <f t="shared" si="752"/>
        <v>#REF!</v>
      </c>
      <c r="I86" s="211" t="e">
        <f t="shared" si="752"/>
        <v>#REF!</v>
      </c>
      <c r="J86" s="211" t="e">
        <f t="shared" si="752"/>
        <v>#REF!</v>
      </c>
      <c r="K86" s="211" t="e">
        <f t="shared" si="752"/>
        <v>#REF!</v>
      </c>
      <c r="L86" s="211" t="e">
        <f t="shared" si="752"/>
        <v>#REF!</v>
      </c>
      <c r="M86" s="211" t="e">
        <f t="shared" si="752"/>
        <v>#REF!</v>
      </c>
      <c r="N86" s="211" t="e">
        <f t="shared" si="752"/>
        <v>#REF!</v>
      </c>
      <c r="O86" s="211" t="e">
        <f t="shared" si="752"/>
        <v>#REF!</v>
      </c>
      <c r="P86" s="211" t="e">
        <f t="shared" si="752"/>
        <v>#REF!</v>
      </c>
      <c r="Q86" s="211"/>
      <c r="R86" s="211" t="e">
        <f t="shared" ref="R86:AC86" si="753">R48+R10</f>
        <v>#REF!</v>
      </c>
      <c r="S86" s="211" t="e">
        <f t="shared" si="753"/>
        <v>#REF!</v>
      </c>
      <c r="T86" s="211" t="e">
        <f t="shared" si="753"/>
        <v>#REF!</v>
      </c>
      <c r="U86" s="211" t="e">
        <f t="shared" si="753"/>
        <v>#REF!</v>
      </c>
      <c r="V86" s="211" t="e">
        <f t="shared" si="753"/>
        <v>#REF!</v>
      </c>
      <c r="W86" s="211" t="e">
        <f t="shared" si="753"/>
        <v>#REF!</v>
      </c>
      <c r="X86" s="211" t="e">
        <f t="shared" si="753"/>
        <v>#REF!</v>
      </c>
      <c r="Y86" s="211" t="e">
        <f t="shared" si="753"/>
        <v>#REF!</v>
      </c>
      <c r="Z86" s="211" t="e">
        <f t="shared" si="753"/>
        <v>#REF!</v>
      </c>
      <c r="AA86" s="211" t="e">
        <f t="shared" si="753"/>
        <v>#REF!</v>
      </c>
      <c r="AB86" s="211" t="e">
        <f t="shared" si="753"/>
        <v>#REF!</v>
      </c>
      <c r="AC86" s="211" t="e">
        <f t="shared" si="753"/>
        <v>#REF!</v>
      </c>
      <c r="AD86" s="211"/>
      <c r="AE86" s="211" t="e">
        <f t="shared" ref="AE86:AP86" si="754">AE48+AE10</f>
        <v>#REF!</v>
      </c>
      <c r="AF86" s="211" t="e">
        <f t="shared" si="754"/>
        <v>#REF!</v>
      </c>
      <c r="AG86" s="211" t="e">
        <f t="shared" si="754"/>
        <v>#REF!</v>
      </c>
      <c r="AH86" s="211" t="e">
        <f t="shared" si="754"/>
        <v>#REF!</v>
      </c>
      <c r="AI86" s="211" t="e">
        <f t="shared" si="754"/>
        <v>#REF!</v>
      </c>
      <c r="AJ86" s="211" t="e">
        <f t="shared" si="754"/>
        <v>#REF!</v>
      </c>
      <c r="AK86" s="211" t="e">
        <f t="shared" si="754"/>
        <v>#REF!</v>
      </c>
      <c r="AL86" s="211" t="e">
        <f t="shared" si="754"/>
        <v>#REF!</v>
      </c>
      <c r="AM86" s="211" t="e">
        <f t="shared" si="754"/>
        <v>#REF!</v>
      </c>
      <c r="AN86" s="211" t="e">
        <f t="shared" si="754"/>
        <v>#REF!</v>
      </c>
      <c r="AO86" s="211" t="e">
        <f t="shared" si="754"/>
        <v>#REF!</v>
      </c>
      <c r="AP86" s="211" t="e">
        <f t="shared" si="754"/>
        <v>#REF!</v>
      </c>
      <c r="AQ86" s="211"/>
      <c r="AR86" s="211" t="e">
        <f t="shared" ref="AR86:BC86" si="755">AR48+AR10</f>
        <v>#REF!</v>
      </c>
      <c r="AS86" s="211" t="e">
        <f t="shared" si="755"/>
        <v>#REF!</v>
      </c>
      <c r="AT86" s="211" t="e">
        <f t="shared" si="755"/>
        <v>#REF!</v>
      </c>
      <c r="AU86" s="211" t="e">
        <f t="shared" si="755"/>
        <v>#REF!</v>
      </c>
      <c r="AV86" s="211" t="e">
        <f t="shared" si="755"/>
        <v>#REF!</v>
      </c>
      <c r="AW86" s="211" t="e">
        <f t="shared" si="755"/>
        <v>#REF!</v>
      </c>
      <c r="AX86" s="211" t="e">
        <f t="shared" si="755"/>
        <v>#REF!</v>
      </c>
      <c r="AY86" s="211" t="e">
        <f t="shared" si="755"/>
        <v>#REF!</v>
      </c>
      <c r="AZ86" s="211" t="e">
        <f t="shared" si="755"/>
        <v>#REF!</v>
      </c>
      <c r="BA86" s="211" t="e">
        <f t="shared" si="755"/>
        <v>#REF!</v>
      </c>
      <c r="BB86" s="211" t="e">
        <f t="shared" si="755"/>
        <v>#REF!</v>
      </c>
      <c r="BC86" s="211" t="e">
        <f t="shared" si="755"/>
        <v>#REF!</v>
      </c>
      <c r="BD86" s="211"/>
      <c r="BE86" s="211" t="e">
        <f t="shared" ref="BE86:BP86" si="756">BE48+BE10</f>
        <v>#REF!</v>
      </c>
      <c r="BF86" s="211" t="e">
        <f t="shared" si="756"/>
        <v>#REF!</v>
      </c>
      <c r="BG86" s="211" t="e">
        <f t="shared" si="756"/>
        <v>#REF!</v>
      </c>
      <c r="BH86" s="211" t="e">
        <f t="shared" si="756"/>
        <v>#REF!</v>
      </c>
      <c r="BI86" s="211" t="e">
        <f t="shared" si="756"/>
        <v>#REF!</v>
      </c>
      <c r="BJ86" s="211" t="e">
        <f t="shared" si="756"/>
        <v>#REF!</v>
      </c>
      <c r="BK86" s="211" t="e">
        <f t="shared" si="756"/>
        <v>#REF!</v>
      </c>
      <c r="BL86" s="211" t="e">
        <f t="shared" si="756"/>
        <v>#REF!</v>
      </c>
      <c r="BM86" s="211" t="e">
        <f t="shared" si="756"/>
        <v>#REF!</v>
      </c>
      <c r="BN86" s="211" t="e">
        <f t="shared" si="756"/>
        <v>#REF!</v>
      </c>
      <c r="BO86" s="211" t="e">
        <f t="shared" si="756"/>
        <v>#REF!</v>
      </c>
      <c r="BP86" s="211" t="e">
        <f t="shared" si="756"/>
        <v>#REF!</v>
      </c>
      <c r="BQ86" s="211"/>
      <c r="BR86" s="211" t="e">
        <f t="shared" ref="BR86:CC86" si="757">BR48+BR10</f>
        <v>#REF!</v>
      </c>
      <c r="BS86" s="211" t="e">
        <f t="shared" si="757"/>
        <v>#REF!</v>
      </c>
      <c r="BT86" s="211" t="e">
        <f t="shared" si="757"/>
        <v>#REF!</v>
      </c>
      <c r="BU86" s="211" t="e">
        <f t="shared" si="757"/>
        <v>#REF!</v>
      </c>
      <c r="BV86" s="211" t="e">
        <f t="shared" si="757"/>
        <v>#REF!</v>
      </c>
      <c r="BW86" s="211" t="e">
        <f t="shared" si="757"/>
        <v>#REF!</v>
      </c>
      <c r="BX86" s="211" t="e">
        <f t="shared" si="757"/>
        <v>#REF!</v>
      </c>
      <c r="BY86" s="211" t="e">
        <f t="shared" si="757"/>
        <v>#REF!</v>
      </c>
      <c r="BZ86" s="211" t="e">
        <f t="shared" si="757"/>
        <v>#REF!</v>
      </c>
      <c r="CA86" s="211" t="e">
        <f t="shared" si="757"/>
        <v>#REF!</v>
      </c>
      <c r="CB86" s="211" t="e">
        <f t="shared" si="757"/>
        <v>#REF!</v>
      </c>
      <c r="CC86" s="211" t="e">
        <f t="shared" si="757"/>
        <v>#REF!</v>
      </c>
      <c r="CD86" s="211"/>
      <c r="CE86" s="211" t="e">
        <f t="shared" ref="CE86:CP86" si="758">CE48+CE10</f>
        <v>#REF!</v>
      </c>
      <c r="CF86" s="211" t="e">
        <f t="shared" si="758"/>
        <v>#REF!</v>
      </c>
      <c r="CG86" s="211" t="e">
        <f t="shared" si="758"/>
        <v>#REF!</v>
      </c>
      <c r="CH86" s="211" t="e">
        <f t="shared" si="758"/>
        <v>#REF!</v>
      </c>
      <c r="CI86" s="211" t="e">
        <f t="shared" si="758"/>
        <v>#REF!</v>
      </c>
      <c r="CJ86" s="211" t="e">
        <f t="shared" si="758"/>
        <v>#REF!</v>
      </c>
      <c r="CK86" s="211" t="e">
        <f t="shared" si="758"/>
        <v>#REF!</v>
      </c>
      <c r="CL86" s="211" t="e">
        <f t="shared" si="758"/>
        <v>#REF!</v>
      </c>
      <c r="CM86" s="211" t="e">
        <f t="shared" si="758"/>
        <v>#REF!</v>
      </c>
      <c r="CN86" s="211" t="e">
        <f t="shared" si="758"/>
        <v>#REF!</v>
      </c>
      <c r="CO86" s="211" t="e">
        <f t="shared" si="758"/>
        <v>#REF!</v>
      </c>
      <c r="CP86" s="211" t="e">
        <f t="shared" si="758"/>
        <v>#REF!</v>
      </c>
      <c r="CQ86" s="211"/>
      <c r="CR86" s="211" t="e">
        <f t="shared" ref="CR86:DC86" si="759">CR48+CR10</f>
        <v>#REF!</v>
      </c>
      <c r="CS86" s="211" t="e">
        <f t="shared" si="759"/>
        <v>#REF!</v>
      </c>
      <c r="CT86" s="211" t="e">
        <f t="shared" si="759"/>
        <v>#REF!</v>
      </c>
      <c r="CU86" s="211" t="e">
        <f t="shared" si="759"/>
        <v>#REF!</v>
      </c>
      <c r="CV86" s="211" t="e">
        <f t="shared" si="759"/>
        <v>#REF!</v>
      </c>
      <c r="CW86" s="211" t="e">
        <f t="shared" si="759"/>
        <v>#REF!</v>
      </c>
      <c r="CX86" s="211" t="e">
        <f t="shared" si="759"/>
        <v>#REF!</v>
      </c>
      <c r="CY86" s="211" t="e">
        <f t="shared" si="759"/>
        <v>#REF!</v>
      </c>
      <c r="CZ86" s="211" t="e">
        <f t="shared" si="759"/>
        <v>#REF!</v>
      </c>
      <c r="DA86" s="211" t="e">
        <f t="shared" si="759"/>
        <v>#REF!</v>
      </c>
      <c r="DB86" s="211" t="e">
        <f t="shared" si="759"/>
        <v>#REF!</v>
      </c>
      <c r="DC86" s="211" t="e">
        <f t="shared" si="759"/>
        <v>#REF!</v>
      </c>
      <c r="DD86" s="211"/>
      <c r="DE86" s="211" t="e">
        <f t="shared" ref="DE86:DP86" si="760">DE48+DE10</f>
        <v>#REF!</v>
      </c>
      <c r="DF86" s="211" t="e">
        <f t="shared" si="760"/>
        <v>#REF!</v>
      </c>
      <c r="DG86" s="211" t="e">
        <f t="shared" si="760"/>
        <v>#REF!</v>
      </c>
      <c r="DH86" s="211" t="e">
        <f t="shared" si="760"/>
        <v>#REF!</v>
      </c>
      <c r="DI86" s="211" t="e">
        <f t="shared" si="760"/>
        <v>#REF!</v>
      </c>
      <c r="DJ86" s="211" t="e">
        <f t="shared" si="760"/>
        <v>#REF!</v>
      </c>
      <c r="DK86" s="211" t="e">
        <f t="shared" si="760"/>
        <v>#REF!</v>
      </c>
      <c r="DL86" s="211" t="e">
        <f t="shared" si="760"/>
        <v>#REF!</v>
      </c>
      <c r="DM86" s="211" t="e">
        <f t="shared" si="760"/>
        <v>#REF!</v>
      </c>
      <c r="DN86" s="211" t="e">
        <f t="shared" si="760"/>
        <v>#REF!</v>
      </c>
      <c r="DO86" s="211" t="e">
        <f t="shared" si="760"/>
        <v>#REF!</v>
      </c>
      <c r="DP86" s="211" t="e">
        <f t="shared" si="760"/>
        <v>#REF!</v>
      </c>
      <c r="DQ86" s="211"/>
      <c r="DR86" s="211" t="e">
        <f t="shared" ref="DR86:EC86" si="761">DR48+DR10</f>
        <v>#REF!</v>
      </c>
      <c r="DS86" s="211" t="e">
        <f t="shared" si="761"/>
        <v>#REF!</v>
      </c>
      <c r="DT86" s="211" t="e">
        <f t="shared" si="761"/>
        <v>#REF!</v>
      </c>
      <c r="DU86" s="211" t="e">
        <f t="shared" si="761"/>
        <v>#REF!</v>
      </c>
      <c r="DV86" s="211" t="e">
        <f t="shared" si="761"/>
        <v>#REF!</v>
      </c>
      <c r="DW86" s="211" t="e">
        <f t="shared" si="761"/>
        <v>#REF!</v>
      </c>
      <c r="DX86" s="211" t="e">
        <f t="shared" si="761"/>
        <v>#REF!</v>
      </c>
      <c r="DY86" s="211" t="e">
        <f t="shared" si="761"/>
        <v>#REF!</v>
      </c>
      <c r="DZ86" s="211" t="e">
        <f t="shared" si="761"/>
        <v>#REF!</v>
      </c>
      <c r="EA86" s="211" t="e">
        <f t="shared" si="761"/>
        <v>#REF!</v>
      </c>
      <c r="EB86" s="211" t="e">
        <f t="shared" si="761"/>
        <v>#REF!</v>
      </c>
      <c r="EC86" s="211" t="e">
        <f t="shared" si="761"/>
        <v>#REF!</v>
      </c>
      <c r="ED86" s="211"/>
      <c r="EF86" s="211" t="e">
        <f>P86</f>
        <v>#REF!</v>
      </c>
      <c r="EG86" s="211" t="e">
        <f>+AC86</f>
        <v>#REF!</v>
      </c>
      <c r="EH86" s="211" t="e">
        <f>+AP86</f>
        <v>#REF!</v>
      </c>
      <c r="EI86" s="211" t="e">
        <f>+BC86</f>
        <v>#REF!</v>
      </c>
      <c r="EJ86" s="211" t="e">
        <f>+BP86</f>
        <v>#REF!</v>
      </c>
      <c r="EK86" s="211" t="e">
        <f>+CC86</f>
        <v>#REF!</v>
      </c>
      <c r="EL86" s="211" t="e">
        <f>+CP86</f>
        <v>#REF!</v>
      </c>
      <c r="EM86" s="211" t="e">
        <f>+DC86</f>
        <v>#REF!</v>
      </c>
      <c r="EN86" s="211" t="e">
        <f>+DP86</f>
        <v>#REF!</v>
      </c>
      <c r="EO86" s="211" t="e">
        <f>EC86</f>
        <v>#REF!</v>
      </c>
      <c r="EQ86" s="217" t="e">
        <f>EF86-'Output to Forecast model'!C10</f>
        <v>#REF!</v>
      </c>
      <c r="ER86" s="217" t="e">
        <f>EG86-'Output to Forecast model'!D10</f>
        <v>#REF!</v>
      </c>
      <c r="ES86" s="217" t="e">
        <f>EH86-'Output to Forecast model'!E10</f>
        <v>#REF!</v>
      </c>
      <c r="ET86" s="217" t="e">
        <f>EI86-'Output to Forecast model'!F10</f>
        <v>#REF!</v>
      </c>
      <c r="EU86" s="217" t="e">
        <f>EJ86-'Output to Forecast model'!G10</f>
        <v>#REF!</v>
      </c>
      <c r="EV86" s="217" t="e">
        <f>EK86-'Output to Forecast model'!H10</f>
        <v>#REF!</v>
      </c>
      <c r="EW86" s="217" t="e">
        <f>EL86-'Output to Forecast model'!I10</f>
        <v>#REF!</v>
      </c>
      <c r="EX86" s="217" t="e">
        <f>EM86-'Output to Forecast model'!J10</f>
        <v>#REF!</v>
      </c>
      <c r="EY86" s="217" t="e">
        <f>EN86-'Output to Forecast model'!K10</f>
        <v>#REF!</v>
      </c>
      <c r="EZ86" s="217" t="e">
        <f>EO86-'Output to Forecast model'!L10</f>
        <v>#REF!</v>
      </c>
      <c r="FA86" s="216"/>
      <c r="FB86" s="216"/>
      <c r="FC86" s="216"/>
      <c r="FD86" s="216"/>
    </row>
    <row r="87" spans="1:160" x14ac:dyDescent="0.2">
      <c r="A87" s="37">
        <f>+A49+27</f>
        <v>58</v>
      </c>
      <c r="B87" s="34"/>
      <c r="C87" s="31" t="s">
        <v>216</v>
      </c>
      <c r="D87" s="31"/>
      <c r="E87" s="212" t="e">
        <f t="shared" ref="E87:P87" si="762">E49+E11</f>
        <v>#REF!</v>
      </c>
      <c r="F87" s="212" t="e">
        <f t="shared" si="762"/>
        <v>#REF!</v>
      </c>
      <c r="G87" s="212" t="e">
        <f t="shared" si="762"/>
        <v>#REF!</v>
      </c>
      <c r="H87" s="212" t="e">
        <f t="shared" si="762"/>
        <v>#REF!</v>
      </c>
      <c r="I87" s="212" t="e">
        <f t="shared" si="762"/>
        <v>#REF!</v>
      </c>
      <c r="J87" s="212" t="e">
        <f t="shared" si="762"/>
        <v>#REF!</v>
      </c>
      <c r="K87" s="212" t="e">
        <f t="shared" si="762"/>
        <v>#REF!</v>
      </c>
      <c r="L87" s="212" t="e">
        <f t="shared" si="762"/>
        <v>#REF!</v>
      </c>
      <c r="M87" s="212" t="e">
        <f t="shared" si="762"/>
        <v>#REF!</v>
      </c>
      <c r="N87" s="212" t="e">
        <f t="shared" si="762"/>
        <v>#REF!</v>
      </c>
      <c r="O87" s="212" t="e">
        <f t="shared" si="762"/>
        <v>#REF!</v>
      </c>
      <c r="P87" s="212" t="e">
        <f t="shared" si="762"/>
        <v>#REF!</v>
      </c>
      <c r="Q87" s="212"/>
      <c r="R87" s="212" t="e">
        <f t="shared" ref="R87:AC87" si="763">R49+R11</f>
        <v>#REF!</v>
      </c>
      <c r="S87" s="212" t="e">
        <f t="shared" si="763"/>
        <v>#REF!</v>
      </c>
      <c r="T87" s="212" t="e">
        <f t="shared" si="763"/>
        <v>#REF!</v>
      </c>
      <c r="U87" s="212" t="e">
        <f t="shared" si="763"/>
        <v>#REF!</v>
      </c>
      <c r="V87" s="212" t="e">
        <f t="shared" si="763"/>
        <v>#REF!</v>
      </c>
      <c r="W87" s="212" t="e">
        <f t="shared" si="763"/>
        <v>#REF!</v>
      </c>
      <c r="X87" s="212" t="e">
        <f t="shared" si="763"/>
        <v>#REF!</v>
      </c>
      <c r="Y87" s="212" t="e">
        <f t="shared" si="763"/>
        <v>#REF!</v>
      </c>
      <c r="Z87" s="212" t="e">
        <f t="shared" si="763"/>
        <v>#REF!</v>
      </c>
      <c r="AA87" s="212" t="e">
        <f t="shared" si="763"/>
        <v>#REF!</v>
      </c>
      <c r="AB87" s="212" t="e">
        <f t="shared" si="763"/>
        <v>#REF!</v>
      </c>
      <c r="AC87" s="212" t="e">
        <f t="shared" si="763"/>
        <v>#REF!</v>
      </c>
      <c r="AD87" s="212"/>
      <c r="AE87" s="212" t="e">
        <f t="shared" ref="AE87:AP87" si="764">AE49+AE11</f>
        <v>#REF!</v>
      </c>
      <c r="AF87" s="212" t="e">
        <f t="shared" si="764"/>
        <v>#REF!</v>
      </c>
      <c r="AG87" s="212" t="e">
        <f t="shared" si="764"/>
        <v>#REF!</v>
      </c>
      <c r="AH87" s="212" t="e">
        <f t="shared" si="764"/>
        <v>#REF!</v>
      </c>
      <c r="AI87" s="212" t="e">
        <f t="shared" si="764"/>
        <v>#REF!</v>
      </c>
      <c r="AJ87" s="212" t="e">
        <f t="shared" si="764"/>
        <v>#REF!</v>
      </c>
      <c r="AK87" s="212" t="e">
        <f t="shared" si="764"/>
        <v>#REF!</v>
      </c>
      <c r="AL87" s="212" t="e">
        <f t="shared" si="764"/>
        <v>#REF!</v>
      </c>
      <c r="AM87" s="212" t="e">
        <f t="shared" si="764"/>
        <v>#REF!</v>
      </c>
      <c r="AN87" s="212" t="e">
        <f t="shared" si="764"/>
        <v>#REF!</v>
      </c>
      <c r="AO87" s="212" t="e">
        <f t="shared" si="764"/>
        <v>#REF!</v>
      </c>
      <c r="AP87" s="212" t="e">
        <f t="shared" si="764"/>
        <v>#REF!</v>
      </c>
      <c r="AQ87" s="212"/>
      <c r="AR87" s="212" t="e">
        <f t="shared" ref="AR87:BC87" si="765">AR49+AR11</f>
        <v>#REF!</v>
      </c>
      <c r="AS87" s="212" t="e">
        <f t="shared" si="765"/>
        <v>#REF!</v>
      </c>
      <c r="AT87" s="212" t="e">
        <f t="shared" si="765"/>
        <v>#REF!</v>
      </c>
      <c r="AU87" s="212" t="e">
        <f t="shared" si="765"/>
        <v>#REF!</v>
      </c>
      <c r="AV87" s="212" t="e">
        <f t="shared" si="765"/>
        <v>#REF!</v>
      </c>
      <c r="AW87" s="212" t="e">
        <f t="shared" si="765"/>
        <v>#REF!</v>
      </c>
      <c r="AX87" s="212" t="e">
        <f t="shared" si="765"/>
        <v>#REF!</v>
      </c>
      <c r="AY87" s="212" t="e">
        <f t="shared" si="765"/>
        <v>#REF!</v>
      </c>
      <c r="AZ87" s="212" t="e">
        <f t="shared" si="765"/>
        <v>#REF!</v>
      </c>
      <c r="BA87" s="212" t="e">
        <f t="shared" si="765"/>
        <v>#REF!</v>
      </c>
      <c r="BB87" s="212" t="e">
        <f t="shared" si="765"/>
        <v>#REF!</v>
      </c>
      <c r="BC87" s="212" t="e">
        <f t="shared" si="765"/>
        <v>#REF!</v>
      </c>
      <c r="BD87" s="212"/>
      <c r="BE87" s="212" t="e">
        <f t="shared" ref="BE87:BP87" si="766">BE49+BE11</f>
        <v>#REF!</v>
      </c>
      <c r="BF87" s="212" t="e">
        <f t="shared" si="766"/>
        <v>#REF!</v>
      </c>
      <c r="BG87" s="212" t="e">
        <f t="shared" si="766"/>
        <v>#REF!</v>
      </c>
      <c r="BH87" s="212" t="e">
        <f t="shared" si="766"/>
        <v>#REF!</v>
      </c>
      <c r="BI87" s="212" t="e">
        <f t="shared" si="766"/>
        <v>#REF!</v>
      </c>
      <c r="BJ87" s="212" t="e">
        <f t="shared" si="766"/>
        <v>#REF!</v>
      </c>
      <c r="BK87" s="212" t="e">
        <f t="shared" si="766"/>
        <v>#REF!</v>
      </c>
      <c r="BL87" s="212" t="e">
        <f t="shared" si="766"/>
        <v>#REF!</v>
      </c>
      <c r="BM87" s="212" t="e">
        <f t="shared" si="766"/>
        <v>#REF!</v>
      </c>
      <c r="BN87" s="212" t="e">
        <f t="shared" si="766"/>
        <v>#REF!</v>
      </c>
      <c r="BO87" s="212" t="e">
        <f t="shared" si="766"/>
        <v>#REF!</v>
      </c>
      <c r="BP87" s="212" t="e">
        <f t="shared" si="766"/>
        <v>#REF!</v>
      </c>
      <c r="BQ87" s="212"/>
      <c r="BR87" s="212" t="e">
        <f t="shared" ref="BR87:CC87" si="767">BR49+BR11</f>
        <v>#REF!</v>
      </c>
      <c r="BS87" s="212" t="e">
        <f t="shared" si="767"/>
        <v>#REF!</v>
      </c>
      <c r="BT87" s="212" t="e">
        <f t="shared" si="767"/>
        <v>#REF!</v>
      </c>
      <c r="BU87" s="212" t="e">
        <f t="shared" si="767"/>
        <v>#REF!</v>
      </c>
      <c r="BV87" s="212" t="e">
        <f t="shared" si="767"/>
        <v>#REF!</v>
      </c>
      <c r="BW87" s="212" t="e">
        <f t="shared" si="767"/>
        <v>#REF!</v>
      </c>
      <c r="BX87" s="212" t="e">
        <f t="shared" si="767"/>
        <v>#REF!</v>
      </c>
      <c r="BY87" s="212" t="e">
        <f t="shared" si="767"/>
        <v>#REF!</v>
      </c>
      <c r="BZ87" s="212" t="e">
        <f t="shared" si="767"/>
        <v>#REF!</v>
      </c>
      <c r="CA87" s="212" t="e">
        <f t="shared" si="767"/>
        <v>#REF!</v>
      </c>
      <c r="CB87" s="212" t="e">
        <f t="shared" si="767"/>
        <v>#REF!</v>
      </c>
      <c r="CC87" s="212" t="e">
        <f t="shared" si="767"/>
        <v>#REF!</v>
      </c>
      <c r="CD87" s="212"/>
      <c r="CE87" s="212" t="e">
        <f t="shared" ref="CE87:CP87" si="768">CE49+CE11</f>
        <v>#REF!</v>
      </c>
      <c r="CF87" s="212" t="e">
        <f t="shared" si="768"/>
        <v>#REF!</v>
      </c>
      <c r="CG87" s="212" t="e">
        <f t="shared" si="768"/>
        <v>#REF!</v>
      </c>
      <c r="CH87" s="212" t="e">
        <f t="shared" si="768"/>
        <v>#REF!</v>
      </c>
      <c r="CI87" s="212" t="e">
        <f t="shared" si="768"/>
        <v>#REF!</v>
      </c>
      <c r="CJ87" s="212" t="e">
        <f t="shared" si="768"/>
        <v>#REF!</v>
      </c>
      <c r="CK87" s="212" t="e">
        <f t="shared" si="768"/>
        <v>#REF!</v>
      </c>
      <c r="CL87" s="212" t="e">
        <f t="shared" si="768"/>
        <v>#REF!</v>
      </c>
      <c r="CM87" s="212" t="e">
        <f t="shared" si="768"/>
        <v>#REF!</v>
      </c>
      <c r="CN87" s="212" t="e">
        <f t="shared" si="768"/>
        <v>#REF!</v>
      </c>
      <c r="CO87" s="212" t="e">
        <f t="shared" si="768"/>
        <v>#REF!</v>
      </c>
      <c r="CP87" s="212" t="e">
        <f t="shared" si="768"/>
        <v>#REF!</v>
      </c>
      <c r="CQ87" s="212"/>
      <c r="CR87" s="212" t="e">
        <f t="shared" ref="CR87:DC87" si="769">CR49+CR11</f>
        <v>#REF!</v>
      </c>
      <c r="CS87" s="212" t="e">
        <f t="shared" si="769"/>
        <v>#REF!</v>
      </c>
      <c r="CT87" s="212" t="e">
        <f t="shared" si="769"/>
        <v>#REF!</v>
      </c>
      <c r="CU87" s="212" t="e">
        <f t="shared" si="769"/>
        <v>#REF!</v>
      </c>
      <c r="CV87" s="212" t="e">
        <f t="shared" si="769"/>
        <v>#REF!</v>
      </c>
      <c r="CW87" s="212" t="e">
        <f t="shared" si="769"/>
        <v>#REF!</v>
      </c>
      <c r="CX87" s="212" t="e">
        <f t="shared" si="769"/>
        <v>#REF!</v>
      </c>
      <c r="CY87" s="212" t="e">
        <f t="shared" si="769"/>
        <v>#REF!</v>
      </c>
      <c r="CZ87" s="212" t="e">
        <f t="shared" si="769"/>
        <v>#REF!</v>
      </c>
      <c r="DA87" s="212" t="e">
        <f t="shared" si="769"/>
        <v>#REF!</v>
      </c>
      <c r="DB87" s="212" t="e">
        <f t="shared" si="769"/>
        <v>#REF!</v>
      </c>
      <c r="DC87" s="212" t="e">
        <f t="shared" si="769"/>
        <v>#REF!</v>
      </c>
      <c r="DD87" s="212"/>
      <c r="DE87" s="212" t="e">
        <f t="shared" ref="DE87:DP87" si="770">DE49+DE11</f>
        <v>#REF!</v>
      </c>
      <c r="DF87" s="212" t="e">
        <f t="shared" si="770"/>
        <v>#REF!</v>
      </c>
      <c r="DG87" s="212" t="e">
        <f t="shared" si="770"/>
        <v>#REF!</v>
      </c>
      <c r="DH87" s="212" t="e">
        <f t="shared" si="770"/>
        <v>#REF!</v>
      </c>
      <c r="DI87" s="212" t="e">
        <f t="shared" si="770"/>
        <v>#REF!</v>
      </c>
      <c r="DJ87" s="212" t="e">
        <f t="shared" si="770"/>
        <v>#REF!</v>
      </c>
      <c r="DK87" s="212" t="e">
        <f t="shared" si="770"/>
        <v>#REF!</v>
      </c>
      <c r="DL87" s="212" t="e">
        <f t="shared" si="770"/>
        <v>#REF!</v>
      </c>
      <c r="DM87" s="212" t="e">
        <f t="shared" si="770"/>
        <v>#REF!</v>
      </c>
      <c r="DN87" s="212" t="e">
        <f t="shared" si="770"/>
        <v>#REF!</v>
      </c>
      <c r="DO87" s="212" t="e">
        <f t="shared" si="770"/>
        <v>#REF!</v>
      </c>
      <c r="DP87" s="212" t="e">
        <f t="shared" si="770"/>
        <v>#REF!</v>
      </c>
      <c r="DQ87" s="212"/>
      <c r="DR87" s="212" t="e">
        <f t="shared" ref="DR87:EC87" si="771">DR49+DR11</f>
        <v>#REF!</v>
      </c>
      <c r="DS87" s="212" t="e">
        <f t="shared" si="771"/>
        <v>#REF!</v>
      </c>
      <c r="DT87" s="212" t="e">
        <f t="shared" si="771"/>
        <v>#REF!</v>
      </c>
      <c r="DU87" s="212" t="e">
        <f t="shared" si="771"/>
        <v>#REF!</v>
      </c>
      <c r="DV87" s="212" t="e">
        <f t="shared" si="771"/>
        <v>#REF!</v>
      </c>
      <c r="DW87" s="212" t="e">
        <f t="shared" si="771"/>
        <v>#REF!</v>
      </c>
      <c r="DX87" s="212" t="e">
        <f t="shared" si="771"/>
        <v>#REF!</v>
      </c>
      <c r="DY87" s="212" t="e">
        <f t="shared" si="771"/>
        <v>#REF!</v>
      </c>
      <c r="DZ87" s="212" t="e">
        <f t="shared" si="771"/>
        <v>#REF!</v>
      </c>
      <c r="EA87" s="212" t="e">
        <f t="shared" si="771"/>
        <v>#REF!</v>
      </c>
      <c r="EB87" s="212" t="e">
        <f t="shared" si="771"/>
        <v>#REF!</v>
      </c>
      <c r="EC87" s="212" t="e">
        <f t="shared" si="771"/>
        <v>#REF!</v>
      </c>
      <c r="ED87" s="212"/>
      <c r="EF87" s="212" t="e">
        <f>P87</f>
        <v>#REF!</v>
      </c>
      <c r="EG87" s="212" t="e">
        <f>+AC87</f>
        <v>#REF!</v>
      </c>
      <c r="EH87" s="212" t="e">
        <f>+AP87</f>
        <v>#REF!</v>
      </c>
      <c r="EI87" s="212" t="e">
        <f>+BC87</f>
        <v>#REF!</v>
      </c>
      <c r="EJ87" s="212" t="e">
        <f>+BP87</f>
        <v>#REF!</v>
      </c>
      <c r="EK87" s="212" t="e">
        <f>+CC87</f>
        <v>#REF!</v>
      </c>
      <c r="EL87" s="212" t="e">
        <f>+CP87</f>
        <v>#REF!</v>
      </c>
      <c r="EM87" s="212" t="e">
        <f>+DC87</f>
        <v>#REF!</v>
      </c>
      <c r="EN87" s="212" t="e">
        <f>+DP87</f>
        <v>#REF!</v>
      </c>
      <c r="EO87" s="212" t="e">
        <f>EC87</f>
        <v>#REF!</v>
      </c>
      <c r="EQ87" s="218" t="e">
        <f>EF87-'Output to Forecast model'!C11</f>
        <v>#REF!</v>
      </c>
      <c r="ER87" s="218" t="e">
        <f>EG87-'Output to Forecast model'!D11</f>
        <v>#REF!</v>
      </c>
      <c r="ES87" s="218" t="e">
        <f>EH87-'Output to Forecast model'!E11</f>
        <v>#REF!</v>
      </c>
      <c r="ET87" s="218" t="e">
        <f>EI87-'Output to Forecast model'!F11</f>
        <v>#REF!</v>
      </c>
      <c r="EU87" s="218" t="e">
        <f>EJ87-'Output to Forecast model'!G11</f>
        <v>#REF!</v>
      </c>
      <c r="EV87" s="218" t="e">
        <f>EK87-'Output to Forecast model'!H11</f>
        <v>#REF!</v>
      </c>
      <c r="EW87" s="218" t="e">
        <f>EL87-'Output to Forecast model'!I11</f>
        <v>#REF!</v>
      </c>
      <c r="EX87" s="218" t="e">
        <f>EM87-'Output to Forecast model'!J11</f>
        <v>#REF!</v>
      </c>
      <c r="EY87" s="218" t="e">
        <f>EN87-'Output to Forecast model'!K11</f>
        <v>#REF!</v>
      </c>
      <c r="EZ87" s="218" t="e">
        <f>EO87-'Output to Forecast model'!L11</f>
        <v>#REF!</v>
      </c>
      <c r="FA87" s="216"/>
      <c r="FB87" s="216"/>
      <c r="FC87" s="216"/>
      <c r="FD87" s="216"/>
    </row>
    <row r="88" spans="1:160" x14ac:dyDescent="0.2">
      <c r="A88" s="37">
        <f>+A50+27</f>
        <v>59</v>
      </c>
      <c r="B88" s="34"/>
      <c r="C88" s="56"/>
      <c r="D88" s="34" t="s">
        <v>22</v>
      </c>
      <c r="E88" s="211" t="e">
        <f>SUM(E85:E87)</f>
        <v>#REF!</v>
      </c>
      <c r="F88" s="211" t="e">
        <f t="shared" ref="F88" si="772">SUM(F85:F87)</f>
        <v>#REF!</v>
      </c>
      <c r="G88" s="211" t="e">
        <f t="shared" ref="G88" si="773">SUM(G85:G87)</f>
        <v>#REF!</v>
      </c>
      <c r="H88" s="211" t="e">
        <f t="shared" ref="H88" si="774">SUM(H85:H87)</f>
        <v>#REF!</v>
      </c>
      <c r="I88" s="211" t="e">
        <f t="shared" ref="I88" si="775">SUM(I85:I87)</f>
        <v>#REF!</v>
      </c>
      <c r="J88" s="211" t="e">
        <f t="shared" ref="J88" si="776">SUM(J85:J87)</f>
        <v>#REF!</v>
      </c>
      <c r="K88" s="211" t="e">
        <f t="shared" ref="K88" si="777">SUM(K85:K87)</f>
        <v>#REF!</v>
      </c>
      <c r="L88" s="211" t="e">
        <f t="shared" ref="L88" si="778">SUM(L85:L87)</f>
        <v>#REF!</v>
      </c>
      <c r="M88" s="211" t="e">
        <f t="shared" ref="M88" si="779">SUM(M85:M87)</f>
        <v>#REF!</v>
      </c>
      <c r="N88" s="211" t="e">
        <f t="shared" ref="N88" si="780">SUM(N85:N87)</f>
        <v>#REF!</v>
      </c>
      <c r="O88" s="211" t="e">
        <f t="shared" ref="O88" si="781">SUM(O85:O87)</f>
        <v>#REF!</v>
      </c>
      <c r="P88" s="211" t="e">
        <f t="shared" ref="P88" si="782">SUM(P85:P87)</f>
        <v>#REF!</v>
      </c>
      <c r="Q88" s="211"/>
      <c r="R88" s="211" t="e">
        <f t="shared" ref="R88" si="783">SUM(R85:R87)</f>
        <v>#REF!</v>
      </c>
      <c r="S88" s="211" t="e">
        <f t="shared" ref="S88" si="784">SUM(S85:S87)</f>
        <v>#REF!</v>
      </c>
      <c r="T88" s="211" t="e">
        <f t="shared" ref="T88" si="785">SUM(T85:T87)</f>
        <v>#REF!</v>
      </c>
      <c r="U88" s="211" t="e">
        <f t="shared" ref="U88" si="786">SUM(U85:U87)</f>
        <v>#REF!</v>
      </c>
      <c r="V88" s="211" t="e">
        <f t="shared" ref="V88" si="787">SUM(V85:V87)</f>
        <v>#REF!</v>
      </c>
      <c r="W88" s="211" t="e">
        <f t="shared" ref="W88" si="788">SUM(W85:W87)</f>
        <v>#REF!</v>
      </c>
      <c r="X88" s="211" t="e">
        <f t="shared" ref="X88" si="789">SUM(X85:X87)</f>
        <v>#REF!</v>
      </c>
      <c r="Y88" s="211" t="e">
        <f t="shared" ref="Y88" si="790">SUM(Y85:Y87)</f>
        <v>#REF!</v>
      </c>
      <c r="Z88" s="211" t="e">
        <f t="shared" ref="Z88" si="791">SUM(Z85:Z87)</f>
        <v>#REF!</v>
      </c>
      <c r="AA88" s="211" t="e">
        <f t="shared" ref="AA88" si="792">SUM(AA85:AA87)</f>
        <v>#REF!</v>
      </c>
      <c r="AB88" s="211" t="e">
        <f t="shared" ref="AB88" si="793">SUM(AB85:AB87)</f>
        <v>#REF!</v>
      </c>
      <c r="AC88" s="211" t="e">
        <f t="shared" ref="AC88" si="794">SUM(AC85:AC87)</f>
        <v>#REF!</v>
      </c>
      <c r="AD88" s="211"/>
      <c r="AE88" s="211" t="e">
        <f t="shared" ref="AE88" si="795">SUM(AE85:AE87)</f>
        <v>#REF!</v>
      </c>
      <c r="AF88" s="211" t="e">
        <f t="shared" ref="AF88" si="796">SUM(AF85:AF87)</f>
        <v>#REF!</v>
      </c>
      <c r="AG88" s="211" t="e">
        <f t="shared" ref="AG88" si="797">SUM(AG85:AG87)</f>
        <v>#REF!</v>
      </c>
      <c r="AH88" s="211" t="e">
        <f t="shared" ref="AH88" si="798">SUM(AH85:AH87)</f>
        <v>#REF!</v>
      </c>
      <c r="AI88" s="211" t="e">
        <f t="shared" ref="AI88" si="799">SUM(AI85:AI87)</f>
        <v>#REF!</v>
      </c>
      <c r="AJ88" s="211" t="e">
        <f t="shared" ref="AJ88" si="800">SUM(AJ85:AJ87)</f>
        <v>#REF!</v>
      </c>
      <c r="AK88" s="211" t="e">
        <f t="shared" ref="AK88" si="801">SUM(AK85:AK87)</f>
        <v>#REF!</v>
      </c>
      <c r="AL88" s="211" t="e">
        <f t="shared" ref="AL88" si="802">SUM(AL85:AL87)</f>
        <v>#REF!</v>
      </c>
      <c r="AM88" s="211" t="e">
        <f t="shared" ref="AM88" si="803">SUM(AM85:AM87)</f>
        <v>#REF!</v>
      </c>
      <c r="AN88" s="211" t="e">
        <f t="shared" ref="AN88" si="804">SUM(AN85:AN87)</f>
        <v>#REF!</v>
      </c>
      <c r="AO88" s="211" t="e">
        <f t="shared" ref="AO88" si="805">SUM(AO85:AO87)</f>
        <v>#REF!</v>
      </c>
      <c r="AP88" s="211" t="e">
        <f t="shared" ref="AP88" si="806">SUM(AP85:AP87)</f>
        <v>#REF!</v>
      </c>
      <c r="AQ88" s="211"/>
      <c r="AR88" s="211" t="e">
        <f t="shared" ref="AR88" si="807">SUM(AR85:AR87)</f>
        <v>#REF!</v>
      </c>
      <c r="AS88" s="211" t="e">
        <f t="shared" ref="AS88" si="808">SUM(AS85:AS87)</f>
        <v>#REF!</v>
      </c>
      <c r="AT88" s="211" t="e">
        <f t="shared" ref="AT88" si="809">SUM(AT85:AT87)</f>
        <v>#REF!</v>
      </c>
      <c r="AU88" s="211" t="e">
        <f t="shared" ref="AU88" si="810">SUM(AU85:AU87)</f>
        <v>#REF!</v>
      </c>
      <c r="AV88" s="211" t="e">
        <f t="shared" ref="AV88" si="811">SUM(AV85:AV87)</f>
        <v>#REF!</v>
      </c>
      <c r="AW88" s="211" t="e">
        <f t="shared" ref="AW88" si="812">SUM(AW85:AW87)</f>
        <v>#REF!</v>
      </c>
      <c r="AX88" s="211" t="e">
        <f t="shared" ref="AX88" si="813">SUM(AX85:AX87)</f>
        <v>#REF!</v>
      </c>
      <c r="AY88" s="211" t="e">
        <f t="shared" ref="AY88" si="814">SUM(AY85:AY87)</f>
        <v>#REF!</v>
      </c>
      <c r="AZ88" s="211" t="e">
        <f t="shared" ref="AZ88" si="815">SUM(AZ85:AZ87)</f>
        <v>#REF!</v>
      </c>
      <c r="BA88" s="211" t="e">
        <f t="shared" ref="BA88" si="816">SUM(BA85:BA87)</f>
        <v>#REF!</v>
      </c>
      <c r="BB88" s="211" t="e">
        <f t="shared" ref="BB88" si="817">SUM(BB85:BB87)</f>
        <v>#REF!</v>
      </c>
      <c r="BC88" s="211" t="e">
        <f t="shared" ref="BC88" si="818">SUM(BC85:BC87)</f>
        <v>#REF!</v>
      </c>
      <c r="BD88" s="211"/>
      <c r="BE88" s="211" t="e">
        <f t="shared" ref="BE88" si="819">SUM(BE85:BE87)</f>
        <v>#REF!</v>
      </c>
      <c r="BF88" s="211" t="e">
        <f t="shared" ref="BF88" si="820">SUM(BF85:BF87)</f>
        <v>#REF!</v>
      </c>
      <c r="BG88" s="211" t="e">
        <f t="shared" ref="BG88" si="821">SUM(BG85:BG87)</f>
        <v>#REF!</v>
      </c>
      <c r="BH88" s="211" t="e">
        <f t="shared" ref="BH88" si="822">SUM(BH85:BH87)</f>
        <v>#REF!</v>
      </c>
      <c r="BI88" s="211" t="e">
        <f t="shared" ref="BI88" si="823">SUM(BI85:BI87)</f>
        <v>#REF!</v>
      </c>
      <c r="BJ88" s="211" t="e">
        <f t="shared" ref="BJ88" si="824">SUM(BJ85:BJ87)</f>
        <v>#REF!</v>
      </c>
      <c r="BK88" s="211" t="e">
        <f t="shared" ref="BK88" si="825">SUM(BK85:BK87)</f>
        <v>#REF!</v>
      </c>
      <c r="BL88" s="211" t="e">
        <f t="shared" ref="BL88" si="826">SUM(BL85:BL87)</f>
        <v>#REF!</v>
      </c>
      <c r="BM88" s="211" t="e">
        <f t="shared" ref="BM88" si="827">SUM(BM85:BM87)</f>
        <v>#REF!</v>
      </c>
      <c r="BN88" s="211" t="e">
        <f t="shared" ref="BN88" si="828">SUM(BN85:BN87)</f>
        <v>#REF!</v>
      </c>
      <c r="BO88" s="211" t="e">
        <f t="shared" ref="BO88" si="829">SUM(BO85:BO87)</f>
        <v>#REF!</v>
      </c>
      <c r="BP88" s="211" t="e">
        <f t="shared" ref="BP88" si="830">SUM(BP85:BP87)</f>
        <v>#REF!</v>
      </c>
      <c r="BQ88" s="211"/>
      <c r="BR88" s="211" t="e">
        <f t="shared" ref="BR88" si="831">SUM(BR85:BR87)</f>
        <v>#REF!</v>
      </c>
      <c r="BS88" s="211" t="e">
        <f t="shared" ref="BS88" si="832">SUM(BS85:BS87)</f>
        <v>#REF!</v>
      </c>
      <c r="BT88" s="211" t="e">
        <f t="shared" ref="BT88" si="833">SUM(BT85:BT87)</f>
        <v>#REF!</v>
      </c>
      <c r="BU88" s="211" t="e">
        <f t="shared" ref="BU88" si="834">SUM(BU85:BU87)</f>
        <v>#REF!</v>
      </c>
      <c r="BV88" s="211" t="e">
        <f t="shared" ref="BV88" si="835">SUM(BV85:BV87)</f>
        <v>#REF!</v>
      </c>
      <c r="BW88" s="211" t="e">
        <f t="shared" ref="BW88" si="836">SUM(BW85:BW87)</f>
        <v>#REF!</v>
      </c>
      <c r="BX88" s="211" t="e">
        <f t="shared" ref="BX88" si="837">SUM(BX85:BX87)</f>
        <v>#REF!</v>
      </c>
      <c r="BY88" s="211" t="e">
        <f t="shared" ref="BY88" si="838">SUM(BY85:BY87)</f>
        <v>#REF!</v>
      </c>
      <c r="BZ88" s="211" t="e">
        <f t="shared" ref="BZ88" si="839">SUM(BZ85:BZ87)</f>
        <v>#REF!</v>
      </c>
      <c r="CA88" s="211" t="e">
        <f t="shared" ref="CA88" si="840">SUM(CA85:CA87)</f>
        <v>#REF!</v>
      </c>
      <c r="CB88" s="211" t="e">
        <f t="shared" ref="CB88" si="841">SUM(CB85:CB87)</f>
        <v>#REF!</v>
      </c>
      <c r="CC88" s="211" t="e">
        <f t="shared" ref="CC88" si="842">SUM(CC85:CC87)</f>
        <v>#REF!</v>
      </c>
      <c r="CD88" s="211"/>
      <c r="CE88" s="211" t="e">
        <f t="shared" ref="CE88" si="843">SUM(CE85:CE87)</f>
        <v>#REF!</v>
      </c>
      <c r="CF88" s="211" t="e">
        <f t="shared" ref="CF88" si="844">SUM(CF85:CF87)</f>
        <v>#REF!</v>
      </c>
      <c r="CG88" s="211" t="e">
        <f t="shared" ref="CG88" si="845">SUM(CG85:CG87)</f>
        <v>#REF!</v>
      </c>
      <c r="CH88" s="211" t="e">
        <f t="shared" ref="CH88" si="846">SUM(CH85:CH87)</f>
        <v>#REF!</v>
      </c>
      <c r="CI88" s="211" t="e">
        <f t="shared" ref="CI88" si="847">SUM(CI85:CI87)</f>
        <v>#REF!</v>
      </c>
      <c r="CJ88" s="211" t="e">
        <f t="shared" ref="CJ88" si="848">SUM(CJ85:CJ87)</f>
        <v>#REF!</v>
      </c>
      <c r="CK88" s="211" t="e">
        <f t="shared" ref="CK88" si="849">SUM(CK85:CK87)</f>
        <v>#REF!</v>
      </c>
      <c r="CL88" s="211" t="e">
        <f t="shared" ref="CL88" si="850">SUM(CL85:CL87)</f>
        <v>#REF!</v>
      </c>
      <c r="CM88" s="211" t="e">
        <f t="shared" ref="CM88" si="851">SUM(CM85:CM87)</f>
        <v>#REF!</v>
      </c>
      <c r="CN88" s="211" t="e">
        <f t="shared" ref="CN88" si="852">SUM(CN85:CN87)</f>
        <v>#REF!</v>
      </c>
      <c r="CO88" s="211" t="e">
        <f t="shared" ref="CO88" si="853">SUM(CO85:CO87)</f>
        <v>#REF!</v>
      </c>
      <c r="CP88" s="211" t="e">
        <f t="shared" ref="CP88" si="854">SUM(CP85:CP87)</f>
        <v>#REF!</v>
      </c>
      <c r="CQ88" s="211"/>
      <c r="CR88" s="211" t="e">
        <f t="shared" ref="CR88" si="855">SUM(CR85:CR87)</f>
        <v>#REF!</v>
      </c>
      <c r="CS88" s="211" t="e">
        <f t="shared" ref="CS88" si="856">SUM(CS85:CS87)</f>
        <v>#REF!</v>
      </c>
      <c r="CT88" s="211" t="e">
        <f t="shared" ref="CT88" si="857">SUM(CT85:CT87)</f>
        <v>#REF!</v>
      </c>
      <c r="CU88" s="211" t="e">
        <f t="shared" ref="CU88" si="858">SUM(CU85:CU87)</f>
        <v>#REF!</v>
      </c>
      <c r="CV88" s="211" t="e">
        <f t="shared" ref="CV88" si="859">SUM(CV85:CV87)</f>
        <v>#REF!</v>
      </c>
      <c r="CW88" s="211" t="e">
        <f t="shared" ref="CW88" si="860">SUM(CW85:CW87)</f>
        <v>#REF!</v>
      </c>
      <c r="CX88" s="211" t="e">
        <f t="shared" ref="CX88" si="861">SUM(CX85:CX87)</f>
        <v>#REF!</v>
      </c>
      <c r="CY88" s="211" t="e">
        <f t="shared" ref="CY88" si="862">SUM(CY85:CY87)</f>
        <v>#REF!</v>
      </c>
      <c r="CZ88" s="211" t="e">
        <f t="shared" ref="CZ88" si="863">SUM(CZ85:CZ87)</f>
        <v>#REF!</v>
      </c>
      <c r="DA88" s="211" t="e">
        <f t="shared" ref="DA88" si="864">SUM(DA85:DA87)</f>
        <v>#REF!</v>
      </c>
      <c r="DB88" s="211" t="e">
        <f t="shared" ref="DB88" si="865">SUM(DB85:DB87)</f>
        <v>#REF!</v>
      </c>
      <c r="DC88" s="211" t="e">
        <f t="shared" ref="DC88" si="866">SUM(DC85:DC87)</f>
        <v>#REF!</v>
      </c>
      <c r="DD88" s="211"/>
      <c r="DE88" s="211" t="e">
        <f t="shared" ref="DE88" si="867">SUM(DE85:DE87)</f>
        <v>#REF!</v>
      </c>
      <c r="DF88" s="211" t="e">
        <f t="shared" ref="DF88" si="868">SUM(DF85:DF87)</f>
        <v>#REF!</v>
      </c>
      <c r="DG88" s="211" t="e">
        <f t="shared" ref="DG88" si="869">SUM(DG85:DG87)</f>
        <v>#REF!</v>
      </c>
      <c r="DH88" s="211" t="e">
        <f t="shared" ref="DH88" si="870">SUM(DH85:DH87)</f>
        <v>#REF!</v>
      </c>
      <c r="DI88" s="211" t="e">
        <f t="shared" ref="DI88" si="871">SUM(DI85:DI87)</f>
        <v>#REF!</v>
      </c>
      <c r="DJ88" s="211" t="e">
        <f t="shared" ref="DJ88" si="872">SUM(DJ85:DJ87)</f>
        <v>#REF!</v>
      </c>
      <c r="DK88" s="211" t="e">
        <f t="shared" ref="DK88" si="873">SUM(DK85:DK87)</f>
        <v>#REF!</v>
      </c>
      <c r="DL88" s="211" t="e">
        <f t="shared" ref="DL88" si="874">SUM(DL85:DL87)</f>
        <v>#REF!</v>
      </c>
      <c r="DM88" s="211" t="e">
        <f t="shared" ref="DM88" si="875">SUM(DM85:DM87)</f>
        <v>#REF!</v>
      </c>
      <c r="DN88" s="211" t="e">
        <f t="shared" ref="DN88" si="876">SUM(DN85:DN87)</f>
        <v>#REF!</v>
      </c>
      <c r="DO88" s="211" t="e">
        <f t="shared" ref="DO88" si="877">SUM(DO85:DO87)</f>
        <v>#REF!</v>
      </c>
      <c r="DP88" s="211" t="e">
        <f t="shared" ref="DP88" si="878">SUM(DP85:DP87)</f>
        <v>#REF!</v>
      </c>
      <c r="DQ88" s="211"/>
      <c r="DR88" s="211" t="e">
        <f t="shared" ref="DR88" si="879">SUM(DR85:DR87)</f>
        <v>#REF!</v>
      </c>
      <c r="DS88" s="211" t="e">
        <f t="shared" ref="DS88" si="880">SUM(DS85:DS87)</f>
        <v>#REF!</v>
      </c>
      <c r="DT88" s="211" t="e">
        <f t="shared" ref="DT88" si="881">SUM(DT85:DT87)</f>
        <v>#REF!</v>
      </c>
      <c r="DU88" s="211" t="e">
        <f t="shared" ref="DU88" si="882">SUM(DU85:DU87)</f>
        <v>#REF!</v>
      </c>
      <c r="DV88" s="211" t="e">
        <f t="shared" ref="DV88" si="883">SUM(DV85:DV87)</f>
        <v>#REF!</v>
      </c>
      <c r="DW88" s="211" t="e">
        <f t="shared" ref="DW88" si="884">SUM(DW85:DW87)</f>
        <v>#REF!</v>
      </c>
      <c r="DX88" s="211" t="e">
        <f t="shared" ref="DX88" si="885">SUM(DX85:DX87)</f>
        <v>#REF!</v>
      </c>
      <c r="DY88" s="211" t="e">
        <f t="shared" ref="DY88" si="886">SUM(DY85:DY87)</f>
        <v>#REF!</v>
      </c>
      <c r="DZ88" s="211" t="e">
        <f t="shared" ref="DZ88" si="887">SUM(DZ85:DZ87)</f>
        <v>#REF!</v>
      </c>
      <c r="EA88" s="211" t="e">
        <f t="shared" ref="EA88" si="888">SUM(EA85:EA87)</f>
        <v>#REF!</v>
      </c>
      <c r="EB88" s="211" t="e">
        <f t="shared" ref="EB88" si="889">SUM(EB85:EB87)</f>
        <v>#REF!</v>
      </c>
      <c r="EC88" s="211" t="e">
        <f t="shared" ref="EC88" si="890">SUM(EC85:EC87)</f>
        <v>#REF!</v>
      </c>
      <c r="ED88" s="211"/>
      <c r="EF88" s="211" t="e">
        <f t="shared" ref="EF88" si="891">SUM(EF85:EF87)</f>
        <v>#REF!</v>
      </c>
      <c r="EG88" s="211" t="e">
        <f t="shared" ref="EG88" si="892">SUM(EG85:EG87)</f>
        <v>#REF!</v>
      </c>
      <c r="EH88" s="211" t="e">
        <f t="shared" ref="EH88" si="893">SUM(EH85:EH87)</f>
        <v>#REF!</v>
      </c>
      <c r="EI88" s="211" t="e">
        <f t="shared" ref="EI88" si="894">SUM(EI85:EI87)</f>
        <v>#REF!</v>
      </c>
      <c r="EJ88" s="211" t="e">
        <f t="shared" ref="EJ88" si="895">SUM(EJ85:EJ87)</f>
        <v>#REF!</v>
      </c>
      <c r="EK88" s="211" t="e">
        <f t="shared" ref="EK88" si="896">SUM(EK85:EK87)</f>
        <v>#REF!</v>
      </c>
      <c r="EL88" s="211" t="e">
        <f t="shared" ref="EL88" si="897">SUM(EL85:EL87)</f>
        <v>#REF!</v>
      </c>
      <c r="EM88" s="211" t="e">
        <f t="shared" ref="EM88" si="898">SUM(EM85:EM87)</f>
        <v>#REF!</v>
      </c>
      <c r="EN88" s="211" t="e">
        <f t="shared" ref="EN88" si="899">SUM(EN85:EN87)</f>
        <v>#REF!</v>
      </c>
      <c r="EO88" s="211" t="e">
        <f t="shared" ref="EO88" si="900">SUM(EO85:EO87)</f>
        <v>#REF!</v>
      </c>
      <c r="EQ88" s="217" t="e">
        <f>EF88-'Output to Forecast model'!C12</f>
        <v>#REF!</v>
      </c>
      <c r="ER88" s="217" t="e">
        <f>EG88-'Output to Forecast model'!D12</f>
        <v>#REF!</v>
      </c>
      <c r="ES88" s="217" t="e">
        <f>EH88-'Output to Forecast model'!E12</f>
        <v>#REF!</v>
      </c>
      <c r="ET88" s="217" t="e">
        <f>EI88-'Output to Forecast model'!F12</f>
        <v>#REF!</v>
      </c>
      <c r="EU88" s="217" t="e">
        <f>EJ88-'Output to Forecast model'!G12</f>
        <v>#REF!</v>
      </c>
      <c r="EV88" s="217" t="e">
        <f>EK88-'Output to Forecast model'!H12</f>
        <v>#REF!</v>
      </c>
      <c r="EW88" s="217" t="e">
        <f>EL88-'Output to Forecast model'!I12</f>
        <v>#REF!</v>
      </c>
      <c r="EX88" s="217" t="e">
        <f>EM88-'Output to Forecast model'!J12</f>
        <v>#REF!</v>
      </c>
      <c r="EY88" s="217" t="e">
        <f>EN88-'Output to Forecast model'!K12</f>
        <v>#REF!</v>
      </c>
      <c r="EZ88" s="217" t="e">
        <f>EO88-'Output to Forecast model'!L12</f>
        <v>#REF!</v>
      </c>
      <c r="FA88" s="216"/>
      <c r="FB88" s="216"/>
      <c r="FC88" s="216"/>
      <c r="FD88" s="216"/>
    </row>
    <row r="89" spans="1:160" x14ac:dyDescent="0.2">
      <c r="A89" s="37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Q89" s="219"/>
      <c r="ER89" s="219"/>
      <c r="ES89" s="219"/>
      <c r="ET89" s="219"/>
      <c r="EU89" s="219"/>
      <c r="EV89" s="219"/>
      <c r="EW89" s="219"/>
      <c r="EX89" s="219"/>
      <c r="EY89" s="219"/>
      <c r="EZ89" s="219"/>
    </row>
    <row r="90" spans="1:160" x14ac:dyDescent="0.2">
      <c r="A90" s="37">
        <f t="shared" ref="A90:A97" si="901">+A52+27</f>
        <v>60</v>
      </c>
      <c r="B90" s="56" t="s">
        <v>12</v>
      </c>
      <c r="C90" s="35"/>
      <c r="D90" s="3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Q90" s="219"/>
      <c r="ER90" s="219"/>
      <c r="ES90" s="219"/>
      <c r="ET90" s="219"/>
      <c r="EU90" s="219"/>
      <c r="EV90" s="219"/>
      <c r="EW90" s="219"/>
      <c r="EX90" s="219"/>
      <c r="EY90" s="219"/>
      <c r="EZ90" s="219"/>
    </row>
    <row r="91" spans="1:160" x14ac:dyDescent="0.2">
      <c r="A91" s="37">
        <f t="shared" si="901"/>
        <v>61</v>
      </c>
      <c r="B91" s="31"/>
      <c r="C91" s="34" t="s">
        <v>80</v>
      </c>
      <c r="D91" s="34"/>
      <c r="E91" s="213" t="e">
        <f t="shared" ref="E91:AJ91" si="902">E53+E15</f>
        <v>#REF!</v>
      </c>
      <c r="F91" s="213" t="e">
        <f t="shared" si="902"/>
        <v>#REF!</v>
      </c>
      <c r="G91" s="213" t="e">
        <f t="shared" si="902"/>
        <v>#REF!</v>
      </c>
      <c r="H91" s="213" t="e">
        <f t="shared" si="902"/>
        <v>#REF!</v>
      </c>
      <c r="I91" s="213" t="e">
        <f t="shared" si="902"/>
        <v>#REF!</v>
      </c>
      <c r="J91" s="213" t="e">
        <f t="shared" si="902"/>
        <v>#REF!</v>
      </c>
      <c r="K91" s="213" t="e">
        <f t="shared" si="902"/>
        <v>#REF!</v>
      </c>
      <c r="L91" s="213" t="e">
        <f t="shared" si="902"/>
        <v>#REF!</v>
      </c>
      <c r="M91" s="213" t="e">
        <f t="shared" si="902"/>
        <v>#REF!</v>
      </c>
      <c r="N91" s="213" t="e">
        <f t="shared" si="902"/>
        <v>#REF!</v>
      </c>
      <c r="O91" s="213" t="e">
        <f t="shared" si="902"/>
        <v>#REF!</v>
      </c>
      <c r="P91" s="213" t="e">
        <f t="shared" si="902"/>
        <v>#REF!</v>
      </c>
      <c r="Q91" s="213" t="e">
        <f t="shared" si="902"/>
        <v>#REF!</v>
      </c>
      <c r="R91" s="213" t="e">
        <f t="shared" si="902"/>
        <v>#REF!</v>
      </c>
      <c r="S91" s="213" t="e">
        <f t="shared" si="902"/>
        <v>#REF!</v>
      </c>
      <c r="T91" s="213" t="e">
        <f t="shared" si="902"/>
        <v>#REF!</v>
      </c>
      <c r="U91" s="213" t="e">
        <f t="shared" si="902"/>
        <v>#REF!</v>
      </c>
      <c r="V91" s="213" t="e">
        <f t="shared" si="902"/>
        <v>#REF!</v>
      </c>
      <c r="W91" s="213" t="e">
        <f t="shared" si="902"/>
        <v>#REF!</v>
      </c>
      <c r="X91" s="213" t="e">
        <f t="shared" si="902"/>
        <v>#REF!</v>
      </c>
      <c r="Y91" s="213" t="e">
        <f t="shared" si="902"/>
        <v>#REF!</v>
      </c>
      <c r="Z91" s="213" t="e">
        <f t="shared" si="902"/>
        <v>#REF!</v>
      </c>
      <c r="AA91" s="213" t="e">
        <f t="shared" si="902"/>
        <v>#REF!</v>
      </c>
      <c r="AB91" s="213" t="e">
        <f t="shared" si="902"/>
        <v>#REF!</v>
      </c>
      <c r="AC91" s="213" t="e">
        <f t="shared" si="902"/>
        <v>#REF!</v>
      </c>
      <c r="AD91" s="213" t="e">
        <f t="shared" si="902"/>
        <v>#REF!</v>
      </c>
      <c r="AE91" s="213" t="e">
        <f t="shared" si="902"/>
        <v>#REF!</v>
      </c>
      <c r="AF91" s="213" t="e">
        <f t="shared" si="902"/>
        <v>#REF!</v>
      </c>
      <c r="AG91" s="213" t="e">
        <f t="shared" si="902"/>
        <v>#REF!</v>
      </c>
      <c r="AH91" s="213" t="e">
        <f t="shared" si="902"/>
        <v>#REF!</v>
      </c>
      <c r="AI91" s="213" t="e">
        <f t="shared" si="902"/>
        <v>#REF!</v>
      </c>
      <c r="AJ91" s="213" t="e">
        <f t="shared" si="902"/>
        <v>#REF!</v>
      </c>
      <c r="AK91" s="213" t="e">
        <f t="shared" ref="AK91:BP91" si="903">AK53+AK15</f>
        <v>#REF!</v>
      </c>
      <c r="AL91" s="213" t="e">
        <f t="shared" si="903"/>
        <v>#REF!</v>
      </c>
      <c r="AM91" s="213" t="e">
        <f t="shared" si="903"/>
        <v>#REF!</v>
      </c>
      <c r="AN91" s="213" t="e">
        <f t="shared" si="903"/>
        <v>#REF!</v>
      </c>
      <c r="AO91" s="213" t="e">
        <f t="shared" si="903"/>
        <v>#REF!</v>
      </c>
      <c r="AP91" s="213" t="e">
        <f t="shared" si="903"/>
        <v>#REF!</v>
      </c>
      <c r="AQ91" s="213" t="e">
        <f t="shared" si="903"/>
        <v>#REF!</v>
      </c>
      <c r="AR91" s="213" t="e">
        <f t="shared" si="903"/>
        <v>#REF!</v>
      </c>
      <c r="AS91" s="213" t="e">
        <f t="shared" si="903"/>
        <v>#REF!</v>
      </c>
      <c r="AT91" s="213" t="e">
        <f t="shared" si="903"/>
        <v>#REF!</v>
      </c>
      <c r="AU91" s="213" t="e">
        <f t="shared" si="903"/>
        <v>#REF!</v>
      </c>
      <c r="AV91" s="213" t="e">
        <f t="shared" si="903"/>
        <v>#REF!</v>
      </c>
      <c r="AW91" s="213" t="e">
        <f t="shared" si="903"/>
        <v>#REF!</v>
      </c>
      <c r="AX91" s="213" t="e">
        <f t="shared" si="903"/>
        <v>#REF!</v>
      </c>
      <c r="AY91" s="213" t="e">
        <f t="shared" si="903"/>
        <v>#REF!</v>
      </c>
      <c r="AZ91" s="213" t="e">
        <f t="shared" si="903"/>
        <v>#REF!</v>
      </c>
      <c r="BA91" s="213" t="e">
        <f t="shared" si="903"/>
        <v>#REF!</v>
      </c>
      <c r="BB91" s="213" t="e">
        <f t="shared" si="903"/>
        <v>#REF!</v>
      </c>
      <c r="BC91" s="213" t="e">
        <f t="shared" si="903"/>
        <v>#REF!</v>
      </c>
      <c r="BD91" s="213" t="e">
        <f t="shared" si="903"/>
        <v>#REF!</v>
      </c>
      <c r="BE91" s="213" t="e">
        <f t="shared" si="903"/>
        <v>#REF!</v>
      </c>
      <c r="BF91" s="213" t="e">
        <f t="shared" si="903"/>
        <v>#REF!</v>
      </c>
      <c r="BG91" s="213" t="e">
        <f t="shared" si="903"/>
        <v>#REF!</v>
      </c>
      <c r="BH91" s="213" t="e">
        <f t="shared" si="903"/>
        <v>#REF!</v>
      </c>
      <c r="BI91" s="213" t="e">
        <f t="shared" si="903"/>
        <v>#REF!</v>
      </c>
      <c r="BJ91" s="213" t="e">
        <f t="shared" si="903"/>
        <v>#REF!</v>
      </c>
      <c r="BK91" s="213" t="e">
        <f t="shared" si="903"/>
        <v>#REF!</v>
      </c>
      <c r="BL91" s="213" t="e">
        <f t="shared" si="903"/>
        <v>#REF!</v>
      </c>
      <c r="BM91" s="213" t="e">
        <f t="shared" si="903"/>
        <v>#REF!</v>
      </c>
      <c r="BN91" s="213" t="e">
        <f t="shared" si="903"/>
        <v>#REF!</v>
      </c>
      <c r="BO91" s="213" t="e">
        <f t="shared" si="903"/>
        <v>#REF!</v>
      </c>
      <c r="BP91" s="213" t="e">
        <f t="shared" si="903"/>
        <v>#REF!</v>
      </c>
      <c r="BQ91" s="213" t="e">
        <f t="shared" ref="BQ91:CV91" si="904">BQ53+BQ15</f>
        <v>#REF!</v>
      </c>
      <c r="BR91" s="213" t="e">
        <f t="shared" si="904"/>
        <v>#REF!</v>
      </c>
      <c r="BS91" s="213" t="e">
        <f t="shared" si="904"/>
        <v>#REF!</v>
      </c>
      <c r="BT91" s="213" t="e">
        <f t="shared" si="904"/>
        <v>#REF!</v>
      </c>
      <c r="BU91" s="213" t="e">
        <f t="shared" si="904"/>
        <v>#REF!</v>
      </c>
      <c r="BV91" s="213" t="e">
        <f t="shared" si="904"/>
        <v>#REF!</v>
      </c>
      <c r="BW91" s="213" t="e">
        <f t="shared" si="904"/>
        <v>#REF!</v>
      </c>
      <c r="BX91" s="213" t="e">
        <f t="shared" si="904"/>
        <v>#REF!</v>
      </c>
      <c r="BY91" s="213" t="e">
        <f t="shared" si="904"/>
        <v>#REF!</v>
      </c>
      <c r="BZ91" s="213" t="e">
        <f t="shared" si="904"/>
        <v>#REF!</v>
      </c>
      <c r="CA91" s="213" t="e">
        <f t="shared" si="904"/>
        <v>#REF!</v>
      </c>
      <c r="CB91" s="213" t="e">
        <f t="shared" si="904"/>
        <v>#REF!</v>
      </c>
      <c r="CC91" s="213" t="e">
        <f t="shared" si="904"/>
        <v>#REF!</v>
      </c>
      <c r="CD91" s="213" t="e">
        <f t="shared" si="904"/>
        <v>#REF!</v>
      </c>
      <c r="CE91" s="213" t="e">
        <f t="shared" si="904"/>
        <v>#REF!</v>
      </c>
      <c r="CF91" s="213" t="e">
        <f t="shared" si="904"/>
        <v>#REF!</v>
      </c>
      <c r="CG91" s="213" t="e">
        <f t="shared" si="904"/>
        <v>#REF!</v>
      </c>
      <c r="CH91" s="213" t="e">
        <f t="shared" si="904"/>
        <v>#REF!</v>
      </c>
      <c r="CI91" s="213" t="e">
        <f t="shared" si="904"/>
        <v>#REF!</v>
      </c>
      <c r="CJ91" s="213" t="e">
        <f t="shared" si="904"/>
        <v>#REF!</v>
      </c>
      <c r="CK91" s="213" t="e">
        <f t="shared" si="904"/>
        <v>#REF!</v>
      </c>
      <c r="CL91" s="213" t="e">
        <f t="shared" si="904"/>
        <v>#REF!</v>
      </c>
      <c r="CM91" s="213" t="e">
        <f t="shared" si="904"/>
        <v>#REF!</v>
      </c>
      <c r="CN91" s="213" t="e">
        <f t="shared" si="904"/>
        <v>#REF!</v>
      </c>
      <c r="CO91" s="213" t="e">
        <f t="shared" si="904"/>
        <v>#REF!</v>
      </c>
      <c r="CP91" s="213" t="e">
        <f t="shared" si="904"/>
        <v>#REF!</v>
      </c>
      <c r="CQ91" s="213" t="e">
        <f t="shared" si="904"/>
        <v>#REF!</v>
      </c>
      <c r="CR91" s="213" t="e">
        <f t="shared" si="904"/>
        <v>#REF!</v>
      </c>
      <c r="CS91" s="213" t="e">
        <f t="shared" si="904"/>
        <v>#REF!</v>
      </c>
      <c r="CT91" s="213" t="e">
        <f t="shared" si="904"/>
        <v>#REF!</v>
      </c>
      <c r="CU91" s="213" t="e">
        <f t="shared" si="904"/>
        <v>#REF!</v>
      </c>
      <c r="CV91" s="213" t="e">
        <f t="shared" si="904"/>
        <v>#REF!</v>
      </c>
      <c r="CW91" s="213" t="e">
        <f t="shared" ref="CW91:ED91" si="905">CW53+CW15</f>
        <v>#REF!</v>
      </c>
      <c r="CX91" s="213" t="e">
        <f t="shared" si="905"/>
        <v>#REF!</v>
      </c>
      <c r="CY91" s="213" t="e">
        <f t="shared" si="905"/>
        <v>#REF!</v>
      </c>
      <c r="CZ91" s="213" t="e">
        <f t="shared" si="905"/>
        <v>#REF!</v>
      </c>
      <c r="DA91" s="213" t="e">
        <f t="shared" si="905"/>
        <v>#REF!</v>
      </c>
      <c r="DB91" s="213" t="e">
        <f t="shared" si="905"/>
        <v>#REF!</v>
      </c>
      <c r="DC91" s="213" t="e">
        <f t="shared" si="905"/>
        <v>#REF!</v>
      </c>
      <c r="DD91" s="213" t="e">
        <f t="shared" si="905"/>
        <v>#REF!</v>
      </c>
      <c r="DE91" s="213" t="e">
        <f t="shared" si="905"/>
        <v>#REF!</v>
      </c>
      <c r="DF91" s="213" t="e">
        <f t="shared" si="905"/>
        <v>#REF!</v>
      </c>
      <c r="DG91" s="213" t="e">
        <f t="shared" si="905"/>
        <v>#REF!</v>
      </c>
      <c r="DH91" s="213" t="e">
        <f t="shared" si="905"/>
        <v>#REF!</v>
      </c>
      <c r="DI91" s="213" t="e">
        <f t="shared" si="905"/>
        <v>#REF!</v>
      </c>
      <c r="DJ91" s="213" t="e">
        <f t="shared" si="905"/>
        <v>#REF!</v>
      </c>
      <c r="DK91" s="213" t="e">
        <f t="shared" si="905"/>
        <v>#REF!</v>
      </c>
      <c r="DL91" s="213" t="e">
        <f t="shared" si="905"/>
        <v>#REF!</v>
      </c>
      <c r="DM91" s="213" t="e">
        <f t="shared" si="905"/>
        <v>#REF!</v>
      </c>
      <c r="DN91" s="213" t="e">
        <f t="shared" si="905"/>
        <v>#REF!</v>
      </c>
      <c r="DO91" s="213" t="e">
        <f t="shared" si="905"/>
        <v>#REF!</v>
      </c>
      <c r="DP91" s="213" t="e">
        <f t="shared" si="905"/>
        <v>#REF!</v>
      </c>
      <c r="DQ91" s="213" t="e">
        <f t="shared" si="905"/>
        <v>#REF!</v>
      </c>
      <c r="DR91" s="213" t="e">
        <f t="shared" si="905"/>
        <v>#REF!</v>
      </c>
      <c r="DS91" s="213" t="e">
        <f t="shared" si="905"/>
        <v>#REF!</v>
      </c>
      <c r="DT91" s="213" t="e">
        <f t="shared" si="905"/>
        <v>#REF!</v>
      </c>
      <c r="DU91" s="213" t="e">
        <f t="shared" si="905"/>
        <v>#REF!</v>
      </c>
      <c r="DV91" s="213" t="e">
        <f t="shared" si="905"/>
        <v>#REF!</v>
      </c>
      <c r="DW91" s="213" t="e">
        <f t="shared" si="905"/>
        <v>#REF!</v>
      </c>
      <c r="DX91" s="213" t="e">
        <f t="shared" si="905"/>
        <v>#REF!</v>
      </c>
      <c r="DY91" s="213" t="e">
        <f t="shared" si="905"/>
        <v>#REF!</v>
      </c>
      <c r="DZ91" s="213" t="e">
        <f t="shared" si="905"/>
        <v>#REF!</v>
      </c>
      <c r="EA91" s="213" t="e">
        <f t="shared" si="905"/>
        <v>#REF!</v>
      </c>
      <c r="EB91" s="213" t="e">
        <f t="shared" si="905"/>
        <v>#REF!</v>
      </c>
      <c r="EC91" s="213" t="e">
        <f t="shared" si="905"/>
        <v>#REF!</v>
      </c>
      <c r="ED91" s="213" t="e">
        <f t="shared" si="905"/>
        <v>#REF!</v>
      </c>
      <c r="EF91" s="213" t="e">
        <f t="shared" ref="EF91:EF93" si="906">+Q91</f>
        <v>#REF!</v>
      </c>
      <c r="EG91" s="213" t="e">
        <f t="shared" ref="EG91:EG93" si="907">+AD91</f>
        <v>#REF!</v>
      </c>
      <c r="EH91" s="213" t="e">
        <f t="shared" ref="EH91:EH93" si="908">+AQ91</f>
        <v>#REF!</v>
      </c>
      <c r="EI91" s="213" t="e">
        <f t="shared" ref="EI91:EI93" si="909">+BD91</f>
        <v>#REF!</v>
      </c>
      <c r="EJ91" s="213" t="e">
        <f t="shared" ref="EJ91:EJ93" si="910">+BQ91</f>
        <v>#REF!</v>
      </c>
      <c r="EK91" s="213" t="e">
        <f t="shared" ref="EK91:EK93" si="911">+CD91</f>
        <v>#REF!</v>
      </c>
      <c r="EL91" s="213" t="e">
        <f t="shared" ref="EL91:EL93" si="912">+CQ91</f>
        <v>#REF!</v>
      </c>
      <c r="EM91" s="213" t="e">
        <f t="shared" ref="EM91:EM93" si="913">+DD91</f>
        <v>#REF!</v>
      </c>
      <c r="EN91" s="213" t="e">
        <f t="shared" ref="EN91:EN93" si="914">+DQ91</f>
        <v>#REF!</v>
      </c>
      <c r="EO91" s="213" t="e">
        <f t="shared" ref="EO91:EO93" si="915">+ED91</f>
        <v>#REF!</v>
      </c>
      <c r="EQ91" s="220" t="e">
        <f>EF91-'Output to Forecast model'!C14</f>
        <v>#REF!</v>
      </c>
      <c r="ER91" s="220" t="e">
        <f>EG91-'Output to Forecast model'!D14</f>
        <v>#REF!</v>
      </c>
      <c r="ES91" s="220" t="e">
        <f>EH91-'Output to Forecast model'!E14</f>
        <v>#REF!</v>
      </c>
      <c r="ET91" s="220" t="e">
        <f>EI91-'Output to Forecast model'!F14</f>
        <v>#REF!</v>
      </c>
      <c r="EU91" s="220" t="e">
        <f>EJ91-'Output to Forecast model'!G14</f>
        <v>#REF!</v>
      </c>
      <c r="EV91" s="220" t="e">
        <f>EK91-'Output to Forecast model'!H14</f>
        <v>#REF!</v>
      </c>
      <c r="EW91" s="220" t="e">
        <f>EL91-'Output to Forecast model'!I14</f>
        <v>#REF!</v>
      </c>
      <c r="EX91" s="220" t="e">
        <f>EM91-'Output to Forecast model'!J14</f>
        <v>#REF!</v>
      </c>
      <c r="EY91" s="220" t="e">
        <f>EN91-'Output to Forecast model'!K14</f>
        <v>#REF!</v>
      </c>
      <c r="EZ91" s="220" t="e">
        <f>EO91-'Output to Forecast model'!L14</f>
        <v>#REF!</v>
      </c>
    </row>
    <row r="92" spans="1:160" x14ac:dyDescent="0.2">
      <c r="A92" s="37">
        <f t="shared" si="901"/>
        <v>62</v>
      </c>
      <c r="B92" s="35"/>
      <c r="C92" s="34" t="s">
        <v>21</v>
      </c>
      <c r="D92" s="34"/>
      <c r="E92" s="214" t="e">
        <f t="shared" ref="E92:AJ92" si="916">E54+E16</f>
        <v>#REF!</v>
      </c>
      <c r="F92" s="214" t="e">
        <f t="shared" si="916"/>
        <v>#REF!</v>
      </c>
      <c r="G92" s="214" t="e">
        <f t="shared" si="916"/>
        <v>#REF!</v>
      </c>
      <c r="H92" s="214" t="e">
        <f t="shared" si="916"/>
        <v>#REF!</v>
      </c>
      <c r="I92" s="214" t="e">
        <f t="shared" si="916"/>
        <v>#REF!</v>
      </c>
      <c r="J92" s="214" t="e">
        <f t="shared" si="916"/>
        <v>#REF!</v>
      </c>
      <c r="K92" s="214" t="e">
        <f t="shared" si="916"/>
        <v>#REF!</v>
      </c>
      <c r="L92" s="214" t="e">
        <f t="shared" si="916"/>
        <v>#REF!</v>
      </c>
      <c r="M92" s="214" t="e">
        <f t="shared" si="916"/>
        <v>#REF!</v>
      </c>
      <c r="N92" s="214" t="e">
        <f t="shared" si="916"/>
        <v>#REF!</v>
      </c>
      <c r="O92" s="214" t="e">
        <f t="shared" si="916"/>
        <v>#REF!</v>
      </c>
      <c r="P92" s="214" t="e">
        <f t="shared" si="916"/>
        <v>#REF!</v>
      </c>
      <c r="Q92" s="214" t="e">
        <f t="shared" si="916"/>
        <v>#REF!</v>
      </c>
      <c r="R92" s="214" t="e">
        <f t="shared" si="916"/>
        <v>#REF!</v>
      </c>
      <c r="S92" s="214" t="e">
        <f t="shared" si="916"/>
        <v>#REF!</v>
      </c>
      <c r="T92" s="214" t="e">
        <f t="shared" si="916"/>
        <v>#REF!</v>
      </c>
      <c r="U92" s="214" t="e">
        <f t="shared" si="916"/>
        <v>#REF!</v>
      </c>
      <c r="V92" s="214" t="e">
        <f t="shared" si="916"/>
        <v>#REF!</v>
      </c>
      <c r="W92" s="214" t="e">
        <f t="shared" si="916"/>
        <v>#REF!</v>
      </c>
      <c r="X92" s="214" t="e">
        <f t="shared" si="916"/>
        <v>#REF!</v>
      </c>
      <c r="Y92" s="214" t="e">
        <f t="shared" si="916"/>
        <v>#REF!</v>
      </c>
      <c r="Z92" s="214" t="e">
        <f t="shared" si="916"/>
        <v>#REF!</v>
      </c>
      <c r="AA92" s="214" t="e">
        <f t="shared" si="916"/>
        <v>#REF!</v>
      </c>
      <c r="AB92" s="214" t="e">
        <f t="shared" si="916"/>
        <v>#REF!</v>
      </c>
      <c r="AC92" s="214" t="e">
        <f t="shared" si="916"/>
        <v>#REF!</v>
      </c>
      <c r="AD92" s="214" t="e">
        <f t="shared" si="916"/>
        <v>#REF!</v>
      </c>
      <c r="AE92" s="214" t="e">
        <f t="shared" si="916"/>
        <v>#REF!</v>
      </c>
      <c r="AF92" s="214" t="e">
        <f t="shared" si="916"/>
        <v>#REF!</v>
      </c>
      <c r="AG92" s="214" t="e">
        <f t="shared" si="916"/>
        <v>#REF!</v>
      </c>
      <c r="AH92" s="214" t="e">
        <f t="shared" si="916"/>
        <v>#REF!</v>
      </c>
      <c r="AI92" s="214" t="e">
        <f t="shared" si="916"/>
        <v>#REF!</v>
      </c>
      <c r="AJ92" s="214" t="e">
        <f t="shared" si="916"/>
        <v>#REF!</v>
      </c>
      <c r="AK92" s="214" t="e">
        <f t="shared" ref="AK92:BP92" si="917">AK54+AK16</f>
        <v>#REF!</v>
      </c>
      <c r="AL92" s="214" t="e">
        <f t="shared" si="917"/>
        <v>#REF!</v>
      </c>
      <c r="AM92" s="214" t="e">
        <f t="shared" si="917"/>
        <v>#REF!</v>
      </c>
      <c r="AN92" s="214" t="e">
        <f t="shared" si="917"/>
        <v>#REF!</v>
      </c>
      <c r="AO92" s="214" t="e">
        <f t="shared" si="917"/>
        <v>#REF!</v>
      </c>
      <c r="AP92" s="214" t="e">
        <f t="shared" si="917"/>
        <v>#REF!</v>
      </c>
      <c r="AQ92" s="214" t="e">
        <f t="shared" si="917"/>
        <v>#REF!</v>
      </c>
      <c r="AR92" s="214" t="e">
        <f t="shared" si="917"/>
        <v>#REF!</v>
      </c>
      <c r="AS92" s="214" t="e">
        <f t="shared" si="917"/>
        <v>#REF!</v>
      </c>
      <c r="AT92" s="214" t="e">
        <f t="shared" si="917"/>
        <v>#REF!</v>
      </c>
      <c r="AU92" s="214" t="e">
        <f t="shared" si="917"/>
        <v>#REF!</v>
      </c>
      <c r="AV92" s="214" t="e">
        <f t="shared" si="917"/>
        <v>#REF!</v>
      </c>
      <c r="AW92" s="214" t="e">
        <f t="shared" si="917"/>
        <v>#REF!</v>
      </c>
      <c r="AX92" s="214" t="e">
        <f t="shared" si="917"/>
        <v>#REF!</v>
      </c>
      <c r="AY92" s="214" t="e">
        <f t="shared" si="917"/>
        <v>#REF!</v>
      </c>
      <c r="AZ92" s="214" t="e">
        <f t="shared" si="917"/>
        <v>#REF!</v>
      </c>
      <c r="BA92" s="214" t="e">
        <f t="shared" si="917"/>
        <v>#REF!</v>
      </c>
      <c r="BB92" s="214" t="e">
        <f t="shared" si="917"/>
        <v>#REF!</v>
      </c>
      <c r="BC92" s="214" t="e">
        <f t="shared" si="917"/>
        <v>#REF!</v>
      </c>
      <c r="BD92" s="214" t="e">
        <f t="shared" si="917"/>
        <v>#REF!</v>
      </c>
      <c r="BE92" s="214" t="e">
        <f t="shared" si="917"/>
        <v>#REF!</v>
      </c>
      <c r="BF92" s="214" t="e">
        <f t="shared" si="917"/>
        <v>#REF!</v>
      </c>
      <c r="BG92" s="214" t="e">
        <f t="shared" si="917"/>
        <v>#REF!</v>
      </c>
      <c r="BH92" s="214" t="e">
        <f t="shared" si="917"/>
        <v>#REF!</v>
      </c>
      <c r="BI92" s="214" t="e">
        <f t="shared" si="917"/>
        <v>#REF!</v>
      </c>
      <c r="BJ92" s="214" t="e">
        <f t="shared" si="917"/>
        <v>#REF!</v>
      </c>
      <c r="BK92" s="214" t="e">
        <f t="shared" si="917"/>
        <v>#REF!</v>
      </c>
      <c r="BL92" s="214" t="e">
        <f t="shared" si="917"/>
        <v>#REF!</v>
      </c>
      <c r="BM92" s="214" t="e">
        <f t="shared" si="917"/>
        <v>#REF!</v>
      </c>
      <c r="BN92" s="214" t="e">
        <f t="shared" si="917"/>
        <v>#REF!</v>
      </c>
      <c r="BO92" s="214" t="e">
        <f t="shared" si="917"/>
        <v>#REF!</v>
      </c>
      <c r="BP92" s="214" t="e">
        <f t="shared" si="917"/>
        <v>#REF!</v>
      </c>
      <c r="BQ92" s="214" t="e">
        <f t="shared" ref="BQ92:CV92" si="918">BQ54+BQ16</f>
        <v>#REF!</v>
      </c>
      <c r="BR92" s="214" t="e">
        <f t="shared" si="918"/>
        <v>#REF!</v>
      </c>
      <c r="BS92" s="214" t="e">
        <f t="shared" si="918"/>
        <v>#REF!</v>
      </c>
      <c r="BT92" s="214" t="e">
        <f t="shared" si="918"/>
        <v>#REF!</v>
      </c>
      <c r="BU92" s="214" t="e">
        <f t="shared" si="918"/>
        <v>#REF!</v>
      </c>
      <c r="BV92" s="214" t="e">
        <f t="shared" si="918"/>
        <v>#REF!</v>
      </c>
      <c r="BW92" s="214" t="e">
        <f t="shared" si="918"/>
        <v>#REF!</v>
      </c>
      <c r="BX92" s="214" t="e">
        <f t="shared" si="918"/>
        <v>#REF!</v>
      </c>
      <c r="BY92" s="214" t="e">
        <f t="shared" si="918"/>
        <v>#REF!</v>
      </c>
      <c r="BZ92" s="214" t="e">
        <f t="shared" si="918"/>
        <v>#REF!</v>
      </c>
      <c r="CA92" s="214" t="e">
        <f t="shared" si="918"/>
        <v>#REF!</v>
      </c>
      <c r="CB92" s="214" t="e">
        <f t="shared" si="918"/>
        <v>#REF!</v>
      </c>
      <c r="CC92" s="214" t="e">
        <f t="shared" si="918"/>
        <v>#REF!</v>
      </c>
      <c r="CD92" s="214" t="e">
        <f t="shared" si="918"/>
        <v>#REF!</v>
      </c>
      <c r="CE92" s="214" t="e">
        <f t="shared" si="918"/>
        <v>#REF!</v>
      </c>
      <c r="CF92" s="214" t="e">
        <f t="shared" si="918"/>
        <v>#REF!</v>
      </c>
      <c r="CG92" s="214" t="e">
        <f t="shared" si="918"/>
        <v>#REF!</v>
      </c>
      <c r="CH92" s="214" t="e">
        <f t="shared" si="918"/>
        <v>#REF!</v>
      </c>
      <c r="CI92" s="214" t="e">
        <f t="shared" si="918"/>
        <v>#REF!</v>
      </c>
      <c r="CJ92" s="214" t="e">
        <f t="shared" si="918"/>
        <v>#REF!</v>
      </c>
      <c r="CK92" s="214" t="e">
        <f t="shared" si="918"/>
        <v>#REF!</v>
      </c>
      <c r="CL92" s="214" t="e">
        <f t="shared" si="918"/>
        <v>#REF!</v>
      </c>
      <c r="CM92" s="214" t="e">
        <f t="shared" si="918"/>
        <v>#REF!</v>
      </c>
      <c r="CN92" s="214" t="e">
        <f t="shared" si="918"/>
        <v>#REF!</v>
      </c>
      <c r="CO92" s="214" t="e">
        <f t="shared" si="918"/>
        <v>#REF!</v>
      </c>
      <c r="CP92" s="214" t="e">
        <f t="shared" si="918"/>
        <v>#REF!</v>
      </c>
      <c r="CQ92" s="214" t="e">
        <f t="shared" si="918"/>
        <v>#REF!</v>
      </c>
      <c r="CR92" s="214" t="e">
        <f t="shared" si="918"/>
        <v>#REF!</v>
      </c>
      <c r="CS92" s="214" t="e">
        <f t="shared" si="918"/>
        <v>#REF!</v>
      </c>
      <c r="CT92" s="214" t="e">
        <f t="shared" si="918"/>
        <v>#REF!</v>
      </c>
      <c r="CU92" s="214" t="e">
        <f t="shared" si="918"/>
        <v>#REF!</v>
      </c>
      <c r="CV92" s="214" t="e">
        <f t="shared" si="918"/>
        <v>#REF!</v>
      </c>
      <c r="CW92" s="214" t="e">
        <f t="shared" ref="CW92:ED92" si="919">CW54+CW16</f>
        <v>#REF!</v>
      </c>
      <c r="CX92" s="214" t="e">
        <f t="shared" si="919"/>
        <v>#REF!</v>
      </c>
      <c r="CY92" s="214" t="e">
        <f t="shared" si="919"/>
        <v>#REF!</v>
      </c>
      <c r="CZ92" s="214" t="e">
        <f t="shared" si="919"/>
        <v>#REF!</v>
      </c>
      <c r="DA92" s="214" t="e">
        <f t="shared" si="919"/>
        <v>#REF!</v>
      </c>
      <c r="DB92" s="214" t="e">
        <f t="shared" si="919"/>
        <v>#REF!</v>
      </c>
      <c r="DC92" s="214" t="e">
        <f t="shared" si="919"/>
        <v>#REF!</v>
      </c>
      <c r="DD92" s="214" t="e">
        <f t="shared" si="919"/>
        <v>#REF!</v>
      </c>
      <c r="DE92" s="214" t="e">
        <f t="shared" si="919"/>
        <v>#REF!</v>
      </c>
      <c r="DF92" s="214" t="e">
        <f t="shared" si="919"/>
        <v>#REF!</v>
      </c>
      <c r="DG92" s="214" t="e">
        <f t="shared" si="919"/>
        <v>#REF!</v>
      </c>
      <c r="DH92" s="214" t="e">
        <f t="shared" si="919"/>
        <v>#REF!</v>
      </c>
      <c r="DI92" s="214" t="e">
        <f t="shared" si="919"/>
        <v>#REF!</v>
      </c>
      <c r="DJ92" s="214" t="e">
        <f t="shared" si="919"/>
        <v>#REF!</v>
      </c>
      <c r="DK92" s="214" t="e">
        <f t="shared" si="919"/>
        <v>#REF!</v>
      </c>
      <c r="DL92" s="214" t="e">
        <f t="shared" si="919"/>
        <v>#REF!</v>
      </c>
      <c r="DM92" s="214" t="e">
        <f t="shared" si="919"/>
        <v>#REF!</v>
      </c>
      <c r="DN92" s="214" t="e">
        <f t="shared" si="919"/>
        <v>#REF!</v>
      </c>
      <c r="DO92" s="214" t="e">
        <f t="shared" si="919"/>
        <v>#REF!</v>
      </c>
      <c r="DP92" s="214" t="e">
        <f t="shared" si="919"/>
        <v>#REF!</v>
      </c>
      <c r="DQ92" s="214" t="e">
        <f t="shared" si="919"/>
        <v>#REF!</v>
      </c>
      <c r="DR92" s="214" t="e">
        <f t="shared" si="919"/>
        <v>#REF!</v>
      </c>
      <c r="DS92" s="214" t="e">
        <f t="shared" si="919"/>
        <v>#REF!</v>
      </c>
      <c r="DT92" s="214" t="e">
        <f t="shared" si="919"/>
        <v>#REF!</v>
      </c>
      <c r="DU92" s="214" t="e">
        <f t="shared" si="919"/>
        <v>#REF!</v>
      </c>
      <c r="DV92" s="214" t="e">
        <f t="shared" si="919"/>
        <v>#REF!</v>
      </c>
      <c r="DW92" s="214" t="e">
        <f t="shared" si="919"/>
        <v>#REF!</v>
      </c>
      <c r="DX92" s="214" t="e">
        <f t="shared" si="919"/>
        <v>#REF!</v>
      </c>
      <c r="DY92" s="214" t="e">
        <f t="shared" si="919"/>
        <v>#REF!</v>
      </c>
      <c r="DZ92" s="214" t="e">
        <f t="shared" si="919"/>
        <v>#REF!</v>
      </c>
      <c r="EA92" s="214" t="e">
        <f t="shared" si="919"/>
        <v>#REF!</v>
      </c>
      <c r="EB92" s="214" t="e">
        <f t="shared" si="919"/>
        <v>#REF!</v>
      </c>
      <c r="EC92" s="214" t="e">
        <f t="shared" si="919"/>
        <v>#REF!</v>
      </c>
      <c r="ED92" s="214" t="e">
        <f t="shared" si="919"/>
        <v>#REF!</v>
      </c>
      <c r="EF92" s="214" t="e">
        <f t="shared" si="906"/>
        <v>#REF!</v>
      </c>
      <c r="EG92" s="214" t="e">
        <f t="shared" si="907"/>
        <v>#REF!</v>
      </c>
      <c r="EH92" s="214" t="e">
        <f t="shared" si="908"/>
        <v>#REF!</v>
      </c>
      <c r="EI92" s="214" t="e">
        <f t="shared" si="909"/>
        <v>#REF!</v>
      </c>
      <c r="EJ92" s="214" t="e">
        <f t="shared" si="910"/>
        <v>#REF!</v>
      </c>
      <c r="EK92" s="214" t="e">
        <f t="shared" si="911"/>
        <v>#REF!</v>
      </c>
      <c r="EL92" s="214" t="e">
        <f t="shared" si="912"/>
        <v>#REF!</v>
      </c>
      <c r="EM92" s="214" t="e">
        <f t="shared" si="913"/>
        <v>#REF!</v>
      </c>
      <c r="EN92" s="214" t="e">
        <f t="shared" si="914"/>
        <v>#REF!</v>
      </c>
      <c r="EO92" s="214" t="e">
        <f t="shared" si="915"/>
        <v>#REF!</v>
      </c>
      <c r="EQ92" s="221" t="e">
        <f>EF92-'Output to Forecast model'!C15</f>
        <v>#REF!</v>
      </c>
      <c r="ER92" s="221" t="e">
        <f>EG92-'Output to Forecast model'!D15</f>
        <v>#REF!</v>
      </c>
      <c r="ES92" s="221" t="e">
        <f>EH92-'Output to Forecast model'!E15</f>
        <v>#REF!</v>
      </c>
      <c r="ET92" s="221" t="e">
        <f>EI92-'Output to Forecast model'!F15</f>
        <v>#REF!</v>
      </c>
      <c r="EU92" s="221" t="e">
        <f>EJ92-'Output to Forecast model'!G15</f>
        <v>#REF!</v>
      </c>
      <c r="EV92" s="221" t="e">
        <f>EK92-'Output to Forecast model'!H15</f>
        <v>#REF!</v>
      </c>
      <c r="EW92" s="221" t="e">
        <f>EL92-'Output to Forecast model'!I15</f>
        <v>#REF!</v>
      </c>
      <c r="EX92" s="221" t="e">
        <f>EM92-'Output to Forecast model'!J15</f>
        <v>#REF!</v>
      </c>
      <c r="EY92" s="221" t="e">
        <f>EN92-'Output to Forecast model'!K15</f>
        <v>#REF!</v>
      </c>
      <c r="EZ92" s="221" t="e">
        <f>EO92-'Output to Forecast model'!L15</f>
        <v>#REF!</v>
      </c>
    </row>
    <row r="93" spans="1:160" x14ac:dyDescent="0.2">
      <c r="A93" s="37">
        <f t="shared" si="901"/>
        <v>63</v>
      </c>
      <c r="B93" s="31"/>
      <c r="C93" s="35"/>
      <c r="D93" s="35" t="s">
        <v>217</v>
      </c>
      <c r="E93" s="213" t="e">
        <f>E91+E92</f>
        <v>#REF!</v>
      </c>
      <c r="F93" s="213" t="e">
        <f t="shared" ref="F93:BQ93" si="920">F91+F92</f>
        <v>#REF!</v>
      </c>
      <c r="G93" s="213" t="e">
        <f t="shared" si="920"/>
        <v>#REF!</v>
      </c>
      <c r="H93" s="213" t="e">
        <f t="shared" si="920"/>
        <v>#REF!</v>
      </c>
      <c r="I93" s="213" t="e">
        <f t="shared" si="920"/>
        <v>#REF!</v>
      </c>
      <c r="J93" s="213" t="e">
        <f t="shared" si="920"/>
        <v>#REF!</v>
      </c>
      <c r="K93" s="213" t="e">
        <f t="shared" si="920"/>
        <v>#REF!</v>
      </c>
      <c r="L93" s="213" t="e">
        <f t="shared" si="920"/>
        <v>#REF!</v>
      </c>
      <c r="M93" s="213" t="e">
        <f t="shared" si="920"/>
        <v>#REF!</v>
      </c>
      <c r="N93" s="213" t="e">
        <f t="shared" si="920"/>
        <v>#REF!</v>
      </c>
      <c r="O93" s="213" t="e">
        <f t="shared" si="920"/>
        <v>#REF!</v>
      </c>
      <c r="P93" s="213" t="e">
        <f t="shared" si="920"/>
        <v>#REF!</v>
      </c>
      <c r="Q93" s="213" t="e">
        <f t="shared" si="920"/>
        <v>#REF!</v>
      </c>
      <c r="R93" s="213" t="e">
        <f t="shared" si="920"/>
        <v>#REF!</v>
      </c>
      <c r="S93" s="213" t="e">
        <f t="shared" si="920"/>
        <v>#REF!</v>
      </c>
      <c r="T93" s="213" t="e">
        <f t="shared" si="920"/>
        <v>#REF!</v>
      </c>
      <c r="U93" s="213" t="e">
        <f t="shared" si="920"/>
        <v>#REF!</v>
      </c>
      <c r="V93" s="213" t="e">
        <f t="shared" si="920"/>
        <v>#REF!</v>
      </c>
      <c r="W93" s="213" t="e">
        <f t="shared" si="920"/>
        <v>#REF!</v>
      </c>
      <c r="X93" s="213" t="e">
        <f t="shared" si="920"/>
        <v>#REF!</v>
      </c>
      <c r="Y93" s="213" t="e">
        <f t="shared" si="920"/>
        <v>#REF!</v>
      </c>
      <c r="Z93" s="213" t="e">
        <f t="shared" si="920"/>
        <v>#REF!</v>
      </c>
      <c r="AA93" s="213" t="e">
        <f t="shared" si="920"/>
        <v>#REF!</v>
      </c>
      <c r="AB93" s="213" t="e">
        <f t="shared" si="920"/>
        <v>#REF!</v>
      </c>
      <c r="AC93" s="213" t="e">
        <f t="shared" si="920"/>
        <v>#REF!</v>
      </c>
      <c r="AD93" s="213" t="e">
        <f t="shared" si="920"/>
        <v>#REF!</v>
      </c>
      <c r="AE93" s="213" t="e">
        <f t="shared" si="920"/>
        <v>#REF!</v>
      </c>
      <c r="AF93" s="213" t="e">
        <f t="shared" si="920"/>
        <v>#REF!</v>
      </c>
      <c r="AG93" s="213" t="e">
        <f t="shared" si="920"/>
        <v>#REF!</v>
      </c>
      <c r="AH93" s="213" t="e">
        <f t="shared" si="920"/>
        <v>#REF!</v>
      </c>
      <c r="AI93" s="213" t="e">
        <f t="shared" si="920"/>
        <v>#REF!</v>
      </c>
      <c r="AJ93" s="213" t="e">
        <f t="shared" si="920"/>
        <v>#REF!</v>
      </c>
      <c r="AK93" s="213" t="e">
        <f t="shared" si="920"/>
        <v>#REF!</v>
      </c>
      <c r="AL93" s="213" t="e">
        <f t="shared" si="920"/>
        <v>#REF!</v>
      </c>
      <c r="AM93" s="213" t="e">
        <f t="shared" si="920"/>
        <v>#REF!</v>
      </c>
      <c r="AN93" s="213" t="e">
        <f t="shared" si="920"/>
        <v>#REF!</v>
      </c>
      <c r="AO93" s="213" t="e">
        <f t="shared" si="920"/>
        <v>#REF!</v>
      </c>
      <c r="AP93" s="213" t="e">
        <f t="shared" si="920"/>
        <v>#REF!</v>
      </c>
      <c r="AQ93" s="213" t="e">
        <f t="shared" si="920"/>
        <v>#REF!</v>
      </c>
      <c r="AR93" s="213" t="e">
        <f t="shared" si="920"/>
        <v>#REF!</v>
      </c>
      <c r="AS93" s="213" t="e">
        <f t="shared" si="920"/>
        <v>#REF!</v>
      </c>
      <c r="AT93" s="213" t="e">
        <f t="shared" si="920"/>
        <v>#REF!</v>
      </c>
      <c r="AU93" s="213" t="e">
        <f t="shared" si="920"/>
        <v>#REF!</v>
      </c>
      <c r="AV93" s="213" t="e">
        <f t="shared" si="920"/>
        <v>#REF!</v>
      </c>
      <c r="AW93" s="213" t="e">
        <f t="shared" si="920"/>
        <v>#REF!</v>
      </c>
      <c r="AX93" s="213" t="e">
        <f t="shared" si="920"/>
        <v>#REF!</v>
      </c>
      <c r="AY93" s="213" t="e">
        <f t="shared" si="920"/>
        <v>#REF!</v>
      </c>
      <c r="AZ93" s="213" t="e">
        <f t="shared" si="920"/>
        <v>#REF!</v>
      </c>
      <c r="BA93" s="213" t="e">
        <f t="shared" si="920"/>
        <v>#REF!</v>
      </c>
      <c r="BB93" s="213" t="e">
        <f t="shared" si="920"/>
        <v>#REF!</v>
      </c>
      <c r="BC93" s="213" t="e">
        <f t="shared" si="920"/>
        <v>#REF!</v>
      </c>
      <c r="BD93" s="213" t="e">
        <f t="shared" si="920"/>
        <v>#REF!</v>
      </c>
      <c r="BE93" s="213" t="e">
        <f t="shared" si="920"/>
        <v>#REF!</v>
      </c>
      <c r="BF93" s="213" t="e">
        <f t="shared" si="920"/>
        <v>#REF!</v>
      </c>
      <c r="BG93" s="213" t="e">
        <f t="shared" si="920"/>
        <v>#REF!</v>
      </c>
      <c r="BH93" s="213" t="e">
        <f t="shared" si="920"/>
        <v>#REF!</v>
      </c>
      <c r="BI93" s="213" t="e">
        <f t="shared" si="920"/>
        <v>#REF!</v>
      </c>
      <c r="BJ93" s="213" t="e">
        <f t="shared" si="920"/>
        <v>#REF!</v>
      </c>
      <c r="BK93" s="213" t="e">
        <f t="shared" si="920"/>
        <v>#REF!</v>
      </c>
      <c r="BL93" s="213" t="e">
        <f t="shared" si="920"/>
        <v>#REF!</v>
      </c>
      <c r="BM93" s="213" t="e">
        <f t="shared" si="920"/>
        <v>#REF!</v>
      </c>
      <c r="BN93" s="213" t="e">
        <f t="shared" si="920"/>
        <v>#REF!</v>
      </c>
      <c r="BO93" s="213" t="e">
        <f t="shared" si="920"/>
        <v>#REF!</v>
      </c>
      <c r="BP93" s="213" t="e">
        <f t="shared" si="920"/>
        <v>#REF!</v>
      </c>
      <c r="BQ93" s="213" t="e">
        <f t="shared" si="920"/>
        <v>#REF!</v>
      </c>
      <c r="BR93" s="213" t="e">
        <f t="shared" ref="BR93:EC93" si="921">BR91+BR92</f>
        <v>#REF!</v>
      </c>
      <c r="BS93" s="213" t="e">
        <f t="shared" si="921"/>
        <v>#REF!</v>
      </c>
      <c r="BT93" s="213" t="e">
        <f t="shared" si="921"/>
        <v>#REF!</v>
      </c>
      <c r="BU93" s="213" t="e">
        <f t="shared" si="921"/>
        <v>#REF!</v>
      </c>
      <c r="BV93" s="213" t="e">
        <f t="shared" si="921"/>
        <v>#REF!</v>
      </c>
      <c r="BW93" s="213" t="e">
        <f t="shared" si="921"/>
        <v>#REF!</v>
      </c>
      <c r="BX93" s="213" t="e">
        <f t="shared" si="921"/>
        <v>#REF!</v>
      </c>
      <c r="BY93" s="213" t="e">
        <f t="shared" si="921"/>
        <v>#REF!</v>
      </c>
      <c r="BZ93" s="213" t="e">
        <f t="shared" si="921"/>
        <v>#REF!</v>
      </c>
      <c r="CA93" s="213" t="e">
        <f t="shared" si="921"/>
        <v>#REF!</v>
      </c>
      <c r="CB93" s="213" t="e">
        <f t="shared" si="921"/>
        <v>#REF!</v>
      </c>
      <c r="CC93" s="213" t="e">
        <f t="shared" si="921"/>
        <v>#REF!</v>
      </c>
      <c r="CD93" s="213" t="e">
        <f t="shared" si="921"/>
        <v>#REF!</v>
      </c>
      <c r="CE93" s="213" t="e">
        <f t="shared" si="921"/>
        <v>#REF!</v>
      </c>
      <c r="CF93" s="213" t="e">
        <f t="shared" si="921"/>
        <v>#REF!</v>
      </c>
      <c r="CG93" s="213" t="e">
        <f t="shared" si="921"/>
        <v>#REF!</v>
      </c>
      <c r="CH93" s="213" t="e">
        <f t="shared" si="921"/>
        <v>#REF!</v>
      </c>
      <c r="CI93" s="213" t="e">
        <f t="shared" si="921"/>
        <v>#REF!</v>
      </c>
      <c r="CJ93" s="213" t="e">
        <f t="shared" si="921"/>
        <v>#REF!</v>
      </c>
      <c r="CK93" s="213" t="e">
        <f t="shared" si="921"/>
        <v>#REF!</v>
      </c>
      <c r="CL93" s="213" t="e">
        <f t="shared" si="921"/>
        <v>#REF!</v>
      </c>
      <c r="CM93" s="213" t="e">
        <f t="shared" si="921"/>
        <v>#REF!</v>
      </c>
      <c r="CN93" s="213" t="e">
        <f t="shared" si="921"/>
        <v>#REF!</v>
      </c>
      <c r="CO93" s="213" t="e">
        <f t="shared" si="921"/>
        <v>#REF!</v>
      </c>
      <c r="CP93" s="213" t="e">
        <f t="shared" si="921"/>
        <v>#REF!</v>
      </c>
      <c r="CQ93" s="213" t="e">
        <f t="shared" si="921"/>
        <v>#REF!</v>
      </c>
      <c r="CR93" s="213" t="e">
        <f t="shared" si="921"/>
        <v>#REF!</v>
      </c>
      <c r="CS93" s="213" t="e">
        <f t="shared" si="921"/>
        <v>#REF!</v>
      </c>
      <c r="CT93" s="213" t="e">
        <f t="shared" si="921"/>
        <v>#REF!</v>
      </c>
      <c r="CU93" s="213" t="e">
        <f t="shared" si="921"/>
        <v>#REF!</v>
      </c>
      <c r="CV93" s="213" t="e">
        <f t="shared" si="921"/>
        <v>#REF!</v>
      </c>
      <c r="CW93" s="213" t="e">
        <f t="shared" si="921"/>
        <v>#REF!</v>
      </c>
      <c r="CX93" s="213" t="e">
        <f t="shared" si="921"/>
        <v>#REF!</v>
      </c>
      <c r="CY93" s="213" t="e">
        <f t="shared" si="921"/>
        <v>#REF!</v>
      </c>
      <c r="CZ93" s="213" t="e">
        <f t="shared" si="921"/>
        <v>#REF!</v>
      </c>
      <c r="DA93" s="213" t="e">
        <f t="shared" si="921"/>
        <v>#REF!</v>
      </c>
      <c r="DB93" s="213" t="e">
        <f t="shared" si="921"/>
        <v>#REF!</v>
      </c>
      <c r="DC93" s="213" t="e">
        <f t="shared" si="921"/>
        <v>#REF!</v>
      </c>
      <c r="DD93" s="213" t="e">
        <f t="shared" si="921"/>
        <v>#REF!</v>
      </c>
      <c r="DE93" s="213" t="e">
        <f t="shared" si="921"/>
        <v>#REF!</v>
      </c>
      <c r="DF93" s="213" t="e">
        <f t="shared" si="921"/>
        <v>#REF!</v>
      </c>
      <c r="DG93" s="213" t="e">
        <f t="shared" si="921"/>
        <v>#REF!</v>
      </c>
      <c r="DH93" s="213" t="e">
        <f t="shared" si="921"/>
        <v>#REF!</v>
      </c>
      <c r="DI93" s="213" t="e">
        <f t="shared" si="921"/>
        <v>#REF!</v>
      </c>
      <c r="DJ93" s="213" t="e">
        <f t="shared" si="921"/>
        <v>#REF!</v>
      </c>
      <c r="DK93" s="213" t="e">
        <f t="shared" si="921"/>
        <v>#REF!</v>
      </c>
      <c r="DL93" s="213" t="e">
        <f t="shared" si="921"/>
        <v>#REF!</v>
      </c>
      <c r="DM93" s="213" t="e">
        <f t="shared" si="921"/>
        <v>#REF!</v>
      </c>
      <c r="DN93" s="213" t="e">
        <f t="shared" si="921"/>
        <v>#REF!</v>
      </c>
      <c r="DO93" s="213" t="e">
        <f t="shared" si="921"/>
        <v>#REF!</v>
      </c>
      <c r="DP93" s="213" t="e">
        <f t="shared" si="921"/>
        <v>#REF!</v>
      </c>
      <c r="DQ93" s="213" t="e">
        <f t="shared" si="921"/>
        <v>#REF!</v>
      </c>
      <c r="DR93" s="213" t="e">
        <f t="shared" si="921"/>
        <v>#REF!</v>
      </c>
      <c r="DS93" s="213" t="e">
        <f t="shared" si="921"/>
        <v>#REF!</v>
      </c>
      <c r="DT93" s="213" t="e">
        <f t="shared" si="921"/>
        <v>#REF!</v>
      </c>
      <c r="DU93" s="213" t="e">
        <f t="shared" si="921"/>
        <v>#REF!</v>
      </c>
      <c r="DV93" s="213" t="e">
        <f t="shared" si="921"/>
        <v>#REF!</v>
      </c>
      <c r="DW93" s="213" t="e">
        <f t="shared" si="921"/>
        <v>#REF!</v>
      </c>
      <c r="DX93" s="213" t="e">
        <f t="shared" si="921"/>
        <v>#REF!</v>
      </c>
      <c r="DY93" s="213" t="e">
        <f t="shared" si="921"/>
        <v>#REF!</v>
      </c>
      <c r="DZ93" s="213" t="e">
        <f t="shared" si="921"/>
        <v>#REF!</v>
      </c>
      <c r="EA93" s="213" t="e">
        <f t="shared" si="921"/>
        <v>#REF!</v>
      </c>
      <c r="EB93" s="213" t="e">
        <f t="shared" si="921"/>
        <v>#REF!</v>
      </c>
      <c r="EC93" s="213" t="e">
        <f t="shared" si="921"/>
        <v>#REF!</v>
      </c>
      <c r="ED93" s="213" t="e">
        <f t="shared" ref="ED93" si="922">ED91+ED92</f>
        <v>#REF!</v>
      </c>
      <c r="EF93" s="213" t="e">
        <f t="shared" si="906"/>
        <v>#REF!</v>
      </c>
      <c r="EG93" s="213" t="e">
        <f t="shared" si="907"/>
        <v>#REF!</v>
      </c>
      <c r="EH93" s="213" t="e">
        <f t="shared" si="908"/>
        <v>#REF!</v>
      </c>
      <c r="EI93" s="213" t="e">
        <f t="shared" si="909"/>
        <v>#REF!</v>
      </c>
      <c r="EJ93" s="213" t="e">
        <f t="shared" si="910"/>
        <v>#REF!</v>
      </c>
      <c r="EK93" s="213" t="e">
        <f t="shared" si="911"/>
        <v>#REF!</v>
      </c>
      <c r="EL93" s="213" t="e">
        <f t="shared" si="912"/>
        <v>#REF!</v>
      </c>
      <c r="EM93" s="213" t="e">
        <f t="shared" si="913"/>
        <v>#REF!</v>
      </c>
      <c r="EN93" s="213" t="e">
        <f t="shared" si="914"/>
        <v>#REF!</v>
      </c>
      <c r="EO93" s="213" t="e">
        <f t="shared" si="915"/>
        <v>#REF!</v>
      </c>
      <c r="EQ93" s="220" t="e">
        <f>EF93-'Output to Forecast model'!C16</f>
        <v>#REF!</v>
      </c>
      <c r="ER93" s="220" t="e">
        <f>EG93-'Output to Forecast model'!D16</f>
        <v>#REF!</v>
      </c>
      <c r="ES93" s="220" t="e">
        <f>EH93-'Output to Forecast model'!E16</f>
        <v>#REF!</v>
      </c>
      <c r="ET93" s="220" t="e">
        <f>EI93-'Output to Forecast model'!F16</f>
        <v>#REF!</v>
      </c>
      <c r="EU93" s="220" t="e">
        <f>EJ93-'Output to Forecast model'!G16</f>
        <v>#REF!</v>
      </c>
      <c r="EV93" s="220" t="e">
        <f>EK93-'Output to Forecast model'!H16</f>
        <v>#REF!</v>
      </c>
      <c r="EW93" s="220" t="e">
        <f>EL93-'Output to Forecast model'!I16</f>
        <v>#REF!</v>
      </c>
      <c r="EX93" s="220" t="e">
        <f>EM93-'Output to Forecast model'!J16</f>
        <v>#REF!</v>
      </c>
      <c r="EY93" s="220" t="e">
        <f>EN93-'Output to Forecast model'!K16</f>
        <v>#REF!</v>
      </c>
      <c r="EZ93" s="220" t="e">
        <f>EO93-'Output to Forecast model'!L16</f>
        <v>#REF!</v>
      </c>
    </row>
    <row r="94" spans="1:160" x14ac:dyDescent="0.2">
      <c r="A94" s="37">
        <f t="shared" si="901"/>
        <v>64</v>
      </c>
      <c r="B94" s="56" t="s">
        <v>26</v>
      </c>
      <c r="C94" s="35"/>
      <c r="D94" s="35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  <c r="BI94" s="213"/>
      <c r="BJ94" s="213"/>
      <c r="BK94" s="213"/>
      <c r="BL94" s="213"/>
      <c r="BM94" s="213"/>
      <c r="BN94" s="213"/>
      <c r="BO94" s="213"/>
      <c r="BP94" s="213"/>
      <c r="BQ94" s="213"/>
      <c r="BR94" s="213"/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13"/>
      <c r="CD94" s="213"/>
      <c r="CE94" s="213"/>
      <c r="CF94" s="213"/>
      <c r="CG94" s="213"/>
      <c r="CH94" s="213"/>
      <c r="CI94" s="213"/>
      <c r="CJ94" s="213"/>
      <c r="CK94" s="213"/>
      <c r="CL94" s="213"/>
      <c r="CM94" s="213"/>
      <c r="CN94" s="213"/>
      <c r="CO94" s="213"/>
      <c r="CP94" s="213"/>
      <c r="CQ94" s="213"/>
      <c r="CR94" s="213"/>
      <c r="CS94" s="213"/>
      <c r="CT94" s="213"/>
      <c r="CU94" s="213"/>
      <c r="CV94" s="213"/>
      <c r="CW94" s="213"/>
      <c r="CX94" s="213"/>
      <c r="CY94" s="213"/>
      <c r="CZ94" s="213"/>
      <c r="DA94" s="213"/>
      <c r="DB94" s="213"/>
      <c r="DC94" s="213"/>
      <c r="DD94" s="213"/>
      <c r="DE94" s="213"/>
      <c r="DF94" s="213"/>
      <c r="DG94" s="213"/>
      <c r="DH94" s="213"/>
      <c r="DI94" s="213"/>
      <c r="DJ94" s="213"/>
      <c r="DK94" s="213"/>
      <c r="DL94" s="213"/>
      <c r="DM94" s="213"/>
      <c r="DN94" s="213"/>
      <c r="DO94" s="213"/>
      <c r="DP94" s="213"/>
      <c r="DQ94" s="213"/>
      <c r="DR94" s="213"/>
      <c r="DS94" s="213"/>
      <c r="DT94" s="213"/>
      <c r="DU94" s="213"/>
      <c r="DV94" s="213"/>
      <c r="DW94" s="213"/>
      <c r="DX94" s="213"/>
      <c r="DY94" s="213"/>
      <c r="DZ94" s="213"/>
      <c r="EA94" s="213"/>
      <c r="EB94" s="213"/>
      <c r="EC94" s="213"/>
      <c r="ED94" s="213"/>
      <c r="EF94" s="213"/>
      <c r="EG94" s="213"/>
      <c r="EH94" s="213"/>
      <c r="EI94" s="213"/>
      <c r="EJ94" s="213"/>
      <c r="EK94" s="213"/>
      <c r="EL94" s="213"/>
      <c r="EM94" s="213"/>
      <c r="EN94" s="213"/>
      <c r="EO94" s="213"/>
      <c r="EQ94" s="220"/>
      <c r="ER94" s="220"/>
      <c r="ES94" s="220"/>
      <c r="ET94" s="220"/>
      <c r="EU94" s="220"/>
      <c r="EV94" s="220"/>
      <c r="EW94" s="220"/>
      <c r="EX94" s="220"/>
      <c r="EY94" s="220"/>
      <c r="EZ94" s="220"/>
    </row>
    <row r="95" spans="1:160" x14ac:dyDescent="0.2">
      <c r="A95" s="37">
        <f t="shared" si="901"/>
        <v>65</v>
      </c>
      <c r="B95" s="31"/>
      <c r="C95" s="34" t="s">
        <v>80</v>
      </c>
      <c r="D95" s="34"/>
      <c r="E95" s="213" t="e">
        <f t="shared" ref="E95:AJ95" si="923">E57+E19</f>
        <v>#REF!</v>
      </c>
      <c r="F95" s="213" t="e">
        <f t="shared" si="923"/>
        <v>#REF!</v>
      </c>
      <c r="G95" s="213" t="e">
        <f t="shared" si="923"/>
        <v>#REF!</v>
      </c>
      <c r="H95" s="213" t="e">
        <f t="shared" si="923"/>
        <v>#REF!</v>
      </c>
      <c r="I95" s="213" t="e">
        <f t="shared" si="923"/>
        <v>#REF!</v>
      </c>
      <c r="J95" s="213" t="e">
        <f t="shared" si="923"/>
        <v>#REF!</v>
      </c>
      <c r="K95" s="213" t="e">
        <f t="shared" si="923"/>
        <v>#REF!</v>
      </c>
      <c r="L95" s="213" t="e">
        <f t="shared" si="923"/>
        <v>#REF!</v>
      </c>
      <c r="M95" s="213" t="e">
        <f t="shared" si="923"/>
        <v>#REF!</v>
      </c>
      <c r="N95" s="213" t="e">
        <f t="shared" si="923"/>
        <v>#REF!</v>
      </c>
      <c r="O95" s="213" t="e">
        <f t="shared" si="923"/>
        <v>#REF!</v>
      </c>
      <c r="P95" s="213" t="e">
        <f t="shared" si="923"/>
        <v>#REF!</v>
      </c>
      <c r="Q95" s="213" t="e">
        <f t="shared" si="923"/>
        <v>#REF!</v>
      </c>
      <c r="R95" s="213" t="e">
        <f t="shared" si="923"/>
        <v>#REF!</v>
      </c>
      <c r="S95" s="213" t="e">
        <f t="shared" si="923"/>
        <v>#REF!</v>
      </c>
      <c r="T95" s="213" t="e">
        <f t="shared" si="923"/>
        <v>#REF!</v>
      </c>
      <c r="U95" s="213" t="e">
        <f t="shared" si="923"/>
        <v>#REF!</v>
      </c>
      <c r="V95" s="213" t="e">
        <f t="shared" si="923"/>
        <v>#REF!</v>
      </c>
      <c r="W95" s="213" t="e">
        <f t="shared" si="923"/>
        <v>#REF!</v>
      </c>
      <c r="X95" s="213" t="e">
        <f t="shared" si="923"/>
        <v>#REF!</v>
      </c>
      <c r="Y95" s="213" t="e">
        <f t="shared" si="923"/>
        <v>#REF!</v>
      </c>
      <c r="Z95" s="213" t="e">
        <f t="shared" si="923"/>
        <v>#REF!</v>
      </c>
      <c r="AA95" s="213" t="e">
        <f t="shared" si="923"/>
        <v>#REF!</v>
      </c>
      <c r="AB95" s="213" t="e">
        <f t="shared" si="923"/>
        <v>#REF!</v>
      </c>
      <c r="AC95" s="213" t="e">
        <f t="shared" si="923"/>
        <v>#REF!</v>
      </c>
      <c r="AD95" s="213" t="e">
        <f t="shared" si="923"/>
        <v>#REF!</v>
      </c>
      <c r="AE95" s="213" t="e">
        <f t="shared" si="923"/>
        <v>#REF!</v>
      </c>
      <c r="AF95" s="213" t="e">
        <f t="shared" si="923"/>
        <v>#REF!</v>
      </c>
      <c r="AG95" s="213" t="e">
        <f t="shared" si="923"/>
        <v>#REF!</v>
      </c>
      <c r="AH95" s="213" t="e">
        <f t="shared" si="923"/>
        <v>#REF!</v>
      </c>
      <c r="AI95" s="213" t="e">
        <f t="shared" si="923"/>
        <v>#REF!</v>
      </c>
      <c r="AJ95" s="213" t="e">
        <f t="shared" si="923"/>
        <v>#REF!</v>
      </c>
      <c r="AK95" s="213" t="e">
        <f t="shared" ref="AK95:BP95" si="924">AK57+AK19</f>
        <v>#REF!</v>
      </c>
      <c r="AL95" s="213" t="e">
        <f t="shared" si="924"/>
        <v>#REF!</v>
      </c>
      <c r="AM95" s="213" t="e">
        <f t="shared" si="924"/>
        <v>#REF!</v>
      </c>
      <c r="AN95" s="213" t="e">
        <f t="shared" si="924"/>
        <v>#REF!</v>
      </c>
      <c r="AO95" s="213" t="e">
        <f t="shared" si="924"/>
        <v>#REF!</v>
      </c>
      <c r="AP95" s="213" t="e">
        <f t="shared" si="924"/>
        <v>#REF!</v>
      </c>
      <c r="AQ95" s="213" t="e">
        <f t="shared" si="924"/>
        <v>#REF!</v>
      </c>
      <c r="AR95" s="213" t="e">
        <f t="shared" si="924"/>
        <v>#REF!</v>
      </c>
      <c r="AS95" s="213" t="e">
        <f t="shared" si="924"/>
        <v>#REF!</v>
      </c>
      <c r="AT95" s="213" t="e">
        <f t="shared" si="924"/>
        <v>#REF!</v>
      </c>
      <c r="AU95" s="213" t="e">
        <f t="shared" si="924"/>
        <v>#REF!</v>
      </c>
      <c r="AV95" s="213" t="e">
        <f t="shared" si="924"/>
        <v>#REF!</v>
      </c>
      <c r="AW95" s="213" t="e">
        <f t="shared" si="924"/>
        <v>#REF!</v>
      </c>
      <c r="AX95" s="213" t="e">
        <f t="shared" si="924"/>
        <v>#REF!</v>
      </c>
      <c r="AY95" s="213" t="e">
        <f t="shared" si="924"/>
        <v>#REF!</v>
      </c>
      <c r="AZ95" s="213" t="e">
        <f t="shared" si="924"/>
        <v>#REF!</v>
      </c>
      <c r="BA95" s="213" t="e">
        <f t="shared" si="924"/>
        <v>#REF!</v>
      </c>
      <c r="BB95" s="213" t="e">
        <f t="shared" si="924"/>
        <v>#REF!</v>
      </c>
      <c r="BC95" s="213" t="e">
        <f t="shared" si="924"/>
        <v>#REF!</v>
      </c>
      <c r="BD95" s="213" t="e">
        <f t="shared" si="924"/>
        <v>#REF!</v>
      </c>
      <c r="BE95" s="213" t="e">
        <f t="shared" si="924"/>
        <v>#REF!</v>
      </c>
      <c r="BF95" s="213" t="e">
        <f t="shared" si="924"/>
        <v>#REF!</v>
      </c>
      <c r="BG95" s="213" t="e">
        <f t="shared" si="924"/>
        <v>#REF!</v>
      </c>
      <c r="BH95" s="213" t="e">
        <f t="shared" si="924"/>
        <v>#REF!</v>
      </c>
      <c r="BI95" s="213" t="e">
        <f t="shared" si="924"/>
        <v>#REF!</v>
      </c>
      <c r="BJ95" s="213" t="e">
        <f t="shared" si="924"/>
        <v>#REF!</v>
      </c>
      <c r="BK95" s="213" t="e">
        <f t="shared" si="924"/>
        <v>#REF!</v>
      </c>
      <c r="BL95" s="213" t="e">
        <f t="shared" si="924"/>
        <v>#REF!</v>
      </c>
      <c r="BM95" s="213" t="e">
        <f t="shared" si="924"/>
        <v>#REF!</v>
      </c>
      <c r="BN95" s="213" t="e">
        <f t="shared" si="924"/>
        <v>#REF!</v>
      </c>
      <c r="BO95" s="213" t="e">
        <f t="shared" si="924"/>
        <v>#REF!</v>
      </c>
      <c r="BP95" s="213" t="e">
        <f t="shared" si="924"/>
        <v>#REF!</v>
      </c>
      <c r="BQ95" s="213" t="e">
        <f t="shared" ref="BQ95:CV95" si="925">BQ57+BQ19</f>
        <v>#REF!</v>
      </c>
      <c r="BR95" s="213" t="e">
        <f t="shared" si="925"/>
        <v>#REF!</v>
      </c>
      <c r="BS95" s="213" t="e">
        <f t="shared" si="925"/>
        <v>#REF!</v>
      </c>
      <c r="BT95" s="213" t="e">
        <f t="shared" si="925"/>
        <v>#REF!</v>
      </c>
      <c r="BU95" s="213" t="e">
        <f t="shared" si="925"/>
        <v>#REF!</v>
      </c>
      <c r="BV95" s="213" t="e">
        <f t="shared" si="925"/>
        <v>#REF!</v>
      </c>
      <c r="BW95" s="213" t="e">
        <f t="shared" si="925"/>
        <v>#REF!</v>
      </c>
      <c r="BX95" s="213" t="e">
        <f t="shared" si="925"/>
        <v>#REF!</v>
      </c>
      <c r="BY95" s="213" t="e">
        <f t="shared" si="925"/>
        <v>#REF!</v>
      </c>
      <c r="BZ95" s="213" t="e">
        <f t="shared" si="925"/>
        <v>#REF!</v>
      </c>
      <c r="CA95" s="213" t="e">
        <f t="shared" si="925"/>
        <v>#REF!</v>
      </c>
      <c r="CB95" s="213" t="e">
        <f t="shared" si="925"/>
        <v>#REF!</v>
      </c>
      <c r="CC95" s="213" t="e">
        <f t="shared" si="925"/>
        <v>#REF!</v>
      </c>
      <c r="CD95" s="213" t="e">
        <f t="shared" si="925"/>
        <v>#REF!</v>
      </c>
      <c r="CE95" s="213" t="e">
        <f t="shared" si="925"/>
        <v>#REF!</v>
      </c>
      <c r="CF95" s="213" t="e">
        <f t="shared" si="925"/>
        <v>#REF!</v>
      </c>
      <c r="CG95" s="213" t="e">
        <f t="shared" si="925"/>
        <v>#REF!</v>
      </c>
      <c r="CH95" s="213" t="e">
        <f t="shared" si="925"/>
        <v>#REF!</v>
      </c>
      <c r="CI95" s="213" t="e">
        <f t="shared" si="925"/>
        <v>#REF!</v>
      </c>
      <c r="CJ95" s="213" t="e">
        <f t="shared" si="925"/>
        <v>#REF!</v>
      </c>
      <c r="CK95" s="213" t="e">
        <f t="shared" si="925"/>
        <v>#REF!</v>
      </c>
      <c r="CL95" s="213" t="e">
        <f t="shared" si="925"/>
        <v>#REF!</v>
      </c>
      <c r="CM95" s="213" t="e">
        <f t="shared" si="925"/>
        <v>#REF!</v>
      </c>
      <c r="CN95" s="213" t="e">
        <f t="shared" si="925"/>
        <v>#REF!</v>
      </c>
      <c r="CO95" s="213" t="e">
        <f t="shared" si="925"/>
        <v>#REF!</v>
      </c>
      <c r="CP95" s="213" t="e">
        <f t="shared" si="925"/>
        <v>#REF!</v>
      </c>
      <c r="CQ95" s="213" t="e">
        <f t="shared" si="925"/>
        <v>#REF!</v>
      </c>
      <c r="CR95" s="213" t="e">
        <f t="shared" si="925"/>
        <v>#REF!</v>
      </c>
      <c r="CS95" s="213" t="e">
        <f t="shared" si="925"/>
        <v>#REF!</v>
      </c>
      <c r="CT95" s="213" t="e">
        <f t="shared" si="925"/>
        <v>#REF!</v>
      </c>
      <c r="CU95" s="213" t="e">
        <f t="shared" si="925"/>
        <v>#REF!</v>
      </c>
      <c r="CV95" s="213" t="e">
        <f t="shared" si="925"/>
        <v>#REF!</v>
      </c>
      <c r="CW95" s="213" t="e">
        <f t="shared" ref="CW95:ED95" si="926">CW57+CW19</f>
        <v>#REF!</v>
      </c>
      <c r="CX95" s="213" t="e">
        <f t="shared" si="926"/>
        <v>#REF!</v>
      </c>
      <c r="CY95" s="213" t="e">
        <f t="shared" si="926"/>
        <v>#REF!</v>
      </c>
      <c r="CZ95" s="213" t="e">
        <f t="shared" si="926"/>
        <v>#REF!</v>
      </c>
      <c r="DA95" s="213" t="e">
        <f t="shared" si="926"/>
        <v>#REF!</v>
      </c>
      <c r="DB95" s="213" t="e">
        <f t="shared" si="926"/>
        <v>#REF!</v>
      </c>
      <c r="DC95" s="213" t="e">
        <f t="shared" si="926"/>
        <v>#REF!</v>
      </c>
      <c r="DD95" s="213" t="e">
        <f t="shared" si="926"/>
        <v>#REF!</v>
      </c>
      <c r="DE95" s="213" t="e">
        <f t="shared" si="926"/>
        <v>#REF!</v>
      </c>
      <c r="DF95" s="213" t="e">
        <f t="shared" si="926"/>
        <v>#REF!</v>
      </c>
      <c r="DG95" s="213" t="e">
        <f t="shared" si="926"/>
        <v>#REF!</v>
      </c>
      <c r="DH95" s="213" t="e">
        <f t="shared" si="926"/>
        <v>#REF!</v>
      </c>
      <c r="DI95" s="213" t="e">
        <f t="shared" si="926"/>
        <v>#REF!</v>
      </c>
      <c r="DJ95" s="213" t="e">
        <f t="shared" si="926"/>
        <v>#REF!</v>
      </c>
      <c r="DK95" s="213" t="e">
        <f t="shared" si="926"/>
        <v>#REF!</v>
      </c>
      <c r="DL95" s="213" t="e">
        <f t="shared" si="926"/>
        <v>#REF!</v>
      </c>
      <c r="DM95" s="213" t="e">
        <f t="shared" si="926"/>
        <v>#REF!</v>
      </c>
      <c r="DN95" s="213" t="e">
        <f t="shared" si="926"/>
        <v>#REF!</v>
      </c>
      <c r="DO95" s="213" t="e">
        <f t="shared" si="926"/>
        <v>#REF!</v>
      </c>
      <c r="DP95" s="213" t="e">
        <f t="shared" si="926"/>
        <v>#REF!</v>
      </c>
      <c r="DQ95" s="213" t="e">
        <f t="shared" si="926"/>
        <v>#REF!</v>
      </c>
      <c r="DR95" s="213" t="e">
        <f t="shared" si="926"/>
        <v>#REF!</v>
      </c>
      <c r="DS95" s="213" t="e">
        <f t="shared" si="926"/>
        <v>#REF!</v>
      </c>
      <c r="DT95" s="213" t="e">
        <f t="shared" si="926"/>
        <v>#REF!</v>
      </c>
      <c r="DU95" s="213" t="e">
        <f t="shared" si="926"/>
        <v>#REF!</v>
      </c>
      <c r="DV95" s="213" t="e">
        <f t="shared" si="926"/>
        <v>#REF!</v>
      </c>
      <c r="DW95" s="213" t="e">
        <f t="shared" si="926"/>
        <v>#REF!</v>
      </c>
      <c r="DX95" s="213" t="e">
        <f t="shared" si="926"/>
        <v>#REF!</v>
      </c>
      <c r="DY95" s="213" t="e">
        <f t="shared" si="926"/>
        <v>#REF!</v>
      </c>
      <c r="DZ95" s="213" t="e">
        <f t="shared" si="926"/>
        <v>#REF!</v>
      </c>
      <c r="EA95" s="213" t="e">
        <f t="shared" si="926"/>
        <v>#REF!</v>
      </c>
      <c r="EB95" s="213" t="e">
        <f t="shared" si="926"/>
        <v>#REF!</v>
      </c>
      <c r="EC95" s="213" t="e">
        <f t="shared" si="926"/>
        <v>#REF!</v>
      </c>
      <c r="ED95" s="213" t="e">
        <f t="shared" si="926"/>
        <v>#REF!</v>
      </c>
      <c r="EF95" s="213" t="e">
        <f t="shared" ref="EF95:EF97" si="927">+Q95</f>
        <v>#REF!</v>
      </c>
      <c r="EG95" s="213" t="e">
        <f t="shared" ref="EG95:EG97" si="928">+AD95</f>
        <v>#REF!</v>
      </c>
      <c r="EH95" s="213" t="e">
        <f t="shared" ref="EH95:EH97" si="929">+AQ95</f>
        <v>#REF!</v>
      </c>
      <c r="EI95" s="213" t="e">
        <f t="shared" ref="EI95:EI97" si="930">+BD95</f>
        <v>#REF!</v>
      </c>
      <c r="EJ95" s="213" t="e">
        <f t="shared" ref="EJ95:EJ97" si="931">+BQ95</f>
        <v>#REF!</v>
      </c>
      <c r="EK95" s="213" t="e">
        <f t="shared" ref="EK95:EK97" si="932">+CD95</f>
        <v>#REF!</v>
      </c>
      <c r="EL95" s="213" t="e">
        <f t="shared" ref="EL95:EL97" si="933">+CQ95</f>
        <v>#REF!</v>
      </c>
      <c r="EM95" s="213" t="e">
        <f t="shared" ref="EM95:EM97" si="934">+DD95</f>
        <v>#REF!</v>
      </c>
      <c r="EN95" s="213" t="e">
        <f t="shared" ref="EN95:EN97" si="935">+DQ95</f>
        <v>#REF!</v>
      </c>
      <c r="EO95" s="213" t="e">
        <f t="shared" ref="EO95:EO97" si="936">+ED95</f>
        <v>#REF!</v>
      </c>
      <c r="EQ95" s="220" t="e">
        <f>EF95-'Output to Forecast model'!C18</f>
        <v>#REF!</v>
      </c>
      <c r="ER95" s="220" t="e">
        <f>EG95-'Output to Forecast model'!D18</f>
        <v>#REF!</v>
      </c>
      <c r="ES95" s="220" t="e">
        <f>EH95-'Output to Forecast model'!E18</f>
        <v>#REF!</v>
      </c>
      <c r="ET95" s="220" t="e">
        <f>EI95-'Output to Forecast model'!F18</f>
        <v>#REF!</v>
      </c>
      <c r="EU95" s="220" t="e">
        <f>EJ95-'Output to Forecast model'!G18</f>
        <v>#REF!</v>
      </c>
      <c r="EV95" s="220" t="e">
        <f>EK95-'Output to Forecast model'!H18</f>
        <v>#REF!</v>
      </c>
      <c r="EW95" s="220" t="e">
        <f>EL95-'Output to Forecast model'!I18</f>
        <v>#REF!</v>
      </c>
      <c r="EX95" s="220" t="e">
        <f>EM95-'Output to Forecast model'!J18</f>
        <v>#REF!</v>
      </c>
      <c r="EY95" s="220" t="e">
        <f>EN95-'Output to Forecast model'!K18</f>
        <v>#REF!</v>
      </c>
      <c r="EZ95" s="220" t="e">
        <f>EO95-'Output to Forecast model'!L18</f>
        <v>#REF!</v>
      </c>
    </row>
    <row r="96" spans="1:160" x14ac:dyDescent="0.2">
      <c r="A96" s="37">
        <f t="shared" si="901"/>
        <v>66</v>
      </c>
      <c r="B96" s="35"/>
      <c r="C96" s="34" t="s">
        <v>21</v>
      </c>
      <c r="D96" s="34"/>
      <c r="E96" s="214" t="e">
        <f t="shared" ref="E96:AJ96" si="937">E58+E20</f>
        <v>#REF!</v>
      </c>
      <c r="F96" s="214" t="e">
        <f t="shared" si="937"/>
        <v>#REF!</v>
      </c>
      <c r="G96" s="214" t="e">
        <f t="shared" si="937"/>
        <v>#REF!</v>
      </c>
      <c r="H96" s="214" t="e">
        <f t="shared" si="937"/>
        <v>#REF!</v>
      </c>
      <c r="I96" s="214" t="e">
        <f t="shared" si="937"/>
        <v>#REF!</v>
      </c>
      <c r="J96" s="214" t="e">
        <f t="shared" si="937"/>
        <v>#REF!</v>
      </c>
      <c r="K96" s="214" t="e">
        <f t="shared" si="937"/>
        <v>#REF!</v>
      </c>
      <c r="L96" s="214" t="e">
        <f t="shared" si="937"/>
        <v>#REF!</v>
      </c>
      <c r="M96" s="214" t="e">
        <f t="shared" si="937"/>
        <v>#REF!</v>
      </c>
      <c r="N96" s="214" t="e">
        <f t="shared" si="937"/>
        <v>#REF!</v>
      </c>
      <c r="O96" s="214" t="e">
        <f t="shared" si="937"/>
        <v>#REF!</v>
      </c>
      <c r="P96" s="214" t="e">
        <f t="shared" si="937"/>
        <v>#REF!</v>
      </c>
      <c r="Q96" s="214" t="e">
        <f t="shared" si="937"/>
        <v>#REF!</v>
      </c>
      <c r="R96" s="214" t="e">
        <f t="shared" si="937"/>
        <v>#REF!</v>
      </c>
      <c r="S96" s="214" t="e">
        <f t="shared" si="937"/>
        <v>#REF!</v>
      </c>
      <c r="T96" s="214" t="e">
        <f t="shared" si="937"/>
        <v>#REF!</v>
      </c>
      <c r="U96" s="214" t="e">
        <f t="shared" si="937"/>
        <v>#REF!</v>
      </c>
      <c r="V96" s="214" t="e">
        <f t="shared" si="937"/>
        <v>#REF!</v>
      </c>
      <c r="W96" s="214" t="e">
        <f t="shared" si="937"/>
        <v>#REF!</v>
      </c>
      <c r="X96" s="214" t="e">
        <f t="shared" si="937"/>
        <v>#REF!</v>
      </c>
      <c r="Y96" s="214" t="e">
        <f t="shared" si="937"/>
        <v>#REF!</v>
      </c>
      <c r="Z96" s="214" t="e">
        <f t="shared" si="937"/>
        <v>#REF!</v>
      </c>
      <c r="AA96" s="214" t="e">
        <f t="shared" si="937"/>
        <v>#REF!</v>
      </c>
      <c r="AB96" s="214" t="e">
        <f t="shared" si="937"/>
        <v>#REF!</v>
      </c>
      <c r="AC96" s="214" t="e">
        <f t="shared" si="937"/>
        <v>#REF!</v>
      </c>
      <c r="AD96" s="214" t="e">
        <f t="shared" si="937"/>
        <v>#REF!</v>
      </c>
      <c r="AE96" s="214" t="e">
        <f t="shared" si="937"/>
        <v>#REF!</v>
      </c>
      <c r="AF96" s="214" t="e">
        <f t="shared" si="937"/>
        <v>#REF!</v>
      </c>
      <c r="AG96" s="214" t="e">
        <f t="shared" si="937"/>
        <v>#REF!</v>
      </c>
      <c r="AH96" s="214" t="e">
        <f t="shared" si="937"/>
        <v>#REF!</v>
      </c>
      <c r="AI96" s="214" t="e">
        <f t="shared" si="937"/>
        <v>#REF!</v>
      </c>
      <c r="AJ96" s="214" t="e">
        <f t="shared" si="937"/>
        <v>#REF!</v>
      </c>
      <c r="AK96" s="214" t="e">
        <f t="shared" ref="AK96:BP96" si="938">AK58+AK20</f>
        <v>#REF!</v>
      </c>
      <c r="AL96" s="214" t="e">
        <f t="shared" si="938"/>
        <v>#REF!</v>
      </c>
      <c r="AM96" s="214" t="e">
        <f t="shared" si="938"/>
        <v>#REF!</v>
      </c>
      <c r="AN96" s="214" t="e">
        <f t="shared" si="938"/>
        <v>#REF!</v>
      </c>
      <c r="AO96" s="214" t="e">
        <f t="shared" si="938"/>
        <v>#REF!</v>
      </c>
      <c r="AP96" s="214" t="e">
        <f t="shared" si="938"/>
        <v>#REF!</v>
      </c>
      <c r="AQ96" s="214" t="e">
        <f t="shared" si="938"/>
        <v>#REF!</v>
      </c>
      <c r="AR96" s="214" t="e">
        <f t="shared" si="938"/>
        <v>#REF!</v>
      </c>
      <c r="AS96" s="214" t="e">
        <f t="shared" si="938"/>
        <v>#REF!</v>
      </c>
      <c r="AT96" s="214" t="e">
        <f t="shared" si="938"/>
        <v>#REF!</v>
      </c>
      <c r="AU96" s="214" t="e">
        <f t="shared" si="938"/>
        <v>#REF!</v>
      </c>
      <c r="AV96" s="214" t="e">
        <f t="shared" si="938"/>
        <v>#REF!</v>
      </c>
      <c r="AW96" s="214" t="e">
        <f t="shared" si="938"/>
        <v>#REF!</v>
      </c>
      <c r="AX96" s="214" t="e">
        <f t="shared" si="938"/>
        <v>#REF!</v>
      </c>
      <c r="AY96" s="214" t="e">
        <f t="shared" si="938"/>
        <v>#REF!</v>
      </c>
      <c r="AZ96" s="214" t="e">
        <f t="shared" si="938"/>
        <v>#REF!</v>
      </c>
      <c r="BA96" s="214" t="e">
        <f t="shared" si="938"/>
        <v>#REF!</v>
      </c>
      <c r="BB96" s="214" t="e">
        <f t="shared" si="938"/>
        <v>#REF!</v>
      </c>
      <c r="BC96" s="214" t="e">
        <f t="shared" si="938"/>
        <v>#REF!</v>
      </c>
      <c r="BD96" s="214" t="e">
        <f t="shared" si="938"/>
        <v>#REF!</v>
      </c>
      <c r="BE96" s="214" t="e">
        <f t="shared" si="938"/>
        <v>#REF!</v>
      </c>
      <c r="BF96" s="214" t="e">
        <f t="shared" si="938"/>
        <v>#REF!</v>
      </c>
      <c r="BG96" s="214" t="e">
        <f t="shared" si="938"/>
        <v>#REF!</v>
      </c>
      <c r="BH96" s="214" t="e">
        <f t="shared" si="938"/>
        <v>#REF!</v>
      </c>
      <c r="BI96" s="214" t="e">
        <f t="shared" si="938"/>
        <v>#REF!</v>
      </c>
      <c r="BJ96" s="214" t="e">
        <f t="shared" si="938"/>
        <v>#REF!</v>
      </c>
      <c r="BK96" s="214" t="e">
        <f t="shared" si="938"/>
        <v>#REF!</v>
      </c>
      <c r="BL96" s="214" t="e">
        <f t="shared" si="938"/>
        <v>#REF!</v>
      </c>
      <c r="BM96" s="214" t="e">
        <f t="shared" si="938"/>
        <v>#REF!</v>
      </c>
      <c r="BN96" s="214" t="e">
        <f t="shared" si="938"/>
        <v>#REF!</v>
      </c>
      <c r="BO96" s="214" t="e">
        <f t="shared" si="938"/>
        <v>#REF!</v>
      </c>
      <c r="BP96" s="214" t="e">
        <f t="shared" si="938"/>
        <v>#REF!</v>
      </c>
      <c r="BQ96" s="214" t="e">
        <f t="shared" ref="BQ96:CV96" si="939">BQ58+BQ20</f>
        <v>#REF!</v>
      </c>
      <c r="BR96" s="214" t="e">
        <f t="shared" si="939"/>
        <v>#REF!</v>
      </c>
      <c r="BS96" s="214" t="e">
        <f t="shared" si="939"/>
        <v>#REF!</v>
      </c>
      <c r="BT96" s="214" t="e">
        <f t="shared" si="939"/>
        <v>#REF!</v>
      </c>
      <c r="BU96" s="214" t="e">
        <f t="shared" si="939"/>
        <v>#REF!</v>
      </c>
      <c r="BV96" s="214" t="e">
        <f t="shared" si="939"/>
        <v>#REF!</v>
      </c>
      <c r="BW96" s="214" t="e">
        <f t="shared" si="939"/>
        <v>#REF!</v>
      </c>
      <c r="BX96" s="214" t="e">
        <f t="shared" si="939"/>
        <v>#REF!</v>
      </c>
      <c r="BY96" s="214" t="e">
        <f t="shared" si="939"/>
        <v>#REF!</v>
      </c>
      <c r="BZ96" s="214" t="e">
        <f t="shared" si="939"/>
        <v>#REF!</v>
      </c>
      <c r="CA96" s="214" t="e">
        <f t="shared" si="939"/>
        <v>#REF!</v>
      </c>
      <c r="CB96" s="214" t="e">
        <f t="shared" si="939"/>
        <v>#REF!</v>
      </c>
      <c r="CC96" s="214" t="e">
        <f t="shared" si="939"/>
        <v>#REF!</v>
      </c>
      <c r="CD96" s="214" t="e">
        <f t="shared" si="939"/>
        <v>#REF!</v>
      </c>
      <c r="CE96" s="214" t="e">
        <f t="shared" si="939"/>
        <v>#REF!</v>
      </c>
      <c r="CF96" s="214" t="e">
        <f t="shared" si="939"/>
        <v>#REF!</v>
      </c>
      <c r="CG96" s="214" t="e">
        <f t="shared" si="939"/>
        <v>#REF!</v>
      </c>
      <c r="CH96" s="214" t="e">
        <f t="shared" si="939"/>
        <v>#REF!</v>
      </c>
      <c r="CI96" s="214" t="e">
        <f t="shared" si="939"/>
        <v>#REF!</v>
      </c>
      <c r="CJ96" s="214" t="e">
        <f t="shared" si="939"/>
        <v>#REF!</v>
      </c>
      <c r="CK96" s="214" t="e">
        <f t="shared" si="939"/>
        <v>#REF!</v>
      </c>
      <c r="CL96" s="214" t="e">
        <f t="shared" si="939"/>
        <v>#REF!</v>
      </c>
      <c r="CM96" s="214" t="e">
        <f t="shared" si="939"/>
        <v>#REF!</v>
      </c>
      <c r="CN96" s="214" t="e">
        <f t="shared" si="939"/>
        <v>#REF!</v>
      </c>
      <c r="CO96" s="214" t="e">
        <f t="shared" si="939"/>
        <v>#REF!</v>
      </c>
      <c r="CP96" s="214" t="e">
        <f t="shared" si="939"/>
        <v>#REF!</v>
      </c>
      <c r="CQ96" s="214" t="e">
        <f t="shared" si="939"/>
        <v>#REF!</v>
      </c>
      <c r="CR96" s="214" t="e">
        <f t="shared" si="939"/>
        <v>#REF!</v>
      </c>
      <c r="CS96" s="214" t="e">
        <f t="shared" si="939"/>
        <v>#REF!</v>
      </c>
      <c r="CT96" s="214" t="e">
        <f t="shared" si="939"/>
        <v>#REF!</v>
      </c>
      <c r="CU96" s="214" t="e">
        <f t="shared" si="939"/>
        <v>#REF!</v>
      </c>
      <c r="CV96" s="214" t="e">
        <f t="shared" si="939"/>
        <v>#REF!</v>
      </c>
      <c r="CW96" s="214" t="e">
        <f t="shared" ref="CW96:ED96" si="940">CW58+CW20</f>
        <v>#REF!</v>
      </c>
      <c r="CX96" s="214" t="e">
        <f t="shared" si="940"/>
        <v>#REF!</v>
      </c>
      <c r="CY96" s="214" t="e">
        <f t="shared" si="940"/>
        <v>#REF!</v>
      </c>
      <c r="CZ96" s="214" t="e">
        <f t="shared" si="940"/>
        <v>#REF!</v>
      </c>
      <c r="DA96" s="214" t="e">
        <f t="shared" si="940"/>
        <v>#REF!</v>
      </c>
      <c r="DB96" s="214" t="e">
        <f t="shared" si="940"/>
        <v>#REF!</v>
      </c>
      <c r="DC96" s="214" t="e">
        <f t="shared" si="940"/>
        <v>#REF!</v>
      </c>
      <c r="DD96" s="214" t="e">
        <f t="shared" si="940"/>
        <v>#REF!</v>
      </c>
      <c r="DE96" s="214" t="e">
        <f t="shared" si="940"/>
        <v>#REF!</v>
      </c>
      <c r="DF96" s="214" t="e">
        <f t="shared" si="940"/>
        <v>#REF!</v>
      </c>
      <c r="DG96" s="214" t="e">
        <f t="shared" si="940"/>
        <v>#REF!</v>
      </c>
      <c r="DH96" s="214" t="e">
        <f t="shared" si="940"/>
        <v>#REF!</v>
      </c>
      <c r="DI96" s="214" t="e">
        <f t="shared" si="940"/>
        <v>#REF!</v>
      </c>
      <c r="DJ96" s="214" t="e">
        <f t="shared" si="940"/>
        <v>#REF!</v>
      </c>
      <c r="DK96" s="214" t="e">
        <f t="shared" si="940"/>
        <v>#REF!</v>
      </c>
      <c r="DL96" s="214" t="e">
        <f t="shared" si="940"/>
        <v>#REF!</v>
      </c>
      <c r="DM96" s="214" t="e">
        <f t="shared" si="940"/>
        <v>#REF!</v>
      </c>
      <c r="DN96" s="214" t="e">
        <f t="shared" si="940"/>
        <v>#REF!</v>
      </c>
      <c r="DO96" s="214" t="e">
        <f t="shared" si="940"/>
        <v>#REF!</v>
      </c>
      <c r="DP96" s="214" t="e">
        <f t="shared" si="940"/>
        <v>#REF!</v>
      </c>
      <c r="DQ96" s="214" t="e">
        <f t="shared" si="940"/>
        <v>#REF!</v>
      </c>
      <c r="DR96" s="214" t="e">
        <f t="shared" si="940"/>
        <v>#REF!</v>
      </c>
      <c r="DS96" s="214" t="e">
        <f t="shared" si="940"/>
        <v>#REF!</v>
      </c>
      <c r="DT96" s="214" t="e">
        <f t="shared" si="940"/>
        <v>#REF!</v>
      </c>
      <c r="DU96" s="214" t="e">
        <f t="shared" si="940"/>
        <v>#REF!</v>
      </c>
      <c r="DV96" s="214" t="e">
        <f t="shared" si="940"/>
        <v>#REF!</v>
      </c>
      <c r="DW96" s="214" t="e">
        <f t="shared" si="940"/>
        <v>#REF!</v>
      </c>
      <c r="DX96" s="214" t="e">
        <f t="shared" si="940"/>
        <v>#REF!</v>
      </c>
      <c r="DY96" s="214" t="e">
        <f t="shared" si="940"/>
        <v>#REF!</v>
      </c>
      <c r="DZ96" s="214" t="e">
        <f t="shared" si="940"/>
        <v>#REF!</v>
      </c>
      <c r="EA96" s="214" t="e">
        <f t="shared" si="940"/>
        <v>#REF!</v>
      </c>
      <c r="EB96" s="214" t="e">
        <f t="shared" si="940"/>
        <v>#REF!</v>
      </c>
      <c r="EC96" s="214" t="e">
        <f t="shared" si="940"/>
        <v>#REF!</v>
      </c>
      <c r="ED96" s="214" t="e">
        <f t="shared" si="940"/>
        <v>#REF!</v>
      </c>
      <c r="EF96" s="214" t="e">
        <f t="shared" si="927"/>
        <v>#REF!</v>
      </c>
      <c r="EG96" s="214" t="e">
        <f t="shared" si="928"/>
        <v>#REF!</v>
      </c>
      <c r="EH96" s="214" t="e">
        <f t="shared" si="929"/>
        <v>#REF!</v>
      </c>
      <c r="EI96" s="214" t="e">
        <f t="shared" si="930"/>
        <v>#REF!</v>
      </c>
      <c r="EJ96" s="214" t="e">
        <f t="shared" si="931"/>
        <v>#REF!</v>
      </c>
      <c r="EK96" s="214" t="e">
        <f t="shared" si="932"/>
        <v>#REF!</v>
      </c>
      <c r="EL96" s="214" t="e">
        <f t="shared" si="933"/>
        <v>#REF!</v>
      </c>
      <c r="EM96" s="214" t="e">
        <f t="shared" si="934"/>
        <v>#REF!</v>
      </c>
      <c r="EN96" s="214" t="e">
        <f t="shared" si="935"/>
        <v>#REF!</v>
      </c>
      <c r="EO96" s="214" t="e">
        <f t="shared" si="936"/>
        <v>#REF!</v>
      </c>
      <c r="EQ96" s="221" t="e">
        <f>EF96-'Output to Forecast model'!C19</f>
        <v>#REF!</v>
      </c>
      <c r="ER96" s="221" t="e">
        <f>EG96-'Output to Forecast model'!D19</f>
        <v>#REF!</v>
      </c>
      <c r="ES96" s="221" t="e">
        <f>EH96-'Output to Forecast model'!E19</f>
        <v>#REF!</v>
      </c>
      <c r="ET96" s="221" t="e">
        <f>EI96-'Output to Forecast model'!F19</f>
        <v>#REF!</v>
      </c>
      <c r="EU96" s="221" t="e">
        <f>EJ96-'Output to Forecast model'!G19</f>
        <v>#REF!</v>
      </c>
      <c r="EV96" s="221" t="e">
        <f>EK96-'Output to Forecast model'!H19</f>
        <v>#REF!</v>
      </c>
      <c r="EW96" s="221" t="e">
        <f>EL96-'Output to Forecast model'!I19</f>
        <v>#REF!</v>
      </c>
      <c r="EX96" s="221" t="e">
        <f>EM96-'Output to Forecast model'!J19</f>
        <v>#REF!</v>
      </c>
      <c r="EY96" s="221" t="e">
        <f>EN96-'Output to Forecast model'!K19</f>
        <v>#REF!</v>
      </c>
      <c r="EZ96" s="221" t="e">
        <f>EO96-'Output to Forecast model'!L19</f>
        <v>#REF!</v>
      </c>
    </row>
    <row r="97" spans="1:156" x14ac:dyDescent="0.2">
      <c r="A97" s="37">
        <f t="shared" si="901"/>
        <v>67</v>
      </c>
      <c r="B97" s="31"/>
      <c r="C97" s="35"/>
      <c r="D97" s="35" t="s">
        <v>217</v>
      </c>
      <c r="E97" s="213" t="e">
        <f>E95+E96</f>
        <v>#REF!</v>
      </c>
      <c r="F97" s="213" t="e">
        <f t="shared" ref="F97:BQ97" si="941">F95+F96</f>
        <v>#REF!</v>
      </c>
      <c r="G97" s="213" t="e">
        <f t="shared" si="941"/>
        <v>#REF!</v>
      </c>
      <c r="H97" s="213" t="e">
        <f t="shared" si="941"/>
        <v>#REF!</v>
      </c>
      <c r="I97" s="213" t="e">
        <f t="shared" si="941"/>
        <v>#REF!</v>
      </c>
      <c r="J97" s="213" t="e">
        <f t="shared" si="941"/>
        <v>#REF!</v>
      </c>
      <c r="K97" s="213" t="e">
        <f t="shared" si="941"/>
        <v>#REF!</v>
      </c>
      <c r="L97" s="213" t="e">
        <f t="shared" si="941"/>
        <v>#REF!</v>
      </c>
      <c r="M97" s="213" t="e">
        <f t="shared" si="941"/>
        <v>#REF!</v>
      </c>
      <c r="N97" s="213" t="e">
        <f t="shared" si="941"/>
        <v>#REF!</v>
      </c>
      <c r="O97" s="213" t="e">
        <f t="shared" si="941"/>
        <v>#REF!</v>
      </c>
      <c r="P97" s="213" t="e">
        <f t="shared" si="941"/>
        <v>#REF!</v>
      </c>
      <c r="Q97" s="213" t="e">
        <f t="shared" si="941"/>
        <v>#REF!</v>
      </c>
      <c r="R97" s="213" t="e">
        <f t="shared" si="941"/>
        <v>#REF!</v>
      </c>
      <c r="S97" s="213" t="e">
        <f t="shared" si="941"/>
        <v>#REF!</v>
      </c>
      <c r="T97" s="213" t="e">
        <f t="shared" si="941"/>
        <v>#REF!</v>
      </c>
      <c r="U97" s="213" t="e">
        <f t="shared" si="941"/>
        <v>#REF!</v>
      </c>
      <c r="V97" s="213" t="e">
        <f t="shared" si="941"/>
        <v>#REF!</v>
      </c>
      <c r="W97" s="213" t="e">
        <f t="shared" si="941"/>
        <v>#REF!</v>
      </c>
      <c r="X97" s="213" t="e">
        <f t="shared" si="941"/>
        <v>#REF!</v>
      </c>
      <c r="Y97" s="213" t="e">
        <f t="shared" si="941"/>
        <v>#REF!</v>
      </c>
      <c r="Z97" s="213" t="e">
        <f t="shared" si="941"/>
        <v>#REF!</v>
      </c>
      <c r="AA97" s="213" t="e">
        <f t="shared" si="941"/>
        <v>#REF!</v>
      </c>
      <c r="AB97" s="213" t="e">
        <f t="shared" si="941"/>
        <v>#REF!</v>
      </c>
      <c r="AC97" s="213" t="e">
        <f t="shared" si="941"/>
        <v>#REF!</v>
      </c>
      <c r="AD97" s="213" t="e">
        <f t="shared" si="941"/>
        <v>#REF!</v>
      </c>
      <c r="AE97" s="213" t="e">
        <f t="shared" si="941"/>
        <v>#REF!</v>
      </c>
      <c r="AF97" s="213" t="e">
        <f t="shared" si="941"/>
        <v>#REF!</v>
      </c>
      <c r="AG97" s="213" t="e">
        <f t="shared" si="941"/>
        <v>#REF!</v>
      </c>
      <c r="AH97" s="213" t="e">
        <f t="shared" si="941"/>
        <v>#REF!</v>
      </c>
      <c r="AI97" s="213" t="e">
        <f t="shared" si="941"/>
        <v>#REF!</v>
      </c>
      <c r="AJ97" s="213" t="e">
        <f t="shared" si="941"/>
        <v>#REF!</v>
      </c>
      <c r="AK97" s="213" t="e">
        <f t="shared" si="941"/>
        <v>#REF!</v>
      </c>
      <c r="AL97" s="213" t="e">
        <f t="shared" si="941"/>
        <v>#REF!</v>
      </c>
      <c r="AM97" s="213" t="e">
        <f t="shared" si="941"/>
        <v>#REF!</v>
      </c>
      <c r="AN97" s="213" t="e">
        <f t="shared" si="941"/>
        <v>#REF!</v>
      </c>
      <c r="AO97" s="213" t="e">
        <f t="shared" si="941"/>
        <v>#REF!</v>
      </c>
      <c r="AP97" s="213" t="e">
        <f t="shared" si="941"/>
        <v>#REF!</v>
      </c>
      <c r="AQ97" s="213" t="e">
        <f t="shared" si="941"/>
        <v>#REF!</v>
      </c>
      <c r="AR97" s="213" t="e">
        <f t="shared" si="941"/>
        <v>#REF!</v>
      </c>
      <c r="AS97" s="213" t="e">
        <f t="shared" si="941"/>
        <v>#REF!</v>
      </c>
      <c r="AT97" s="213" t="e">
        <f t="shared" si="941"/>
        <v>#REF!</v>
      </c>
      <c r="AU97" s="213" t="e">
        <f t="shared" si="941"/>
        <v>#REF!</v>
      </c>
      <c r="AV97" s="213" t="e">
        <f t="shared" si="941"/>
        <v>#REF!</v>
      </c>
      <c r="AW97" s="213" t="e">
        <f t="shared" si="941"/>
        <v>#REF!</v>
      </c>
      <c r="AX97" s="213" t="e">
        <f t="shared" si="941"/>
        <v>#REF!</v>
      </c>
      <c r="AY97" s="213" t="e">
        <f t="shared" si="941"/>
        <v>#REF!</v>
      </c>
      <c r="AZ97" s="213" t="e">
        <f t="shared" si="941"/>
        <v>#REF!</v>
      </c>
      <c r="BA97" s="213" t="e">
        <f t="shared" si="941"/>
        <v>#REF!</v>
      </c>
      <c r="BB97" s="213" t="e">
        <f t="shared" si="941"/>
        <v>#REF!</v>
      </c>
      <c r="BC97" s="213" t="e">
        <f t="shared" si="941"/>
        <v>#REF!</v>
      </c>
      <c r="BD97" s="213" t="e">
        <f t="shared" si="941"/>
        <v>#REF!</v>
      </c>
      <c r="BE97" s="213" t="e">
        <f t="shared" si="941"/>
        <v>#REF!</v>
      </c>
      <c r="BF97" s="213" t="e">
        <f t="shared" si="941"/>
        <v>#REF!</v>
      </c>
      <c r="BG97" s="213" t="e">
        <f t="shared" si="941"/>
        <v>#REF!</v>
      </c>
      <c r="BH97" s="213" t="e">
        <f t="shared" si="941"/>
        <v>#REF!</v>
      </c>
      <c r="BI97" s="213" t="e">
        <f t="shared" si="941"/>
        <v>#REF!</v>
      </c>
      <c r="BJ97" s="213" t="e">
        <f t="shared" si="941"/>
        <v>#REF!</v>
      </c>
      <c r="BK97" s="213" t="e">
        <f t="shared" si="941"/>
        <v>#REF!</v>
      </c>
      <c r="BL97" s="213" t="e">
        <f t="shared" si="941"/>
        <v>#REF!</v>
      </c>
      <c r="BM97" s="213" t="e">
        <f t="shared" si="941"/>
        <v>#REF!</v>
      </c>
      <c r="BN97" s="213" t="e">
        <f t="shared" si="941"/>
        <v>#REF!</v>
      </c>
      <c r="BO97" s="213" t="e">
        <f t="shared" si="941"/>
        <v>#REF!</v>
      </c>
      <c r="BP97" s="213" t="e">
        <f t="shared" si="941"/>
        <v>#REF!</v>
      </c>
      <c r="BQ97" s="213" t="e">
        <f t="shared" si="941"/>
        <v>#REF!</v>
      </c>
      <c r="BR97" s="213" t="e">
        <f t="shared" ref="BR97:EC97" si="942">BR95+BR96</f>
        <v>#REF!</v>
      </c>
      <c r="BS97" s="213" t="e">
        <f t="shared" si="942"/>
        <v>#REF!</v>
      </c>
      <c r="BT97" s="213" t="e">
        <f t="shared" si="942"/>
        <v>#REF!</v>
      </c>
      <c r="BU97" s="213" t="e">
        <f t="shared" si="942"/>
        <v>#REF!</v>
      </c>
      <c r="BV97" s="213" t="e">
        <f t="shared" si="942"/>
        <v>#REF!</v>
      </c>
      <c r="BW97" s="213" t="e">
        <f t="shared" si="942"/>
        <v>#REF!</v>
      </c>
      <c r="BX97" s="213" t="e">
        <f t="shared" si="942"/>
        <v>#REF!</v>
      </c>
      <c r="BY97" s="213" t="e">
        <f t="shared" si="942"/>
        <v>#REF!</v>
      </c>
      <c r="BZ97" s="213" t="e">
        <f t="shared" si="942"/>
        <v>#REF!</v>
      </c>
      <c r="CA97" s="213" t="e">
        <f t="shared" si="942"/>
        <v>#REF!</v>
      </c>
      <c r="CB97" s="213" t="e">
        <f t="shared" si="942"/>
        <v>#REF!</v>
      </c>
      <c r="CC97" s="213" t="e">
        <f t="shared" si="942"/>
        <v>#REF!</v>
      </c>
      <c r="CD97" s="213" t="e">
        <f t="shared" si="942"/>
        <v>#REF!</v>
      </c>
      <c r="CE97" s="213" t="e">
        <f t="shared" si="942"/>
        <v>#REF!</v>
      </c>
      <c r="CF97" s="213" t="e">
        <f t="shared" si="942"/>
        <v>#REF!</v>
      </c>
      <c r="CG97" s="213" t="e">
        <f t="shared" si="942"/>
        <v>#REF!</v>
      </c>
      <c r="CH97" s="213" t="e">
        <f t="shared" si="942"/>
        <v>#REF!</v>
      </c>
      <c r="CI97" s="213" t="e">
        <f t="shared" si="942"/>
        <v>#REF!</v>
      </c>
      <c r="CJ97" s="213" t="e">
        <f t="shared" si="942"/>
        <v>#REF!</v>
      </c>
      <c r="CK97" s="213" t="e">
        <f t="shared" si="942"/>
        <v>#REF!</v>
      </c>
      <c r="CL97" s="213" t="e">
        <f t="shared" si="942"/>
        <v>#REF!</v>
      </c>
      <c r="CM97" s="213" t="e">
        <f t="shared" si="942"/>
        <v>#REF!</v>
      </c>
      <c r="CN97" s="213" t="e">
        <f t="shared" si="942"/>
        <v>#REF!</v>
      </c>
      <c r="CO97" s="213" t="e">
        <f t="shared" si="942"/>
        <v>#REF!</v>
      </c>
      <c r="CP97" s="213" t="e">
        <f t="shared" si="942"/>
        <v>#REF!</v>
      </c>
      <c r="CQ97" s="213" t="e">
        <f t="shared" si="942"/>
        <v>#REF!</v>
      </c>
      <c r="CR97" s="213" t="e">
        <f t="shared" si="942"/>
        <v>#REF!</v>
      </c>
      <c r="CS97" s="213" t="e">
        <f t="shared" si="942"/>
        <v>#REF!</v>
      </c>
      <c r="CT97" s="213" t="e">
        <f t="shared" si="942"/>
        <v>#REF!</v>
      </c>
      <c r="CU97" s="213" t="e">
        <f t="shared" si="942"/>
        <v>#REF!</v>
      </c>
      <c r="CV97" s="213" t="e">
        <f t="shared" si="942"/>
        <v>#REF!</v>
      </c>
      <c r="CW97" s="213" t="e">
        <f t="shared" si="942"/>
        <v>#REF!</v>
      </c>
      <c r="CX97" s="213" t="e">
        <f t="shared" si="942"/>
        <v>#REF!</v>
      </c>
      <c r="CY97" s="213" t="e">
        <f t="shared" si="942"/>
        <v>#REF!</v>
      </c>
      <c r="CZ97" s="213" t="e">
        <f t="shared" si="942"/>
        <v>#REF!</v>
      </c>
      <c r="DA97" s="213" t="e">
        <f t="shared" si="942"/>
        <v>#REF!</v>
      </c>
      <c r="DB97" s="213" t="e">
        <f t="shared" si="942"/>
        <v>#REF!</v>
      </c>
      <c r="DC97" s="213" t="e">
        <f t="shared" si="942"/>
        <v>#REF!</v>
      </c>
      <c r="DD97" s="213" t="e">
        <f t="shared" si="942"/>
        <v>#REF!</v>
      </c>
      <c r="DE97" s="213" t="e">
        <f t="shared" si="942"/>
        <v>#REF!</v>
      </c>
      <c r="DF97" s="213" t="e">
        <f t="shared" si="942"/>
        <v>#REF!</v>
      </c>
      <c r="DG97" s="213" t="e">
        <f t="shared" si="942"/>
        <v>#REF!</v>
      </c>
      <c r="DH97" s="213" t="e">
        <f t="shared" si="942"/>
        <v>#REF!</v>
      </c>
      <c r="DI97" s="213" t="e">
        <f t="shared" si="942"/>
        <v>#REF!</v>
      </c>
      <c r="DJ97" s="213" t="e">
        <f t="shared" si="942"/>
        <v>#REF!</v>
      </c>
      <c r="DK97" s="213" t="e">
        <f t="shared" si="942"/>
        <v>#REF!</v>
      </c>
      <c r="DL97" s="213" t="e">
        <f t="shared" si="942"/>
        <v>#REF!</v>
      </c>
      <c r="DM97" s="213" t="e">
        <f t="shared" si="942"/>
        <v>#REF!</v>
      </c>
      <c r="DN97" s="213" t="e">
        <f t="shared" si="942"/>
        <v>#REF!</v>
      </c>
      <c r="DO97" s="213" t="e">
        <f t="shared" si="942"/>
        <v>#REF!</v>
      </c>
      <c r="DP97" s="213" t="e">
        <f t="shared" si="942"/>
        <v>#REF!</v>
      </c>
      <c r="DQ97" s="213" t="e">
        <f t="shared" si="942"/>
        <v>#REF!</v>
      </c>
      <c r="DR97" s="213" t="e">
        <f t="shared" si="942"/>
        <v>#REF!</v>
      </c>
      <c r="DS97" s="213" t="e">
        <f t="shared" si="942"/>
        <v>#REF!</v>
      </c>
      <c r="DT97" s="213" t="e">
        <f t="shared" si="942"/>
        <v>#REF!</v>
      </c>
      <c r="DU97" s="213" t="e">
        <f t="shared" si="942"/>
        <v>#REF!</v>
      </c>
      <c r="DV97" s="213" t="e">
        <f t="shared" si="942"/>
        <v>#REF!</v>
      </c>
      <c r="DW97" s="213" t="e">
        <f t="shared" si="942"/>
        <v>#REF!</v>
      </c>
      <c r="DX97" s="213" t="e">
        <f t="shared" si="942"/>
        <v>#REF!</v>
      </c>
      <c r="DY97" s="213" t="e">
        <f t="shared" si="942"/>
        <v>#REF!</v>
      </c>
      <c r="DZ97" s="213" t="e">
        <f t="shared" si="942"/>
        <v>#REF!</v>
      </c>
      <c r="EA97" s="213" t="e">
        <f t="shared" si="942"/>
        <v>#REF!</v>
      </c>
      <c r="EB97" s="213" t="e">
        <f t="shared" si="942"/>
        <v>#REF!</v>
      </c>
      <c r="EC97" s="213" t="e">
        <f t="shared" si="942"/>
        <v>#REF!</v>
      </c>
      <c r="ED97" s="213" t="e">
        <f t="shared" ref="ED97" si="943">ED95+ED96</f>
        <v>#REF!</v>
      </c>
      <c r="EF97" s="213" t="e">
        <f t="shared" si="927"/>
        <v>#REF!</v>
      </c>
      <c r="EG97" s="213" t="e">
        <f t="shared" si="928"/>
        <v>#REF!</v>
      </c>
      <c r="EH97" s="213" t="e">
        <f t="shared" si="929"/>
        <v>#REF!</v>
      </c>
      <c r="EI97" s="213" t="e">
        <f t="shared" si="930"/>
        <v>#REF!</v>
      </c>
      <c r="EJ97" s="213" t="e">
        <f t="shared" si="931"/>
        <v>#REF!</v>
      </c>
      <c r="EK97" s="213" t="e">
        <f t="shared" si="932"/>
        <v>#REF!</v>
      </c>
      <c r="EL97" s="213" t="e">
        <f t="shared" si="933"/>
        <v>#REF!</v>
      </c>
      <c r="EM97" s="213" t="e">
        <f t="shared" si="934"/>
        <v>#REF!</v>
      </c>
      <c r="EN97" s="213" t="e">
        <f t="shared" si="935"/>
        <v>#REF!</v>
      </c>
      <c r="EO97" s="213" t="e">
        <f t="shared" si="936"/>
        <v>#REF!</v>
      </c>
      <c r="EQ97" s="220" t="e">
        <f>EF97-'Output to Forecast model'!C20</f>
        <v>#REF!</v>
      </c>
      <c r="ER97" s="220" t="e">
        <f>EG97-'Output to Forecast model'!D20</f>
        <v>#REF!</v>
      </c>
      <c r="ES97" s="220" t="e">
        <f>EH97-'Output to Forecast model'!E20</f>
        <v>#REF!</v>
      </c>
      <c r="ET97" s="220" t="e">
        <f>EI97-'Output to Forecast model'!F20</f>
        <v>#REF!</v>
      </c>
      <c r="EU97" s="220" t="e">
        <f>EJ97-'Output to Forecast model'!G20</f>
        <v>#REF!</v>
      </c>
      <c r="EV97" s="220" t="e">
        <f>EK97-'Output to Forecast model'!H20</f>
        <v>#REF!</v>
      </c>
      <c r="EW97" s="220" t="e">
        <f>EL97-'Output to Forecast model'!I20</f>
        <v>#REF!</v>
      </c>
      <c r="EX97" s="220" t="e">
        <f>EM97-'Output to Forecast model'!J20</f>
        <v>#REF!</v>
      </c>
      <c r="EY97" s="220" t="e">
        <f>EN97-'Output to Forecast model'!K20</f>
        <v>#REF!</v>
      </c>
      <c r="EZ97" s="220" t="e">
        <f>EO97-'Output to Forecast model'!L20</f>
        <v>#REF!</v>
      </c>
    </row>
    <row r="98" spans="1:156" x14ac:dyDescent="0.2">
      <c r="A98" s="37"/>
      <c r="B98" s="35"/>
      <c r="C98" s="35"/>
      <c r="D98" s="35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11"/>
      <c r="BH98" s="211"/>
      <c r="BI98" s="211"/>
      <c r="BJ98" s="211"/>
      <c r="BK98" s="211"/>
      <c r="BL98" s="211"/>
      <c r="BM98" s="211"/>
      <c r="BN98" s="211"/>
      <c r="BO98" s="211"/>
      <c r="BP98" s="211"/>
      <c r="BQ98" s="211"/>
      <c r="BR98" s="211"/>
      <c r="BS98" s="211"/>
      <c r="BT98" s="211"/>
      <c r="BU98" s="211"/>
      <c r="BV98" s="211"/>
      <c r="BW98" s="211"/>
      <c r="BX98" s="211"/>
      <c r="BY98" s="211"/>
      <c r="BZ98" s="211"/>
      <c r="CA98" s="211"/>
      <c r="CB98" s="211"/>
      <c r="CC98" s="211"/>
      <c r="CD98" s="211"/>
      <c r="CE98" s="211"/>
      <c r="CF98" s="211"/>
      <c r="CG98" s="211"/>
      <c r="CH98" s="211"/>
      <c r="CI98" s="211"/>
      <c r="CJ98" s="211"/>
      <c r="CK98" s="211"/>
      <c r="CL98" s="211"/>
      <c r="CM98" s="211"/>
      <c r="CN98" s="211"/>
      <c r="CO98" s="211"/>
      <c r="CP98" s="211"/>
      <c r="CQ98" s="211"/>
      <c r="CR98" s="211"/>
      <c r="CS98" s="211"/>
      <c r="CT98" s="211"/>
      <c r="CU98" s="211"/>
      <c r="CV98" s="211"/>
      <c r="CW98" s="211"/>
      <c r="CX98" s="211"/>
      <c r="CY98" s="211"/>
      <c r="CZ98" s="211"/>
      <c r="DA98" s="211"/>
      <c r="DB98" s="211"/>
      <c r="DC98" s="211"/>
      <c r="DD98" s="211"/>
      <c r="DE98" s="211"/>
      <c r="DF98" s="211"/>
      <c r="DG98" s="211"/>
      <c r="DH98" s="211"/>
      <c r="DI98" s="211"/>
      <c r="DJ98" s="211"/>
      <c r="DK98" s="211"/>
      <c r="DL98" s="211"/>
      <c r="DM98" s="211"/>
      <c r="DN98" s="211"/>
      <c r="DO98" s="211"/>
      <c r="DP98" s="211"/>
      <c r="DQ98" s="211"/>
      <c r="DR98" s="211"/>
      <c r="DS98" s="211"/>
      <c r="DT98" s="211"/>
      <c r="DU98" s="211"/>
      <c r="DV98" s="211"/>
      <c r="DW98" s="211"/>
      <c r="DX98" s="211"/>
      <c r="DY98" s="211"/>
      <c r="DZ98" s="211"/>
      <c r="EA98" s="211"/>
      <c r="EB98" s="211"/>
      <c r="EC98" s="211"/>
      <c r="ED98" s="211"/>
      <c r="EF98" s="211"/>
      <c r="EG98" s="211"/>
      <c r="EH98" s="211"/>
      <c r="EI98" s="211"/>
      <c r="EJ98" s="211"/>
      <c r="EK98" s="211"/>
      <c r="EL98" s="211"/>
      <c r="EM98" s="211"/>
      <c r="EN98" s="211"/>
      <c r="EO98" s="211"/>
      <c r="EQ98" s="217"/>
      <c r="ER98" s="217"/>
      <c r="ES98" s="217"/>
      <c r="ET98" s="217"/>
      <c r="EU98" s="217"/>
      <c r="EV98" s="217"/>
      <c r="EW98" s="217"/>
      <c r="EX98" s="217"/>
      <c r="EY98" s="217"/>
      <c r="EZ98" s="217"/>
    </row>
    <row r="99" spans="1:156" x14ac:dyDescent="0.2">
      <c r="A99" s="37"/>
      <c r="B99" s="35"/>
      <c r="C99" s="31"/>
      <c r="D99" s="3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11"/>
      <c r="BH99" s="211"/>
      <c r="BI99" s="211"/>
      <c r="BJ99" s="211"/>
      <c r="BK99" s="211"/>
      <c r="BL99" s="211"/>
      <c r="BM99" s="211"/>
      <c r="BN99" s="211"/>
      <c r="BO99" s="211"/>
      <c r="BP99" s="211"/>
      <c r="BQ99" s="211"/>
      <c r="BR99" s="211"/>
      <c r="BS99" s="211"/>
      <c r="BT99" s="211"/>
      <c r="BU99" s="211"/>
      <c r="BV99" s="211"/>
      <c r="BW99" s="211"/>
      <c r="BX99" s="211"/>
      <c r="BY99" s="211"/>
      <c r="BZ99" s="211"/>
      <c r="CA99" s="211"/>
      <c r="CB99" s="211"/>
      <c r="CC99" s="211"/>
      <c r="CD99" s="211"/>
      <c r="CE99" s="211"/>
      <c r="CF99" s="211"/>
      <c r="CG99" s="211"/>
      <c r="CH99" s="211"/>
      <c r="CI99" s="211"/>
      <c r="CJ99" s="211"/>
      <c r="CK99" s="211"/>
      <c r="CL99" s="211"/>
      <c r="CM99" s="211"/>
      <c r="CN99" s="211"/>
      <c r="CO99" s="211"/>
      <c r="CP99" s="211"/>
      <c r="CQ99" s="211"/>
      <c r="CR99" s="211"/>
      <c r="CS99" s="211"/>
      <c r="CT99" s="211"/>
      <c r="CU99" s="211"/>
      <c r="CV99" s="211"/>
      <c r="CW99" s="211"/>
      <c r="CX99" s="211"/>
      <c r="CY99" s="211"/>
      <c r="CZ99" s="211"/>
      <c r="DA99" s="211"/>
      <c r="DB99" s="211"/>
      <c r="DC99" s="211"/>
      <c r="DD99" s="211"/>
      <c r="DE99" s="211"/>
      <c r="DF99" s="211"/>
      <c r="DG99" s="211"/>
      <c r="DH99" s="211"/>
      <c r="DI99" s="211"/>
      <c r="DJ99" s="211"/>
      <c r="DK99" s="211"/>
      <c r="DL99" s="211"/>
      <c r="DM99" s="211"/>
      <c r="DN99" s="211"/>
      <c r="DO99" s="211"/>
      <c r="DP99" s="211"/>
      <c r="DQ99" s="211"/>
      <c r="DR99" s="211"/>
      <c r="DS99" s="211"/>
      <c r="DT99" s="211"/>
      <c r="DU99" s="211"/>
      <c r="DV99" s="211"/>
      <c r="DW99" s="211"/>
      <c r="DX99" s="211"/>
      <c r="DY99" s="211"/>
      <c r="DZ99" s="211"/>
      <c r="EA99" s="211"/>
      <c r="EB99" s="211"/>
      <c r="EC99" s="211"/>
      <c r="ED99" s="211"/>
      <c r="EF99" s="211"/>
      <c r="EG99" s="211"/>
      <c r="EH99" s="211"/>
      <c r="EI99" s="211"/>
      <c r="EJ99" s="211"/>
      <c r="EK99" s="211"/>
      <c r="EL99" s="211"/>
      <c r="EM99" s="211"/>
      <c r="EN99" s="211"/>
      <c r="EO99" s="211"/>
      <c r="EQ99" s="217"/>
      <c r="ER99" s="217"/>
      <c r="ES99" s="217"/>
      <c r="ET99" s="217"/>
      <c r="EU99" s="217"/>
      <c r="EV99" s="217"/>
      <c r="EW99" s="217"/>
      <c r="EX99" s="217"/>
      <c r="EY99" s="217"/>
      <c r="EZ99" s="217"/>
    </row>
    <row r="100" spans="1:156" x14ac:dyDescent="0.2">
      <c r="A100" s="37">
        <f>+A62+27</f>
        <v>68</v>
      </c>
      <c r="B100" s="56" t="s">
        <v>43</v>
      </c>
      <c r="E100" s="54" t="e">
        <f t="shared" ref="E100:AJ100" si="944">E62+E24</f>
        <v>#REF!</v>
      </c>
      <c r="F100" s="54" t="e">
        <f t="shared" si="944"/>
        <v>#REF!</v>
      </c>
      <c r="G100" s="54" t="e">
        <f t="shared" si="944"/>
        <v>#REF!</v>
      </c>
      <c r="H100" s="54" t="e">
        <f t="shared" si="944"/>
        <v>#REF!</v>
      </c>
      <c r="I100" s="54" t="e">
        <f t="shared" si="944"/>
        <v>#REF!</v>
      </c>
      <c r="J100" s="54" t="e">
        <f t="shared" si="944"/>
        <v>#REF!</v>
      </c>
      <c r="K100" s="54" t="e">
        <f t="shared" si="944"/>
        <v>#REF!</v>
      </c>
      <c r="L100" s="54" t="e">
        <f t="shared" si="944"/>
        <v>#REF!</v>
      </c>
      <c r="M100" s="54" t="e">
        <f t="shared" si="944"/>
        <v>#REF!</v>
      </c>
      <c r="N100" s="54" t="e">
        <f t="shared" si="944"/>
        <v>#REF!</v>
      </c>
      <c r="O100" s="54" t="e">
        <f t="shared" si="944"/>
        <v>#REF!</v>
      </c>
      <c r="P100" s="54" t="e">
        <f t="shared" si="944"/>
        <v>#REF!</v>
      </c>
      <c r="Q100" s="54"/>
      <c r="R100" s="54" t="e">
        <f t="shared" si="944"/>
        <v>#REF!</v>
      </c>
      <c r="S100" s="54" t="e">
        <f t="shared" si="944"/>
        <v>#REF!</v>
      </c>
      <c r="T100" s="54" t="e">
        <f t="shared" si="944"/>
        <v>#REF!</v>
      </c>
      <c r="U100" s="54" t="e">
        <f t="shared" si="944"/>
        <v>#REF!</v>
      </c>
      <c r="V100" s="54" t="e">
        <f t="shared" si="944"/>
        <v>#REF!</v>
      </c>
      <c r="W100" s="54" t="e">
        <f t="shared" si="944"/>
        <v>#REF!</v>
      </c>
      <c r="X100" s="54" t="e">
        <f t="shared" si="944"/>
        <v>#REF!</v>
      </c>
      <c r="Y100" s="54" t="e">
        <f t="shared" si="944"/>
        <v>#REF!</v>
      </c>
      <c r="Z100" s="54" t="e">
        <f t="shared" si="944"/>
        <v>#REF!</v>
      </c>
      <c r="AA100" s="54" t="e">
        <f t="shared" si="944"/>
        <v>#REF!</v>
      </c>
      <c r="AB100" s="54" t="e">
        <f t="shared" si="944"/>
        <v>#REF!</v>
      </c>
      <c r="AC100" s="54" t="e">
        <f t="shared" si="944"/>
        <v>#REF!</v>
      </c>
      <c r="AD100" s="54" t="e">
        <f t="shared" si="944"/>
        <v>#REF!</v>
      </c>
      <c r="AE100" s="54" t="e">
        <f t="shared" si="944"/>
        <v>#REF!</v>
      </c>
      <c r="AF100" s="54" t="e">
        <f t="shared" si="944"/>
        <v>#REF!</v>
      </c>
      <c r="AG100" s="54" t="e">
        <f t="shared" si="944"/>
        <v>#REF!</v>
      </c>
      <c r="AH100" s="54" t="e">
        <f t="shared" si="944"/>
        <v>#REF!</v>
      </c>
      <c r="AI100" s="54" t="e">
        <f t="shared" si="944"/>
        <v>#REF!</v>
      </c>
      <c r="AJ100" s="54" t="e">
        <f t="shared" si="944"/>
        <v>#REF!</v>
      </c>
      <c r="AK100" s="54" t="e">
        <f t="shared" ref="AK100:BP100" si="945">AK62+AK24</f>
        <v>#REF!</v>
      </c>
      <c r="AL100" s="54" t="e">
        <f t="shared" si="945"/>
        <v>#REF!</v>
      </c>
      <c r="AM100" s="54" t="e">
        <f t="shared" si="945"/>
        <v>#REF!</v>
      </c>
      <c r="AN100" s="54" t="e">
        <f t="shared" si="945"/>
        <v>#REF!</v>
      </c>
      <c r="AO100" s="54" t="e">
        <f t="shared" si="945"/>
        <v>#REF!</v>
      </c>
      <c r="AP100" s="54" t="e">
        <f t="shared" si="945"/>
        <v>#REF!</v>
      </c>
      <c r="AQ100" s="54" t="e">
        <f t="shared" si="945"/>
        <v>#REF!</v>
      </c>
      <c r="AR100" s="54" t="e">
        <f t="shared" si="945"/>
        <v>#REF!</v>
      </c>
      <c r="AS100" s="54" t="e">
        <f t="shared" si="945"/>
        <v>#REF!</v>
      </c>
      <c r="AT100" s="54" t="e">
        <f t="shared" si="945"/>
        <v>#REF!</v>
      </c>
      <c r="AU100" s="54" t="e">
        <f t="shared" si="945"/>
        <v>#REF!</v>
      </c>
      <c r="AV100" s="54" t="e">
        <f t="shared" si="945"/>
        <v>#REF!</v>
      </c>
      <c r="AW100" s="54" t="e">
        <f t="shared" si="945"/>
        <v>#REF!</v>
      </c>
      <c r="AX100" s="54" t="e">
        <f t="shared" si="945"/>
        <v>#REF!</v>
      </c>
      <c r="AY100" s="54" t="e">
        <f t="shared" si="945"/>
        <v>#REF!</v>
      </c>
      <c r="AZ100" s="54" t="e">
        <f t="shared" si="945"/>
        <v>#REF!</v>
      </c>
      <c r="BA100" s="54" t="e">
        <f t="shared" si="945"/>
        <v>#REF!</v>
      </c>
      <c r="BB100" s="54" t="e">
        <f t="shared" si="945"/>
        <v>#REF!</v>
      </c>
      <c r="BC100" s="54" t="e">
        <f t="shared" si="945"/>
        <v>#REF!</v>
      </c>
      <c r="BD100" s="54" t="e">
        <f t="shared" si="945"/>
        <v>#REF!</v>
      </c>
      <c r="BE100" s="54" t="e">
        <f t="shared" si="945"/>
        <v>#REF!</v>
      </c>
      <c r="BF100" s="54" t="e">
        <f t="shared" si="945"/>
        <v>#REF!</v>
      </c>
      <c r="BG100" s="54" t="e">
        <f t="shared" si="945"/>
        <v>#REF!</v>
      </c>
      <c r="BH100" s="54" t="e">
        <f t="shared" si="945"/>
        <v>#REF!</v>
      </c>
      <c r="BI100" s="54" t="e">
        <f t="shared" si="945"/>
        <v>#REF!</v>
      </c>
      <c r="BJ100" s="54" t="e">
        <f t="shared" si="945"/>
        <v>#REF!</v>
      </c>
      <c r="BK100" s="54" t="e">
        <f t="shared" si="945"/>
        <v>#REF!</v>
      </c>
      <c r="BL100" s="54" t="e">
        <f t="shared" si="945"/>
        <v>#REF!</v>
      </c>
      <c r="BM100" s="54" t="e">
        <f t="shared" si="945"/>
        <v>#REF!</v>
      </c>
      <c r="BN100" s="54" t="e">
        <f t="shared" si="945"/>
        <v>#REF!</v>
      </c>
      <c r="BO100" s="54" t="e">
        <f t="shared" si="945"/>
        <v>#REF!</v>
      </c>
      <c r="BP100" s="54" t="e">
        <f t="shared" si="945"/>
        <v>#REF!</v>
      </c>
      <c r="BQ100" s="54" t="e">
        <f t="shared" ref="BQ100:CV100" si="946">BQ62+BQ24</f>
        <v>#REF!</v>
      </c>
      <c r="BR100" s="54" t="e">
        <f t="shared" si="946"/>
        <v>#REF!</v>
      </c>
      <c r="BS100" s="54" t="e">
        <f t="shared" si="946"/>
        <v>#REF!</v>
      </c>
      <c r="BT100" s="54" t="e">
        <f t="shared" si="946"/>
        <v>#REF!</v>
      </c>
      <c r="BU100" s="54" t="e">
        <f t="shared" si="946"/>
        <v>#REF!</v>
      </c>
      <c r="BV100" s="54" t="e">
        <f t="shared" si="946"/>
        <v>#REF!</v>
      </c>
      <c r="BW100" s="54" t="e">
        <f t="shared" si="946"/>
        <v>#REF!</v>
      </c>
      <c r="BX100" s="54" t="e">
        <f t="shared" si="946"/>
        <v>#REF!</v>
      </c>
      <c r="BY100" s="54" t="e">
        <f t="shared" si="946"/>
        <v>#REF!</v>
      </c>
      <c r="BZ100" s="54" t="e">
        <f t="shared" si="946"/>
        <v>#REF!</v>
      </c>
      <c r="CA100" s="54" t="e">
        <f t="shared" si="946"/>
        <v>#REF!</v>
      </c>
      <c r="CB100" s="54" t="e">
        <f t="shared" si="946"/>
        <v>#REF!</v>
      </c>
      <c r="CC100" s="54" t="e">
        <f t="shared" si="946"/>
        <v>#REF!</v>
      </c>
      <c r="CD100" s="54" t="e">
        <f t="shared" si="946"/>
        <v>#REF!</v>
      </c>
      <c r="CE100" s="54" t="e">
        <f t="shared" si="946"/>
        <v>#REF!</v>
      </c>
      <c r="CF100" s="54" t="e">
        <f t="shared" si="946"/>
        <v>#REF!</v>
      </c>
      <c r="CG100" s="54" t="e">
        <f t="shared" si="946"/>
        <v>#REF!</v>
      </c>
      <c r="CH100" s="54" t="e">
        <f t="shared" si="946"/>
        <v>#REF!</v>
      </c>
      <c r="CI100" s="54" t="e">
        <f t="shared" si="946"/>
        <v>#REF!</v>
      </c>
      <c r="CJ100" s="54" t="e">
        <f t="shared" si="946"/>
        <v>#REF!</v>
      </c>
      <c r="CK100" s="54" t="e">
        <f t="shared" si="946"/>
        <v>#REF!</v>
      </c>
      <c r="CL100" s="54" t="e">
        <f t="shared" si="946"/>
        <v>#REF!</v>
      </c>
      <c r="CM100" s="54" t="e">
        <f t="shared" si="946"/>
        <v>#REF!</v>
      </c>
      <c r="CN100" s="54" t="e">
        <f t="shared" si="946"/>
        <v>#REF!</v>
      </c>
      <c r="CO100" s="54" t="e">
        <f t="shared" si="946"/>
        <v>#REF!</v>
      </c>
      <c r="CP100" s="54" t="e">
        <f t="shared" si="946"/>
        <v>#REF!</v>
      </c>
      <c r="CQ100" s="54" t="e">
        <f t="shared" si="946"/>
        <v>#REF!</v>
      </c>
      <c r="CR100" s="54" t="e">
        <f t="shared" si="946"/>
        <v>#REF!</v>
      </c>
      <c r="CS100" s="54" t="e">
        <f t="shared" si="946"/>
        <v>#REF!</v>
      </c>
      <c r="CT100" s="54" t="e">
        <f t="shared" si="946"/>
        <v>#REF!</v>
      </c>
      <c r="CU100" s="54" t="e">
        <f t="shared" si="946"/>
        <v>#REF!</v>
      </c>
      <c r="CV100" s="54" t="e">
        <f t="shared" si="946"/>
        <v>#REF!</v>
      </c>
      <c r="CW100" s="54" t="e">
        <f t="shared" ref="CW100:ED100" si="947">CW62+CW24</f>
        <v>#REF!</v>
      </c>
      <c r="CX100" s="54" t="e">
        <f t="shared" si="947"/>
        <v>#REF!</v>
      </c>
      <c r="CY100" s="54" t="e">
        <f t="shared" si="947"/>
        <v>#REF!</v>
      </c>
      <c r="CZ100" s="54" t="e">
        <f t="shared" si="947"/>
        <v>#REF!</v>
      </c>
      <c r="DA100" s="54" t="e">
        <f t="shared" si="947"/>
        <v>#REF!</v>
      </c>
      <c r="DB100" s="54" t="e">
        <f t="shared" si="947"/>
        <v>#REF!</v>
      </c>
      <c r="DC100" s="54" t="e">
        <f t="shared" si="947"/>
        <v>#REF!</v>
      </c>
      <c r="DD100" s="54" t="e">
        <f t="shared" si="947"/>
        <v>#REF!</v>
      </c>
      <c r="DE100" s="54" t="e">
        <f t="shared" si="947"/>
        <v>#REF!</v>
      </c>
      <c r="DF100" s="54" t="e">
        <f t="shared" si="947"/>
        <v>#REF!</v>
      </c>
      <c r="DG100" s="54" t="e">
        <f t="shared" si="947"/>
        <v>#REF!</v>
      </c>
      <c r="DH100" s="54" t="e">
        <f t="shared" si="947"/>
        <v>#REF!</v>
      </c>
      <c r="DI100" s="54" t="e">
        <f t="shared" si="947"/>
        <v>#REF!</v>
      </c>
      <c r="DJ100" s="54" t="e">
        <f t="shared" si="947"/>
        <v>#REF!</v>
      </c>
      <c r="DK100" s="54" t="e">
        <f t="shared" si="947"/>
        <v>#REF!</v>
      </c>
      <c r="DL100" s="54" t="e">
        <f t="shared" si="947"/>
        <v>#REF!</v>
      </c>
      <c r="DM100" s="54" t="e">
        <f t="shared" si="947"/>
        <v>#REF!</v>
      </c>
      <c r="DN100" s="54" t="e">
        <f t="shared" si="947"/>
        <v>#REF!</v>
      </c>
      <c r="DO100" s="54" t="e">
        <f t="shared" si="947"/>
        <v>#REF!</v>
      </c>
      <c r="DP100" s="54" t="e">
        <f t="shared" si="947"/>
        <v>#REF!</v>
      </c>
      <c r="DQ100" s="54" t="e">
        <f t="shared" si="947"/>
        <v>#REF!</v>
      </c>
      <c r="DR100" s="54" t="e">
        <f t="shared" si="947"/>
        <v>#REF!</v>
      </c>
      <c r="DS100" s="54" t="e">
        <f t="shared" si="947"/>
        <v>#REF!</v>
      </c>
      <c r="DT100" s="54" t="e">
        <f t="shared" si="947"/>
        <v>#REF!</v>
      </c>
      <c r="DU100" s="54" t="e">
        <f t="shared" si="947"/>
        <v>#REF!</v>
      </c>
      <c r="DV100" s="54" t="e">
        <f t="shared" si="947"/>
        <v>#REF!</v>
      </c>
      <c r="DW100" s="54" t="e">
        <f t="shared" si="947"/>
        <v>#REF!</v>
      </c>
      <c r="DX100" s="54" t="e">
        <f t="shared" si="947"/>
        <v>#REF!</v>
      </c>
      <c r="DY100" s="54" t="e">
        <f t="shared" si="947"/>
        <v>#REF!</v>
      </c>
      <c r="DZ100" s="54" t="e">
        <f t="shared" si="947"/>
        <v>#REF!</v>
      </c>
      <c r="EA100" s="54" t="e">
        <f t="shared" si="947"/>
        <v>#REF!</v>
      </c>
      <c r="EB100" s="54" t="e">
        <f t="shared" si="947"/>
        <v>#REF!</v>
      </c>
      <c r="EC100" s="54" t="e">
        <f t="shared" si="947"/>
        <v>#REF!</v>
      </c>
      <c r="ED100" s="54" t="e">
        <f t="shared" si="947"/>
        <v>#REF!</v>
      </c>
      <c r="EE100" s="62"/>
      <c r="EF100" s="54">
        <f t="shared" ref="EF100:EF107" si="948">+Q100</f>
        <v>0</v>
      </c>
      <c r="EG100" s="54" t="e">
        <f t="shared" ref="EG100:EG107" si="949">+AD100</f>
        <v>#REF!</v>
      </c>
      <c r="EH100" s="54" t="e">
        <f t="shared" ref="EH100:EH107" si="950">+AQ100</f>
        <v>#REF!</v>
      </c>
      <c r="EI100" s="54" t="e">
        <f t="shared" ref="EI100:EI107" si="951">+BD100</f>
        <v>#REF!</v>
      </c>
      <c r="EJ100" s="54" t="e">
        <f t="shared" ref="EJ100:EJ107" si="952">+BQ100</f>
        <v>#REF!</v>
      </c>
      <c r="EK100" s="54" t="e">
        <f t="shared" ref="EK100:EK107" si="953">+CD100</f>
        <v>#REF!</v>
      </c>
      <c r="EL100" s="54" t="e">
        <f t="shared" ref="EL100:EL107" si="954">+CQ100</f>
        <v>#REF!</v>
      </c>
      <c r="EM100" s="54" t="e">
        <f t="shared" ref="EM100:EM107" si="955">+DD100</f>
        <v>#REF!</v>
      </c>
      <c r="EN100" s="54" t="e">
        <f t="shared" ref="EN100:EN107" si="956">+DQ100</f>
        <v>#REF!</v>
      </c>
      <c r="EO100" s="54" t="e">
        <f t="shared" ref="EO100:EO107" si="957">+ED100</f>
        <v>#REF!</v>
      </c>
      <c r="EQ100" s="222" t="e">
        <f>EF100-'Output to Forecast model'!C21</f>
        <v>#REF!</v>
      </c>
      <c r="ER100" s="222" t="e">
        <f>EG100-'Output to Forecast model'!D21</f>
        <v>#REF!</v>
      </c>
      <c r="ES100" s="222" t="e">
        <f>EH100-'Output to Forecast model'!E21</f>
        <v>#REF!</v>
      </c>
      <c r="ET100" s="222" t="e">
        <f>EI100-'Output to Forecast model'!F21</f>
        <v>#REF!</v>
      </c>
      <c r="EU100" s="222" t="e">
        <f>EJ100-'Output to Forecast model'!G21</f>
        <v>#REF!</v>
      </c>
      <c r="EV100" s="222" t="e">
        <f>EK100-'Output to Forecast model'!H21</f>
        <v>#REF!</v>
      </c>
      <c r="EW100" s="222" t="e">
        <f>EL100-'Output to Forecast model'!I21</f>
        <v>#REF!</v>
      </c>
      <c r="EX100" s="222" t="e">
        <f>EM100-'Output to Forecast model'!J21</f>
        <v>#REF!</v>
      </c>
      <c r="EY100" s="222" t="e">
        <f>EN100-'Output to Forecast model'!K21</f>
        <v>#REF!</v>
      </c>
      <c r="EZ100" s="222" t="e">
        <f>EO100-'Output to Forecast model'!L21</f>
        <v>#REF!</v>
      </c>
    </row>
    <row r="101" spans="1:156" x14ac:dyDescent="0.2">
      <c r="A101" s="37">
        <f>+A63+27</f>
        <v>69</v>
      </c>
      <c r="B101" s="56" t="s">
        <v>44</v>
      </c>
      <c r="E101" s="54" t="e">
        <f t="shared" ref="E101:AJ101" si="958">E63+E25</f>
        <v>#REF!</v>
      </c>
      <c r="F101" s="54" t="e">
        <f t="shared" si="958"/>
        <v>#REF!</v>
      </c>
      <c r="G101" s="54" t="e">
        <f t="shared" si="958"/>
        <v>#REF!</v>
      </c>
      <c r="H101" s="54" t="e">
        <f t="shared" si="958"/>
        <v>#REF!</v>
      </c>
      <c r="I101" s="54" t="e">
        <f t="shared" si="958"/>
        <v>#REF!</v>
      </c>
      <c r="J101" s="54" t="e">
        <f t="shared" si="958"/>
        <v>#REF!</v>
      </c>
      <c r="K101" s="54" t="e">
        <f t="shared" si="958"/>
        <v>#REF!</v>
      </c>
      <c r="L101" s="54" t="e">
        <f t="shared" si="958"/>
        <v>#REF!</v>
      </c>
      <c r="M101" s="54" t="e">
        <f t="shared" si="958"/>
        <v>#REF!</v>
      </c>
      <c r="N101" s="54" t="e">
        <f t="shared" si="958"/>
        <v>#REF!</v>
      </c>
      <c r="O101" s="54" t="e">
        <f t="shared" si="958"/>
        <v>#REF!</v>
      </c>
      <c r="P101" s="54" t="e">
        <f t="shared" si="958"/>
        <v>#REF!</v>
      </c>
      <c r="Q101" s="54"/>
      <c r="R101" s="54" t="e">
        <f t="shared" si="958"/>
        <v>#REF!</v>
      </c>
      <c r="S101" s="54" t="e">
        <f t="shared" si="958"/>
        <v>#REF!</v>
      </c>
      <c r="T101" s="54" t="e">
        <f t="shared" si="958"/>
        <v>#REF!</v>
      </c>
      <c r="U101" s="54" t="e">
        <f t="shared" si="958"/>
        <v>#REF!</v>
      </c>
      <c r="V101" s="54" t="e">
        <f t="shared" si="958"/>
        <v>#REF!</v>
      </c>
      <c r="W101" s="54" t="e">
        <f t="shared" si="958"/>
        <v>#REF!</v>
      </c>
      <c r="X101" s="54" t="e">
        <f t="shared" si="958"/>
        <v>#REF!</v>
      </c>
      <c r="Y101" s="54" t="e">
        <f t="shared" si="958"/>
        <v>#REF!</v>
      </c>
      <c r="Z101" s="54" t="e">
        <f t="shared" si="958"/>
        <v>#REF!</v>
      </c>
      <c r="AA101" s="54" t="e">
        <f t="shared" si="958"/>
        <v>#REF!</v>
      </c>
      <c r="AB101" s="54" t="e">
        <f t="shared" si="958"/>
        <v>#REF!</v>
      </c>
      <c r="AC101" s="54" t="e">
        <f t="shared" si="958"/>
        <v>#REF!</v>
      </c>
      <c r="AD101" s="54" t="e">
        <f t="shared" si="958"/>
        <v>#REF!</v>
      </c>
      <c r="AE101" s="54" t="e">
        <f t="shared" si="958"/>
        <v>#REF!</v>
      </c>
      <c r="AF101" s="54" t="e">
        <f t="shared" si="958"/>
        <v>#REF!</v>
      </c>
      <c r="AG101" s="54" t="e">
        <f t="shared" si="958"/>
        <v>#REF!</v>
      </c>
      <c r="AH101" s="54" t="e">
        <f t="shared" si="958"/>
        <v>#REF!</v>
      </c>
      <c r="AI101" s="54" t="e">
        <f t="shared" si="958"/>
        <v>#REF!</v>
      </c>
      <c r="AJ101" s="54" t="e">
        <f t="shared" si="958"/>
        <v>#REF!</v>
      </c>
      <c r="AK101" s="54" t="e">
        <f t="shared" ref="AK101:BP101" si="959">AK63+AK25</f>
        <v>#REF!</v>
      </c>
      <c r="AL101" s="54" t="e">
        <f t="shared" si="959"/>
        <v>#REF!</v>
      </c>
      <c r="AM101" s="54" t="e">
        <f t="shared" si="959"/>
        <v>#REF!</v>
      </c>
      <c r="AN101" s="54" t="e">
        <f t="shared" si="959"/>
        <v>#REF!</v>
      </c>
      <c r="AO101" s="54" t="e">
        <f t="shared" si="959"/>
        <v>#REF!</v>
      </c>
      <c r="AP101" s="54" t="e">
        <f t="shared" si="959"/>
        <v>#REF!</v>
      </c>
      <c r="AQ101" s="54" t="e">
        <f t="shared" si="959"/>
        <v>#REF!</v>
      </c>
      <c r="AR101" s="54" t="e">
        <f t="shared" si="959"/>
        <v>#REF!</v>
      </c>
      <c r="AS101" s="54" t="e">
        <f t="shared" si="959"/>
        <v>#REF!</v>
      </c>
      <c r="AT101" s="54" t="e">
        <f t="shared" si="959"/>
        <v>#REF!</v>
      </c>
      <c r="AU101" s="54" t="e">
        <f t="shared" si="959"/>
        <v>#REF!</v>
      </c>
      <c r="AV101" s="54" t="e">
        <f t="shared" si="959"/>
        <v>#REF!</v>
      </c>
      <c r="AW101" s="54" t="e">
        <f t="shared" si="959"/>
        <v>#REF!</v>
      </c>
      <c r="AX101" s="54" t="e">
        <f t="shared" si="959"/>
        <v>#REF!</v>
      </c>
      <c r="AY101" s="54" t="e">
        <f t="shared" si="959"/>
        <v>#REF!</v>
      </c>
      <c r="AZ101" s="54" t="e">
        <f t="shared" si="959"/>
        <v>#REF!</v>
      </c>
      <c r="BA101" s="54" t="e">
        <f t="shared" si="959"/>
        <v>#REF!</v>
      </c>
      <c r="BB101" s="54" t="e">
        <f t="shared" si="959"/>
        <v>#REF!</v>
      </c>
      <c r="BC101" s="54" t="e">
        <f t="shared" si="959"/>
        <v>#REF!</v>
      </c>
      <c r="BD101" s="54" t="e">
        <f t="shared" si="959"/>
        <v>#REF!</v>
      </c>
      <c r="BE101" s="54" t="e">
        <f t="shared" si="959"/>
        <v>#REF!</v>
      </c>
      <c r="BF101" s="54" t="e">
        <f t="shared" si="959"/>
        <v>#REF!</v>
      </c>
      <c r="BG101" s="54" t="e">
        <f t="shared" si="959"/>
        <v>#REF!</v>
      </c>
      <c r="BH101" s="54" t="e">
        <f t="shared" si="959"/>
        <v>#REF!</v>
      </c>
      <c r="BI101" s="54" t="e">
        <f t="shared" si="959"/>
        <v>#REF!</v>
      </c>
      <c r="BJ101" s="54" t="e">
        <f t="shared" si="959"/>
        <v>#REF!</v>
      </c>
      <c r="BK101" s="54" t="e">
        <f t="shared" si="959"/>
        <v>#REF!</v>
      </c>
      <c r="BL101" s="54" t="e">
        <f t="shared" si="959"/>
        <v>#REF!</v>
      </c>
      <c r="BM101" s="54" t="e">
        <f t="shared" si="959"/>
        <v>#REF!</v>
      </c>
      <c r="BN101" s="54" t="e">
        <f t="shared" si="959"/>
        <v>#REF!</v>
      </c>
      <c r="BO101" s="54" t="e">
        <f t="shared" si="959"/>
        <v>#REF!</v>
      </c>
      <c r="BP101" s="54" t="e">
        <f t="shared" si="959"/>
        <v>#REF!</v>
      </c>
      <c r="BQ101" s="54" t="e">
        <f t="shared" ref="BQ101:CV101" si="960">BQ63+BQ25</f>
        <v>#REF!</v>
      </c>
      <c r="BR101" s="54" t="e">
        <f t="shared" si="960"/>
        <v>#REF!</v>
      </c>
      <c r="BS101" s="54" t="e">
        <f t="shared" si="960"/>
        <v>#REF!</v>
      </c>
      <c r="BT101" s="54" t="e">
        <f t="shared" si="960"/>
        <v>#REF!</v>
      </c>
      <c r="BU101" s="54" t="e">
        <f t="shared" si="960"/>
        <v>#REF!</v>
      </c>
      <c r="BV101" s="54" t="e">
        <f t="shared" si="960"/>
        <v>#REF!</v>
      </c>
      <c r="BW101" s="54" t="e">
        <f t="shared" si="960"/>
        <v>#REF!</v>
      </c>
      <c r="BX101" s="54" t="e">
        <f t="shared" si="960"/>
        <v>#REF!</v>
      </c>
      <c r="BY101" s="54" t="e">
        <f t="shared" si="960"/>
        <v>#REF!</v>
      </c>
      <c r="BZ101" s="54" t="e">
        <f t="shared" si="960"/>
        <v>#REF!</v>
      </c>
      <c r="CA101" s="54" t="e">
        <f t="shared" si="960"/>
        <v>#REF!</v>
      </c>
      <c r="CB101" s="54" t="e">
        <f t="shared" si="960"/>
        <v>#REF!</v>
      </c>
      <c r="CC101" s="54" t="e">
        <f t="shared" si="960"/>
        <v>#REF!</v>
      </c>
      <c r="CD101" s="54" t="e">
        <f t="shared" si="960"/>
        <v>#REF!</v>
      </c>
      <c r="CE101" s="54" t="e">
        <f t="shared" si="960"/>
        <v>#REF!</v>
      </c>
      <c r="CF101" s="54" t="e">
        <f t="shared" si="960"/>
        <v>#REF!</v>
      </c>
      <c r="CG101" s="54" t="e">
        <f t="shared" si="960"/>
        <v>#REF!</v>
      </c>
      <c r="CH101" s="54" t="e">
        <f t="shared" si="960"/>
        <v>#REF!</v>
      </c>
      <c r="CI101" s="54" t="e">
        <f t="shared" si="960"/>
        <v>#REF!</v>
      </c>
      <c r="CJ101" s="54" t="e">
        <f t="shared" si="960"/>
        <v>#REF!</v>
      </c>
      <c r="CK101" s="54" t="e">
        <f t="shared" si="960"/>
        <v>#REF!</v>
      </c>
      <c r="CL101" s="54" t="e">
        <f t="shared" si="960"/>
        <v>#REF!</v>
      </c>
      <c r="CM101" s="54" t="e">
        <f t="shared" si="960"/>
        <v>#REF!</v>
      </c>
      <c r="CN101" s="54" t="e">
        <f t="shared" si="960"/>
        <v>#REF!</v>
      </c>
      <c r="CO101" s="54" t="e">
        <f t="shared" si="960"/>
        <v>#REF!</v>
      </c>
      <c r="CP101" s="54" t="e">
        <f t="shared" si="960"/>
        <v>#REF!</v>
      </c>
      <c r="CQ101" s="54" t="e">
        <f t="shared" si="960"/>
        <v>#REF!</v>
      </c>
      <c r="CR101" s="54" t="e">
        <f t="shared" si="960"/>
        <v>#REF!</v>
      </c>
      <c r="CS101" s="54" t="e">
        <f t="shared" si="960"/>
        <v>#REF!</v>
      </c>
      <c r="CT101" s="54" t="e">
        <f t="shared" si="960"/>
        <v>#REF!</v>
      </c>
      <c r="CU101" s="54" t="e">
        <f t="shared" si="960"/>
        <v>#REF!</v>
      </c>
      <c r="CV101" s="54" t="e">
        <f t="shared" si="960"/>
        <v>#REF!</v>
      </c>
      <c r="CW101" s="54" t="e">
        <f t="shared" ref="CW101:ED101" si="961">CW63+CW25</f>
        <v>#REF!</v>
      </c>
      <c r="CX101" s="54" t="e">
        <f t="shared" si="961"/>
        <v>#REF!</v>
      </c>
      <c r="CY101" s="54" t="e">
        <f t="shared" si="961"/>
        <v>#REF!</v>
      </c>
      <c r="CZ101" s="54" t="e">
        <f t="shared" si="961"/>
        <v>#REF!</v>
      </c>
      <c r="DA101" s="54" t="e">
        <f t="shared" si="961"/>
        <v>#REF!</v>
      </c>
      <c r="DB101" s="54" t="e">
        <f t="shared" si="961"/>
        <v>#REF!</v>
      </c>
      <c r="DC101" s="54" t="e">
        <f t="shared" si="961"/>
        <v>#REF!</v>
      </c>
      <c r="DD101" s="54" t="e">
        <f t="shared" si="961"/>
        <v>#REF!</v>
      </c>
      <c r="DE101" s="54" t="e">
        <f t="shared" si="961"/>
        <v>#REF!</v>
      </c>
      <c r="DF101" s="54" t="e">
        <f t="shared" si="961"/>
        <v>#REF!</v>
      </c>
      <c r="DG101" s="54" t="e">
        <f t="shared" si="961"/>
        <v>#REF!</v>
      </c>
      <c r="DH101" s="54" t="e">
        <f t="shared" si="961"/>
        <v>#REF!</v>
      </c>
      <c r="DI101" s="54" t="e">
        <f t="shared" si="961"/>
        <v>#REF!</v>
      </c>
      <c r="DJ101" s="54" t="e">
        <f t="shared" si="961"/>
        <v>#REF!</v>
      </c>
      <c r="DK101" s="54" t="e">
        <f t="shared" si="961"/>
        <v>#REF!</v>
      </c>
      <c r="DL101" s="54" t="e">
        <f t="shared" si="961"/>
        <v>#REF!</v>
      </c>
      <c r="DM101" s="54" t="e">
        <f t="shared" si="961"/>
        <v>#REF!</v>
      </c>
      <c r="DN101" s="54" t="e">
        <f t="shared" si="961"/>
        <v>#REF!</v>
      </c>
      <c r="DO101" s="54" t="e">
        <f t="shared" si="961"/>
        <v>#REF!</v>
      </c>
      <c r="DP101" s="54" t="e">
        <f t="shared" si="961"/>
        <v>#REF!</v>
      </c>
      <c r="DQ101" s="54" t="e">
        <f t="shared" si="961"/>
        <v>#REF!</v>
      </c>
      <c r="DR101" s="54" t="e">
        <f t="shared" si="961"/>
        <v>#REF!</v>
      </c>
      <c r="DS101" s="54" t="e">
        <f t="shared" si="961"/>
        <v>#REF!</v>
      </c>
      <c r="DT101" s="54" t="e">
        <f t="shared" si="961"/>
        <v>#REF!</v>
      </c>
      <c r="DU101" s="54" t="e">
        <f t="shared" si="961"/>
        <v>#REF!</v>
      </c>
      <c r="DV101" s="54" t="e">
        <f t="shared" si="961"/>
        <v>#REF!</v>
      </c>
      <c r="DW101" s="54" t="e">
        <f t="shared" si="961"/>
        <v>#REF!</v>
      </c>
      <c r="DX101" s="54" t="e">
        <f t="shared" si="961"/>
        <v>#REF!</v>
      </c>
      <c r="DY101" s="54" t="e">
        <f t="shared" si="961"/>
        <v>#REF!</v>
      </c>
      <c r="DZ101" s="54" t="e">
        <f t="shared" si="961"/>
        <v>#REF!</v>
      </c>
      <c r="EA101" s="54" t="e">
        <f t="shared" si="961"/>
        <v>#REF!</v>
      </c>
      <c r="EB101" s="54" t="e">
        <f t="shared" si="961"/>
        <v>#REF!</v>
      </c>
      <c r="EC101" s="54" t="e">
        <f t="shared" si="961"/>
        <v>#REF!</v>
      </c>
      <c r="ED101" s="54" t="e">
        <f t="shared" si="961"/>
        <v>#REF!</v>
      </c>
      <c r="EE101" s="62"/>
      <c r="EF101" s="54">
        <f t="shared" si="948"/>
        <v>0</v>
      </c>
      <c r="EG101" s="54" t="e">
        <f t="shared" si="949"/>
        <v>#REF!</v>
      </c>
      <c r="EH101" s="54" t="e">
        <f t="shared" si="950"/>
        <v>#REF!</v>
      </c>
      <c r="EI101" s="54" t="e">
        <f t="shared" si="951"/>
        <v>#REF!</v>
      </c>
      <c r="EJ101" s="54" t="e">
        <f t="shared" si="952"/>
        <v>#REF!</v>
      </c>
      <c r="EK101" s="54" t="e">
        <f t="shared" si="953"/>
        <v>#REF!</v>
      </c>
      <c r="EL101" s="54" t="e">
        <f t="shared" si="954"/>
        <v>#REF!</v>
      </c>
      <c r="EM101" s="54" t="e">
        <f t="shared" si="955"/>
        <v>#REF!</v>
      </c>
      <c r="EN101" s="54" t="e">
        <f t="shared" si="956"/>
        <v>#REF!</v>
      </c>
      <c r="EO101" s="54" t="e">
        <f t="shared" si="957"/>
        <v>#REF!</v>
      </c>
      <c r="EQ101" s="222" t="e">
        <f>EF101-'Output to Forecast model'!C22</f>
        <v>#REF!</v>
      </c>
      <c r="ER101" s="222" t="e">
        <f>EG101-'Output to Forecast model'!D22</f>
        <v>#REF!</v>
      </c>
      <c r="ES101" s="222" t="e">
        <f>EH101-'Output to Forecast model'!E22</f>
        <v>#REF!</v>
      </c>
      <c r="ET101" s="222" t="e">
        <f>EI101-'Output to Forecast model'!F22</f>
        <v>#REF!</v>
      </c>
      <c r="EU101" s="222" t="e">
        <f>EJ101-'Output to Forecast model'!G22</f>
        <v>#REF!</v>
      </c>
      <c r="EV101" s="222" t="e">
        <f>EK101-'Output to Forecast model'!H22</f>
        <v>#REF!</v>
      </c>
      <c r="EW101" s="222" t="e">
        <f>EL101-'Output to Forecast model'!I22</f>
        <v>#REF!</v>
      </c>
      <c r="EX101" s="222" t="e">
        <f>EM101-'Output to Forecast model'!J22</f>
        <v>#REF!</v>
      </c>
      <c r="EY101" s="222" t="e">
        <f>EN101-'Output to Forecast model'!K22</f>
        <v>#REF!</v>
      </c>
      <c r="EZ101" s="222" t="e">
        <f>EO101-'Output to Forecast model'!L22</f>
        <v>#REF!</v>
      </c>
    </row>
    <row r="102" spans="1:156" x14ac:dyDescent="0.2">
      <c r="A102" s="37"/>
      <c r="B102" s="56" t="s">
        <v>223</v>
      </c>
      <c r="E102" s="54" t="e">
        <f>E64+E26</f>
        <v>#REF!</v>
      </c>
      <c r="F102" s="54" t="e">
        <f t="shared" ref="F102:BQ102" si="962">F64+F26</f>
        <v>#REF!</v>
      </c>
      <c r="G102" s="54" t="e">
        <f t="shared" si="962"/>
        <v>#REF!</v>
      </c>
      <c r="H102" s="54" t="e">
        <f t="shared" si="962"/>
        <v>#REF!</v>
      </c>
      <c r="I102" s="54" t="e">
        <f t="shared" si="962"/>
        <v>#REF!</v>
      </c>
      <c r="J102" s="54" t="e">
        <f t="shared" si="962"/>
        <v>#REF!</v>
      </c>
      <c r="K102" s="54" t="e">
        <f t="shared" si="962"/>
        <v>#REF!</v>
      </c>
      <c r="L102" s="54" t="e">
        <f t="shared" si="962"/>
        <v>#REF!</v>
      </c>
      <c r="M102" s="54" t="e">
        <f t="shared" si="962"/>
        <v>#REF!</v>
      </c>
      <c r="N102" s="54" t="e">
        <f t="shared" si="962"/>
        <v>#REF!</v>
      </c>
      <c r="O102" s="54" t="e">
        <f t="shared" si="962"/>
        <v>#REF!</v>
      </c>
      <c r="P102" s="54" t="e">
        <f t="shared" si="962"/>
        <v>#REF!</v>
      </c>
      <c r="Q102" s="54"/>
      <c r="R102" s="54" t="e">
        <f t="shared" si="962"/>
        <v>#REF!</v>
      </c>
      <c r="S102" s="54" t="e">
        <f t="shared" si="962"/>
        <v>#REF!</v>
      </c>
      <c r="T102" s="54" t="e">
        <f t="shared" si="962"/>
        <v>#REF!</v>
      </c>
      <c r="U102" s="54" t="e">
        <f t="shared" si="962"/>
        <v>#REF!</v>
      </c>
      <c r="V102" s="54" t="e">
        <f t="shared" si="962"/>
        <v>#REF!</v>
      </c>
      <c r="W102" s="54" t="e">
        <f t="shared" si="962"/>
        <v>#REF!</v>
      </c>
      <c r="X102" s="54" t="e">
        <f t="shared" si="962"/>
        <v>#REF!</v>
      </c>
      <c r="Y102" s="54" t="e">
        <f t="shared" si="962"/>
        <v>#REF!</v>
      </c>
      <c r="Z102" s="54" t="e">
        <f t="shared" si="962"/>
        <v>#REF!</v>
      </c>
      <c r="AA102" s="54" t="e">
        <f t="shared" si="962"/>
        <v>#REF!</v>
      </c>
      <c r="AB102" s="54" t="e">
        <f t="shared" si="962"/>
        <v>#REF!</v>
      </c>
      <c r="AC102" s="54" t="e">
        <f t="shared" si="962"/>
        <v>#REF!</v>
      </c>
      <c r="AD102" s="54">
        <f t="shared" si="962"/>
        <v>0</v>
      </c>
      <c r="AE102" s="54" t="e">
        <f t="shared" si="962"/>
        <v>#REF!</v>
      </c>
      <c r="AF102" s="54" t="e">
        <f t="shared" si="962"/>
        <v>#REF!</v>
      </c>
      <c r="AG102" s="54" t="e">
        <f t="shared" si="962"/>
        <v>#REF!</v>
      </c>
      <c r="AH102" s="54" t="e">
        <f t="shared" si="962"/>
        <v>#REF!</v>
      </c>
      <c r="AI102" s="54" t="e">
        <f t="shared" si="962"/>
        <v>#REF!</v>
      </c>
      <c r="AJ102" s="54" t="e">
        <f t="shared" si="962"/>
        <v>#REF!</v>
      </c>
      <c r="AK102" s="54" t="e">
        <f t="shared" si="962"/>
        <v>#REF!</v>
      </c>
      <c r="AL102" s="54" t="e">
        <f t="shared" si="962"/>
        <v>#REF!</v>
      </c>
      <c r="AM102" s="54" t="e">
        <f t="shared" si="962"/>
        <v>#REF!</v>
      </c>
      <c r="AN102" s="54" t="e">
        <f t="shared" si="962"/>
        <v>#REF!</v>
      </c>
      <c r="AO102" s="54" t="e">
        <f t="shared" si="962"/>
        <v>#REF!</v>
      </c>
      <c r="AP102" s="54" t="e">
        <f t="shared" si="962"/>
        <v>#REF!</v>
      </c>
      <c r="AQ102" s="54">
        <f t="shared" si="962"/>
        <v>0</v>
      </c>
      <c r="AR102" s="54" t="e">
        <f t="shared" si="962"/>
        <v>#REF!</v>
      </c>
      <c r="AS102" s="54" t="e">
        <f t="shared" si="962"/>
        <v>#REF!</v>
      </c>
      <c r="AT102" s="54" t="e">
        <f t="shared" si="962"/>
        <v>#REF!</v>
      </c>
      <c r="AU102" s="54" t="e">
        <f t="shared" si="962"/>
        <v>#REF!</v>
      </c>
      <c r="AV102" s="54" t="e">
        <f t="shared" si="962"/>
        <v>#REF!</v>
      </c>
      <c r="AW102" s="54" t="e">
        <f t="shared" si="962"/>
        <v>#REF!</v>
      </c>
      <c r="AX102" s="54" t="e">
        <f t="shared" si="962"/>
        <v>#REF!</v>
      </c>
      <c r="AY102" s="54" t="e">
        <f t="shared" si="962"/>
        <v>#REF!</v>
      </c>
      <c r="AZ102" s="54" t="e">
        <f t="shared" si="962"/>
        <v>#REF!</v>
      </c>
      <c r="BA102" s="54" t="e">
        <f t="shared" si="962"/>
        <v>#REF!</v>
      </c>
      <c r="BB102" s="54" t="e">
        <f t="shared" si="962"/>
        <v>#REF!</v>
      </c>
      <c r="BC102" s="54" t="e">
        <f t="shared" si="962"/>
        <v>#REF!</v>
      </c>
      <c r="BD102" s="54">
        <f t="shared" si="962"/>
        <v>0</v>
      </c>
      <c r="BE102" s="54" t="e">
        <f t="shared" si="962"/>
        <v>#REF!</v>
      </c>
      <c r="BF102" s="54" t="e">
        <f t="shared" si="962"/>
        <v>#REF!</v>
      </c>
      <c r="BG102" s="54" t="e">
        <f t="shared" si="962"/>
        <v>#REF!</v>
      </c>
      <c r="BH102" s="54" t="e">
        <f t="shared" si="962"/>
        <v>#REF!</v>
      </c>
      <c r="BI102" s="54" t="e">
        <f t="shared" si="962"/>
        <v>#REF!</v>
      </c>
      <c r="BJ102" s="54" t="e">
        <f t="shared" si="962"/>
        <v>#REF!</v>
      </c>
      <c r="BK102" s="54" t="e">
        <f t="shared" si="962"/>
        <v>#REF!</v>
      </c>
      <c r="BL102" s="54" t="e">
        <f t="shared" si="962"/>
        <v>#REF!</v>
      </c>
      <c r="BM102" s="54" t="e">
        <f t="shared" si="962"/>
        <v>#REF!</v>
      </c>
      <c r="BN102" s="54" t="e">
        <f t="shared" si="962"/>
        <v>#REF!</v>
      </c>
      <c r="BO102" s="54" t="e">
        <f t="shared" si="962"/>
        <v>#REF!</v>
      </c>
      <c r="BP102" s="54" t="e">
        <f t="shared" si="962"/>
        <v>#REF!</v>
      </c>
      <c r="BQ102" s="54">
        <f t="shared" si="962"/>
        <v>0</v>
      </c>
      <c r="BR102" s="54" t="e">
        <f t="shared" ref="BR102:EC102" si="963">BR64+BR26</f>
        <v>#REF!</v>
      </c>
      <c r="BS102" s="54" t="e">
        <f t="shared" si="963"/>
        <v>#REF!</v>
      </c>
      <c r="BT102" s="54" t="e">
        <f t="shared" si="963"/>
        <v>#REF!</v>
      </c>
      <c r="BU102" s="54" t="e">
        <f t="shared" si="963"/>
        <v>#REF!</v>
      </c>
      <c r="BV102" s="54" t="e">
        <f t="shared" si="963"/>
        <v>#REF!</v>
      </c>
      <c r="BW102" s="54" t="e">
        <f t="shared" si="963"/>
        <v>#REF!</v>
      </c>
      <c r="BX102" s="54" t="e">
        <f t="shared" si="963"/>
        <v>#REF!</v>
      </c>
      <c r="BY102" s="54" t="e">
        <f t="shared" si="963"/>
        <v>#REF!</v>
      </c>
      <c r="BZ102" s="54" t="e">
        <f t="shared" si="963"/>
        <v>#REF!</v>
      </c>
      <c r="CA102" s="54" t="e">
        <f t="shared" si="963"/>
        <v>#REF!</v>
      </c>
      <c r="CB102" s="54" t="e">
        <f t="shared" si="963"/>
        <v>#REF!</v>
      </c>
      <c r="CC102" s="54" t="e">
        <f t="shared" si="963"/>
        <v>#REF!</v>
      </c>
      <c r="CD102" s="54">
        <f t="shared" si="963"/>
        <v>0</v>
      </c>
      <c r="CE102" s="54" t="e">
        <f t="shared" si="963"/>
        <v>#REF!</v>
      </c>
      <c r="CF102" s="54" t="e">
        <f t="shared" si="963"/>
        <v>#REF!</v>
      </c>
      <c r="CG102" s="54" t="e">
        <f t="shared" si="963"/>
        <v>#REF!</v>
      </c>
      <c r="CH102" s="54" t="e">
        <f t="shared" si="963"/>
        <v>#REF!</v>
      </c>
      <c r="CI102" s="54" t="e">
        <f t="shared" si="963"/>
        <v>#REF!</v>
      </c>
      <c r="CJ102" s="54" t="e">
        <f t="shared" si="963"/>
        <v>#REF!</v>
      </c>
      <c r="CK102" s="54" t="e">
        <f t="shared" si="963"/>
        <v>#REF!</v>
      </c>
      <c r="CL102" s="54" t="e">
        <f t="shared" si="963"/>
        <v>#REF!</v>
      </c>
      <c r="CM102" s="54" t="e">
        <f t="shared" si="963"/>
        <v>#REF!</v>
      </c>
      <c r="CN102" s="54" t="e">
        <f t="shared" si="963"/>
        <v>#REF!</v>
      </c>
      <c r="CO102" s="54" t="e">
        <f t="shared" si="963"/>
        <v>#REF!</v>
      </c>
      <c r="CP102" s="54" t="e">
        <f t="shared" si="963"/>
        <v>#REF!</v>
      </c>
      <c r="CQ102" s="54">
        <f t="shared" si="963"/>
        <v>0</v>
      </c>
      <c r="CR102" s="54" t="e">
        <f t="shared" si="963"/>
        <v>#REF!</v>
      </c>
      <c r="CS102" s="54" t="e">
        <f t="shared" si="963"/>
        <v>#REF!</v>
      </c>
      <c r="CT102" s="54" t="e">
        <f t="shared" si="963"/>
        <v>#REF!</v>
      </c>
      <c r="CU102" s="54" t="e">
        <f t="shared" si="963"/>
        <v>#REF!</v>
      </c>
      <c r="CV102" s="54" t="e">
        <f t="shared" si="963"/>
        <v>#REF!</v>
      </c>
      <c r="CW102" s="54" t="e">
        <f t="shared" si="963"/>
        <v>#REF!</v>
      </c>
      <c r="CX102" s="54" t="e">
        <f t="shared" si="963"/>
        <v>#REF!</v>
      </c>
      <c r="CY102" s="54" t="e">
        <f t="shared" si="963"/>
        <v>#REF!</v>
      </c>
      <c r="CZ102" s="54" t="e">
        <f t="shared" si="963"/>
        <v>#REF!</v>
      </c>
      <c r="DA102" s="54" t="e">
        <f t="shared" si="963"/>
        <v>#REF!</v>
      </c>
      <c r="DB102" s="54" t="e">
        <f t="shared" si="963"/>
        <v>#REF!</v>
      </c>
      <c r="DC102" s="54" t="e">
        <f t="shared" si="963"/>
        <v>#REF!</v>
      </c>
      <c r="DD102" s="54">
        <f t="shared" si="963"/>
        <v>0</v>
      </c>
      <c r="DE102" s="54" t="e">
        <f t="shared" si="963"/>
        <v>#REF!</v>
      </c>
      <c r="DF102" s="54" t="e">
        <f t="shared" si="963"/>
        <v>#REF!</v>
      </c>
      <c r="DG102" s="54" t="e">
        <f t="shared" si="963"/>
        <v>#REF!</v>
      </c>
      <c r="DH102" s="54" t="e">
        <f t="shared" si="963"/>
        <v>#REF!</v>
      </c>
      <c r="DI102" s="54" t="e">
        <f t="shared" si="963"/>
        <v>#REF!</v>
      </c>
      <c r="DJ102" s="54" t="e">
        <f t="shared" si="963"/>
        <v>#REF!</v>
      </c>
      <c r="DK102" s="54" t="e">
        <f t="shared" si="963"/>
        <v>#REF!</v>
      </c>
      <c r="DL102" s="54" t="e">
        <f t="shared" si="963"/>
        <v>#REF!</v>
      </c>
      <c r="DM102" s="54" t="e">
        <f t="shared" si="963"/>
        <v>#REF!</v>
      </c>
      <c r="DN102" s="54" t="e">
        <f t="shared" si="963"/>
        <v>#REF!</v>
      </c>
      <c r="DO102" s="54" t="e">
        <f t="shared" si="963"/>
        <v>#REF!</v>
      </c>
      <c r="DP102" s="54" t="e">
        <f t="shared" si="963"/>
        <v>#REF!</v>
      </c>
      <c r="DQ102" s="54">
        <f t="shared" si="963"/>
        <v>0</v>
      </c>
      <c r="DR102" s="54" t="e">
        <f t="shared" si="963"/>
        <v>#REF!</v>
      </c>
      <c r="DS102" s="54" t="e">
        <f t="shared" si="963"/>
        <v>#REF!</v>
      </c>
      <c r="DT102" s="54" t="e">
        <f t="shared" si="963"/>
        <v>#REF!</v>
      </c>
      <c r="DU102" s="54" t="e">
        <f t="shared" si="963"/>
        <v>#REF!</v>
      </c>
      <c r="DV102" s="54" t="e">
        <f t="shared" si="963"/>
        <v>#REF!</v>
      </c>
      <c r="DW102" s="54" t="e">
        <f t="shared" si="963"/>
        <v>#REF!</v>
      </c>
      <c r="DX102" s="54" t="e">
        <f t="shared" si="963"/>
        <v>#REF!</v>
      </c>
      <c r="DY102" s="54" t="e">
        <f t="shared" si="963"/>
        <v>#REF!</v>
      </c>
      <c r="DZ102" s="54" t="e">
        <f t="shared" si="963"/>
        <v>#REF!</v>
      </c>
      <c r="EA102" s="54" t="e">
        <f t="shared" si="963"/>
        <v>#REF!</v>
      </c>
      <c r="EB102" s="54" t="e">
        <f t="shared" si="963"/>
        <v>#REF!</v>
      </c>
      <c r="EC102" s="54" t="e">
        <f t="shared" si="963"/>
        <v>#REF!</v>
      </c>
      <c r="ED102" s="54">
        <f t="shared" ref="ED102" si="964">ED64+ED26</f>
        <v>0</v>
      </c>
      <c r="EE102" s="62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Q102" s="222"/>
      <c r="ER102" s="222"/>
      <c r="ES102" s="222"/>
      <c r="ET102" s="222"/>
      <c r="EU102" s="222"/>
      <c r="EV102" s="222"/>
      <c r="EW102" s="222"/>
      <c r="EX102" s="222"/>
      <c r="EY102" s="222"/>
      <c r="EZ102" s="222"/>
    </row>
    <row r="103" spans="1:156" x14ac:dyDescent="0.2">
      <c r="A103" s="37">
        <f>+A65+27</f>
        <v>70</v>
      </c>
      <c r="B103" s="56" t="s">
        <v>71</v>
      </c>
      <c r="C103" s="35"/>
      <c r="D103" s="35"/>
      <c r="E103" s="230" t="e">
        <f t="shared" ref="E103:AJ103" si="965">E65+E27</f>
        <v>#REF!</v>
      </c>
      <c r="F103" s="230" t="e">
        <f t="shared" si="965"/>
        <v>#REF!</v>
      </c>
      <c r="G103" s="230" t="e">
        <f t="shared" si="965"/>
        <v>#REF!</v>
      </c>
      <c r="H103" s="230" t="e">
        <f t="shared" si="965"/>
        <v>#REF!</v>
      </c>
      <c r="I103" s="230" t="e">
        <f t="shared" si="965"/>
        <v>#REF!</v>
      </c>
      <c r="J103" s="230" t="e">
        <f t="shared" si="965"/>
        <v>#REF!</v>
      </c>
      <c r="K103" s="230" t="e">
        <f t="shared" si="965"/>
        <v>#REF!</v>
      </c>
      <c r="L103" s="230" t="e">
        <f t="shared" si="965"/>
        <v>#REF!</v>
      </c>
      <c r="M103" s="230" t="e">
        <f t="shared" si="965"/>
        <v>#REF!</v>
      </c>
      <c r="N103" s="230" t="e">
        <f t="shared" si="965"/>
        <v>#REF!</v>
      </c>
      <c r="O103" s="230" t="e">
        <f t="shared" si="965"/>
        <v>#REF!</v>
      </c>
      <c r="P103" s="230" t="e">
        <f t="shared" si="965"/>
        <v>#REF!</v>
      </c>
      <c r="Q103" s="230"/>
      <c r="R103" s="230" t="e">
        <f t="shared" si="965"/>
        <v>#REF!</v>
      </c>
      <c r="S103" s="230" t="e">
        <f t="shared" si="965"/>
        <v>#REF!</v>
      </c>
      <c r="T103" s="230" t="e">
        <f t="shared" si="965"/>
        <v>#REF!</v>
      </c>
      <c r="U103" s="230" t="e">
        <f t="shared" si="965"/>
        <v>#REF!</v>
      </c>
      <c r="V103" s="230" t="e">
        <f t="shared" si="965"/>
        <v>#REF!</v>
      </c>
      <c r="W103" s="230" t="e">
        <f t="shared" si="965"/>
        <v>#REF!</v>
      </c>
      <c r="X103" s="230" t="e">
        <f t="shared" si="965"/>
        <v>#REF!</v>
      </c>
      <c r="Y103" s="230" t="e">
        <f t="shared" si="965"/>
        <v>#REF!</v>
      </c>
      <c r="Z103" s="230" t="e">
        <f t="shared" si="965"/>
        <v>#REF!</v>
      </c>
      <c r="AA103" s="230" t="e">
        <f t="shared" si="965"/>
        <v>#REF!</v>
      </c>
      <c r="AB103" s="230" t="e">
        <f t="shared" si="965"/>
        <v>#REF!</v>
      </c>
      <c r="AC103" s="230" t="e">
        <f t="shared" si="965"/>
        <v>#REF!</v>
      </c>
      <c r="AD103" s="230" t="e">
        <f t="shared" si="965"/>
        <v>#REF!</v>
      </c>
      <c r="AE103" s="230" t="e">
        <f t="shared" si="965"/>
        <v>#REF!</v>
      </c>
      <c r="AF103" s="230" t="e">
        <f t="shared" si="965"/>
        <v>#REF!</v>
      </c>
      <c r="AG103" s="230" t="e">
        <f t="shared" si="965"/>
        <v>#REF!</v>
      </c>
      <c r="AH103" s="230" t="e">
        <f t="shared" si="965"/>
        <v>#REF!</v>
      </c>
      <c r="AI103" s="230" t="e">
        <f t="shared" si="965"/>
        <v>#REF!</v>
      </c>
      <c r="AJ103" s="230" t="e">
        <f t="shared" si="965"/>
        <v>#REF!</v>
      </c>
      <c r="AK103" s="230" t="e">
        <f t="shared" ref="AK103:BP103" si="966">AK65+AK27</f>
        <v>#REF!</v>
      </c>
      <c r="AL103" s="230" t="e">
        <f t="shared" si="966"/>
        <v>#REF!</v>
      </c>
      <c r="AM103" s="230" t="e">
        <f t="shared" si="966"/>
        <v>#REF!</v>
      </c>
      <c r="AN103" s="230" t="e">
        <f t="shared" si="966"/>
        <v>#REF!</v>
      </c>
      <c r="AO103" s="230" t="e">
        <f t="shared" si="966"/>
        <v>#REF!</v>
      </c>
      <c r="AP103" s="230" t="e">
        <f t="shared" si="966"/>
        <v>#REF!</v>
      </c>
      <c r="AQ103" s="230" t="e">
        <f t="shared" si="966"/>
        <v>#REF!</v>
      </c>
      <c r="AR103" s="230" t="e">
        <f t="shared" si="966"/>
        <v>#REF!</v>
      </c>
      <c r="AS103" s="230" t="e">
        <f t="shared" si="966"/>
        <v>#REF!</v>
      </c>
      <c r="AT103" s="230" t="e">
        <f t="shared" si="966"/>
        <v>#REF!</v>
      </c>
      <c r="AU103" s="230" t="e">
        <f t="shared" si="966"/>
        <v>#REF!</v>
      </c>
      <c r="AV103" s="230" t="e">
        <f t="shared" si="966"/>
        <v>#REF!</v>
      </c>
      <c r="AW103" s="230" t="e">
        <f t="shared" si="966"/>
        <v>#REF!</v>
      </c>
      <c r="AX103" s="230" t="e">
        <f t="shared" si="966"/>
        <v>#REF!</v>
      </c>
      <c r="AY103" s="230" t="e">
        <f t="shared" si="966"/>
        <v>#REF!</v>
      </c>
      <c r="AZ103" s="230" t="e">
        <f t="shared" si="966"/>
        <v>#REF!</v>
      </c>
      <c r="BA103" s="230" t="e">
        <f t="shared" si="966"/>
        <v>#REF!</v>
      </c>
      <c r="BB103" s="230" t="e">
        <f t="shared" si="966"/>
        <v>#REF!</v>
      </c>
      <c r="BC103" s="230" t="e">
        <f t="shared" si="966"/>
        <v>#REF!</v>
      </c>
      <c r="BD103" s="230" t="e">
        <f t="shared" si="966"/>
        <v>#REF!</v>
      </c>
      <c r="BE103" s="230" t="e">
        <f t="shared" si="966"/>
        <v>#REF!</v>
      </c>
      <c r="BF103" s="230" t="e">
        <f t="shared" si="966"/>
        <v>#REF!</v>
      </c>
      <c r="BG103" s="230" t="e">
        <f t="shared" si="966"/>
        <v>#REF!</v>
      </c>
      <c r="BH103" s="230" t="e">
        <f t="shared" si="966"/>
        <v>#REF!</v>
      </c>
      <c r="BI103" s="230" t="e">
        <f t="shared" si="966"/>
        <v>#REF!</v>
      </c>
      <c r="BJ103" s="230" t="e">
        <f t="shared" si="966"/>
        <v>#REF!</v>
      </c>
      <c r="BK103" s="230" t="e">
        <f t="shared" si="966"/>
        <v>#REF!</v>
      </c>
      <c r="BL103" s="230" t="e">
        <f t="shared" si="966"/>
        <v>#REF!</v>
      </c>
      <c r="BM103" s="230" t="e">
        <f t="shared" si="966"/>
        <v>#REF!</v>
      </c>
      <c r="BN103" s="230" t="e">
        <f t="shared" si="966"/>
        <v>#REF!</v>
      </c>
      <c r="BO103" s="230" t="e">
        <f t="shared" si="966"/>
        <v>#REF!</v>
      </c>
      <c r="BP103" s="230" t="e">
        <f t="shared" si="966"/>
        <v>#REF!</v>
      </c>
      <c r="BQ103" s="230" t="e">
        <f t="shared" ref="BQ103:CV103" si="967">BQ65+BQ27</f>
        <v>#REF!</v>
      </c>
      <c r="BR103" s="230" t="e">
        <f t="shared" si="967"/>
        <v>#REF!</v>
      </c>
      <c r="BS103" s="230" t="e">
        <f t="shared" si="967"/>
        <v>#REF!</v>
      </c>
      <c r="BT103" s="230" t="e">
        <f t="shared" si="967"/>
        <v>#REF!</v>
      </c>
      <c r="BU103" s="230" t="e">
        <f t="shared" si="967"/>
        <v>#REF!</v>
      </c>
      <c r="BV103" s="230" t="e">
        <f t="shared" si="967"/>
        <v>#REF!</v>
      </c>
      <c r="BW103" s="230" t="e">
        <f t="shared" si="967"/>
        <v>#REF!</v>
      </c>
      <c r="BX103" s="230" t="e">
        <f t="shared" si="967"/>
        <v>#REF!</v>
      </c>
      <c r="BY103" s="230" t="e">
        <f t="shared" si="967"/>
        <v>#REF!</v>
      </c>
      <c r="BZ103" s="230" t="e">
        <f t="shared" si="967"/>
        <v>#REF!</v>
      </c>
      <c r="CA103" s="230" t="e">
        <f t="shared" si="967"/>
        <v>#REF!</v>
      </c>
      <c r="CB103" s="230" t="e">
        <f t="shared" si="967"/>
        <v>#REF!</v>
      </c>
      <c r="CC103" s="230" t="e">
        <f t="shared" si="967"/>
        <v>#REF!</v>
      </c>
      <c r="CD103" s="230" t="e">
        <f t="shared" si="967"/>
        <v>#REF!</v>
      </c>
      <c r="CE103" s="230" t="e">
        <f t="shared" si="967"/>
        <v>#REF!</v>
      </c>
      <c r="CF103" s="230" t="e">
        <f t="shared" si="967"/>
        <v>#REF!</v>
      </c>
      <c r="CG103" s="230" t="e">
        <f t="shared" si="967"/>
        <v>#REF!</v>
      </c>
      <c r="CH103" s="230" t="e">
        <f t="shared" si="967"/>
        <v>#REF!</v>
      </c>
      <c r="CI103" s="230" t="e">
        <f t="shared" si="967"/>
        <v>#REF!</v>
      </c>
      <c r="CJ103" s="230" t="e">
        <f t="shared" si="967"/>
        <v>#REF!</v>
      </c>
      <c r="CK103" s="230" t="e">
        <f t="shared" si="967"/>
        <v>#REF!</v>
      </c>
      <c r="CL103" s="230" t="e">
        <f t="shared" si="967"/>
        <v>#REF!</v>
      </c>
      <c r="CM103" s="230" t="e">
        <f t="shared" si="967"/>
        <v>#REF!</v>
      </c>
      <c r="CN103" s="230" t="e">
        <f t="shared" si="967"/>
        <v>#REF!</v>
      </c>
      <c r="CO103" s="230" t="e">
        <f t="shared" si="967"/>
        <v>#REF!</v>
      </c>
      <c r="CP103" s="230" t="e">
        <f t="shared" si="967"/>
        <v>#REF!</v>
      </c>
      <c r="CQ103" s="230" t="e">
        <f t="shared" si="967"/>
        <v>#REF!</v>
      </c>
      <c r="CR103" s="230" t="e">
        <f t="shared" si="967"/>
        <v>#REF!</v>
      </c>
      <c r="CS103" s="230" t="e">
        <f t="shared" si="967"/>
        <v>#REF!</v>
      </c>
      <c r="CT103" s="230" t="e">
        <f t="shared" si="967"/>
        <v>#REF!</v>
      </c>
      <c r="CU103" s="230" t="e">
        <f t="shared" si="967"/>
        <v>#REF!</v>
      </c>
      <c r="CV103" s="230" t="e">
        <f t="shared" si="967"/>
        <v>#REF!</v>
      </c>
      <c r="CW103" s="230" t="e">
        <f t="shared" ref="CW103:ED103" si="968">CW65+CW27</f>
        <v>#REF!</v>
      </c>
      <c r="CX103" s="230" t="e">
        <f t="shared" si="968"/>
        <v>#REF!</v>
      </c>
      <c r="CY103" s="230" t="e">
        <f t="shared" si="968"/>
        <v>#REF!</v>
      </c>
      <c r="CZ103" s="230" t="e">
        <f t="shared" si="968"/>
        <v>#REF!</v>
      </c>
      <c r="DA103" s="230" t="e">
        <f t="shared" si="968"/>
        <v>#REF!</v>
      </c>
      <c r="DB103" s="230" t="e">
        <f t="shared" si="968"/>
        <v>#REF!</v>
      </c>
      <c r="DC103" s="230" t="e">
        <f t="shared" si="968"/>
        <v>#REF!</v>
      </c>
      <c r="DD103" s="230" t="e">
        <f t="shared" si="968"/>
        <v>#REF!</v>
      </c>
      <c r="DE103" s="230" t="e">
        <f t="shared" si="968"/>
        <v>#REF!</v>
      </c>
      <c r="DF103" s="230" t="e">
        <f t="shared" si="968"/>
        <v>#REF!</v>
      </c>
      <c r="DG103" s="230" t="e">
        <f t="shared" si="968"/>
        <v>#REF!</v>
      </c>
      <c r="DH103" s="230" t="e">
        <f t="shared" si="968"/>
        <v>#REF!</v>
      </c>
      <c r="DI103" s="230" t="e">
        <f t="shared" si="968"/>
        <v>#REF!</v>
      </c>
      <c r="DJ103" s="230" t="e">
        <f t="shared" si="968"/>
        <v>#REF!</v>
      </c>
      <c r="DK103" s="230" t="e">
        <f t="shared" si="968"/>
        <v>#REF!</v>
      </c>
      <c r="DL103" s="230" t="e">
        <f t="shared" si="968"/>
        <v>#REF!</v>
      </c>
      <c r="DM103" s="230" t="e">
        <f t="shared" si="968"/>
        <v>#REF!</v>
      </c>
      <c r="DN103" s="230" t="e">
        <f t="shared" si="968"/>
        <v>#REF!</v>
      </c>
      <c r="DO103" s="230" t="e">
        <f t="shared" si="968"/>
        <v>#REF!</v>
      </c>
      <c r="DP103" s="230" t="e">
        <f t="shared" si="968"/>
        <v>#REF!</v>
      </c>
      <c r="DQ103" s="230" t="e">
        <f t="shared" si="968"/>
        <v>#REF!</v>
      </c>
      <c r="DR103" s="230" t="e">
        <f t="shared" si="968"/>
        <v>#REF!</v>
      </c>
      <c r="DS103" s="230" t="e">
        <f t="shared" si="968"/>
        <v>#REF!</v>
      </c>
      <c r="DT103" s="230" t="e">
        <f t="shared" si="968"/>
        <v>#REF!</v>
      </c>
      <c r="DU103" s="230" t="e">
        <f t="shared" si="968"/>
        <v>#REF!</v>
      </c>
      <c r="DV103" s="230" t="e">
        <f t="shared" si="968"/>
        <v>#REF!</v>
      </c>
      <c r="DW103" s="230" t="e">
        <f t="shared" si="968"/>
        <v>#REF!</v>
      </c>
      <c r="DX103" s="230" t="e">
        <f t="shared" si="968"/>
        <v>#REF!</v>
      </c>
      <c r="DY103" s="230" t="e">
        <f t="shared" si="968"/>
        <v>#REF!</v>
      </c>
      <c r="DZ103" s="230" t="e">
        <f t="shared" si="968"/>
        <v>#REF!</v>
      </c>
      <c r="EA103" s="230" t="e">
        <f t="shared" si="968"/>
        <v>#REF!</v>
      </c>
      <c r="EB103" s="230" t="e">
        <f t="shared" si="968"/>
        <v>#REF!</v>
      </c>
      <c r="EC103" s="230" t="e">
        <f t="shared" si="968"/>
        <v>#REF!</v>
      </c>
      <c r="ED103" s="230" t="e">
        <f t="shared" si="968"/>
        <v>#REF!</v>
      </c>
      <c r="EE103" s="62"/>
      <c r="EF103" s="230">
        <f t="shared" si="948"/>
        <v>0</v>
      </c>
      <c r="EG103" s="230" t="e">
        <f t="shared" si="949"/>
        <v>#REF!</v>
      </c>
      <c r="EH103" s="230" t="e">
        <f t="shared" si="950"/>
        <v>#REF!</v>
      </c>
      <c r="EI103" s="230" t="e">
        <f t="shared" si="951"/>
        <v>#REF!</v>
      </c>
      <c r="EJ103" s="230" t="e">
        <f t="shared" si="952"/>
        <v>#REF!</v>
      </c>
      <c r="EK103" s="230" t="e">
        <f t="shared" si="953"/>
        <v>#REF!</v>
      </c>
      <c r="EL103" s="230" t="e">
        <f t="shared" si="954"/>
        <v>#REF!</v>
      </c>
      <c r="EM103" s="230" t="e">
        <f t="shared" si="955"/>
        <v>#REF!</v>
      </c>
      <c r="EN103" s="230" t="e">
        <f t="shared" si="956"/>
        <v>#REF!</v>
      </c>
      <c r="EO103" s="230" t="e">
        <f t="shared" si="957"/>
        <v>#REF!</v>
      </c>
      <c r="EQ103" s="223" t="e">
        <f>EF103-'Output to Forecast model'!C23</f>
        <v>#REF!</v>
      </c>
      <c r="ER103" s="223" t="e">
        <f>EG103-'Output to Forecast model'!D23</f>
        <v>#REF!</v>
      </c>
      <c r="ES103" s="223" t="e">
        <f>EH103-'Output to Forecast model'!E23</f>
        <v>#REF!</v>
      </c>
      <c r="ET103" s="223" t="e">
        <f>EI103-'Output to Forecast model'!F23</f>
        <v>#REF!</v>
      </c>
      <c r="EU103" s="223" t="e">
        <f>EJ103-'Output to Forecast model'!G23</f>
        <v>#REF!</v>
      </c>
      <c r="EV103" s="223" t="e">
        <f>EK103-'Output to Forecast model'!H23</f>
        <v>#REF!</v>
      </c>
      <c r="EW103" s="223" t="e">
        <f>EL103-'Output to Forecast model'!I23</f>
        <v>#REF!</v>
      </c>
      <c r="EX103" s="223" t="e">
        <f>EM103-'Output to Forecast model'!J23</f>
        <v>#REF!</v>
      </c>
      <c r="EY103" s="223" t="e">
        <f>EN103-'Output to Forecast model'!K23</f>
        <v>#REF!</v>
      </c>
      <c r="EZ103" s="223" t="e">
        <f>EO103-'Output to Forecast model'!L23</f>
        <v>#REF!</v>
      </c>
    </row>
    <row r="104" spans="1:156" x14ac:dyDescent="0.2">
      <c r="A104" s="37">
        <f>+A66+27</f>
        <v>71</v>
      </c>
      <c r="B104" s="56" t="s">
        <v>58</v>
      </c>
      <c r="C104" s="35"/>
      <c r="D104" s="35"/>
      <c r="E104" s="230" t="e">
        <f t="shared" ref="E104:AJ104" si="969">E66+E28</f>
        <v>#REF!</v>
      </c>
      <c r="F104" s="230" t="e">
        <f t="shared" si="969"/>
        <v>#REF!</v>
      </c>
      <c r="G104" s="230" t="e">
        <f t="shared" si="969"/>
        <v>#REF!</v>
      </c>
      <c r="H104" s="230" t="e">
        <f t="shared" si="969"/>
        <v>#REF!</v>
      </c>
      <c r="I104" s="230" t="e">
        <f t="shared" si="969"/>
        <v>#REF!</v>
      </c>
      <c r="J104" s="230" t="e">
        <f t="shared" si="969"/>
        <v>#REF!</v>
      </c>
      <c r="K104" s="230" t="e">
        <f t="shared" si="969"/>
        <v>#REF!</v>
      </c>
      <c r="L104" s="230" t="e">
        <f t="shared" si="969"/>
        <v>#REF!</v>
      </c>
      <c r="M104" s="230" t="e">
        <f t="shared" si="969"/>
        <v>#REF!</v>
      </c>
      <c r="N104" s="230" t="e">
        <f t="shared" si="969"/>
        <v>#REF!</v>
      </c>
      <c r="O104" s="230" t="e">
        <f t="shared" si="969"/>
        <v>#REF!</v>
      </c>
      <c r="P104" s="230" t="e">
        <f t="shared" si="969"/>
        <v>#REF!</v>
      </c>
      <c r="Q104" s="230"/>
      <c r="R104" s="230" t="e">
        <f t="shared" si="969"/>
        <v>#REF!</v>
      </c>
      <c r="S104" s="230" t="e">
        <f t="shared" si="969"/>
        <v>#REF!</v>
      </c>
      <c r="T104" s="230" t="e">
        <f t="shared" si="969"/>
        <v>#REF!</v>
      </c>
      <c r="U104" s="230" t="e">
        <f t="shared" si="969"/>
        <v>#REF!</v>
      </c>
      <c r="V104" s="230" t="e">
        <f t="shared" si="969"/>
        <v>#REF!</v>
      </c>
      <c r="W104" s="230" t="e">
        <f t="shared" si="969"/>
        <v>#REF!</v>
      </c>
      <c r="X104" s="230" t="e">
        <f t="shared" si="969"/>
        <v>#REF!</v>
      </c>
      <c r="Y104" s="230" t="e">
        <f t="shared" si="969"/>
        <v>#REF!</v>
      </c>
      <c r="Z104" s="230" t="e">
        <f t="shared" si="969"/>
        <v>#REF!</v>
      </c>
      <c r="AA104" s="230" t="e">
        <f t="shared" si="969"/>
        <v>#REF!</v>
      </c>
      <c r="AB104" s="230" t="e">
        <f t="shared" si="969"/>
        <v>#REF!</v>
      </c>
      <c r="AC104" s="230" t="e">
        <f t="shared" si="969"/>
        <v>#REF!</v>
      </c>
      <c r="AD104" s="230" t="e">
        <f t="shared" si="969"/>
        <v>#REF!</v>
      </c>
      <c r="AE104" s="230" t="e">
        <f t="shared" si="969"/>
        <v>#REF!</v>
      </c>
      <c r="AF104" s="230" t="e">
        <f t="shared" si="969"/>
        <v>#REF!</v>
      </c>
      <c r="AG104" s="230" t="e">
        <f t="shared" si="969"/>
        <v>#REF!</v>
      </c>
      <c r="AH104" s="230" t="e">
        <f t="shared" si="969"/>
        <v>#REF!</v>
      </c>
      <c r="AI104" s="230" t="e">
        <f t="shared" si="969"/>
        <v>#REF!</v>
      </c>
      <c r="AJ104" s="230" t="e">
        <f t="shared" si="969"/>
        <v>#REF!</v>
      </c>
      <c r="AK104" s="230" t="e">
        <f t="shared" ref="AK104:BP104" si="970">AK66+AK28</f>
        <v>#REF!</v>
      </c>
      <c r="AL104" s="230" t="e">
        <f t="shared" si="970"/>
        <v>#REF!</v>
      </c>
      <c r="AM104" s="230" t="e">
        <f t="shared" si="970"/>
        <v>#REF!</v>
      </c>
      <c r="AN104" s="230" t="e">
        <f t="shared" si="970"/>
        <v>#REF!</v>
      </c>
      <c r="AO104" s="230" t="e">
        <f t="shared" si="970"/>
        <v>#REF!</v>
      </c>
      <c r="AP104" s="230" t="e">
        <f t="shared" si="970"/>
        <v>#REF!</v>
      </c>
      <c r="AQ104" s="230" t="e">
        <f t="shared" si="970"/>
        <v>#REF!</v>
      </c>
      <c r="AR104" s="230" t="e">
        <f t="shared" si="970"/>
        <v>#REF!</v>
      </c>
      <c r="AS104" s="230" t="e">
        <f t="shared" si="970"/>
        <v>#REF!</v>
      </c>
      <c r="AT104" s="230" t="e">
        <f t="shared" si="970"/>
        <v>#REF!</v>
      </c>
      <c r="AU104" s="230" t="e">
        <f t="shared" si="970"/>
        <v>#REF!</v>
      </c>
      <c r="AV104" s="230" t="e">
        <f t="shared" si="970"/>
        <v>#REF!</v>
      </c>
      <c r="AW104" s="230" t="e">
        <f t="shared" si="970"/>
        <v>#REF!</v>
      </c>
      <c r="AX104" s="230" t="e">
        <f t="shared" si="970"/>
        <v>#REF!</v>
      </c>
      <c r="AY104" s="230" t="e">
        <f t="shared" si="970"/>
        <v>#REF!</v>
      </c>
      <c r="AZ104" s="230" t="e">
        <f t="shared" si="970"/>
        <v>#REF!</v>
      </c>
      <c r="BA104" s="230" t="e">
        <f t="shared" si="970"/>
        <v>#REF!</v>
      </c>
      <c r="BB104" s="230" t="e">
        <f t="shared" si="970"/>
        <v>#REF!</v>
      </c>
      <c r="BC104" s="230" t="e">
        <f t="shared" si="970"/>
        <v>#REF!</v>
      </c>
      <c r="BD104" s="230" t="e">
        <f t="shared" si="970"/>
        <v>#REF!</v>
      </c>
      <c r="BE104" s="230" t="e">
        <f t="shared" si="970"/>
        <v>#REF!</v>
      </c>
      <c r="BF104" s="230" t="e">
        <f t="shared" si="970"/>
        <v>#REF!</v>
      </c>
      <c r="BG104" s="230" t="e">
        <f t="shared" si="970"/>
        <v>#REF!</v>
      </c>
      <c r="BH104" s="230" t="e">
        <f t="shared" si="970"/>
        <v>#REF!</v>
      </c>
      <c r="BI104" s="230" t="e">
        <f t="shared" si="970"/>
        <v>#REF!</v>
      </c>
      <c r="BJ104" s="230" t="e">
        <f t="shared" si="970"/>
        <v>#REF!</v>
      </c>
      <c r="BK104" s="230" t="e">
        <f t="shared" si="970"/>
        <v>#REF!</v>
      </c>
      <c r="BL104" s="230" t="e">
        <f t="shared" si="970"/>
        <v>#REF!</v>
      </c>
      <c r="BM104" s="230" t="e">
        <f t="shared" si="970"/>
        <v>#REF!</v>
      </c>
      <c r="BN104" s="230" t="e">
        <f t="shared" si="970"/>
        <v>#REF!</v>
      </c>
      <c r="BO104" s="230" t="e">
        <f t="shared" si="970"/>
        <v>#REF!</v>
      </c>
      <c r="BP104" s="230" t="e">
        <f t="shared" si="970"/>
        <v>#REF!</v>
      </c>
      <c r="BQ104" s="230" t="e">
        <f t="shared" ref="BQ104:CV104" si="971">BQ66+BQ28</f>
        <v>#REF!</v>
      </c>
      <c r="BR104" s="230" t="e">
        <f t="shared" si="971"/>
        <v>#REF!</v>
      </c>
      <c r="BS104" s="230" t="e">
        <f t="shared" si="971"/>
        <v>#REF!</v>
      </c>
      <c r="BT104" s="230" t="e">
        <f t="shared" si="971"/>
        <v>#REF!</v>
      </c>
      <c r="BU104" s="230" t="e">
        <f t="shared" si="971"/>
        <v>#REF!</v>
      </c>
      <c r="BV104" s="230" t="e">
        <f t="shared" si="971"/>
        <v>#REF!</v>
      </c>
      <c r="BW104" s="230" t="e">
        <f t="shared" si="971"/>
        <v>#REF!</v>
      </c>
      <c r="BX104" s="230" t="e">
        <f t="shared" si="971"/>
        <v>#REF!</v>
      </c>
      <c r="BY104" s="230" t="e">
        <f t="shared" si="971"/>
        <v>#REF!</v>
      </c>
      <c r="BZ104" s="230" t="e">
        <f t="shared" si="971"/>
        <v>#REF!</v>
      </c>
      <c r="CA104" s="230" t="e">
        <f t="shared" si="971"/>
        <v>#REF!</v>
      </c>
      <c r="CB104" s="230" t="e">
        <f t="shared" si="971"/>
        <v>#REF!</v>
      </c>
      <c r="CC104" s="230" t="e">
        <f t="shared" si="971"/>
        <v>#REF!</v>
      </c>
      <c r="CD104" s="230" t="e">
        <f t="shared" si="971"/>
        <v>#REF!</v>
      </c>
      <c r="CE104" s="230" t="e">
        <f t="shared" si="971"/>
        <v>#REF!</v>
      </c>
      <c r="CF104" s="230" t="e">
        <f t="shared" si="971"/>
        <v>#REF!</v>
      </c>
      <c r="CG104" s="230" t="e">
        <f t="shared" si="971"/>
        <v>#REF!</v>
      </c>
      <c r="CH104" s="230" t="e">
        <f t="shared" si="971"/>
        <v>#REF!</v>
      </c>
      <c r="CI104" s="230" t="e">
        <f t="shared" si="971"/>
        <v>#REF!</v>
      </c>
      <c r="CJ104" s="230" t="e">
        <f t="shared" si="971"/>
        <v>#REF!</v>
      </c>
      <c r="CK104" s="230" t="e">
        <f t="shared" si="971"/>
        <v>#REF!</v>
      </c>
      <c r="CL104" s="230" t="e">
        <f t="shared" si="971"/>
        <v>#REF!</v>
      </c>
      <c r="CM104" s="230" t="e">
        <f t="shared" si="971"/>
        <v>#REF!</v>
      </c>
      <c r="CN104" s="230" t="e">
        <f t="shared" si="971"/>
        <v>#REF!</v>
      </c>
      <c r="CO104" s="230" t="e">
        <f t="shared" si="971"/>
        <v>#REF!</v>
      </c>
      <c r="CP104" s="230" t="e">
        <f t="shared" si="971"/>
        <v>#REF!</v>
      </c>
      <c r="CQ104" s="230" t="e">
        <f t="shared" si="971"/>
        <v>#REF!</v>
      </c>
      <c r="CR104" s="230" t="e">
        <f t="shared" si="971"/>
        <v>#REF!</v>
      </c>
      <c r="CS104" s="230" t="e">
        <f t="shared" si="971"/>
        <v>#REF!</v>
      </c>
      <c r="CT104" s="230" t="e">
        <f t="shared" si="971"/>
        <v>#REF!</v>
      </c>
      <c r="CU104" s="230" t="e">
        <f t="shared" si="971"/>
        <v>#REF!</v>
      </c>
      <c r="CV104" s="230" t="e">
        <f t="shared" si="971"/>
        <v>#REF!</v>
      </c>
      <c r="CW104" s="230" t="e">
        <f t="shared" ref="CW104:ED104" si="972">CW66+CW28</f>
        <v>#REF!</v>
      </c>
      <c r="CX104" s="230" t="e">
        <f t="shared" si="972"/>
        <v>#REF!</v>
      </c>
      <c r="CY104" s="230" t="e">
        <f t="shared" si="972"/>
        <v>#REF!</v>
      </c>
      <c r="CZ104" s="230" t="e">
        <f t="shared" si="972"/>
        <v>#REF!</v>
      </c>
      <c r="DA104" s="230" t="e">
        <f t="shared" si="972"/>
        <v>#REF!</v>
      </c>
      <c r="DB104" s="230" t="e">
        <f t="shared" si="972"/>
        <v>#REF!</v>
      </c>
      <c r="DC104" s="230" t="e">
        <f t="shared" si="972"/>
        <v>#REF!</v>
      </c>
      <c r="DD104" s="230" t="e">
        <f t="shared" si="972"/>
        <v>#REF!</v>
      </c>
      <c r="DE104" s="230" t="e">
        <f t="shared" si="972"/>
        <v>#REF!</v>
      </c>
      <c r="DF104" s="230" t="e">
        <f t="shared" si="972"/>
        <v>#REF!</v>
      </c>
      <c r="DG104" s="230" t="e">
        <f t="shared" si="972"/>
        <v>#REF!</v>
      </c>
      <c r="DH104" s="230" t="e">
        <f t="shared" si="972"/>
        <v>#REF!</v>
      </c>
      <c r="DI104" s="230" t="e">
        <f t="shared" si="972"/>
        <v>#REF!</v>
      </c>
      <c r="DJ104" s="230" t="e">
        <f t="shared" si="972"/>
        <v>#REF!</v>
      </c>
      <c r="DK104" s="230" t="e">
        <f t="shared" si="972"/>
        <v>#REF!</v>
      </c>
      <c r="DL104" s="230" t="e">
        <f t="shared" si="972"/>
        <v>#REF!</v>
      </c>
      <c r="DM104" s="230" t="e">
        <f t="shared" si="972"/>
        <v>#REF!</v>
      </c>
      <c r="DN104" s="230" t="e">
        <f t="shared" si="972"/>
        <v>#REF!</v>
      </c>
      <c r="DO104" s="230" t="e">
        <f t="shared" si="972"/>
        <v>#REF!</v>
      </c>
      <c r="DP104" s="230" t="e">
        <f t="shared" si="972"/>
        <v>#REF!</v>
      </c>
      <c r="DQ104" s="230" t="e">
        <f t="shared" si="972"/>
        <v>#REF!</v>
      </c>
      <c r="DR104" s="230" t="e">
        <f t="shared" si="972"/>
        <v>#REF!</v>
      </c>
      <c r="DS104" s="230" t="e">
        <f t="shared" si="972"/>
        <v>#REF!</v>
      </c>
      <c r="DT104" s="230" t="e">
        <f t="shared" si="972"/>
        <v>#REF!</v>
      </c>
      <c r="DU104" s="230" t="e">
        <f t="shared" si="972"/>
        <v>#REF!</v>
      </c>
      <c r="DV104" s="230" t="e">
        <f t="shared" si="972"/>
        <v>#REF!</v>
      </c>
      <c r="DW104" s="230" t="e">
        <f t="shared" si="972"/>
        <v>#REF!</v>
      </c>
      <c r="DX104" s="230" t="e">
        <f t="shared" si="972"/>
        <v>#REF!</v>
      </c>
      <c r="DY104" s="230" t="e">
        <f t="shared" si="972"/>
        <v>#REF!</v>
      </c>
      <c r="DZ104" s="230" t="e">
        <f t="shared" si="972"/>
        <v>#REF!</v>
      </c>
      <c r="EA104" s="230" t="e">
        <f t="shared" si="972"/>
        <v>#REF!</v>
      </c>
      <c r="EB104" s="230" t="e">
        <f t="shared" si="972"/>
        <v>#REF!</v>
      </c>
      <c r="EC104" s="230" t="e">
        <f t="shared" si="972"/>
        <v>#REF!</v>
      </c>
      <c r="ED104" s="230" t="e">
        <f t="shared" si="972"/>
        <v>#REF!</v>
      </c>
      <c r="EE104" s="62"/>
      <c r="EF104" s="230">
        <f t="shared" si="948"/>
        <v>0</v>
      </c>
      <c r="EG104" s="230" t="e">
        <f t="shared" si="949"/>
        <v>#REF!</v>
      </c>
      <c r="EH104" s="230" t="e">
        <f t="shared" si="950"/>
        <v>#REF!</v>
      </c>
      <c r="EI104" s="230" t="e">
        <f t="shared" si="951"/>
        <v>#REF!</v>
      </c>
      <c r="EJ104" s="230" t="e">
        <f t="shared" si="952"/>
        <v>#REF!</v>
      </c>
      <c r="EK104" s="230" t="e">
        <f t="shared" si="953"/>
        <v>#REF!</v>
      </c>
      <c r="EL104" s="230" t="e">
        <f t="shared" si="954"/>
        <v>#REF!</v>
      </c>
      <c r="EM104" s="230" t="e">
        <f t="shared" si="955"/>
        <v>#REF!</v>
      </c>
      <c r="EN104" s="230" t="e">
        <f t="shared" si="956"/>
        <v>#REF!</v>
      </c>
      <c r="EO104" s="230" t="e">
        <f t="shared" si="957"/>
        <v>#REF!</v>
      </c>
      <c r="EQ104" s="223" t="e">
        <f>EF104-'Output to Forecast model'!C24</f>
        <v>#REF!</v>
      </c>
      <c r="ER104" s="223" t="e">
        <f>EG104-'Output to Forecast model'!D24</f>
        <v>#REF!</v>
      </c>
      <c r="ES104" s="223" t="e">
        <f>EH104-'Output to Forecast model'!E24</f>
        <v>#REF!</v>
      </c>
      <c r="ET104" s="223" t="e">
        <f>EI104-'Output to Forecast model'!F24</f>
        <v>#REF!</v>
      </c>
      <c r="EU104" s="223" t="e">
        <f>EJ104-'Output to Forecast model'!G24</f>
        <v>#REF!</v>
      </c>
      <c r="EV104" s="223" t="e">
        <f>EK104-'Output to Forecast model'!H24</f>
        <v>#REF!</v>
      </c>
      <c r="EW104" s="223" t="e">
        <f>EL104-'Output to Forecast model'!I24</f>
        <v>#REF!</v>
      </c>
      <c r="EX104" s="223" t="e">
        <f>EM104-'Output to Forecast model'!J24</f>
        <v>#REF!</v>
      </c>
      <c r="EY104" s="223" t="e">
        <f>EN104-'Output to Forecast model'!K24</f>
        <v>#REF!</v>
      </c>
      <c r="EZ104" s="223" t="e">
        <f>EO104-'Output to Forecast model'!L24</f>
        <v>#REF!</v>
      </c>
    </row>
    <row r="105" spans="1:156" x14ac:dyDescent="0.2">
      <c r="A105" s="37">
        <f>+A67+27</f>
        <v>72</v>
      </c>
      <c r="B105" s="56" t="s">
        <v>76</v>
      </c>
      <c r="C105" s="35"/>
      <c r="D105" s="35"/>
      <c r="E105" s="60" t="e">
        <f t="shared" ref="E105:AJ105" si="973">E67+E29</f>
        <v>#REF!</v>
      </c>
      <c r="F105" s="60" t="e">
        <f t="shared" si="973"/>
        <v>#REF!</v>
      </c>
      <c r="G105" s="60" t="e">
        <f t="shared" si="973"/>
        <v>#REF!</v>
      </c>
      <c r="H105" s="60" t="e">
        <f t="shared" si="973"/>
        <v>#REF!</v>
      </c>
      <c r="I105" s="60" t="e">
        <f t="shared" si="973"/>
        <v>#REF!</v>
      </c>
      <c r="J105" s="60" t="e">
        <f t="shared" si="973"/>
        <v>#REF!</v>
      </c>
      <c r="K105" s="60" t="e">
        <f t="shared" si="973"/>
        <v>#REF!</v>
      </c>
      <c r="L105" s="60" t="e">
        <f t="shared" si="973"/>
        <v>#REF!</v>
      </c>
      <c r="M105" s="60" t="e">
        <f t="shared" si="973"/>
        <v>#REF!</v>
      </c>
      <c r="N105" s="60" t="e">
        <f t="shared" si="973"/>
        <v>#REF!</v>
      </c>
      <c r="O105" s="60" t="e">
        <f t="shared" si="973"/>
        <v>#REF!</v>
      </c>
      <c r="P105" s="60" t="e">
        <f t="shared" si="973"/>
        <v>#REF!</v>
      </c>
      <c r="Q105" s="60"/>
      <c r="R105" s="60" t="e">
        <f t="shared" si="973"/>
        <v>#REF!</v>
      </c>
      <c r="S105" s="60" t="e">
        <f t="shared" si="973"/>
        <v>#REF!</v>
      </c>
      <c r="T105" s="60" t="e">
        <f t="shared" si="973"/>
        <v>#REF!</v>
      </c>
      <c r="U105" s="60" t="e">
        <f t="shared" si="973"/>
        <v>#REF!</v>
      </c>
      <c r="V105" s="60" t="e">
        <f t="shared" si="973"/>
        <v>#REF!</v>
      </c>
      <c r="W105" s="60" t="e">
        <f t="shared" si="973"/>
        <v>#REF!</v>
      </c>
      <c r="X105" s="60" t="e">
        <f t="shared" si="973"/>
        <v>#REF!</v>
      </c>
      <c r="Y105" s="60" t="e">
        <f t="shared" si="973"/>
        <v>#REF!</v>
      </c>
      <c r="Z105" s="60" t="e">
        <f t="shared" si="973"/>
        <v>#REF!</v>
      </c>
      <c r="AA105" s="60" t="e">
        <f t="shared" si="973"/>
        <v>#REF!</v>
      </c>
      <c r="AB105" s="60" t="e">
        <f t="shared" si="973"/>
        <v>#REF!</v>
      </c>
      <c r="AC105" s="60" t="e">
        <f t="shared" si="973"/>
        <v>#REF!</v>
      </c>
      <c r="AD105" s="60" t="e">
        <f t="shared" si="973"/>
        <v>#REF!</v>
      </c>
      <c r="AE105" s="60" t="e">
        <f t="shared" si="973"/>
        <v>#REF!</v>
      </c>
      <c r="AF105" s="60" t="e">
        <f t="shared" si="973"/>
        <v>#REF!</v>
      </c>
      <c r="AG105" s="60" t="e">
        <f t="shared" si="973"/>
        <v>#REF!</v>
      </c>
      <c r="AH105" s="60" t="e">
        <f t="shared" si="973"/>
        <v>#REF!</v>
      </c>
      <c r="AI105" s="60" t="e">
        <f t="shared" si="973"/>
        <v>#REF!</v>
      </c>
      <c r="AJ105" s="60" t="e">
        <f t="shared" si="973"/>
        <v>#REF!</v>
      </c>
      <c r="AK105" s="60" t="e">
        <f t="shared" ref="AK105:BP105" si="974">AK67+AK29</f>
        <v>#REF!</v>
      </c>
      <c r="AL105" s="60" t="e">
        <f t="shared" si="974"/>
        <v>#REF!</v>
      </c>
      <c r="AM105" s="60" t="e">
        <f t="shared" si="974"/>
        <v>#REF!</v>
      </c>
      <c r="AN105" s="60" t="e">
        <f t="shared" si="974"/>
        <v>#REF!</v>
      </c>
      <c r="AO105" s="60" t="e">
        <f t="shared" si="974"/>
        <v>#REF!</v>
      </c>
      <c r="AP105" s="60" t="e">
        <f t="shared" si="974"/>
        <v>#REF!</v>
      </c>
      <c r="AQ105" s="60" t="e">
        <f t="shared" si="974"/>
        <v>#REF!</v>
      </c>
      <c r="AR105" s="60" t="e">
        <f t="shared" si="974"/>
        <v>#REF!</v>
      </c>
      <c r="AS105" s="60" t="e">
        <f t="shared" si="974"/>
        <v>#REF!</v>
      </c>
      <c r="AT105" s="60" t="e">
        <f t="shared" si="974"/>
        <v>#REF!</v>
      </c>
      <c r="AU105" s="60" t="e">
        <f t="shared" si="974"/>
        <v>#REF!</v>
      </c>
      <c r="AV105" s="60" t="e">
        <f t="shared" si="974"/>
        <v>#REF!</v>
      </c>
      <c r="AW105" s="60" t="e">
        <f t="shared" si="974"/>
        <v>#REF!</v>
      </c>
      <c r="AX105" s="60" t="e">
        <f t="shared" si="974"/>
        <v>#REF!</v>
      </c>
      <c r="AY105" s="60" t="e">
        <f t="shared" si="974"/>
        <v>#REF!</v>
      </c>
      <c r="AZ105" s="60" t="e">
        <f t="shared" si="974"/>
        <v>#REF!</v>
      </c>
      <c r="BA105" s="60" t="e">
        <f t="shared" si="974"/>
        <v>#REF!</v>
      </c>
      <c r="BB105" s="60" t="e">
        <f t="shared" si="974"/>
        <v>#REF!</v>
      </c>
      <c r="BC105" s="60" t="e">
        <f t="shared" si="974"/>
        <v>#REF!</v>
      </c>
      <c r="BD105" s="60" t="e">
        <f t="shared" si="974"/>
        <v>#REF!</v>
      </c>
      <c r="BE105" s="60" t="e">
        <f t="shared" si="974"/>
        <v>#REF!</v>
      </c>
      <c r="BF105" s="60" t="e">
        <f t="shared" si="974"/>
        <v>#REF!</v>
      </c>
      <c r="BG105" s="60" t="e">
        <f t="shared" si="974"/>
        <v>#REF!</v>
      </c>
      <c r="BH105" s="60" t="e">
        <f t="shared" si="974"/>
        <v>#REF!</v>
      </c>
      <c r="BI105" s="60" t="e">
        <f t="shared" si="974"/>
        <v>#REF!</v>
      </c>
      <c r="BJ105" s="60" t="e">
        <f t="shared" si="974"/>
        <v>#REF!</v>
      </c>
      <c r="BK105" s="60" t="e">
        <f t="shared" si="974"/>
        <v>#REF!</v>
      </c>
      <c r="BL105" s="60" t="e">
        <f t="shared" si="974"/>
        <v>#REF!</v>
      </c>
      <c r="BM105" s="60" t="e">
        <f t="shared" si="974"/>
        <v>#REF!</v>
      </c>
      <c r="BN105" s="60" t="e">
        <f t="shared" si="974"/>
        <v>#REF!</v>
      </c>
      <c r="BO105" s="60" t="e">
        <f t="shared" si="974"/>
        <v>#REF!</v>
      </c>
      <c r="BP105" s="60" t="e">
        <f t="shared" si="974"/>
        <v>#REF!</v>
      </c>
      <c r="BQ105" s="60" t="e">
        <f t="shared" ref="BQ105:CV105" si="975">BQ67+BQ29</f>
        <v>#REF!</v>
      </c>
      <c r="BR105" s="60" t="e">
        <f t="shared" si="975"/>
        <v>#REF!</v>
      </c>
      <c r="BS105" s="60" t="e">
        <f t="shared" si="975"/>
        <v>#REF!</v>
      </c>
      <c r="BT105" s="60" t="e">
        <f t="shared" si="975"/>
        <v>#REF!</v>
      </c>
      <c r="BU105" s="60" t="e">
        <f t="shared" si="975"/>
        <v>#REF!</v>
      </c>
      <c r="BV105" s="60" t="e">
        <f t="shared" si="975"/>
        <v>#REF!</v>
      </c>
      <c r="BW105" s="60" t="e">
        <f t="shared" si="975"/>
        <v>#REF!</v>
      </c>
      <c r="BX105" s="60" t="e">
        <f t="shared" si="975"/>
        <v>#REF!</v>
      </c>
      <c r="BY105" s="60" t="e">
        <f t="shared" si="975"/>
        <v>#REF!</v>
      </c>
      <c r="BZ105" s="60" t="e">
        <f t="shared" si="975"/>
        <v>#REF!</v>
      </c>
      <c r="CA105" s="60" t="e">
        <f t="shared" si="975"/>
        <v>#REF!</v>
      </c>
      <c r="CB105" s="60" t="e">
        <f t="shared" si="975"/>
        <v>#REF!</v>
      </c>
      <c r="CC105" s="60" t="e">
        <f t="shared" si="975"/>
        <v>#REF!</v>
      </c>
      <c r="CD105" s="60" t="e">
        <f t="shared" si="975"/>
        <v>#REF!</v>
      </c>
      <c r="CE105" s="60" t="e">
        <f t="shared" si="975"/>
        <v>#REF!</v>
      </c>
      <c r="CF105" s="60" t="e">
        <f t="shared" si="975"/>
        <v>#REF!</v>
      </c>
      <c r="CG105" s="60" t="e">
        <f t="shared" si="975"/>
        <v>#REF!</v>
      </c>
      <c r="CH105" s="60" t="e">
        <f t="shared" si="975"/>
        <v>#REF!</v>
      </c>
      <c r="CI105" s="60" t="e">
        <f t="shared" si="975"/>
        <v>#REF!</v>
      </c>
      <c r="CJ105" s="60" t="e">
        <f t="shared" si="975"/>
        <v>#REF!</v>
      </c>
      <c r="CK105" s="60" t="e">
        <f t="shared" si="975"/>
        <v>#REF!</v>
      </c>
      <c r="CL105" s="60" t="e">
        <f t="shared" si="975"/>
        <v>#REF!</v>
      </c>
      <c r="CM105" s="60" t="e">
        <f t="shared" si="975"/>
        <v>#REF!</v>
      </c>
      <c r="CN105" s="60" t="e">
        <f t="shared" si="975"/>
        <v>#REF!</v>
      </c>
      <c r="CO105" s="60" t="e">
        <f t="shared" si="975"/>
        <v>#REF!</v>
      </c>
      <c r="CP105" s="60" t="e">
        <f t="shared" si="975"/>
        <v>#REF!</v>
      </c>
      <c r="CQ105" s="60" t="e">
        <f t="shared" si="975"/>
        <v>#REF!</v>
      </c>
      <c r="CR105" s="60" t="e">
        <f t="shared" si="975"/>
        <v>#REF!</v>
      </c>
      <c r="CS105" s="60" t="e">
        <f t="shared" si="975"/>
        <v>#REF!</v>
      </c>
      <c r="CT105" s="60" t="e">
        <f t="shared" si="975"/>
        <v>#REF!</v>
      </c>
      <c r="CU105" s="60" t="e">
        <f t="shared" si="975"/>
        <v>#REF!</v>
      </c>
      <c r="CV105" s="60" t="e">
        <f t="shared" si="975"/>
        <v>#REF!</v>
      </c>
      <c r="CW105" s="60" t="e">
        <f t="shared" ref="CW105:ED105" si="976">CW67+CW29</f>
        <v>#REF!</v>
      </c>
      <c r="CX105" s="60" t="e">
        <f t="shared" si="976"/>
        <v>#REF!</v>
      </c>
      <c r="CY105" s="60" t="e">
        <f t="shared" si="976"/>
        <v>#REF!</v>
      </c>
      <c r="CZ105" s="60" t="e">
        <f t="shared" si="976"/>
        <v>#REF!</v>
      </c>
      <c r="DA105" s="60" t="e">
        <f t="shared" si="976"/>
        <v>#REF!</v>
      </c>
      <c r="DB105" s="60" t="e">
        <f t="shared" si="976"/>
        <v>#REF!</v>
      </c>
      <c r="DC105" s="60" t="e">
        <f t="shared" si="976"/>
        <v>#REF!</v>
      </c>
      <c r="DD105" s="60" t="e">
        <f t="shared" si="976"/>
        <v>#REF!</v>
      </c>
      <c r="DE105" s="60" t="e">
        <f t="shared" si="976"/>
        <v>#REF!</v>
      </c>
      <c r="DF105" s="60" t="e">
        <f t="shared" si="976"/>
        <v>#REF!</v>
      </c>
      <c r="DG105" s="60" t="e">
        <f t="shared" si="976"/>
        <v>#REF!</v>
      </c>
      <c r="DH105" s="60" t="e">
        <f t="shared" si="976"/>
        <v>#REF!</v>
      </c>
      <c r="DI105" s="60" t="e">
        <f t="shared" si="976"/>
        <v>#REF!</v>
      </c>
      <c r="DJ105" s="60" t="e">
        <f t="shared" si="976"/>
        <v>#REF!</v>
      </c>
      <c r="DK105" s="60" t="e">
        <f t="shared" si="976"/>
        <v>#REF!</v>
      </c>
      <c r="DL105" s="60" t="e">
        <f t="shared" si="976"/>
        <v>#REF!</v>
      </c>
      <c r="DM105" s="60" t="e">
        <f t="shared" si="976"/>
        <v>#REF!</v>
      </c>
      <c r="DN105" s="60" t="e">
        <f t="shared" si="976"/>
        <v>#REF!</v>
      </c>
      <c r="DO105" s="60" t="e">
        <f t="shared" si="976"/>
        <v>#REF!</v>
      </c>
      <c r="DP105" s="60" t="e">
        <f t="shared" si="976"/>
        <v>#REF!</v>
      </c>
      <c r="DQ105" s="60" t="e">
        <f t="shared" si="976"/>
        <v>#REF!</v>
      </c>
      <c r="DR105" s="60" t="e">
        <f t="shared" si="976"/>
        <v>#REF!</v>
      </c>
      <c r="DS105" s="60" t="e">
        <f t="shared" si="976"/>
        <v>#REF!</v>
      </c>
      <c r="DT105" s="60" t="e">
        <f t="shared" si="976"/>
        <v>#REF!</v>
      </c>
      <c r="DU105" s="60" t="e">
        <f t="shared" si="976"/>
        <v>#REF!</v>
      </c>
      <c r="DV105" s="60" t="e">
        <f t="shared" si="976"/>
        <v>#REF!</v>
      </c>
      <c r="DW105" s="60" t="e">
        <f t="shared" si="976"/>
        <v>#REF!</v>
      </c>
      <c r="DX105" s="60" t="e">
        <f t="shared" si="976"/>
        <v>#REF!</v>
      </c>
      <c r="DY105" s="60" t="e">
        <f t="shared" si="976"/>
        <v>#REF!</v>
      </c>
      <c r="DZ105" s="60" t="e">
        <f t="shared" si="976"/>
        <v>#REF!</v>
      </c>
      <c r="EA105" s="60" t="e">
        <f t="shared" si="976"/>
        <v>#REF!</v>
      </c>
      <c r="EB105" s="60" t="e">
        <f t="shared" si="976"/>
        <v>#REF!</v>
      </c>
      <c r="EC105" s="60" t="e">
        <f t="shared" si="976"/>
        <v>#REF!</v>
      </c>
      <c r="ED105" s="60" t="e">
        <f t="shared" si="976"/>
        <v>#REF!</v>
      </c>
      <c r="EE105" s="62"/>
      <c r="EF105" s="60">
        <f t="shared" si="948"/>
        <v>0</v>
      </c>
      <c r="EG105" s="60" t="e">
        <f t="shared" si="949"/>
        <v>#REF!</v>
      </c>
      <c r="EH105" s="60" t="e">
        <f t="shared" si="950"/>
        <v>#REF!</v>
      </c>
      <c r="EI105" s="60" t="e">
        <f t="shared" si="951"/>
        <v>#REF!</v>
      </c>
      <c r="EJ105" s="60" t="e">
        <f t="shared" si="952"/>
        <v>#REF!</v>
      </c>
      <c r="EK105" s="60" t="e">
        <f t="shared" si="953"/>
        <v>#REF!</v>
      </c>
      <c r="EL105" s="60" t="e">
        <f t="shared" si="954"/>
        <v>#REF!</v>
      </c>
      <c r="EM105" s="60" t="e">
        <f t="shared" si="955"/>
        <v>#REF!</v>
      </c>
      <c r="EN105" s="60" t="e">
        <f t="shared" si="956"/>
        <v>#REF!</v>
      </c>
      <c r="EO105" s="60" t="e">
        <f t="shared" si="957"/>
        <v>#REF!</v>
      </c>
      <c r="EQ105" s="224" t="e">
        <f>EF105-'Output to Forecast model'!C25</f>
        <v>#REF!</v>
      </c>
      <c r="ER105" s="224" t="e">
        <f>EG105-'Output to Forecast model'!D25</f>
        <v>#REF!</v>
      </c>
      <c r="ES105" s="224" t="e">
        <f>EH105-'Output to Forecast model'!E25</f>
        <v>#REF!</v>
      </c>
      <c r="ET105" s="224" t="e">
        <f>EI105-'Output to Forecast model'!F25</f>
        <v>#REF!</v>
      </c>
      <c r="EU105" s="224" t="e">
        <f>EJ105-'Output to Forecast model'!G25</f>
        <v>#REF!</v>
      </c>
      <c r="EV105" s="224" t="e">
        <f>EK105-'Output to Forecast model'!H25</f>
        <v>#REF!</v>
      </c>
      <c r="EW105" s="224" t="e">
        <f>EL105-'Output to Forecast model'!I25</f>
        <v>#REF!</v>
      </c>
      <c r="EX105" s="224" t="e">
        <f>EM105-'Output to Forecast model'!J25</f>
        <v>#REF!</v>
      </c>
      <c r="EY105" s="224" t="e">
        <f>EN105-'Output to Forecast model'!K25</f>
        <v>#REF!</v>
      </c>
      <c r="EZ105" s="224" t="e">
        <f>EO105-'Output to Forecast model'!L25</f>
        <v>#REF!</v>
      </c>
    </row>
    <row r="106" spans="1:156" x14ac:dyDescent="0.2">
      <c r="A106" s="37">
        <f>+A68+27</f>
        <v>73</v>
      </c>
      <c r="B106" s="56" t="s">
        <v>77</v>
      </c>
      <c r="C106" s="35"/>
      <c r="D106" s="35"/>
      <c r="E106" s="206" t="e">
        <f t="shared" ref="E106:AJ106" si="977">E68+E30</f>
        <v>#REF!</v>
      </c>
      <c r="F106" s="206" t="e">
        <f t="shared" si="977"/>
        <v>#REF!</v>
      </c>
      <c r="G106" s="206" t="e">
        <f t="shared" si="977"/>
        <v>#REF!</v>
      </c>
      <c r="H106" s="206" t="e">
        <f t="shared" si="977"/>
        <v>#REF!</v>
      </c>
      <c r="I106" s="206" t="e">
        <f t="shared" si="977"/>
        <v>#REF!</v>
      </c>
      <c r="J106" s="206" t="e">
        <f t="shared" si="977"/>
        <v>#REF!</v>
      </c>
      <c r="K106" s="206" t="e">
        <f t="shared" si="977"/>
        <v>#REF!</v>
      </c>
      <c r="L106" s="206" t="e">
        <f t="shared" si="977"/>
        <v>#REF!</v>
      </c>
      <c r="M106" s="206" t="e">
        <f t="shared" si="977"/>
        <v>#REF!</v>
      </c>
      <c r="N106" s="206" t="e">
        <f t="shared" si="977"/>
        <v>#REF!</v>
      </c>
      <c r="O106" s="206" t="e">
        <f t="shared" si="977"/>
        <v>#REF!</v>
      </c>
      <c r="P106" s="206" t="e">
        <f t="shared" si="977"/>
        <v>#REF!</v>
      </c>
      <c r="Q106" s="206"/>
      <c r="R106" s="206" t="e">
        <f t="shared" si="977"/>
        <v>#REF!</v>
      </c>
      <c r="S106" s="206" t="e">
        <f t="shared" si="977"/>
        <v>#REF!</v>
      </c>
      <c r="T106" s="206" t="e">
        <f t="shared" si="977"/>
        <v>#REF!</v>
      </c>
      <c r="U106" s="206" t="e">
        <f t="shared" si="977"/>
        <v>#REF!</v>
      </c>
      <c r="V106" s="206" t="e">
        <f t="shared" si="977"/>
        <v>#REF!</v>
      </c>
      <c r="W106" s="206" t="e">
        <f t="shared" si="977"/>
        <v>#REF!</v>
      </c>
      <c r="X106" s="206" t="e">
        <f t="shared" si="977"/>
        <v>#REF!</v>
      </c>
      <c r="Y106" s="206" t="e">
        <f t="shared" si="977"/>
        <v>#REF!</v>
      </c>
      <c r="Z106" s="206" t="e">
        <f t="shared" si="977"/>
        <v>#REF!</v>
      </c>
      <c r="AA106" s="206" t="e">
        <f t="shared" si="977"/>
        <v>#REF!</v>
      </c>
      <c r="AB106" s="206" t="e">
        <f t="shared" si="977"/>
        <v>#REF!</v>
      </c>
      <c r="AC106" s="206" t="e">
        <f t="shared" si="977"/>
        <v>#REF!</v>
      </c>
      <c r="AD106" s="206" t="e">
        <f t="shared" si="977"/>
        <v>#REF!</v>
      </c>
      <c r="AE106" s="206" t="e">
        <f t="shared" si="977"/>
        <v>#REF!</v>
      </c>
      <c r="AF106" s="206" t="e">
        <f t="shared" si="977"/>
        <v>#REF!</v>
      </c>
      <c r="AG106" s="206" t="e">
        <f t="shared" si="977"/>
        <v>#REF!</v>
      </c>
      <c r="AH106" s="206" t="e">
        <f t="shared" si="977"/>
        <v>#REF!</v>
      </c>
      <c r="AI106" s="206" t="e">
        <f t="shared" si="977"/>
        <v>#REF!</v>
      </c>
      <c r="AJ106" s="206" t="e">
        <f t="shared" si="977"/>
        <v>#REF!</v>
      </c>
      <c r="AK106" s="206" t="e">
        <f t="shared" ref="AK106:BP106" si="978">AK68+AK30</f>
        <v>#REF!</v>
      </c>
      <c r="AL106" s="206" t="e">
        <f t="shared" si="978"/>
        <v>#REF!</v>
      </c>
      <c r="AM106" s="206" t="e">
        <f t="shared" si="978"/>
        <v>#REF!</v>
      </c>
      <c r="AN106" s="206" t="e">
        <f t="shared" si="978"/>
        <v>#REF!</v>
      </c>
      <c r="AO106" s="206" t="e">
        <f t="shared" si="978"/>
        <v>#REF!</v>
      </c>
      <c r="AP106" s="206" t="e">
        <f t="shared" si="978"/>
        <v>#REF!</v>
      </c>
      <c r="AQ106" s="206" t="e">
        <f t="shared" si="978"/>
        <v>#REF!</v>
      </c>
      <c r="AR106" s="206" t="e">
        <f t="shared" si="978"/>
        <v>#REF!</v>
      </c>
      <c r="AS106" s="206" t="e">
        <f t="shared" si="978"/>
        <v>#REF!</v>
      </c>
      <c r="AT106" s="206" t="e">
        <f t="shared" si="978"/>
        <v>#REF!</v>
      </c>
      <c r="AU106" s="206" t="e">
        <f t="shared" si="978"/>
        <v>#REF!</v>
      </c>
      <c r="AV106" s="206" t="e">
        <f t="shared" si="978"/>
        <v>#REF!</v>
      </c>
      <c r="AW106" s="206" t="e">
        <f t="shared" si="978"/>
        <v>#REF!</v>
      </c>
      <c r="AX106" s="206" t="e">
        <f t="shared" si="978"/>
        <v>#REF!</v>
      </c>
      <c r="AY106" s="206" t="e">
        <f t="shared" si="978"/>
        <v>#REF!</v>
      </c>
      <c r="AZ106" s="206" t="e">
        <f t="shared" si="978"/>
        <v>#REF!</v>
      </c>
      <c r="BA106" s="206" t="e">
        <f t="shared" si="978"/>
        <v>#REF!</v>
      </c>
      <c r="BB106" s="206" t="e">
        <f t="shared" si="978"/>
        <v>#REF!</v>
      </c>
      <c r="BC106" s="206" t="e">
        <f t="shared" si="978"/>
        <v>#REF!</v>
      </c>
      <c r="BD106" s="206" t="e">
        <f t="shared" si="978"/>
        <v>#REF!</v>
      </c>
      <c r="BE106" s="206" t="e">
        <f t="shared" si="978"/>
        <v>#REF!</v>
      </c>
      <c r="BF106" s="206" t="e">
        <f t="shared" si="978"/>
        <v>#REF!</v>
      </c>
      <c r="BG106" s="206" t="e">
        <f t="shared" si="978"/>
        <v>#REF!</v>
      </c>
      <c r="BH106" s="206" t="e">
        <f t="shared" si="978"/>
        <v>#REF!</v>
      </c>
      <c r="BI106" s="206" t="e">
        <f t="shared" si="978"/>
        <v>#REF!</v>
      </c>
      <c r="BJ106" s="206" t="e">
        <f t="shared" si="978"/>
        <v>#REF!</v>
      </c>
      <c r="BK106" s="206" t="e">
        <f t="shared" si="978"/>
        <v>#REF!</v>
      </c>
      <c r="BL106" s="206" t="e">
        <f t="shared" si="978"/>
        <v>#REF!</v>
      </c>
      <c r="BM106" s="206" t="e">
        <f t="shared" si="978"/>
        <v>#REF!</v>
      </c>
      <c r="BN106" s="206" t="e">
        <f t="shared" si="978"/>
        <v>#REF!</v>
      </c>
      <c r="BO106" s="206" t="e">
        <f t="shared" si="978"/>
        <v>#REF!</v>
      </c>
      <c r="BP106" s="206" t="e">
        <f t="shared" si="978"/>
        <v>#REF!</v>
      </c>
      <c r="BQ106" s="206" t="e">
        <f t="shared" ref="BQ106:CV106" si="979">BQ68+BQ30</f>
        <v>#REF!</v>
      </c>
      <c r="BR106" s="206" t="e">
        <f t="shared" si="979"/>
        <v>#REF!</v>
      </c>
      <c r="BS106" s="206" t="e">
        <f t="shared" si="979"/>
        <v>#REF!</v>
      </c>
      <c r="BT106" s="206" t="e">
        <f t="shared" si="979"/>
        <v>#REF!</v>
      </c>
      <c r="BU106" s="206" t="e">
        <f t="shared" si="979"/>
        <v>#REF!</v>
      </c>
      <c r="BV106" s="206" t="e">
        <f t="shared" si="979"/>
        <v>#REF!</v>
      </c>
      <c r="BW106" s="206" t="e">
        <f t="shared" si="979"/>
        <v>#REF!</v>
      </c>
      <c r="BX106" s="206" t="e">
        <f t="shared" si="979"/>
        <v>#REF!</v>
      </c>
      <c r="BY106" s="206" t="e">
        <f t="shared" si="979"/>
        <v>#REF!</v>
      </c>
      <c r="BZ106" s="206" t="e">
        <f t="shared" si="979"/>
        <v>#REF!</v>
      </c>
      <c r="CA106" s="206" t="e">
        <f t="shared" si="979"/>
        <v>#REF!</v>
      </c>
      <c r="CB106" s="206" t="e">
        <f t="shared" si="979"/>
        <v>#REF!</v>
      </c>
      <c r="CC106" s="206" t="e">
        <f t="shared" si="979"/>
        <v>#REF!</v>
      </c>
      <c r="CD106" s="206" t="e">
        <f t="shared" si="979"/>
        <v>#REF!</v>
      </c>
      <c r="CE106" s="206" t="e">
        <f t="shared" si="979"/>
        <v>#REF!</v>
      </c>
      <c r="CF106" s="206" t="e">
        <f t="shared" si="979"/>
        <v>#REF!</v>
      </c>
      <c r="CG106" s="206" t="e">
        <f t="shared" si="979"/>
        <v>#REF!</v>
      </c>
      <c r="CH106" s="206" t="e">
        <f t="shared" si="979"/>
        <v>#REF!</v>
      </c>
      <c r="CI106" s="206" t="e">
        <f t="shared" si="979"/>
        <v>#REF!</v>
      </c>
      <c r="CJ106" s="206" t="e">
        <f t="shared" si="979"/>
        <v>#REF!</v>
      </c>
      <c r="CK106" s="206" t="e">
        <f t="shared" si="979"/>
        <v>#REF!</v>
      </c>
      <c r="CL106" s="206" t="e">
        <f t="shared" si="979"/>
        <v>#REF!</v>
      </c>
      <c r="CM106" s="206" t="e">
        <f t="shared" si="979"/>
        <v>#REF!</v>
      </c>
      <c r="CN106" s="206" t="e">
        <f t="shared" si="979"/>
        <v>#REF!</v>
      </c>
      <c r="CO106" s="206" t="e">
        <f t="shared" si="979"/>
        <v>#REF!</v>
      </c>
      <c r="CP106" s="206" t="e">
        <f t="shared" si="979"/>
        <v>#REF!</v>
      </c>
      <c r="CQ106" s="206" t="e">
        <f t="shared" si="979"/>
        <v>#REF!</v>
      </c>
      <c r="CR106" s="206" t="e">
        <f t="shared" si="979"/>
        <v>#REF!</v>
      </c>
      <c r="CS106" s="206" t="e">
        <f t="shared" si="979"/>
        <v>#REF!</v>
      </c>
      <c r="CT106" s="206" t="e">
        <f t="shared" si="979"/>
        <v>#REF!</v>
      </c>
      <c r="CU106" s="206" t="e">
        <f t="shared" si="979"/>
        <v>#REF!</v>
      </c>
      <c r="CV106" s="206" t="e">
        <f t="shared" si="979"/>
        <v>#REF!</v>
      </c>
      <c r="CW106" s="206" t="e">
        <f t="shared" ref="CW106:ED106" si="980">CW68+CW30</f>
        <v>#REF!</v>
      </c>
      <c r="CX106" s="206" t="e">
        <f t="shared" si="980"/>
        <v>#REF!</v>
      </c>
      <c r="CY106" s="206" t="e">
        <f t="shared" si="980"/>
        <v>#REF!</v>
      </c>
      <c r="CZ106" s="206" t="e">
        <f t="shared" si="980"/>
        <v>#REF!</v>
      </c>
      <c r="DA106" s="206" t="e">
        <f t="shared" si="980"/>
        <v>#REF!</v>
      </c>
      <c r="DB106" s="206" t="e">
        <f t="shared" si="980"/>
        <v>#REF!</v>
      </c>
      <c r="DC106" s="206" t="e">
        <f t="shared" si="980"/>
        <v>#REF!</v>
      </c>
      <c r="DD106" s="206" t="e">
        <f t="shared" si="980"/>
        <v>#REF!</v>
      </c>
      <c r="DE106" s="206" t="e">
        <f t="shared" si="980"/>
        <v>#REF!</v>
      </c>
      <c r="DF106" s="206" t="e">
        <f t="shared" si="980"/>
        <v>#REF!</v>
      </c>
      <c r="DG106" s="206" t="e">
        <f t="shared" si="980"/>
        <v>#REF!</v>
      </c>
      <c r="DH106" s="206" t="e">
        <f t="shared" si="980"/>
        <v>#REF!</v>
      </c>
      <c r="DI106" s="206" t="e">
        <f t="shared" si="980"/>
        <v>#REF!</v>
      </c>
      <c r="DJ106" s="206" t="e">
        <f t="shared" si="980"/>
        <v>#REF!</v>
      </c>
      <c r="DK106" s="206" t="e">
        <f t="shared" si="980"/>
        <v>#REF!</v>
      </c>
      <c r="DL106" s="206" t="e">
        <f t="shared" si="980"/>
        <v>#REF!</v>
      </c>
      <c r="DM106" s="206" t="e">
        <f t="shared" si="980"/>
        <v>#REF!</v>
      </c>
      <c r="DN106" s="206" t="e">
        <f t="shared" si="980"/>
        <v>#REF!</v>
      </c>
      <c r="DO106" s="206" t="e">
        <f t="shared" si="980"/>
        <v>#REF!</v>
      </c>
      <c r="DP106" s="206" t="e">
        <f t="shared" si="980"/>
        <v>#REF!</v>
      </c>
      <c r="DQ106" s="206" t="e">
        <f t="shared" si="980"/>
        <v>#REF!</v>
      </c>
      <c r="DR106" s="206" t="e">
        <f t="shared" si="980"/>
        <v>#REF!</v>
      </c>
      <c r="DS106" s="206" t="e">
        <f t="shared" si="980"/>
        <v>#REF!</v>
      </c>
      <c r="DT106" s="206" t="e">
        <f t="shared" si="980"/>
        <v>#REF!</v>
      </c>
      <c r="DU106" s="206" t="e">
        <f t="shared" si="980"/>
        <v>#REF!</v>
      </c>
      <c r="DV106" s="206" t="e">
        <f t="shared" si="980"/>
        <v>#REF!</v>
      </c>
      <c r="DW106" s="206" t="e">
        <f t="shared" si="980"/>
        <v>#REF!</v>
      </c>
      <c r="DX106" s="206" t="e">
        <f t="shared" si="980"/>
        <v>#REF!</v>
      </c>
      <c r="DY106" s="206" t="e">
        <f t="shared" si="980"/>
        <v>#REF!</v>
      </c>
      <c r="DZ106" s="206" t="e">
        <f t="shared" si="980"/>
        <v>#REF!</v>
      </c>
      <c r="EA106" s="206" t="e">
        <f t="shared" si="980"/>
        <v>#REF!</v>
      </c>
      <c r="EB106" s="206" t="e">
        <f t="shared" si="980"/>
        <v>#REF!</v>
      </c>
      <c r="EC106" s="206" t="e">
        <f t="shared" si="980"/>
        <v>#REF!</v>
      </c>
      <c r="ED106" s="206" t="e">
        <f t="shared" si="980"/>
        <v>#REF!</v>
      </c>
      <c r="EE106" s="62"/>
      <c r="EF106" s="206">
        <f t="shared" si="948"/>
        <v>0</v>
      </c>
      <c r="EG106" s="206" t="e">
        <f t="shared" si="949"/>
        <v>#REF!</v>
      </c>
      <c r="EH106" s="206" t="e">
        <f t="shared" si="950"/>
        <v>#REF!</v>
      </c>
      <c r="EI106" s="206" t="e">
        <f t="shared" si="951"/>
        <v>#REF!</v>
      </c>
      <c r="EJ106" s="206" t="e">
        <f t="shared" si="952"/>
        <v>#REF!</v>
      </c>
      <c r="EK106" s="206" t="e">
        <f t="shared" si="953"/>
        <v>#REF!</v>
      </c>
      <c r="EL106" s="206" t="e">
        <f t="shared" si="954"/>
        <v>#REF!</v>
      </c>
      <c r="EM106" s="206" t="e">
        <f t="shared" si="955"/>
        <v>#REF!</v>
      </c>
      <c r="EN106" s="206" t="e">
        <f t="shared" si="956"/>
        <v>#REF!</v>
      </c>
      <c r="EO106" s="206" t="e">
        <f t="shared" si="957"/>
        <v>#REF!</v>
      </c>
      <c r="EQ106" s="225" t="e">
        <f>EF106-'Output to Forecast model'!C26</f>
        <v>#REF!</v>
      </c>
      <c r="ER106" s="225" t="e">
        <f>EG106-'Output to Forecast model'!D26</f>
        <v>#REF!</v>
      </c>
      <c r="ES106" s="225" t="e">
        <f>EH106-'Output to Forecast model'!E26</f>
        <v>#REF!</v>
      </c>
      <c r="ET106" s="225" t="e">
        <f>EI106-'Output to Forecast model'!F26</f>
        <v>#REF!</v>
      </c>
      <c r="EU106" s="225" t="e">
        <f>EJ106-'Output to Forecast model'!G26</f>
        <v>#REF!</v>
      </c>
      <c r="EV106" s="225" t="e">
        <f>EK106-'Output to Forecast model'!H26</f>
        <v>#REF!</v>
      </c>
      <c r="EW106" s="225" t="e">
        <f>EL106-'Output to Forecast model'!I26</f>
        <v>#REF!</v>
      </c>
      <c r="EX106" s="225" t="e">
        <f>EM106-'Output to Forecast model'!J26</f>
        <v>#REF!</v>
      </c>
      <c r="EY106" s="225" t="e">
        <f>EN106-'Output to Forecast model'!K26</f>
        <v>#REF!</v>
      </c>
      <c r="EZ106" s="225" t="e">
        <f>EO106-'Output to Forecast model'!L26</f>
        <v>#REF!</v>
      </c>
    </row>
    <row r="107" spans="1:156" x14ac:dyDescent="0.2">
      <c r="A107" s="37">
        <f>+A69+27</f>
        <v>74</v>
      </c>
      <c r="B107" s="43"/>
      <c r="C107" s="34" t="s">
        <v>46</v>
      </c>
      <c r="D107" s="34"/>
      <c r="E107" s="205" t="e">
        <f>E100-E101-E103+E104-E105+E106+E102</f>
        <v>#REF!</v>
      </c>
      <c r="F107" s="205" t="e">
        <f t="shared" ref="F107" si="981">F100-F101-F103+F104-F105+F106+F102</f>
        <v>#REF!</v>
      </c>
      <c r="G107" s="205" t="e">
        <f t="shared" ref="G107" si="982">G100-G101-G103+G104-G105+G106+G102</f>
        <v>#REF!</v>
      </c>
      <c r="H107" s="205" t="e">
        <f t="shared" ref="H107" si="983">H100-H101-H103+H104-H105+H106+H102</f>
        <v>#REF!</v>
      </c>
      <c r="I107" s="205" t="e">
        <f t="shared" ref="I107" si="984">I100-I101-I103+I104-I105+I106+I102</f>
        <v>#REF!</v>
      </c>
      <c r="J107" s="205" t="e">
        <f t="shared" ref="J107" si="985">J100-J101-J103+J104-J105+J106+J102</f>
        <v>#REF!</v>
      </c>
      <c r="K107" s="205" t="e">
        <f t="shared" ref="K107" si="986">K100-K101-K103+K104-K105+K106+K102</f>
        <v>#REF!</v>
      </c>
      <c r="L107" s="205" t="e">
        <f t="shared" ref="L107" si="987">L100-L101-L103+L104-L105+L106+L102</f>
        <v>#REF!</v>
      </c>
      <c r="M107" s="205" t="e">
        <f t="shared" ref="M107" si="988">M100-M101-M103+M104-M105+M106+M102</f>
        <v>#REF!</v>
      </c>
      <c r="N107" s="205" t="e">
        <f t="shared" ref="N107" si="989">N100-N101-N103+N104-N105+N106+N102</f>
        <v>#REF!</v>
      </c>
      <c r="O107" s="205" t="e">
        <f t="shared" ref="O107" si="990">O100-O101-O103+O104-O105+O106+O102</f>
        <v>#REF!</v>
      </c>
      <c r="P107" s="205" t="e">
        <f t="shared" ref="P107" si="991">P100-P101-P103+P104-P105+P106+P102</f>
        <v>#REF!</v>
      </c>
      <c r="Q107" s="205"/>
      <c r="R107" s="205" t="e">
        <f t="shared" ref="R107" si="992">R100-R101-R103+R104-R105+R106+R102</f>
        <v>#REF!</v>
      </c>
      <c r="S107" s="205" t="e">
        <f t="shared" ref="S107" si="993">S100-S101-S103+S104-S105+S106+S102</f>
        <v>#REF!</v>
      </c>
      <c r="T107" s="205" t="e">
        <f t="shared" ref="T107" si="994">T100-T101-T103+T104-T105+T106+T102</f>
        <v>#REF!</v>
      </c>
      <c r="U107" s="205" t="e">
        <f t="shared" ref="U107" si="995">U100-U101-U103+U104-U105+U106+U102</f>
        <v>#REF!</v>
      </c>
      <c r="V107" s="205" t="e">
        <f t="shared" ref="V107" si="996">V100-V101-V103+V104-V105+V106+V102</f>
        <v>#REF!</v>
      </c>
      <c r="W107" s="205" t="e">
        <f t="shared" ref="W107" si="997">W100-W101-W103+W104-W105+W106+W102</f>
        <v>#REF!</v>
      </c>
      <c r="X107" s="205" t="e">
        <f t="shared" ref="X107" si="998">X100-X101-X103+X104-X105+X106+X102</f>
        <v>#REF!</v>
      </c>
      <c r="Y107" s="205" t="e">
        <f t="shared" ref="Y107" si="999">Y100-Y101-Y103+Y104-Y105+Y106+Y102</f>
        <v>#REF!</v>
      </c>
      <c r="Z107" s="205" t="e">
        <f t="shared" ref="Z107" si="1000">Z100-Z101-Z103+Z104-Z105+Z106+Z102</f>
        <v>#REF!</v>
      </c>
      <c r="AA107" s="205" t="e">
        <f t="shared" ref="AA107" si="1001">AA100-AA101-AA103+AA104-AA105+AA106+AA102</f>
        <v>#REF!</v>
      </c>
      <c r="AB107" s="205" t="e">
        <f t="shared" ref="AB107" si="1002">AB100-AB101-AB103+AB104-AB105+AB106+AB102</f>
        <v>#REF!</v>
      </c>
      <c r="AC107" s="205" t="e">
        <f t="shared" ref="AC107" si="1003">AC100-AC101-AC103+AC104-AC105+AC106+AC102</f>
        <v>#REF!</v>
      </c>
      <c r="AD107" s="205" t="e">
        <f t="shared" ref="AD107" si="1004">AD100-AD101-AD103+AD104-AD105+AD106+AD102</f>
        <v>#REF!</v>
      </c>
      <c r="AE107" s="205" t="e">
        <f t="shared" ref="AE107" si="1005">AE100-AE101-AE103+AE104-AE105+AE106+AE102</f>
        <v>#REF!</v>
      </c>
      <c r="AF107" s="205" t="e">
        <f t="shared" ref="AF107" si="1006">AF100-AF101-AF103+AF104-AF105+AF106+AF102</f>
        <v>#REF!</v>
      </c>
      <c r="AG107" s="205" t="e">
        <f t="shared" ref="AG107" si="1007">AG100-AG101-AG103+AG104-AG105+AG106+AG102</f>
        <v>#REF!</v>
      </c>
      <c r="AH107" s="205" t="e">
        <f t="shared" ref="AH107" si="1008">AH100-AH101-AH103+AH104-AH105+AH106+AH102</f>
        <v>#REF!</v>
      </c>
      <c r="AI107" s="205" t="e">
        <f t="shared" ref="AI107" si="1009">AI100-AI101-AI103+AI104-AI105+AI106+AI102</f>
        <v>#REF!</v>
      </c>
      <c r="AJ107" s="205" t="e">
        <f t="shared" ref="AJ107" si="1010">AJ100-AJ101-AJ103+AJ104-AJ105+AJ106+AJ102</f>
        <v>#REF!</v>
      </c>
      <c r="AK107" s="205" t="e">
        <f t="shared" ref="AK107" si="1011">AK100-AK101-AK103+AK104-AK105+AK106+AK102</f>
        <v>#REF!</v>
      </c>
      <c r="AL107" s="205" t="e">
        <f t="shared" ref="AL107" si="1012">AL100-AL101-AL103+AL104-AL105+AL106+AL102</f>
        <v>#REF!</v>
      </c>
      <c r="AM107" s="205" t="e">
        <f t="shared" ref="AM107" si="1013">AM100-AM101-AM103+AM104-AM105+AM106+AM102</f>
        <v>#REF!</v>
      </c>
      <c r="AN107" s="205" t="e">
        <f t="shared" ref="AN107" si="1014">AN100-AN101-AN103+AN104-AN105+AN106+AN102</f>
        <v>#REF!</v>
      </c>
      <c r="AO107" s="205" t="e">
        <f t="shared" ref="AO107" si="1015">AO100-AO101-AO103+AO104-AO105+AO106+AO102</f>
        <v>#REF!</v>
      </c>
      <c r="AP107" s="205" t="e">
        <f t="shared" ref="AP107" si="1016">AP100-AP101-AP103+AP104-AP105+AP106+AP102</f>
        <v>#REF!</v>
      </c>
      <c r="AQ107" s="205" t="e">
        <f t="shared" ref="AQ107" si="1017">AQ100-AQ101-AQ103+AQ104-AQ105+AQ106+AQ102</f>
        <v>#REF!</v>
      </c>
      <c r="AR107" s="205" t="e">
        <f t="shared" ref="AR107" si="1018">AR100-AR101-AR103+AR104-AR105+AR106+AR102</f>
        <v>#REF!</v>
      </c>
      <c r="AS107" s="205" t="e">
        <f t="shared" ref="AS107" si="1019">AS100-AS101-AS103+AS104-AS105+AS106+AS102</f>
        <v>#REF!</v>
      </c>
      <c r="AT107" s="205" t="e">
        <f t="shared" ref="AT107" si="1020">AT100-AT101-AT103+AT104-AT105+AT106+AT102</f>
        <v>#REF!</v>
      </c>
      <c r="AU107" s="205" t="e">
        <f t="shared" ref="AU107" si="1021">AU100-AU101-AU103+AU104-AU105+AU106+AU102</f>
        <v>#REF!</v>
      </c>
      <c r="AV107" s="205" t="e">
        <f t="shared" ref="AV107" si="1022">AV100-AV101-AV103+AV104-AV105+AV106+AV102</f>
        <v>#REF!</v>
      </c>
      <c r="AW107" s="205" t="e">
        <f t="shared" ref="AW107" si="1023">AW100-AW101-AW103+AW104-AW105+AW106+AW102</f>
        <v>#REF!</v>
      </c>
      <c r="AX107" s="205" t="e">
        <f t="shared" ref="AX107" si="1024">AX100-AX101-AX103+AX104-AX105+AX106+AX102</f>
        <v>#REF!</v>
      </c>
      <c r="AY107" s="205" t="e">
        <f t="shared" ref="AY107" si="1025">AY100-AY101-AY103+AY104-AY105+AY106+AY102</f>
        <v>#REF!</v>
      </c>
      <c r="AZ107" s="205" t="e">
        <f t="shared" ref="AZ107" si="1026">AZ100-AZ101-AZ103+AZ104-AZ105+AZ106+AZ102</f>
        <v>#REF!</v>
      </c>
      <c r="BA107" s="205" t="e">
        <f t="shared" ref="BA107" si="1027">BA100-BA101-BA103+BA104-BA105+BA106+BA102</f>
        <v>#REF!</v>
      </c>
      <c r="BB107" s="205" t="e">
        <f t="shared" ref="BB107" si="1028">BB100-BB101-BB103+BB104-BB105+BB106+BB102</f>
        <v>#REF!</v>
      </c>
      <c r="BC107" s="205" t="e">
        <f t="shared" ref="BC107" si="1029">BC100-BC101-BC103+BC104-BC105+BC106+BC102</f>
        <v>#REF!</v>
      </c>
      <c r="BD107" s="205" t="e">
        <f t="shared" ref="BD107" si="1030">BD100-BD101-BD103+BD104-BD105+BD106+BD102</f>
        <v>#REF!</v>
      </c>
      <c r="BE107" s="205" t="e">
        <f t="shared" ref="BE107" si="1031">BE100-BE101-BE103+BE104-BE105+BE106+BE102</f>
        <v>#REF!</v>
      </c>
      <c r="BF107" s="205" t="e">
        <f t="shared" ref="BF107" si="1032">BF100-BF101-BF103+BF104-BF105+BF106+BF102</f>
        <v>#REF!</v>
      </c>
      <c r="BG107" s="205" t="e">
        <f t="shared" ref="BG107" si="1033">BG100-BG101-BG103+BG104-BG105+BG106+BG102</f>
        <v>#REF!</v>
      </c>
      <c r="BH107" s="205" t="e">
        <f t="shared" ref="BH107" si="1034">BH100-BH101-BH103+BH104-BH105+BH106+BH102</f>
        <v>#REF!</v>
      </c>
      <c r="BI107" s="205" t="e">
        <f t="shared" ref="BI107" si="1035">BI100-BI101-BI103+BI104-BI105+BI106+BI102</f>
        <v>#REF!</v>
      </c>
      <c r="BJ107" s="205" t="e">
        <f t="shared" ref="BJ107" si="1036">BJ100-BJ101-BJ103+BJ104-BJ105+BJ106+BJ102</f>
        <v>#REF!</v>
      </c>
      <c r="BK107" s="205" t="e">
        <f t="shared" ref="BK107" si="1037">BK100-BK101-BK103+BK104-BK105+BK106+BK102</f>
        <v>#REF!</v>
      </c>
      <c r="BL107" s="205" t="e">
        <f t="shared" ref="BL107" si="1038">BL100-BL101-BL103+BL104-BL105+BL106+BL102</f>
        <v>#REF!</v>
      </c>
      <c r="BM107" s="205" t="e">
        <f t="shared" ref="BM107" si="1039">BM100-BM101-BM103+BM104-BM105+BM106+BM102</f>
        <v>#REF!</v>
      </c>
      <c r="BN107" s="205" t="e">
        <f t="shared" ref="BN107" si="1040">BN100-BN101-BN103+BN104-BN105+BN106+BN102</f>
        <v>#REF!</v>
      </c>
      <c r="BO107" s="205" t="e">
        <f t="shared" ref="BO107" si="1041">BO100-BO101-BO103+BO104-BO105+BO106+BO102</f>
        <v>#REF!</v>
      </c>
      <c r="BP107" s="205" t="e">
        <f t="shared" ref="BP107" si="1042">BP100-BP101-BP103+BP104-BP105+BP106+BP102</f>
        <v>#REF!</v>
      </c>
      <c r="BQ107" s="205" t="e">
        <f t="shared" ref="BQ107" si="1043">BQ100-BQ101-BQ103+BQ104-BQ105+BQ106+BQ102</f>
        <v>#REF!</v>
      </c>
      <c r="BR107" s="205" t="e">
        <f t="shared" ref="BR107" si="1044">BR100-BR101-BR103+BR104-BR105+BR106+BR102</f>
        <v>#REF!</v>
      </c>
      <c r="BS107" s="205" t="e">
        <f t="shared" ref="BS107" si="1045">BS100-BS101-BS103+BS104-BS105+BS106+BS102</f>
        <v>#REF!</v>
      </c>
      <c r="BT107" s="205" t="e">
        <f t="shared" ref="BT107" si="1046">BT100-BT101-BT103+BT104-BT105+BT106+BT102</f>
        <v>#REF!</v>
      </c>
      <c r="BU107" s="205" t="e">
        <f t="shared" ref="BU107" si="1047">BU100-BU101-BU103+BU104-BU105+BU106+BU102</f>
        <v>#REF!</v>
      </c>
      <c r="BV107" s="205" t="e">
        <f t="shared" ref="BV107" si="1048">BV100-BV101-BV103+BV104-BV105+BV106+BV102</f>
        <v>#REF!</v>
      </c>
      <c r="BW107" s="205" t="e">
        <f t="shared" ref="BW107" si="1049">BW100-BW101-BW103+BW104-BW105+BW106+BW102</f>
        <v>#REF!</v>
      </c>
      <c r="BX107" s="205" t="e">
        <f t="shared" ref="BX107" si="1050">BX100-BX101-BX103+BX104-BX105+BX106+BX102</f>
        <v>#REF!</v>
      </c>
      <c r="BY107" s="205" t="e">
        <f t="shared" ref="BY107" si="1051">BY100-BY101-BY103+BY104-BY105+BY106+BY102</f>
        <v>#REF!</v>
      </c>
      <c r="BZ107" s="205" t="e">
        <f t="shared" ref="BZ107" si="1052">BZ100-BZ101-BZ103+BZ104-BZ105+BZ106+BZ102</f>
        <v>#REF!</v>
      </c>
      <c r="CA107" s="205" t="e">
        <f t="shared" ref="CA107" si="1053">CA100-CA101-CA103+CA104-CA105+CA106+CA102</f>
        <v>#REF!</v>
      </c>
      <c r="CB107" s="205" t="e">
        <f t="shared" ref="CB107" si="1054">CB100-CB101-CB103+CB104-CB105+CB106+CB102</f>
        <v>#REF!</v>
      </c>
      <c r="CC107" s="205" t="e">
        <f t="shared" ref="CC107" si="1055">CC100-CC101-CC103+CC104-CC105+CC106+CC102</f>
        <v>#REF!</v>
      </c>
      <c r="CD107" s="205" t="e">
        <f t="shared" ref="CD107" si="1056">CD100-CD101-CD103+CD104-CD105+CD106+CD102</f>
        <v>#REF!</v>
      </c>
      <c r="CE107" s="205" t="e">
        <f t="shared" ref="CE107" si="1057">CE100-CE101-CE103+CE104-CE105+CE106+CE102</f>
        <v>#REF!</v>
      </c>
      <c r="CF107" s="205" t="e">
        <f t="shared" ref="CF107" si="1058">CF100-CF101-CF103+CF104-CF105+CF106+CF102</f>
        <v>#REF!</v>
      </c>
      <c r="CG107" s="205" t="e">
        <f t="shared" ref="CG107" si="1059">CG100-CG101-CG103+CG104-CG105+CG106+CG102</f>
        <v>#REF!</v>
      </c>
      <c r="CH107" s="205" t="e">
        <f t="shared" ref="CH107" si="1060">CH100-CH101-CH103+CH104-CH105+CH106+CH102</f>
        <v>#REF!</v>
      </c>
      <c r="CI107" s="205" t="e">
        <f t="shared" ref="CI107" si="1061">CI100-CI101-CI103+CI104-CI105+CI106+CI102</f>
        <v>#REF!</v>
      </c>
      <c r="CJ107" s="205" t="e">
        <f t="shared" ref="CJ107" si="1062">CJ100-CJ101-CJ103+CJ104-CJ105+CJ106+CJ102</f>
        <v>#REF!</v>
      </c>
      <c r="CK107" s="205" t="e">
        <f t="shared" ref="CK107" si="1063">CK100-CK101-CK103+CK104-CK105+CK106+CK102</f>
        <v>#REF!</v>
      </c>
      <c r="CL107" s="205" t="e">
        <f t="shared" ref="CL107" si="1064">CL100-CL101-CL103+CL104-CL105+CL106+CL102</f>
        <v>#REF!</v>
      </c>
      <c r="CM107" s="205" t="e">
        <f t="shared" ref="CM107" si="1065">CM100-CM101-CM103+CM104-CM105+CM106+CM102</f>
        <v>#REF!</v>
      </c>
      <c r="CN107" s="205" t="e">
        <f t="shared" ref="CN107" si="1066">CN100-CN101-CN103+CN104-CN105+CN106+CN102</f>
        <v>#REF!</v>
      </c>
      <c r="CO107" s="205" t="e">
        <f t="shared" ref="CO107" si="1067">CO100-CO101-CO103+CO104-CO105+CO106+CO102</f>
        <v>#REF!</v>
      </c>
      <c r="CP107" s="205" t="e">
        <f t="shared" ref="CP107" si="1068">CP100-CP101-CP103+CP104-CP105+CP106+CP102</f>
        <v>#REF!</v>
      </c>
      <c r="CQ107" s="205" t="e">
        <f t="shared" ref="CQ107" si="1069">CQ100-CQ101-CQ103+CQ104-CQ105+CQ106+CQ102</f>
        <v>#REF!</v>
      </c>
      <c r="CR107" s="205" t="e">
        <f t="shared" ref="CR107" si="1070">CR100-CR101-CR103+CR104-CR105+CR106+CR102</f>
        <v>#REF!</v>
      </c>
      <c r="CS107" s="205" t="e">
        <f t="shared" ref="CS107" si="1071">CS100-CS101-CS103+CS104-CS105+CS106+CS102</f>
        <v>#REF!</v>
      </c>
      <c r="CT107" s="205" t="e">
        <f t="shared" ref="CT107" si="1072">CT100-CT101-CT103+CT104-CT105+CT106+CT102</f>
        <v>#REF!</v>
      </c>
      <c r="CU107" s="205" t="e">
        <f t="shared" ref="CU107" si="1073">CU100-CU101-CU103+CU104-CU105+CU106+CU102</f>
        <v>#REF!</v>
      </c>
      <c r="CV107" s="205" t="e">
        <f t="shared" ref="CV107" si="1074">CV100-CV101-CV103+CV104-CV105+CV106+CV102</f>
        <v>#REF!</v>
      </c>
      <c r="CW107" s="205" t="e">
        <f t="shared" ref="CW107" si="1075">CW100-CW101-CW103+CW104-CW105+CW106+CW102</f>
        <v>#REF!</v>
      </c>
      <c r="CX107" s="205" t="e">
        <f t="shared" ref="CX107" si="1076">CX100-CX101-CX103+CX104-CX105+CX106+CX102</f>
        <v>#REF!</v>
      </c>
      <c r="CY107" s="205" t="e">
        <f t="shared" ref="CY107" si="1077">CY100-CY101-CY103+CY104-CY105+CY106+CY102</f>
        <v>#REF!</v>
      </c>
      <c r="CZ107" s="205" t="e">
        <f t="shared" ref="CZ107" si="1078">CZ100-CZ101-CZ103+CZ104-CZ105+CZ106+CZ102</f>
        <v>#REF!</v>
      </c>
      <c r="DA107" s="205" t="e">
        <f t="shared" ref="DA107" si="1079">DA100-DA101-DA103+DA104-DA105+DA106+DA102</f>
        <v>#REF!</v>
      </c>
      <c r="DB107" s="205" t="e">
        <f t="shared" ref="DB107" si="1080">DB100-DB101-DB103+DB104-DB105+DB106+DB102</f>
        <v>#REF!</v>
      </c>
      <c r="DC107" s="205" t="e">
        <f t="shared" ref="DC107" si="1081">DC100-DC101-DC103+DC104-DC105+DC106+DC102</f>
        <v>#REF!</v>
      </c>
      <c r="DD107" s="205" t="e">
        <f t="shared" ref="DD107" si="1082">DD100-DD101-DD103+DD104-DD105+DD106+DD102</f>
        <v>#REF!</v>
      </c>
      <c r="DE107" s="205" t="e">
        <f t="shared" ref="DE107" si="1083">DE100-DE101-DE103+DE104-DE105+DE106+DE102</f>
        <v>#REF!</v>
      </c>
      <c r="DF107" s="205" t="e">
        <f t="shared" ref="DF107" si="1084">DF100-DF101-DF103+DF104-DF105+DF106+DF102</f>
        <v>#REF!</v>
      </c>
      <c r="DG107" s="205" t="e">
        <f t="shared" ref="DG107" si="1085">DG100-DG101-DG103+DG104-DG105+DG106+DG102</f>
        <v>#REF!</v>
      </c>
      <c r="DH107" s="205" t="e">
        <f t="shared" ref="DH107" si="1086">DH100-DH101-DH103+DH104-DH105+DH106+DH102</f>
        <v>#REF!</v>
      </c>
      <c r="DI107" s="205" t="e">
        <f t="shared" ref="DI107" si="1087">DI100-DI101-DI103+DI104-DI105+DI106+DI102</f>
        <v>#REF!</v>
      </c>
      <c r="DJ107" s="205" t="e">
        <f t="shared" ref="DJ107" si="1088">DJ100-DJ101-DJ103+DJ104-DJ105+DJ106+DJ102</f>
        <v>#REF!</v>
      </c>
      <c r="DK107" s="205" t="e">
        <f t="shared" ref="DK107" si="1089">DK100-DK101-DK103+DK104-DK105+DK106+DK102</f>
        <v>#REF!</v>
      </c>
      <c r="DL107" s="205" t="e">
        <f t="shared" ref="DL107" si="1090">DL100-DL101-DL103+DL104-DL105+DL106+DL102</f>
        <v>#REF!</v>
      </c>
      <c r="DM107" s="205" t="e">
        <f t="shared" ref="DM107" si="1091">DM100-DM101-DM103+DM104-DM105+DM106+DM102</f>
        <v>#REF!</v>
      </c>
      <c r="DN107" s="205" t="e">
        <f t="shared" ref="DN107" si="1092">DN100-DN101-DN103+DN104-DN105+DN106+DN102</f>
        <v>#REF!</v>
      </c>
      <c r="DO107" s="205" t="e">
        <f t="shared" ref="DO107" si="1093">DO100-DO101-DO103+DO104-DO105+DO106+DO102</f>
        <v>#REF!</v>
      </c>
      <c r="DP107" s="205" t="e">
        <f t="shared" ref="DP107" si="1094">DP100-DP101-DP103+DP104-DP105+DP106+DP102</f>
        <v>#REF!</v>
      </c>
      <c r="DQ107" s="205" t="e">
        <f t="shared" ref="DQ107" si="1095">DQ100-DQ101-DQ103+DQ104-DQ105+DQ106+DQ102</f>
        <v>#REF!</v>
      </c>
      <c r="DR107" s="205" t="e">
        <f t="shared" ref="DR107" si="1096">DR100-DR101-DR103+DR104-DR105+DR106+DR102</f>
        <v>#REF!</v>
      </c>
      <c r="DS107" s="205" t="e">
        <f t="shared" ref="DS107" si="1097">DS100-DS101-DS103+DS104-DS105+DS106+DS102</f>
        <v>#REF!</v>
      </c>
      <c r="DT107" s="205" t="e">
        <f t="shared" ref="DT107" si="1098">DT100-DT101-DT103+DT104-DT105+DT106+DT102</f>
        <v>#REF!</v>
      </c>
      <c r="DU107" s="205" t="e">
        <f t="shared" ref="DU107" si="1099">DU100-DU101-DU103+DU104-DU105+DU106+DU102</f>
        <v>#REF!</v>
      </c>
      <c r="DV107" s="205" t="e">
        <f t="shared" ref="DV107" si="1100">DV100-DV101-DV103+DV104-DV105+DV106+DV102</f>
        <v>#REF!</v>
      </c>
      <c r="DW107" s="205" t="e">
        <f t="shared" ref="DW107" si="1101">DW100-DW101-DW103+DW104-DW105+DW106+DW102</f>
        <v>#REF!</v>
      </c>
      <c r="DX107" s="205" t="e">
        <f t="shared" ref="DX107" si="1102">DX100-DX101-DX103+DX104-DX105+DX106+DX102</f>
        <v>#REF!</v>
      </c>
      <c r="DY107" s="205" t="e">
        <f t="shared" ref="DY107" si="1103">DY100-DY101-DY103+DY104-DY105+DY106+DY102</f>
        <v>#REF!</v>
      </c>
      <c r="DZ107" s="205" t="e">
        <f t="shared" ref="DZ107" si="1104">DZ100-DZ101-DZ103+DZ104-DZ105+DZ106+DZ102</f>
        <v>#REF!</v>
      </c>
      <c r="EA107" s="205" t="e">
        <f t="shared" ref="EA107" si="1105">EA100-EA101-EA103+EA104-EA105+EA106+EA102</f>
        <v>#REF!</v>
      </c>
      <c r="EB107" s="205" t="e">
        <f t="shared" ref="EB107" si="1106">EB100-EB101-EB103+EB104-EB105+EB106+EB102</f>
        <v>#REF!</v>
      </c>
      <c r="EC107" s="205" t="e">
        <f t="shared" ref="EC107" si="1107">EC100-EC101-EC103+EC104-EC105+EC106+EC102</f>
        <v>#REF!</v>
      </c>
      <c r="ED107" s="205" t="e">
        <f t="shared" ref="ED107" si="1108">ED100-ED101-ED103+ED104-ED105+ED106+ED102</f>
        <v>#REF!</v>
      </c>
      <c r="EE107" s="62"/>
      <c r="EF107" s="205">
        <f t="shared" si="948"/>
        <v>0</v>
      </c>
      <c r="EG107" s="205" t="e">
        <f t="shared" si="949"/>
        <v>#REF!</v>
      </c>
      <c r="EH107" s="205" t="e">
        <f t="shared" si="950"/>
        <v>#REF!</v>
      </c>
      <c r="EI107" s="205" t="e">
        <f t="shared" si="951"/>
        <v>#REF!</v>
      </c>
      <c r="EJ107" s="205" t="e">
        <f t="shared" si="952"/>
        <v>#REF!</v>
      </c>
      <c r="EK107" s="205" t="e">
        <f t="shared" si="953"/>
        <v>#REF!</v>
      </c>
      <c r="EL107" s="205" t="e">
        <f t="shared" si="954"/>
        <v>#REF!</v>
      </c>
      <c r="EM107" s="205" t="e">
        <f t="shared" si="955"/>
        <v>#REF!</v>
      </c>
      <c r="EN107" s="205" t="e">
        <f t="shared" si="956"/>
        <v>#REF!</v>
      </c>
      <c r="EO107" s="205" t="e">
        <f t="shared" si="957"/>
        <v>#REF!</v>
      </c>
      <c r="EQ107" s="226" t="e">
        <f>EF107-'Output to Forecast model'!C27</f>
        <v>#REF!</v>
      </c>
      <c r="ER107" s="226" t="e">
        <f>EG107-'Output to Forecast model'!D27</f>
        <v>#REF!</v>
      </c>
      <c r="ES107" s="226" t="e">
        <f>EH107-'Output to Forecast model'!E27</f>
        <v>#REF!</v>
      </c>
      <c r="ET107" s="226" t="e">
        <f>EI107-'Output to Forecast model'!F27</f>
        <v>#REF!</v>
      </c>
      <c r="EU107" s="226" t="e">
        <f>EJ107-'Output to Forecast model'!G27</f>
        <v>#REF!</v>
      </c>
      <c r="EV107" s="226" t="e">
        <f>EK107-'Output to Forecast model'!H27</f>
        <v>#REF!</v>
      </c>
      <c r="EW107" s="226" t="e">
        <f>EL107-'Output to Forecast model'!I27</f>
        <v>#REF!</v>
      </c>
      <c r="EX107" s="226" t="e">
        <f>EM107-'Output to Forecast model'!J27</f>
        <v>#REF!</v>
      </c>
      <c r="EY107" s="226" t="e">
        <f>EN107-'Output to Forecast model'!K27</f>
        <v>#REF!</v>
      </c>
      <c r="EZ107" s="226" t="e">
        <f>EO107-'Output to Forecast model'!L27</f>
        <v>#REF!</v>
      </c>
    </row>
    <row r="108" spans="1:156" x14ac:dyDescent="0.2">
      <c r="A108" s="37"/>
      <c r="B108" s="43"/>
      <c r="C108" s="34"/>
      <c r="D108" s="34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05"/>
      <c r="BO108" s="205"/>
      <c r="BP108" s="205"/>
      <c r="BQ108" s="205"/>
      <c r="BR108" s="205"/>
      <c r="BS108" s="205"/>
      <c r="BT108" s="205"/>
      <c r="BU108" s="205"/>
      <c r="BV108" s="205"/>
      <c r="BW108" s="205"/>
      <c r="BX108" s="205"/>
      <c r="BY108" s="205"/>
      <c r="BZ108" s="205"/>
      <c r="CA108" s="205"/>
      <c r="CB108" s="205"/>
      <c r="CC108" s="205"/>
      <c r="CD108" s="205"/>
      <c r="CE108" s="205"/>
      <c r="CF108" s="205"/>
      <c r="CG108" s="205"/>
      <c r="CH108" s="205"/>
      <c r="CI108" s="205"/>
      <c r="CJ108" s="205"/>
      <c r="CK108" s="205"/>
      <c r="CL108" s="205"/>
      <c r="CM108" s="205"/>
      <c r="CN108" s="205"/>
      <c r="CO108" s="205"/>
      <c r="CP108" s="205"/>
      <c r="CQ108" s="205"/>
      <c r="CR108" s="205"/>
      <c r="CS108" s="205"/>
      <c r="CT108" s="205"/>
      <c r="CU108" s="205"/>
      <c r="CV108" s="205"/>
      <c r="CW108" s="205"/>
      <c r="CX108" s="205"/>
      <c r="CY108" s="205"/>
      <c r="CZ108" s="205"/>
      <c r="DA108" s="205"/>
      <c r="DB108" s="205"/>
      <c r="DC108" s="205"/>
      <c r="DD108" s="205"/>
      <c r="DE108" s="205"/>
      <c r="DF108" s="205"/>
      <c r="DG108" s="205"/>
      <c r="DH108" s="205"/>
      <c r="DI108" s="205"/>
      <c r="DJ108" s="205"/>
      <c r="DK108" s="205"/>
      <c r="DL108" s="205"/>
      <c r="DM108" s="205"/>
      <c r="DN108" s="205"/>
      <c r="DO108" s="205"/>
      <c r="DP108" s="205"/>
      <c r="DQ108" s="205"/>
      <c r="DR108" s="205"/>
      <c r="DS108" s="205"/>
      <c r="DT108" s="205"/>
      <c r="DU108" s="205"/>
      <c r="DV108" s="205"/>
      <c r="DW108" s="205"/>
      <c r="DX108" s="205"/>
      <c r="DY108" s="205"/>
      <c r="DZ108" s="205"/>
      <c r="EA108" s="205"/>
      <c r="EB108" s="205"/>
      <c r="EC108" s="205"/>
      <c r="ED108" s="205"/>
      <c r="EE108" s="62"/>
      <c r="EF108" s="205"/>
      <c r="EG108" s="205"/>
      <c r="EH108" s="205"/>
      <c r="EI108" s="205"/>
      <c r="EJ108" s="205"/>
      <c r="EK108" s="205"/>
      <c r="EL108" s="205"/>
      <c r="EM108" s="205"/>
      <c r="EN108" s="205"/>
      <c r="EO108" s="205"/>
      <c r="EQ108" s="226"/>
      <c r="ER108" s="226"/>
      <c r="ES108" s="226"/>
      <c r="ET108" s="226"/>
      <c r="EU108" s="226"/>
      <c r="EV108" s="226"/>
      <c r="EW108" s="226"/>
      <c r="EX108" s="226"/>
      <c r="EY108" s="226"/>
      <c r="EZ108" s="226"/>
    </row>
    <row r="109" spans="1:156" x14ac:dyDescent="0.2">
      <c r="A109" s="37">
        <f>+A71+27</f>
        <v>75</v>
      </c>
      <c r="B109" s="17" t="s">
        <v>218</v>
      </c>
      <c r="C109" s="34"/>
      <c r="D109" s="34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05"/>
      <c r="BO109" s="205"/>
      <c r="BP109" s="205"/>
      <c r="BQ109" s="205"/>
      <c r="BR109" s="205"/>
      <c r="BS109" s="205"/>
      <c r="BT109" s="205"/>
      <c r="BU109" s="205"/>
      <c r="BV109" s="205"/>
      <c r="BW109" s="205"/>
      <c r="BX109" s="205"/>
      <c r="BY109" s="205"/>
      <c r="BZ109" s="205"/>
      <c r="CA109" s="205"/>
      <c r="CB109" s="205"/>
      <c r="CC109" s="205"/>
      <c r="CD109" s="205"/>
      <c r="CE109" s="205"/>
      <c r="CF109" s="205"/>
      <c r="CG109" s="205"/>
      <c r="CH109" s="205"/>
      <c r="CI109" s="205"/>
      <c r="CJ109" s="205"/>
      <c r="CK109" s="205"/>
      <c r="CL109" s="205"/>
      <c r="CM109" s="205"/>
      <c r="CN109" s="205"/>
      <c r="CO109" s="205"/>
      <c r="CP109" s="205"/>
      <c r="CQ109" s="205"/>
      <c r="CR109" s="205"/>
      <c r="CS109" s="205"/>
      <c r="CT109" s="205"/>
      <c r="CU109" s="205"/>
      <c r="CV109" s="205"/>
      <c r="CW109" s="205"/>
      <c r="CX109" s="205"/>
      <c r="CY109" s="205"/>
      <c r="CZ109" s="205"/>
      <c r="DA109" s="205"/>
      <c r="DB109" s="205"/>
      <c r="DC109" s="205"/>
      <c r="DD109" s="205"/>
      <c r="DE109" s="205"/>
      <c r="DF109" s="205"/>
      <c r="DG109" s="205"/>
      <c r="DH109" s="205"/>
      <c r="DI109" s="205"/>
      <c r="DJ109" s="205"/>
      <c r="DK109" s="205"/>
      <c r="DL109" s="205"/>
      <c r="DM109" s="205"/>
      <c r="DN109" s="205"/>
      <c r="DO109" s="205"/>
      <c r="DP109" s="205"/>
      <c r="DQ109" s="205"/>
      <c r="DR109" s="205"/>
      <c r="DS109" s="205"/>
      <c r="DT109" s="205"/>
      <c r="DU109" s="205"/>
      <c r="DV109" s="205"/>
      <c r="DW109" s="205"/>
      <c r="DX109" s="205"/>
      <c r="DY109" s="205"/>
      <c r="DZ109" s="205"/>
      <c r="EA109" s="205"/>
      <c r="EB109" s="205"/>
      <c r="EC109" s="205"/>
      <c r="ED109" s="205"/>
      <c r="EE109" s="62"/>
      <c r="EF109" s="205"/>
      <c r="EG109" s="205"/>
      <c r="EH109" s="205"/>
      <c r="EI109" s="205"/>
      <c r="EJ109" s="205"/>
      <c r="EK109" s="205"/>
      <c r="EL109" s="205"/>
      <c r="EM109" s="205"/>
      <c r="EN109" s="205"/>
      <c r="EO109" s="205"/>
      <c r="EQ109" s="226"/>
      <c r="ER109" s="226"/>
      <c r="ES109" s="226"/>
      <c r="ET109" s="226"/>
      <c r="EU109" s="226"/>
      <c r="EV109" s="226"/>
      <c r="EW109" s="226"/>
      <c r="EX109" s="226"/>
      <c r="EY109" s="226"/>
      <c r="EZ109" s="226"/>
    </row>
    <row r="110" spans="1:156" x14ac:dyDescent="0.2">
      <c r="A110" s="37">
        <f>+A72+27</f>
        <v>76</v>
      </c>
      <c r="C110" s="35" t="s">
        <v>86</v>
      </c>
      <c r="D110" s="34"/>
      <c r="E110" s="54" t="e">
        <f t="shared" ref="E110:AJ110" si="1109">E72+E34</f>
        <v>#REF!</v>
      </c>
      <c r="F110" s="54" t="e">
        <f t="shared" si="1109"/>
        <v>#REF!</v>
      </c>
      <c r="G110" s="54" t="e">
        <f t="shared" si="1109"/>
        <v>#REF!</v>
      </c>
      <c r="H110" s="54" t="e">
        <f t="shared" si="1109"/>
        <v>#REF!</v>
      </c>
      <c r="I110" s="54" t="e">
        <f t="shared" si="1109"/>
        <v>#REF!</v>
      </c>
      <c r="J110" s="54" t="e">
        <f t="shared" si="1109"/>
        <v>#REF!</v>
      </c>
      <c r="K110" s="54" t="e">
        <f t="shared" si="1109"/>
        <v>#REF!</v>
      </c>
      <c r="L110" s="54" t="e">
        <f t="shared" si="1109"/>
        <v>#REF!</v>
      </c>
      <c r="M110" s="54" t="e">
        <f t="shared" si="1109"/>
        <v>#REF!</v>
      </c>
      <c r="N110" s="54" t="e">
        <f t="shared" si="1109"/>
        <v>#REF!</v>
      </c>
      <c r="O110" s="54" t="e">
        <f t="shared" si="1109"/>
        <v>#REF!</v>
      </c>
      <c r="P110" s="54" t="e">
        <f t="shared" si="1109"/>
        <v>#REF!</v>
      </c>
      <c r="Q110" s="54" t="e">
        <f t="shared" si="1109"/>
        <v>#REF!</v>
      </c>
      <c r="R110" s="54" t="e">
        <f t="shared" si="1109"/>
        <v>#REF!</v>
      </c>
      <c r="S110" s="54" t="e">
        <f t="shared" si="1109"/>
        <v>#REF!</v>
      </c>
      <c r="T110" s="54" t="e">
        <f t="shared" si="1109"/>
        <v>#REF!</v>
      </c>
      <c r="U110" s="54" t="e">
        <f t="shared" si="1109"/>
        <v>#REF!</v>
      </c>
      <c r="V110" s="54" t="e">
        <f t="shared" si="1109"/>
        <v>#REF!</v>
      </c>
      <c r="W110" s="54" t="e">
        <f t="shared" si="1109"/>
        <v>#REF!</v>
      </c>
      <c r="X110" s="54" t="e">
        <f t="shared" si="1109"/>
        <v>#REF!</v>
      </c>
      <c r="Y110" s="54" t="e">
        <f t="shared" si="1109"/>
        <v>#REF!</v>
      </c>
      <c r="Z110" s="54" t="e">
        <f t="shared" si="1109"/>
        <v>#REF!</v>
      </c>
      <c r="AA110" s="54" t="e">
        <f t="shared" si="1109"/>
        <v>#REF!</v>
      </c>
      <c r="AB110" s="54" t="e">
        <f t="shared" si="1109"/>
        <v>#REF!</v>
      </c>
      <c r="AC110" s="54" t="e">
        <f t="shared" si="1109"/>
        <v>#REF!</v>
      </c>
      <c r="AD110" s="54" t="e">
        <f t="shared" si="1109"/>
        <v>#REF!</v>
      </c>
      <c r="AE110" s="54" t="e">
        <f t="shared" si="1109"/>
        <v>#REF!</v>
      </c>
      <c r="AF110" s="54" t="e">
        <f t="shared" si="1109"/>
        <v>#REF!</v>
      </c>
      <c r="AG110" s="54" t="e">
        <f t="shared" si="1109"/>
        <v>#REF!</v>
      </c>
      <c r="AH110" s="54" t="e">
        <f t="shared" si="1109"/>
        <v>#REF!</v>
      </c>
      <c r="AI110" s="54" t="e">
        <f t="shared" si="1109"/>
        <v>#REF!</v>
      </c>
      <c r="AJ110" s="54" t="e">
        <f t="shared" si="1109"/>
        <v>#REF!</v>
      </c>
      <c r="AK110" s="54" t="e">
        <f t="shared" ref="AK110:BP110" si="1110">AK72+AK34</f>
        <v>#REF!</v>
      </c>
      <c r="AL110" s="54" t="e">
        <f t="shared" si="1110"/>
        <v>#REF!</v>
      </c>
      <c r="AM110" s="54" t="e">
        <f t="shared" si="1110"/>
        <v>#REF!</v>
      </c>
      <c r="AN110" s="54" t="e">
        <f t="shared" si="1110"/>
        <v>#REF!</v>
      </c>
      <c r="AO110" s="54" t="e">
        <f t="shared" si="1110"/>
        <v>#REF!</v>
      </c>
      <c r="AP110" s="54" t="e">
        <f t="shared" si="1110"/>
        <v>#REF!</v>
      </c>
      <c r="AQ110" s="54" t="e">
        <f t="shared" si="1110"/>
        <v>#REF!</v>
      </c>
      <c r="AR110" s="54" t="e">
        <f t="shared" si="1110"/>
        <v>#REF!</v>
      </c>
      <c r="AS110" s="54" t="e">
        <f t="shared" si="1110"/>
        <v>#REF!</v>
      </c>
      <c r="AT110" s="54" t="e">
        <f t="shared" si="1110"/>
        <v>#REF!</v>
      </c>
      <c r="AU110" s="54" t="e">
        <f t="shared" si="1110"/>
        <v>#REF!</v>
      </c>
      <c r="AV110" s="54" t="e">
        <f t="shared" si="1110"/>
        <v>#REF!</v>
      </c>
      <c r="AW110" s="54" t="e">
        <f t="shared" si="1110"/>
        <v>#REF!</v>
      </c>
      <c r="AX110" s="54" t="e">
        <f t="shared" si="1110"/>
        <v>#REF!</v>
      </c>
      <c r="AY110" s="54" t="e">
        <f t="shared" si="1110"/>
        <v>#REF!</v>
      </c>
      <c r="AZ110" s="54" t="e">
        <f t="shared" si="1110"/>
        <v>#REF!</v>
      </c>
      <c r="BA110" s="54" t="e">
        <f t="shared" si="1110"/>
        <v>#REF!</v>
      </c>
      <c r="BB110" s="54" t="e">
        <f t="shared" si="1110"/>
        <v>#REF!</v>
      </c>
      <c r="BC110" s="54" t="e">
        <f t="shared" si="1110"/>
        <v>#REF!</v>
      </c>
      <c r="BD110" s="54" t="e">
        <f t="shared" si="1110"/>
        <v>#REF!</v>
      </c>
      <c r="BE110" s="54" t="e">
        <f t="shared" si="1110"/>
        <v>#REF!</v>
      </c>
      <c r="BF110" s="54" t="e">
        <f t="shared" si="1110"/>
        <v>#REF!</v>
      </c>
      <c r="BG110" s="54" t="e">
        <f t="shared" si="1110"/>
        <v>#REF!</v>
      </c>
      <c r="BH110" s="54" t="e">
        <f t="shared" si="1110"/>
        <v>#REF!</v>
      </c>
      <c r="BI110" s="54" t="e">
        <f t="shared" si="1110"/>
        <v>#REF!</v>
      </c>
      <c r="BJ110" s="54" t="e">
        <f t="shared" si="1110"/>
        <v>#REF!</v>
      </c>
      <c r="BK110" s="54" t="e">
        <f t="shared" si="1110"/>
        <v>#REF!</v>
      </c>
      <c r="BL110" s="54" t="e">
        <f t="shared" si="1110"/>
        <v>#REF!</v>
      </c>
      <c r="BM110" s="54" t="e">
        <f t="shared" si="1110"/>
        <v>#REF!</v>
      </c>
      <c r="BN110" s="54" t="e">
        <f t="shared" si="1110"/>
        <v>#REF!</v>
      </c>
      <c r="BO110" s="54" t="e">
        <f t="shared" si="1110"/>
        <v>#REF!</v>
      </c>
      <c r="BP110" s="54" t="e">
        <f t="shared" si="1110"/>
        <v>#REF!</v>
      </c>
      <c r="BQ110" s="54" t="e">
        <f t="shared" ref="BQ110:CV110" si="1111">BQ72+BQ34</f>
        <v>#REF!</v>
      </c>
      <c r="BR110" s="54" t="e">
        <f t="shared" si="1111"/>
        <v>#REF!</v>
      </c>
      <c r="BS110" s="54" t="e">
        <f t="shared" si="1111"/>
        <v>#REF!</v>
      </c>
      <c r="BT110" s="54" t="e">
        <f t="shared" si="1111"/>
        <v>#REF!</v>
      </c>
      <c r="BU110" s="54" t="e">
        <f t="shared" si="1111"/>
        <v>#REF!</v>
      </c>
      <c r="BV110" s="54" t="e">
        <f t="shared" si="1111"/>
        <v>#REF!</v>
      </c>
      <c r="BW110" s="54" t="e">
        <f t="shared" si="1111"/>
        <v>#REF!</v>
      </c>
      <c r="BX110" s="54" t="e">
        <f t="shared" si="1111"/>
        <v>#REF!</v>
      </c>
      <c r="BY110" s="54" t="e">
        <f t="shared" si="1111"/>
        <v>#REF!</v>
      </c>
      <c r="BZ110" s="54" t="e">
        <f t="shared" si="1111"/>
        <v>#REF!</v>
      </c>
      <c r="CA110" s="54" t="e">
        <f t="shared" si="1111"/>
        <v>#REF!</v>
      </c>
      <c r="CB110" s="54" t="e">
        <f t="shared" si="1111"/>
        <v>#REF!</v>
      </c>
      <c r="CC110" s="54" t="e">
        <f t="shared" si="1111"/>
        <v>#REF!</v>
      </c>
      <c r="CD110" s="54" t="e">
        <f t="shared" si="1111"/>
        <v>#REF!</v>
      </c>
      <c r="CE110" s="54" t="e">
        <f t="shared" si="1111"/>
        <v>#REF!</v>
      </c>
      <c r="CF110" s="54" t="e">
        <f t="shared" si="1111"/>
        <v>#REF!</v>
      </c>
      <c r="CG110" s="54" t="e">
        <f t="shared" si="1111"/>
        <v>#REF!</v>
      </c>
      <c r="CH110" s="54" t="e">
        <f t="shared" si="1111"/>
        <v>#REF!</v>
      </c>
      <c r="CI110" s="54" t="e">
        <f t="shared" si="1111"/>
        <v>#REF!</v>
      </c>
      <c r="CJ110" s="54" t="e">
        <f t="shared" si="1111"/>
        <v>#REF!</v>
      </c>
      <c r="CK110" s="54" t="e">
        <f t="shared" si="1111"/>
        <v>#REF!</v>
      </c>
      <c r="CL110" s="54" t="e">
        <f t="shared" si="1111"/>
        <v>#REF!</v>
      </c>
      <c r="CM110" s="54" t="e">
        <f t="shared" si="1111"/>
        <v>#REF!</v>
      </c>
      <c r="CN110" s="54" t="e">
        <f t="shared" si="1111"/>
        <v>#REF!</v>
      </c>
      <c r="CO110" s="54" t="e">
        <f t="shared" si="1111"/>
        <v>#REF!</v>
      </c>
      <c r="CP110" s="54" t="e">
        <f t="shared" si="1111"/>
        <v>#REF!</v>
      </c>
      <c r="CQ110" s="54" t="e">
        <f t="shared" si="1111"/>
        <v>#REF!</v>
      </c>
      <c r="CR110" s="54" t="e">
        <f t="shared" si="1111"/>
        <v>#REF!</v>
      </c>
      <c r="CS110" s="54" t="e">
        <f t="shared" si="1111"/>
        <v>#REF!</v>
      </c>
      <c r="CT110" s="54" t="e">
        <f t="shared" si="1111"/>
        <v>#REF!</v>
      </c>
      <c r="CU110" s="54" t="e">
        <f t="shared" si="1111"/>
        <v>#REF!</v>
      </c>
      <c r="CV110" s="54" t="e">
        <f t="shared" si="1111"/>
        <v>#REF!</v>
      </c>
      <c r="CW110" s="54" t="e">
        <f t="shared" ref="CW110:ED110" si="1112">CW72+CW34</f>
        <v>#REF!</v>
      </c>
      <c r="CX110" s="54" t="e">
        <f t="shared" si="1112"/>
        <v>#REF!</v>
      </c>
      <c r="CY110" s="54" t="e">
        <f t="shared" si="1112"/>
        <v>#REF!</v>
      </c>
      <c r="CZ110" s="54" t="e">
        <f t="shared" si="1112"/>
        <v>#REF!</v>
      </c>
      <c r="DA110" s="54" t="e">
        <f t="shared" si="1112"/>
        <v>#REF!</v>
      </c>
      <c r="DB110" s="54" t="e">
        <f t="shared" si="1112"/>
        <v>#REF!</v>
      </c>
      <c r="DC110" s="54" t="e">
        <f t="shared" si="1112"/>
        <v>#REF!</v>
      </c>
      <c r="DD110" s="54" t="e">
        <f t="shared" si="1112"/>
        <v>#REF!</v>
      </c>
      <c r="DE110" s="54" t="e">
        <f t="shared" si="1112"/>
        <v>#REF!</v>
      </c>
      <c r="DF110" s="54" t="e">
        <f t="shared" si="1112"/>
        <v>#REF!</v>
      </c>
      <c r="DG110" s="54" t="e">
        <f t="shared" si="1112"/>
        <v>#REF!</v>
      </c>
      <c r="DH110" s="54" t="e">
        <f t="shared" si="1112"/>
        <v>#REF!</v>
      </c>
      <c r="DI110" s="54" t="e">
        <f t="shared" si="1112"/>
        <v>#REF!</v>
      </c>
      <c r="DJ110" s="54" t="e">
        <f t="shared" si="1112"/>
        <v>#REF!</v>
      </c>
      <c r="DK110" s="54" t="e">
        <f t="shared" si="1112"/>
        <v>#REF!</v>
      </c>
      <c r="DL110" s="54" t="e">
        <f t="shared" si="1112"/>
        <v>#REF!</v>
      </c>
      <c r="DM110" s="54" t="e">
        <f t="shared" si="1112"/>
        <v>#REF!</v>
      </c>
      <c r="DN110" s="54" t="e">
        <f t="shared" si="1112"/>
        <v>#REF!</v>
      </c>
      <c r="DO110" s="54" t="e">
        <f t="shared" si="1112"/>
        <v>#REF!</v>
      </c>
      <c r="DP110" s="54" t="e">
        <f t="shared" si="1112"/>
        <v>#REF!</v>
      </c>
      <c r="DQ110" s="54" t="e">
        <f t="shared" si="1112"/>
        <v>#REF!</v>
      </c>
      <c r="DR110" s="54" t="e">
        <f t="shared" si="1112"/>
        <v>#REF!</v>
      </c>
      <c r="DS110" s="54" t="e">
        <f t="shared" si="1112"/>
        <v>#REF!</v>
      </c>
      <c r="DT110" s="54" t="e">
        <f t="shared" si="1112"/>
        <v>#REF!</v>
      </c>
      <c r="DU110" s="54" t="e">
        <f t="shared" si="1112"/>
        <v>#REF!</v>
      </c>
      <c r="DV110" s="54" t="e">
        <f t="shared" si="1112"/>
        <v>#REF!</v>
      </c>
      <c r="DW110" s="54" t="e">
        <f t="shared" si="1112"/>
        <v>#REF!</v>
      </c>
      <c r="DX110" s="54" t="e">
        <f t="shared" si="1112"/>
        <v>#REF!</v>
      </c>
      <c r="DY110" s="54" t="e">
        <f t="shared" si="1112"/>
        <v>#REF!</v>
      </c>
      <c r="DZ110" s="54" t="e">
        <f t="shared" si="1112"/>
        <v>#REF!</v>
      </c>
      <c r="EA110" s="54" t="e">
        <f t="shared" si="1112"/>
        <v>#REF!</v>
      </c>
      <c r="EB110" s="54" t="e">
        <f t="shared" si="1112"/>
        <v>#REF!</v>
      </c>
      <c r="EC110" s="54" t="e">
        <f t="shared" si="1112"/>
        <v>#REF!</v>
      </c>
      <c r="ED110" s="54" t="e">
        <f t="shared" si="1112"/>
        <v>#REF!</v>
      </c>
      <c r="EE110" s="62"/>
      <c r="EF110" s="54" t="e">
        <f t="shared" ref="EF110:EF112" si="1113">+Q110</f>
        <v>#REF!</v>
      </c>
      <c r="EG110" s="54" t="e">
        <f t="shared" ref="EG110:EG112" si="1114">+AD110</f>
        <v>#REF!</v>
      </c>
      <c r="EH110" s="54" t="e">
        <f t="shared" ref="EH110:EH112" si="1115">+AQ110</f>
        <v>#REF!</v>
      </c>
      <c r="EI110" s="54" t="e">
        <f t="shared" ref="EI110:EI112" si="1116">+BD110</f>
        <v>#REF!</v>
      </c>
      <c r="EJ110" s="54" t="e">
        <f t="shared" ref="EJ110:EJ112" si="1117">+BQ110</f>
        <v>#REF!</v>
      </c>
      <c r="EK110" s="54" t="e">
        <f t="shared" ref="EK110:EK112" si="1118">+CD110</f>
        <v>#REF!</v>
      </c>
      <c r="EL110" s="54" t="e">
        <f t="shared" ref="EL110:EL112" si="1119">+CQ110</f>
        <v>#REF!</v>
      </c>
      <c r="EM110" s="54" t="e">
        <f t="shared" ref="EM110:EM112" si="1120">+DD110</f>
        <v>#REF!</v>
      </c>
      <c r="EN110" s="54" t="e">
        <f t="shared" ref="EN110:EN112" si="1121">+DQ110</f>
        <v>#REF!</v>
      </c>
      <c r="EO110" s="54" t="e">
        <f t="shared" ref="EO110:EO112" si="1122">+ED110</f>
        <v>#REF!</v>
      </c>
      <c r="EQ110" s="222" t="e">
        <f>EF110-'Output to Forecast model'!C29</f>
        <v>#REF!</v>
      </c>
      <c r="ER110" s="222" t="e">
        <f>EG110-'Output to Forecast model'!D29</f>
        <v>#REF!</v>
      </c>
      <c r="ES110" s="222" t="e">
        <f>EH110-'Output to Forecast model'!E29</f>
        <v>#REF!</v>
      </c>
      <c r="ET110" s="222" t="e">
        <f>EI110-'Output to Forecast model'!F29</f>
        <v>#REF!</v>
      </c>
      <c r="EU110" s="222" t="e">
        <f>EJ110-'Output to Forecast model'!G29</f>
        <v>#REF!</v>
      </c>
      <c r="EV110" s="222" t="e">
        <f>EK110-'Output to Forecast model'!H29</f>
        <v>#REF!</v>
      </c>
      <c r="EW110" s="222" t="e">
        <f>EL110-'Output to Forecast model'!I29</f>
        <v>#REF!</v>
      </c>
      <c r="EX110" s="222" t="e">
        <f>EM110-'Output to Forecast model'!J29</f>
        <v>#REF!</v>
      </c>
      <c r="EY110" s="222" t="e">
        <f>EN110-'Output to Forecast model'!K29</f>
        <v>#REF!</v>
      </c>
      <c r="EZ110" s="222" t="e">
        <f>EO110-'Output to Forecast model'!L29</f>
        <v>#REF!</v>
      </c>
    </row>
    <row r="111" spans="1:156" x14ac:dyDescent="0.2">
      <c r="A111" s="37">
        <f>+A73+27</f>
        <v>77</v>
      </c>
      <c r="C111" s="35" t="s">
        <v>87</v>
      </c>
      <c r="D111" s="34"/>
      <c r="E111" s="54" t="e">
        <f t="shared" ref="E111:AJ111" si="1123">E73+E35</f>
        <v>#REF!</v>
      </c>
      <c r="F111" s="54" t="e">
        <f t="shared" si="1123"/>
        <v>#REF!</v>
      </c>
      <c r="G111" s="54" t="e">
        <f t="shared" si="1123"/>
        <v>#REF!</v>
      </c>
      <c r="H111" s="54" t="e">
        <f t="shared" si="1123"/>
        <v>#REF!</v>
      </c>
      <c r="I111" s="54" t="e">
        <f t="shared" si="1123"/>
        <v>#REF!</v>
      </c>
      <c r="J111" s="54" t="e">
        <f t="shared" si="1123"/>
        <v>#REF!</v>
      </c>
      <c r="K111" s="54" t="e">
        <f t="shared" si="1123"/>
        <v>#REF!</v>
      </c>
      <c r="L111" s="54" t="e">
        <f t="shared" si="1123"/>
        <v>#REF!</v>
      </c>
      <c r="M111" s="54" t="e">
        <f t="shared" si="1123"/>
        <v>#REF!</v>
      </c>
      <c r="N111" s="54" t="e">
        <f t="shared" si="1123"/>
        <v>#REF!</v>
      </c>
      <c r="O111" s="54" t="e">
        <f t="shared" si="1123"/>
        <v>#REF!</v>
      </c>
      <c r="P111" s="54" t="e">
        <f t="shared" si="1123"/>
        <v>#REF!</v>
      </c>
      <c r="Q111" s="54" t="e">
        <f t="shared" si="1123"/>
        <v>#REF!</v>
      </c>
      <c r="R111" s="54" t="e">
        <f t="shared" si="1123"/>
        <v>#REF!</v>
      </c>
      <c r="S111" s="54" t="e">
        <f t="shared" si="1123"/>
        <v>#REF!</v>
      </c>
      <c r="T111" s="54" t="e">
        <f t="shared" si="1123"/>
        <v>#REF!</v>
      </c>
      <c r="U111" s="54" t="e">
        <f t="shared" si="1123"/>
        <v>#REF!</v>
      </c>
      <c r="V111" s="54" t="e">
        <f t="shared" si="1123"/>
        <v>#REF!</v>
      </c>
      <c r="W111" s="54" t="e">
        <f t="shared" si="1123"/>
        <v>#REF!</v>
      </c>
      <c r="X111" s="54" t="e">
        <f t="shared" si="1123"/>
        <v>#REF!</v>
      </c>
      <c r="Y111" s="54" t="e">
        <f t="shared" si="1123"/>
        <v>#REF!</v>
      </c>
      <c r="Z111" s="54" t="e">
        <f t="shared" si="1123"/>
        <v>#REF!</v>
      </c>
      <c r="AA111" s="54" t="e">
        <f t="shared" si="1123"/>
        <v>#REF!</v>
      </c>
      <c r="AB111" s="54" t="e">
        <f t="shared" si="1123"/>
        <v>#REF!</v>
      </c>
      <c r="AC111" s="54" t="e">
        <f t="shared" si="1123"/>
        <v>#REF!</v>
      </c>
      <c r="AD111" s="54" t="e">
        <f t="shared" si="1123"/>
        <v>#REF!</v>
      </c>
      <c r="AE111" s="54" t="e">
        <f t="shared" si="1123"/>
        <v>#REF!</v>
      </c>
      <c r="AF111" s="54" t="e">
        <f t="shared" si="1123"/>
        <v>#REF!</v>
      </c>
      <c r="AG111" s="54" t="e">
        <f t="shared" si="1123"/>
        <v>#REF!</v>
      </c>
      <c r="AH111" s="54" t="e">
        <f t="shared" si="1123"/>
        <v>#REF!</v>
      </c>
      <c r="AI111" s="54" t="e">
        <f t="shared" si="1123"/>
        <v>#REF!</v>
      </c>
      <c r="AJ111" s="54" t="e">
        <f t="shared" si="1123"/>
        <v>#REF!</v>
      </c>
      <c r="AK111" s="54" t="e">
        <f t="shared" ref="AK111:BP111" si="1124">AK73+AK35</f>
        <v>#REF!</v>
      </c>
      <c r="AL111" s="54" t="e">
        <f t="shared" si="1124"/>
        <v>#REF!</v>
      </c>
      <c r="AM111" s="54" t="e">
        <f t="shared" si="1124"/>
        <v>#REF!</v>
      </c>
      <c r="AN111" s="54" t="e">
        <f t="shared" si="1124"/>
        <v>#REF!</v>
      </c>
      <c r="AO111" s="54" t="e">
        <f t="shared" si="1124"/>
        <v>#REF!</v>
      </c>
      <c r="AP111" s="54" t="e">
        <f t="shared" si="1124"/>
        <v>#REF!</v>
      </c>
      <c r="AQ111" s="54" t="e">
        <f t="shared" si="1124"/>
        <v>#REF!</v>
      </c>
      <c r="AR111" s="54" t="e">
        <f t="shared" si="1124"/>
        <v>#REF!</v>
      </c>
      <c r="AS111" s="54" t="e">
        <f t="shared" si="1124"/>
        <v>#REF!</v>
      </c>
      <c r="AT111" s="54" t="e">
        <f t="shared" si="1124"/>
        <v>#REF!</v>
      </c>
      <c r="AU111" s="54" t="e">
        <f t="shared" si="1124"/>
        <v>#REF!</v>
      </c>
      <c r="AV111" s="54" t="e">
        <f t="shared" si="1124"/>
        <v>#REF!</v>
      </c>
      <c r="AW111" s="54" t="e">
        <f t="shared" si="1124"/>
        <v>#REF!</v>
      </c>
      <c r="AX111" s="54" t="e">
        <f t="shared" si="1124"/>
        <v>#REF!</v>
      </c>
      <c r="AY111" s="54" t="e">
        <f t="shared" si="1124"/>
        <v>#REF!</v>
      </c>
      <c r="AZ111" s="54" t="e">
        <f t="shared" si="1124"/>
        <v>#REF!</v>
      </c>
      <c r="BA111" s="54" t="e">
        <f t="shared" si="1124"/>
        <v>#REF!</v>
      </c>
      <c r="BB111" s="54" t="e">
        <f t="shared" si="1124"/>
        <v>#REF!</v>
      </c>
      <c r="BC111" s="54" t="e">
        <f t="shared" si="1124"/>
        <v>#REF!</v>
      </c>
      <c r="BD111" s="54" t="e">
        <f t="shared" si="1124"/>
        <v>#REF!</v>
      </c>
      <c r="BE111" s="54" t="e">
        <f t="shared" si="1124"/>
        <v>#REF!</v>
      </c>
      <c r="BF111" s="54" t="e">
        <f t="shared" si="1124"/>
        <v>#REF!</v>
      </c>
      <c r="BG111" s="54" t="e">
        <f t="shared" si="1124"/>
        <v>#REF!</v>
      </c>
      <c r="BH111" s="54" t="e">
        <f t="shared" si="1124"/>
        <v>#REF!</v>
      </c>
      <c r="BI111" s="54" t="e">
        <f t="shared" si="1124"/>
        <v>#REF!</v>
      </c>
      <c r="BJ111" s="54" t="e">
        <f t="shared" si="1124"/>
        <v>#REF!</v>
      </c>
      <c r="BK111" s="54" t="e">
        <f t="shared" si="1124"/>
        <v>#REF!</v>
      </c>
      <c r="BL111" s="54" t="e">
        <f t="shared" si="1124"/>
        <v>#REF!</v>
      </c>
      <c r="BM111" s="54" t="e">
        <f t="shared" si="1124"/>
        <v>#REF!</v>
      </c>
      <c r="BN111" s="54" t="e">
        <f t="shared" si="1124"/>
        <v>#REF!</v>
      </c>
      <c r="BO111" s="54" t="e">
        <f t="shared" si="1124"/>
        <v>#REF!</v>
      </c>
      <c r="BP111" s="54" t="e">
        <f t="shared" si="1124"/>
        <v>#REF!</v>
      </c>
      <c r="BQ111" s="54" t="e">
        <f t="shared" ref="BQ111:CV111" si="1125">BQ73+BQ35</f>
        <v>#REF!</v>
      </c>
      <c r="BR111" s="54" t="e">
        <f t="shared" si="1125"/>
        <v>#REF!</v>
      </c>
      <c r="BS111" s="54" t="e">
        <f t="shared" si="1125"/>
        <v>#REF!</v>
      </c>
      <c r="BT111" s="54" t="e">
        <f t="shared" si="1125"/>
        <v>#REF!</v>
      </c>
      <c r="BU111" s="54" t="e">
        <f t="shared" si="1125"/>
        <v>#REF!</v>
      </c>
      <c r="BV111" s="54" t="e">
        <f t="shared" si="1125"/>
        <v>#REF!</v>
      </c>
      <c r="BW111" s="54" t="e">
        <f t="shared" si="1125"/>
        <v>#REF!</v>
      </c>
      <c r="BX111" s="54" t="e">
        <f t="shared" si="1125"/>
        <v>#REF!</v>
      </c>
      <c r="BY111" s="54" t="e">
        <f t="shared" si="1125"/>
        <v>#REF!</v>
      </c>
      <c r="BZ111" s="54" t="e">
        <f t="shared" si="1125"/>
        <v>#REF!</v>
      </c>
      <c r="CA111" s="54" t="e">
        <f t="shared" si="1125"/>
        <v>#REF!</v>
      </c>
      <c r="CB111" s="54" t="e">
        <f t="shared" si="1125"/>
        <v>#REF!</v>
      </c>
      <c r="CC111" s="54" t="e">
        <f t="shared" si="1125"/>
        <v>#REF!</v>
      </c>
      <c r="CD111" s="54" t="e">
        <f t="shared" si="1125"/>
        <v>#REF!</v>
      </c>
      <c r="CE111" s="54" t="e">
        <f t="shared" si="1125"/>
        <v>#REF!</v>
      </c>
      <c r="CF111" s="54" t="e">
        <f t="shared" si="1125"/>
        <v>#REF!</v>
      </c>
      <c r="CG111" s="54" t="e">
        <f t="shared" si="1125"/>
        <v>#REF!</v>
      </c>
      <c r="CH111" s="54" t="e">
        <f t="shared" si="1125"/>
        <v>#REF!</v>
      </c>
      <c r="CI111" s="54" t="e">
        <f t="shared" si="1125"/>
        <v>#REF!</v>
      </c>
      <c r="CJ111" s="54" t="e">
        <f t="shared" si="1125"/>
        <v>#REF!</v>
      </c>
      <c r="CK111" s="54" t="e">
        <f t="shared" si="1125"/>
        <v>#REF!</v>
      </c>
      <c r="CL111" s="54" t="e">
        <f t="shared" si="1125"/>
        <v>#REF!</v>
      </c>
      <c r="CM111" s="54" t="e">
        <f t="shared" si="1125"/>
        <v>#REF!</v>
      </c>
      <c r="CN111" s="54" t="e">
        <f t="shared" si="1125"/>
        <v>#REF!</v>
      </c>
      <c r="CO111" s="54" t="e">
        <f t="shared" si="1125"/>
        <v>#REF!</v>
      </c>
      <c r="CP111" s="54" t="e">
        <f t="shared" si="1125"/>
        <v>#REF!</v>
      </c>
      <c r="CQ111" s="54" t="e">
        <f t="shared" si="1125"/>
        <v>#REF!</v>
      </c>
      <c r="CR111" s="54" t="e">
        <f t="shared" si="1125"/>
        <v>#REF!</v>
      </c>
      <c r="CS111" s="54" t="e">
        <f t="shared" si="1125"/>
        <v>#REF!</v>
      </c>
      <c r="CT111" s="54" t="e">
        <f t="shared" si="1125"/>
        <v>#REF!</v>
      </c>
      <c r="CU111" s="54" t="e">
        <f t="shared" si="1125"/>
        <v>#REF!</v>
      </c>
      <c r="CV111" s="54" t="e">
        <f t="shared" si="1125"/>
        <v>#REF!</v>
      </c>
      <c r="CW111" s="54" t="e">
        <f t="shared" ref="CW111:ED111" si="1126">CW73+CW35</f>
        <v>#REF!</v>
      </c>
      <c r="CX111" s="54" t="e">
        <f t="shared" si="1126"/>
        <v>#REF!</v>
      </c>
      <c r="CY111" s="54" t="e">
        <f t="shared" si="1126"/>
        <v>#REF!</v>
      </c>
      <c r="CZ111" s="54" t="e">
        <f t="shared" si="1126"/>
        <v>#REF!</v>
      </c>
      <c r="DA111" s="54" t="e">
        <f t="shared" si="1126"/>
        <v>#REF!</v>
      </c>
      <c r="DB111" s="54" t="e">
        <f t="shared" si="1126"/>
        <v>#REF!</v>
      </c>
      <c r="DC111" s="54" t="e">
        <f t="shared" si="1126"/>
        <v>#REF!</v>
      </c>
      <c r="DD111" s="54" t="e">
        <f t="shared" si="1126"/>
        <v>#REF!</v>
      </c>
      <c r="DE111" s="54" t="e">
        <f t="shared" si="1126"/>
        <v>#REF!</v>
      </c>
      <c r="DF111" s="54" t="e">
        <f t="shared" si="1126"/>
        <v>#REF!</v>
      </c>
      <c r="DG111" s="54" t="e">
        <f t="shared" si="1126"/>
        <v>#REF!</v>
      </c>
      <c r="DH111" s="54" t="e">
        <f t="shared" si="1126"/>
        <v>#REF!</v>
      </c>
      <c r="DI111" s="54" t="e">
        <f t="shared" si="1126"/>
        <v>#REF!</v>
      </c>
      <c r="DJ111" s="54" t="e">
        <f t="shared" si="1126"/>
        <v>#REF!</v>
      </c>
      <c r="DK111" s="54" t="e">
        <f t="shared" si="1126"/>
        <v>#REF!</v>
      </c>
      <c r="DL111" s="54" t="e">
        <f t="shared" si="1126"/>
        <v>#REF!</v>
      </c>
      <c r="DM111" s="54" t="e">
        <f t="shared" si="1126"/>
        <v>#REF!</v>
      </c>
      <c r="DN111" s="54" t="e">
        <f t="shared" si="1126"/>
        <v>#REF!</v>
      </c>
      <c r="DO111" s="54" t="e">
        <f t="shared" si="1126"/>
        <v>#REF!</v>
      </c>
      <c r="DP111" s="54" t="e">
        <f t="shared" si="1126"/>
        <v>#REF!</v>
      </c>
      <c r="DQ111" s="54" t="e">
        <f t="shared" si="1126"/>
        <v>#REF!</v>
      </c>
      <c r="DR111" s="54" t="e">
        <f t="shared" si="1126"/>
        <v>#REF!</v>
      </c>
      <c r="DS111" s="54" t="e">
        <f t="shared" si="1126"/>
        <v>#REF!</v>
      </c>
      <c r="DT111" s="54" t="e">
        <f t="shared" si="1126"/>
        <v>#REF!</v>
      </c>
      <c r="DU111" s="54" t="e">
        <f t="shared" si="1126"/>
        <v>#REF!</v>
      </c>
      <c r="DV111" s="54" t="e">
        <f t="shared" si="1126"/>
        <v>#REF!</v>
      </c>
      <c r="DW111" s="54" t="e">
        <f t="shared" si="1126"/>
        <v>#REF!</v>
      </c>
      <c r="DX111" s="54" t="e">
        <f t="shared" si="1126"/>
        <v>#REF!</v>
      </c>
      <c r="DY111" s="54" t="e">
        <f t="shared" si="1126"/>
        <v>#REF!</v>
      </c>
      <c r="DZ111" s="54" t="e">
        <f t="shared" si="1126"/>
        <v>#REF!</v>
      </c>
      <c r="EA111" s="54" t="e">
        <f t="shared" si="1126"/>
        <v>#REF!</v>
      </c>
      <c r="EB111" s="54" t="e">
        <f t="shared" si="1126"/>
        <v>#REF!</v>
      </c>
      <c r="EC111" s="54" t="e">
        <f t="shared" si="1126"/>
        <v>#REF!</v>
      </c>
      <c r="ED111" s="54" t="e">
        <f t="shared" si="1126"/>
        <v>#REF!</v>
      </c>
      <c r="EE111" s="62"/>
      <c r="EF111" s="54" t="e">
        <f t="shared" si="1113"/>
        <v>#REF!</v>
      </c>
      <c r="EG111" s="54" t="e">
        <f t="shared" si="1114"/>
        <v>#REF!</v>
      </c>
      <c r="EH111" s="54" t="e">
        <f t="shared" si="1115"/>
        <v>#REF!</v>
      </c>
      <c r="EI111" s="54" t="e">
        <f t="shared" si="1116"/>
        <v>#REF!</v>
      </c>
      <c r="EJ111" s="54" t="e">
        <f t="shared" si="1117"/>
        <v>#REF!</v>
      </c>
      <c r="EK111" s="54" t="e">
        <f t="shared" si="1118"/>
        <v>#REF!</v>
      </c>
      <c r="EL111" s="54" t="e">
        <f t="shared" si="1119"/>
        <v>#REF!</v>
      </c>
      <c r="EM111" s="54" t="e">
        <f t="shared" si="1120"/>
        <v>#REF!</v>
      </c>
      <c r="EN111" s="54" t="e">
        <f t="shared" si="1121"/>
        <v>#REF!</v>
      </c>
      <c r="EO111" s="54" t="e">
        <f t="shared" si="1122"/>
        <v>#REF!</v>
      </c>
      <c r="EQ111" s="222" t="e">
        <f>EF111-'Output to Forecast model'!C30</f>
        <v>#REF!</v>
      </c>
      <c r="ER111" s="222" t="e">
        <f>EG111-'Output to Forecast model'!D30</f>
        <v>#REF!</v>
      </c>
      <c r="ES111" s="222" t="e">
        <f>EH111-'Output to Forecast model'!E30</f>
        <v>#REF!</v>
      </c>
      <c r="ET111" s="222" t="e">
        <f>EI111-'Output to Forecast model'!F30</f>
        <v>#REF!</v>
      </c>
      <c r="EU111" s="222" t="e">
        <f>EJ111-'Output to Forecast model'!G30</f>
        <v>#REF!</v>
      </c>
      <c r="EV111" s="222" t="e">
        <f>EK111-'Output to Forecast model'!H30</f>
        <v>#REF!</v>
      </c>
      <c r="EW111" s="222" t="e">
        <f>EL111-'Output to Forecast model'!I30</f>
        <v>#REF!</v>
      </c>
      <c r="EX111" s="222" t="e">
        <f>EM111-'Output to Forecast model'!J30</f>
        <v>#REF!</v>
      </c>
      <c r="EY111" s="222" t="e">
        <f>EN111-'Output to Forecast model'!K30</f>
        <v>#REF!</v>
      </c>
      <c r="EZ111" s="222" t="e">
        <f>EO111-'Output to Forecast model'!L30</f>
        <v>#REF!</v>
      </c>
    </row>
    <row r="112" spans="1:156" x14ac:dyDescent="0.2">
      <c r="A112" s="37">
        <f>+A74+27</f>
        <v>78</v>
      </c>
      <c r="C112" s="31" t="s">
        <v>88</v>
      </c>
      <c r="D112" s="34"/>
      <c r="E112" s="54">
        <f t="shared" ref="E112:AJ112" si="1127">E74+E36</f>
        <v>0</v>
      </c>
      <c r="F112" s="54">
        <f t="shared" si="1127"/>
        <v>0</v>
      </c>
      <c r="G112" s="54">
        <f t="shared" si="1127"/>
        <v>0</v>
      </c>
      <c r="H112" s="54">
        <f t="shared" si="1127"/>
        <v>0</v>
      </c>
      <c r="I112" s="54">
        <f t="shared" si="1127"/>
        <v>0</v>
      </c>
      <c r="J112" s="54">
        <f t="shared" si="1127"/>
        <v>0</v>
      </c>
      <c r="K112" s="54">
        <f t="shared" si="1127"/>
        <v>0</v>
      </c>
      <c r="L112" s="54">
        <f t="shared" si="1127"/>
        <v>0</v>
      </c>
      <c r="M112" s="54">
        <f t="shared" si="1127"/>
        <v>0</v>
      </c>
      <c r="N112" s="54">
        <f t="shared" si="1127"/>
        <v>0</v>
      </c>
      <c r="O112" s="54">
        <f t="shared" si="1127"/>
        <v>0</v>
      </c>
      <c r="P112" s="54">
        <f t="shared" si="1127"/>
        <v>0</v>
      </c>
      <c r="Q112" s="54">
        <f t="shared" si="1127"/>
        <v>0</v>
      </c>
      <c r="R112" s="54">
        <f t="shared" si="1127"/>
        <v>0</v>
      </c>
      <c r="S112" s="54">
        <f t="shared" si="1127"/>
        <v>0</v>
      </c>
      <c r="T112" s="54">
        <f t="shared" si="1127"/>
        <v>0</v>
      </c>
      <c r="U112" s="54">
        <f t="shared" si="1127"/>
        <v>0</v>
      </c>
      <c r="V112" s="54">
        <f t="shared" si="1127"/>
        <v>0</v>
      </c>
      <c r="W112" s="54">
        <f t="shared" si="1127"/>
        <v>0</v>
      </c>
      <c r="X112" s="54">
        <f t="shared" si="1127"/>
        <v>0</v>
      </c>
      <c r="Y112" s="54">
        <f t="shared" si="1127"/>
        <v>0</v>
      </c>
      <c r="Z112" s="54">
        <f t="shared" si="1127"/>
        <v>0</v>
      </c>
      <c r="AA112" s="54">
        <f t="shared" si="1127"/>
        <v>0</v>
      </c>
      <c r="AB112" s="54">
        <f t="shared" si="1127"/>
        <v>0</v>
      </c>
      <c r="AC112" s="54">
        <f t="shared" si="1127"/>
        <v>0</v>
      </c>
      <c r="AD112" s="54">
        <f t="shared" si="1127"/>
        <v>0</v>
      </c>
      <c r="AE112" s="54">
        <f t="shared" si="1127"/>
        <v>0</v>
      </c>
      <c r="AF112" s="54">
        <f t="shared" si="1127"/>
        <v>0</v>
      </c>
      <c r="AG112" s="54">
        <f t="shared" si="1127"/>
        <v>0</v>
      </c>
      <c r="AH112" s="54">
        <f t="shared" si="1127"/>
        <v>0</v>
      </c>
      <c r="AI112" s="54">
        <f t="shared" si="1127"/>
        <v>0</v>
      </c>
      <c r="AJ112" s="54">
        <f t="shared" si="1127"/>
        <v>0</v>
      </c>
      <c r="AK112" s="54">
        <f t="shared" ref="AK112:BP112" si="1128">AK74+AK36</f>
        <v>0</v>
      </c>
      <c r="AL112" s="54">
        <f t="shared" si="1128"/>
        <v>0</v>
      </c>
      <c r="AM112" s="54">
        <f t="shared" si="1128"/>
        <v>0</v>
      </c>
      <c r="AN112" s="54">
        <f t="shared" si="1128"/>
        <v>0</v>
      </c>
      <c r="AO112" s="54">
        <f t="shared" si="1128"/>
        <v>0</v>
      </c>
      <c r="AP112" s="54">
        <f t="shared" si="1128"/>
        <v>0</v>
      </c>
      <c r="AQ112" s="54">
        <f t="shared" si="1128"/>
        <v>0</v>
      </c>
      <c r="AR112" s="54">
        <f t="shared" si="1128"/>
        <v>0</v>
      </c>
      <c r="AS112" s="54">
        <f t="shared" si="1128"/>
        <v>0</v>
      </c>
      <c r="AT112" s="54">
        <f t="shared" si="1128"/>
        <v>0</v>
      </c>
      <c r="AU112" s="54">
        <f t="shared" si="1128"/>
        <v>0</v>
      </c>
      <c r="AV112" s="54">
        <f t="shared" si="1128"/>
        <v>0</v>
      </c>
      <c r="AW112" s="54">
        <f t="shared" si="1128"/>
        <v>0</v>
      </c>
      <c r="AX112" s="54">
        <f t="shared" si="1128"/>
        <v>0</v>
      </c>
      <c r="AY112" s="54">
        <f t="shared" si="1128"/>
        <v>0</v>
      </c>
      <c r="AZ112" s="54">
        <f t="shared" si="1128"/>
        <v>0</v>
      </c>
      <c r="BA112" s="54">
        <f t="shared" si="1128"/>
        <v>0</v>
      </c>
      <c r="BB112" s="54">
        <f t="shared" si="1128"/>
        <v>0</v>
      </c>
      <c r="BC112" s="54">
        <f t="shared" si="1128"/>
        <v>0</v>
      </c>
      <c r="BD112" s="54">
        <f t="shared" si="1128"/>
        <v>0</v>
      </c>
      <c r="BE112" s="54">
        <f t="shared" si="1128"/>
        <v>0</v>
      </c>
      <c r="BF112" s="54">
        <f t="shared" si="1128"/>
        <v>0</v>
      </c>
      <c r="BG112" s="54">
        <f t="shared" si="1128"/>
        <v>0</v>
      </c>
      <c r="BH112" s="54">
        <f t="shared" si="1128"/>
        <v>0</v>
      </c>
      <c r="BI112" s="54">
        <f t="shared" si="1128"/>
        <v>0</v>
      </c>
      <c r="BJ112" s="54">
        <f t="shared" si="1128"/>
        <v>0</v>
      </c>
      <c r="BK112" s="54">
        <f t="shared" si="1128"/>
        <v>0</v>
      </c>
      <c r="BL112" s="54">
        <f t="shared" si="1128"/>
        <v>0</v>
      </c>
      <c r="BM112" s="54">
        <f t="shared" si="1128"/>
        <v>0</v>
      </c>
      <c r="BN112" s="54">
        <f t="shared" si="1128"/>
        <v>0</v>
      </c>
      <c r="BO112" s="54">
        <f t="shared" si="1128"/>
        <v>0</v>
      </c>
      <c r="BP112" s="54">
        <f t="shared" si="1128"/>
        <v>0</v>
      </c>
      <c r="BQ112" s="54">
        <f t="shared" ref="BQ112:CV112" si="1129">BQ74+BQ36</f>
        <v>0</v>
      </c>
      <c r="BR112" s="54">
        <f t="shared" si="1129"/>
        <v>0</v>
      </c>
      <c r="BS112" s="54">
        <f t="shared" si="1129"/>
        <v>0</v>
      </c>
      <c r="BT112" s="54">
        <f t="shared" si="1129"/>
        <v>0</v>
      </c>
      <c r="BU112" s="54">
        <f t="shared" si="1129"/>
        <v>0</v>
      </c>
      <c r="BV112" s="54">
        <f t="shared" si="1129"/>
        <v>0</v>
      </c>
      <c r="BW112" s="54">
        <f t="shared" si="1129"/>
        <v>0</v>
      </c>
      <c r="BX112" s="54">
        <f t="shared" si="1129"/>
        <v>0</v>
      </c>
      <c r="BY112" s="54">
        <f t="shared" si="1129"/>
        <v>0</v>
      </c>
      <c r="BZ112" s="54">
        <f t="shared" si="1129"/>
        <v>0</v>
      </c>
      <c r="CA112" s="54">
        <f t="shared" si="1129"/>
        <v>0</v>
      </c>
      <c r="CB112" s="54">
        <f t="shared" si="1129"/>
        <v>0</v>
      </c>
      <c r="CC112" s="54">
        <f t="shared" si="1129"/>
        <v>0</v>
      </c>
      <c r="CD112" s="54">
        <f t="shared" si="1129"/>
        <v>0</v>
      </c>
      <c r="CE112" s="54">
        <f t="shared" si="1129"/>
        <v>0</v>
      </c>
      <c r="CF112" s="54">
        <f t="shared" si="1129"/>
        <v>0</v>
      </c>
      <c r="CG112" s="54">
        <f t="shared" si="1129"/>
        <v>0</v>
      </c>
      <c r="CH112" s="54">
        <f t="shared" si="1129"/>
        <v>0</v>
      </c>
      <c r="CI112" s="54">
        <f t="shared" si="1129"/>
        <v>0</v>
      </c>
      <c r="CJ112" s="54">
        <f t="shared" si="1129"/>
        <v>0</v>
      </c>
      <c r="CK112" s="54">
        <f t="shared" si="1129"/>
        <v>0</v>
      </c>
      <c r="CL112" s="54">
        <f t="shared" si="1129"/>
        <v>0</v>
      </c>
      <c r="CM112" s="54">
        <f t="shared" si="1129"/>
        <v>0</v>
      </c>
      <c r="CN112" s="54">
        <f t="shared" si="1129"/>
        <v>0</v>
      </c>
      <c r="CO112" s="54">
        <f t="shared" si="1129"/>
        <v>0</v>
      </c>
      <c r="CP112" s="54">
        <f t="shared" si="1129"/>
        <v>0</v>
      </c>
      <c r="CQ112" s="54">
        <f t="shared" si="1129"/>
        <v>0</v>
      </c>
      <c r="CR112" s="54">
        <f t="shared" si="1129"/>
        <v>0</v>
      </c>
      <c r="CS112" s="54">
        <f t="shared" si="1129"/>
        <v>0</v>
      </c>
      <c r="CT112" s="54">
        <f t="shared" si="1129"/>
        <v>0</v>
      </c>
      <c r="CU112" s="54">
        <f t="shared" si="1129"/>
        <v>0</v>
      </c>
      <c r="CV112" s="54">
        <f t="shared" si="1129"/>
        <v>0</v>
      </c>
      <c r="CW112" s="54">
        <f t="shared" ref="CW112:ED112" si="1130">CW74+CW36</f>
        <v>0</v>
      </c>
      <c r="CX112" s="54">
        <f t="shared" si="1130"/>
        <v>0</v>
      </c>
      <c r="CY112" s="54">
        <f t="shared" si="1130"/>
        <v>0</v>
      </c>
      <c r="CZ112" s="54">
        <f t="shared" si="1130"/>
        <v>0</v>
      </c>
      <c r="DA112" s="54">
        <f t="shared" si="1130"/>
        <v>0</v>
      </c>
      <c r="DB112" s="54">
        <f t="shared" si="1130"/>
        <v>0</v>
      </c>
      <c r="DC112" s="54">
        <f t="shared" si="1130"/>
        <v>0</v>
      </c>
      <c r="DD112" s="54">
        <f t="shared" si="1130"/>
        <v>0</v>
      </c>
      <c r="DE112" s="54">
        <f t="shared" si="1130"/>
        <v>0</v>
      </c>
      <c r="DF112" s="54">
        <f t="shared" si="1130"/>
        <v>0</v>
      </c>
      <c r="DG112" s="54">
        <f t="shared" si="1130"/>
        <v>0</v>
      </c>
      <c r="DH112" s="54">
        <f t="shared" si="1130"/>
        <v>0</v>
      </c>
      <c r="DI112" s="54">
        <f t="shared" si="1130"/>
        <v>0</v>
      </c>
      <c r="DJ112" s="54">
        <f t="shared" si="1130"/>
        <v>0</v>
      </c>
      <c r="DK112" s="54">
        <f t="shared" si="1130"/>
        <v>0</v>
      </c>
      <c r="DL112" s="54">
        <f t="shared" si="1130"/>
        <v>0</v>
      </c>
      <c r="DM112" s="54">
        <f t="shared" si="1130"/>
        <v>0</v>
      </c>
      <c r="DN112" s="54">
        <f t="shared" si="1130"/>
        <v>0</v>
      </c>
      <c r="DO112" s="54">
        <f t="shared" si="1130"/>
        <v>0</v>
      </c>
      <c r="DP112" s="54">
        <f t="shared" si="1130"/>
        <v>0</v>
      </c>
      <c r="DQ112" s="54">
        <f t="shared" si="1130"/>
        <v>0</v>
      </c>
      <c r="DR112" s="54">
        <f t="shared" si="1130"/>
        <v>0</v>
      </c>
      <c r="DS112" s="54">
        <f t="shared" si="1130"/>
        <v>0</v>
      </c>
      <c r="DT112" s="54">
        <f t="shared" si="1130"/>
        <v>0</v>
      </c>
      <c r="DU112" s="54">
        <f t="shared" si="1130"/>
        <v>0</v>
      </c>
      <c r="DV112" s="54">
        <f t="shared" si="1130"/>
        <v>0</v>
      </c>
      <c r="DW112" s="54">
        <f t="shared" si="1130"/>
        <v>0</v>
      </c>
      <c r="DX112" s="54">
        <f t="shared" si="1130"/>
        <v>0</v>
      </c>
      <c r="DY112" s="54">
        <f t="shared" si="1130"/>
        <v>0</v>
      </c>
      <c r="DZ112" s="54">
        <f t="shared" si="1130"/>
        <v>0</v>
      </c>
      <c r="EA112" s="54">
        <f t="shared" si="1130"/>
        <v>0</v>
      </c>
      <c r="EB112" s="54">
        <f t="shared" si="1130"/>
        <v>0</v>
      </c>
      <c r="EC112" s="54">
        <f t="shared" si="1130"/>
        <v>0</v>
      </c>
      <c r="ED112" s="54">
        <f t="shared" si="1130"/>
        <v>0</v>
      </c>
      <c r="EE112" s="62"/>
      <c r="EF112" s="54">
        <f t="shared" si="1113"/>
        <v>0</v>
      </c>
      <c r="EG112" s="54">
        <f t="shared" si="1114"/>
        <v>0</v>
      </c>
      <c r="EH112" s="54">
        <f t="shared" si="1115"/>
        <v>0</v>
      </c>
      <c r="EI112" s="54">
        <f t="shared" si="1116"/>
        <v>0</v>
      </c>
      <c r="EJ112" s="54">
        <f t="shared" si="1117"/>
        <v>0</v>
      </c>
      <c r="EK112" s="54">
        <f t="shared" si="1118"/>
        <v>0</v>
      </c>
      <c r="EL112" s="54">
        <f t="shared" si="1119"/>
        <v>0</v>
      </c>
      <c r="EM112" s="54">
        <f t="shared" si="1120"/>
        <v>0</v>
      </c>
      <c r="EN112" s="54">
        <f t="shared" si="1121"/>
        <v>0</v>
      </c>
      <c r="EO112" s="54">
        <f t="shared" si="1122"/>
        <v>0</v>
      </c>
      <c r="EQ112" s="222">
        <f>EF112-'Output to Forecast model'!C31</f>
        <v>0</v>
      </c>
      <c r="ER112" s="222">
        <f>EG112-'Output to Forecast model'!D31</f>
        <v>0</v>
      </c>
      <c r="ES112" s="222">
        <f>EH112-'Output to Forecast model'!E31</f>
        <v>0</v>
      </c>
      <c r="ET112" s="222">
        <f>EI112-'Output to Forecast model'!F31</f>
        <v>0</v>
      </c>
      <c r="EU112" s="222">
        <f>EJ112-'Output to Forecast model'!G31</f>
        <v>0</v>
      </c>
      <c r="EV112" s="222">
        <f>EK112-'Output to Forecast model'!H31</f>
        <v>0</v>
      </c>
      <c r="EW112" s="222">
        <f>EL112-'Output to Forecast model'!I31</f>
        <v>0</v>
      </c>
      <c r="EX112" s="222">
        <f>EM112-'Output to Forecast model'!J31</f>
        <v>0</v>
      </c>
      <c r="EY112" s="222">
        <f>EN112-'Output to Forecast model'!K31</f>
        <v>0</v>
      </c>
      <c r="EZ112" s="222">
        <f>EO112-'Output to Forecast model'!L31</f>
        <v>0</v>
      </c>
    </row>
    <row r="113" spans="1:156" x14ac:dyDescent="0.2">
      <c r="A113" s="37"/>
      <c r="C113" s="31"/>
      <c r="D113" s="3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62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Q113" s="222"/>
      <c r="ER113" s="222"/>
      <c r="ES113" s="222"/>
      <c r="ET113" s="222"/>
      <c r="EU113" s="222"/>
      <c r="EV113" s="222"/>
      <c r="EW113" s="222"/>
      <c r="EX113" s="222"/>
      <c r="EY113" s="222"/>
      <c r="EZ113" s="222"/>
    </row>
    <row r="114" spans="1:156" x14ac:dyDescent="0.2">
      <c r="A114" s="37">
        <f>+A76+27</f>
        <v>79</v>
      </c>
      <c r="B114" s="35" t="s">
        <v>219</v>
      </c>
      <c r="C114" s="31"/>
      <c r="D114" s="34"/>
      <c r="E114" s="54" t="e">
        <f t="shared" ref="E114:AJ114" si="1131">E76+E38</f>
        <v>#REF!</v>
      </c>
      <c r="F114" s="54" t="e">
        <f t="shared" si="1131"/>
        <v>#REF!</v>
      </c>
      <c r="G114" s="54" t="e">
        <f t="shared" si="1131"/>
        <v>#REF!</v>
      </c>
      <c r="H114" s="54" t="e">
        <f t="shared" si="1131"/>
        <v>#REF!</v>
      </c>
      <c r="I114" s="54" t="e">
        <f t="shared" si="1131"/>
        <v>#REF!</v>
      </c>
      <c r="J114" s="54" t="e">
        <f t="shared" si="1131"/>
        <v>#REF!</v>
      </c>
      <c r="K114" s="54" t="e">
        <f t="shared" si="1131"/>
        <v>#REF!</v>
      </c>
      <c r="L114" s="54" t="e">
        <f t="shared" si="1131"/>
        <v>#REF!</v>
      </c>
      <c r="M114" s="54" t="e">
        <f t="shared" si="1131"/>
        <v>#REF!</v>
      </c>
      <c r="N114" s="54" t="e">
        <f t="shared" si="1131"/>
        <v>#REF!</v>
      </c>
      <c r="O114" s="54" t="e">
        <f t="shared" si="1131"/>
        <v>#REF!</v>
      </c>
      <c r="P114" s="54" t="e">
        <f t="shared" si="1131"/>
        <v>#REF!</v>
      </c>
      <c r="Q114" s="54" t="e">
        <f t="shared" si="1131"/>
        <v>#REF!</v>
      </c>
      <c r="R114" s="54" t="e">
        <f t="shared" si="1131"/>
        <v>#REF!</v>
      </c>
      <c r="S114" s="54" t="e">
        <f t="shared" si="1131"/>
        <v>#REF!</v>
      </c>
      <c r="T114" s="54" t="e">
        <f t="shared" si="1131"/>
        <v>#REF!</v>
      </c>
      <c r="U114" s="54" t="e">
        <f t="shared" si="1131"/>
        <v>#REF!</v>
      </c>
      <c r="V114" s="54" t="e">
        <f t="shared" si="1131"/>
        <v>#REF!</v>
      </c>
      <c r="W114" s="54" t="e">
        <f t="shared" si="1131"/>
        <v>#REF!</v>
      </c>
      <c r="X114" s="54" t="e">
        <f t="shared" si="1131"/>
        <v>#REF!</v>
      </c>
      <c r="Y114" s="54" t="e">
        <f t="shared" si="1131"/>
        <v>#REF!</v>
      </c>
      <c r="Z114" s="54" t="e">
        <f t="shared" si="1131"/>
        <v>#REF!</v>
      </c>
      <c r="AA114" s="54" t="e">
        <f t="shared" si="1131"/>
        <v>#REF!</v>
      </c>
      <c r="AB114" s="54" t="e">
        <f t="shared" si="1131"/>
        <v>#REF!</v>
      </c>
      <c r="AC114" s="54" t="e">
        <f t="shared" si="1131"/>
        <v>#REF!</v>
      </c>
      <c r="AD114" s="54" t="e">
        <f t="shared" si="1131"/>
        <v>#REF!</v>
      </c>
      <c r="AE114" s="54" t="e">
        <f t="shared" si="1131"/>
        <v>#REF!</v>
      </c>
      <c r="AF114" s="54" t="e">
        <f t="shared" si="1131"/>
        <v>#REF!</v>
      </c>
      <c r="AG114" s="54" t="e">
        <f t="shared" si="1131"/>
        <v>#REF!</v>
      </c>
      <c r="AH114" s="54" t="e">
        <f t="shared" si="1131"/>
        <v>#REF!</v>
      </c>
      <c r="AI114" s="54" t="e">
        <f t="shared" si="1131"/>
        <v>#REF!</v>
      </c>
      <c r="AJ114" s="54" t="e">
        <f t="shared" si="1131"/>
        <v>#REF!</v>
      </c>
      <c r="AK114" s="54" t="e">
        <f t="shared" ref="AK114:BP114" si="1132">AK76+AK38</f>
        <v>#REF!</v>
      </c>
      <c r="AL114" s="54" t="e">
        <f t="shared" si="1132"/>
        <v>#REF!</v>
      </c>
      <c r="AM114" s="54" t="e">
        <f t="shared" si="1132"/>
        <v>#REF!</v>
      </c>
      <c r="AN114" s="54" t="e">
        <f t="shared" si="1132"/>
        <v>#REF!</v>
      </c>
      <c r="AO114" s="54" t="e">
        <f t="shared" si="1132"/>
        <v>#REF!</v>
      </c>
      <c r="AP114" s="54" t="e">
        <f t="shared" si="1132"/>
        <v>#REF!</v>
      </c>
      <c r="AQ114" s="54" t="e">
        <f t="shared" si="1132"/>
        <v>#REF!</v>
      </c>
      <c r="AR114" s="54" t="e">
        <f t="shared" si="1132"/>
        <v>#REF!</v>
      </c>
      <c r="AS114" s="54" t="e">
        <f t="shared" si="1132"/>
        <v>#REF!</v>
      </c>
      <c r="AT114" s="54" t="e">
        <f t="shared" si="1132"/>
        <v>#REF!</v>
      </c>
      <c r="AU114" s="54" t="e">
        <f t="shared" si="1132"/>
        <v>#REF!</v>
      </c>
      <c r="AV114" s="54" t="e">
        <f t="shared" si="1132"/>
        <v>#REF!</v>
      </c>
      <c r="AW114" s="54" t="e">
        <f t="shared" si="1132"/>
        <v>#REF!</v>
      </c>
      <c r="AX114" s="54" t="e">
        <f t="shared" si="1132"/>
        <v>#REF!</v>
      </c>
      <c r="AY114" s="54" t="e">
        <f t="shared" si="1132"/>
        <v>#REF!</v>
      </c>
      <c r="AZ114" s="54" t="e">
        <f t="shared" si="1132"/>
        <v>#REF!</v>
      </c>
      <c r="BA114" s="54" t="e">
        <f t="shared" si="1132"/>
        <v>#REF!</v>
      </c>
      <c r="BB114" s="54" t="e">
        <f t="shared" si="1132"/>
        <v>#REF!</v>
      </c>
      <c r="BC114" s="54" t="e">
        <f t="shared" si="1132"/>
        <v>#REF!</v>
      </c>
      <c r="BD114" s="54" t="e">
        <f t="shared" si="1132"/>
        <v>#REF!</v>
      </c>
      <c r="BE114" s="54" t="e">
        <f t="shared" si="1132"/>
        <v>#REF!</v>
      </c>
      <c r="BF114" s="54" t="e">
        <f t="shared" si="1132"/>
        <v>#REF!</v>
      </c>
      <c r="BG114" s="54" t="e">
        <f t="shared" si="1132"/>
        <v>#REF!</v>
      </c>
      <c r="BH114" s="54" t="e">
        <f t="shared" si="1132"/>
        <v>#REF!</v>
      </c>
      <c r="BI114" s="54" t="e">
        <f t="shared" si="1132"/>
        <v>#REF!</v>
      </c>
      <c r="BJ114" s="54" t="e">
        <f t="shared" si="1132"/>
        <v>#REF!</v>
      </c>
      <c r="BK114" s="54" t="e">
        <f t="shared" si="1132"/>
        <v>#REF!</v>
      </c>
      <c r="BL114" s="54" t="e">
        <f t="shared" si="1132"/>
        <v>#REF!</v>
      </c>
      <c r="BM114" s="54" t="e">
        <f t="shared" si="1132"/>
        <v>#REF!</v>
      </c>
      <c r="BN114" s="54" t="e">
        <f t="shared" si="1132"/>
        <v>#REF!</v>
      </c>
      <c r="BO114" s="54" t="e">
        <f t="shared" si="1132"/>
        <v>#REF!</v>
      </c>
      <c r="BP114" s="54" t="e">
        <f t="shared" si="1132"/>
        <v>#REF!</v>
      </c>
      <c r="BQ114" s="54" t="e">
        <f t="shared" ref="BQ114:CV114" si="1133">BQ76+BQ38</f>
        <v>#REF!</v>
      </c>
      <c r="BR114" s="54" t="e">
        <f t="shared" si="1133"/>
        <v>#REF!</v>
      </c>
      <c r="BS114" s="54" t="e">
        <f t="shared" si="1133"/>
        <v>#REF!</v>
      </c>
      <c r="BT114" s="54" t="e">
        <f t="shared" si="1133"/>
        <v>#REF!</v>
      </c>
      <c r="BU114" s="54" t="e">
        <f t="shared" si="1133"/>
        <v>#REF!</v>
      </c>
      <c r="BV114" s="54" t="e">
        <f t="shared" si="1133"/>
        <v>#REF!</v>
      </c>
      <c r="BW114" s="54" t="e">
        <f t="shared" si="1133"/>
        <v>#REF!</v>
      </c>
      <c r="BX114" s="54" t="e">
        <f t="shared" si="1133"/>
        <v>#REF!</v>
      </c>
      <c r="BY114" s="54" t="e">
        <f t="shared" si="1133"/>
        <v>#REF!</v>
      </c>
      <c r="BZ114" s="54" t="e">
        <f t="shared" si="1133"/>
        <v>#REF!</v>
      </c>
      <c r="CA114" s="54" t="e">
        <f t="shared" si="1133"/>
        <v>#REF!</v>
      </c>
      <c r="CB114" s="54" t="e">
        <f t="shared" si="1133"/>
        <v>#REF!</v>
      </c>
      <c r="CC114" s="54" t="e">
        <f t="shared" si="1133"/>
        <v>#REF!</v>
      </c>
      <c r="CD114" s="54" t="e">
        <f t="shared" si="1133"/>
        <v>#REF!</v>
      </c>
      <c r="CE114" s="54" t="e">
        <f t="shared" si="1133"/>
        <v>#REF!</v>
      </c>
      <c r="CF114" s="54" t="e">
        <f t="shared" si="1133"/>
        <v>#REF!</v>
      </c>
      <c r="CG114" s="54" t="e">
        <f t="shared" si="1133"/>
        <v>#REF!</v>
      </c>
      <c r="CH114" s="54" t="e">
        <f t="shared" si="1133"/>
        <v>#REF!</v>
      </c>
      <c r="CI114" s="54" t="e">
        <f t="shared" si="1133"/>
        <v>#REF!</v>
      </c>
      <c r="CJ114" s="54" t="e">
        <f t="shared" si="1133"/>
        <v>#REF!</v>
      </c>
      <c r="CK114" s="54" t="e">
        <f t="shared" si="1133"/>
        <v>#REF!</v>
      </c>
      <c r="CL114" s="54" t="e">
        <f t="shared" si="1133"/>
        <v>#REF!</v>
      </c>
      <c r="CM114" s="54" t="e">
        <f t="shared" si="1133"/>
        <v>#REF!</v>
      </c>
      <c r="CN114" s="54" t="e">
        <f t="shared" si="1133"/>
        <v>#REF!</v>
      </c>
      <c r="CO114" s="54" t="e">
        <f t="shared" si="1133"/>
        <v>#REF!</v>
      </c>
      <c r="CP114" s="54" t="e">
        <f t="shared" si="1133"/>
        <v>#REF!</v>
      </c>
      <c r="CQ114" s="54" t="e">
        <f t="shared" si="1133"/>
        <v>#REF!</v>
      </c>
      <c r="CR114" s="54" t="e">
        <f t="shared" si="1133"/>
        <v>#REF!</v>
      </c>
      <c r="CS114" s="54" t="e">
        <f t="shared" si="1133"/>
        <v>#REF!</v>
      </c>
      <c r="CT114" s="54" t="e">
        <f t="shared" si="1133"/>
        <v>#REF!</v>
      </c>
      <c r="CU114" s="54" t="e">
        <f t="shared" si="1133"/>
        <v>#REF!</v>
      </c>
      <c r="CV114" s="54" t="e">
        <f t="shared" si="1133"/>
        <v>#REF!</v>
      </c>
      <c r="CW114" s="54" t="e">
        <f t="shared" ref="CW114:ED114" si="1134">CW76+CW38</f>
        <v>#REF!</v>
      </c>
      <c r="CX114" s="54" t="e">
        <f t="shared" si="1134"/>
        <v>#REF!</v>
      </c>
      <c r="CY114" s="54" t="e">
        <f t="shared" si="1134"/>
        <v>#REF!</v>
      </c>
      <c r="CZ114" s="54" t="e">
        <f t="shared" si="1134"/>
        <v>#REF!</v>
      </c>
      <c r="DA114" s="54" t="e">
        <f t="shared" si="1134"/>
        <v>#REF!</v>
      </c>
      <c r="DB114" s="54" t="e">
        <f t="shared" si="1134"/>
        <v>#REF!</v>
      </c>
      <c r="DC114" s="54" t="e">
        <f t="shared" si="1134"/>
        <v>#REF!</v>
      </c>
      <c r="DD114" s="54" t="e">
        <f t="shared" si="1134"/>
        <v>#REF!</v>
      </c>
      <c r="DE114" s="54" t="e">
        <f t="shared" si="1134"/>
        <v>#REF!</v>
      </c>
      <c r="DF114" s="54" t="e">
        <f t="shared" si="1134"/>
        <v>#REF!</v>
      </c>
      <c r="DG114" s="54" t="e">
        <f t="shared" si="1134"/>
        <v>#REF!</v>
      </c>
      <c r="DH114" s="54" t="e">
        <f t="shared" si="1134"/>
        <v>#REF!</v>
      </c>
      <c r="DI114" s="54" t="e">
        <f t="shared" si="1134"/>
        <v>#REF!</v>
      </c>
      <c r="DJ114" s="54" t="e">
        <f t="shared" si="1134"/>
        <v>#REF!</v>
      </c>
      <c r="DK114" s="54" t="e">
        <f t="shared" si="1134"/>
        <v>#REF!</v>
      </c>
      <c r="DL114" s="54" t="e">
        <f t="shared" si="1134"/>
        <v>#REF!</v>
      </c>
      <c r="DM114" s="54" t="e">
        <f t="shared" si="1134"/>
        <v>#REF!</v>
      </c>
      <c r="DN114" s="54" t="e">
        <f t="shared" si="1134"/>
        <v>#REF!</v>
      </c>
      <c r="DO114" s="54" t="e">
        <f t="shared" si="1134"/>
        <v>#REF!</v>
      </c>
      <c r="DP114" s="54" t="e">
        <f t="shared" si="1134"/>
        <v>#REF!</v>
      </c>
      <c r="DQ114" s="54" t="e">
        <f t="shared" si="1134"/>
        <v>#REF!</v>
      </c>
      <c r="DR114" s="54" t="e">
        <f t="shared" si="1134"/>
        <v>#REF!</v>
      </c>
      <c r="DS114" s="54" t="e">
        <f t="shared" si="1134"/>
        <v>#REF!</v>
      </c>
      <c r="DT114" s="54" t="e">
        <f t="shared" si="1134"/>
        <v>#REF!</v>
      </c>
      <c r="DU114" s="54" t="e">
        <f t="shared" si="1134"/>
        <v>#REF!</v>
      </c>
      <c r="DV114" s="54" t="e">
        <f t="shared" si="1134"/>
        <v>#REF!</v>
      </c>
      <c r="DW114" s="54" t="e">
        <f t="shared" si="1134"/>
        <v>#REF!</v>
      </c>
      <c r="DX114" s="54" t="e">
        <f t="shared" si="1134"/>
        <v>#REF!</v>
      </c>
      <c r="DY114" s="54" t="e">
        <f t="shared" si="1134"/>
        <v>#REF!</v>
      </c>
      <c r="DZ114" s="54" t="e">
        <f t="shared" si="1134"/>
        <v>#REF!</v>
      </c>
      <c r="EA114" s="54" t="e">
        <f t="shared" si="1134"/>
        <v>#REF!</v>
      </c>
      <c r="EB114" s="54" t="e">
        <f t="shared" si="1134"/>
        <v>#REF!</v>
      </c>
      <c r="EC114" s="54" t="e">
        <f t="shared" si="1134"/>
        <v>#REF!</v>
      </c>
      <c r="ED114" s="54" t="e">
        <f t="shared" si="1134"/>
        <v>#REF!</v>
      </c>
      <c r="EE114" s="54"/>
      <c r="EF114" s="54" t="e">
        <f t="shared" ref="EF114:EO114" si="1135">EF76+EF38</f>
        <v>#REF!</v>
      </c>
      <c r="EG114" s="54" t="e">
        <f t="shared" si="1135"/>
        <v>#REF!</v>
      </c>
      <c r="EH114" s="54" t="e">
        <f t="shared" si="1135"/>
        <v>#REF!</v>
      </c>
      <c r="EI114" s="54" t="e">
        <f t="shared" si="1135"/>
        <v>#REF!</v>
      </c>
      <c r="EJ114" s="54" t="e">
        <f t="shared" si="1135"/>
        <v>#REF!</v>
      </c>
      <c r="EK114" s="54" t="e">
        <f t="shared" si="1135"/>
        <v>#REF!</v>
      </c>
      <c r="EL114" s="54" t="e">
        <f t="shared" si="1135"/>
        <v>#REF!</v>
      </c>
      <c r="EM114" s="54" t="e">
        <f t="shared" si="1135"/>
        <v>#REF!</v>
      </c>
      <c r="EN114" s="54" t="e">
        <f t="shared" si="1135"/>
        <v>#REF!</v>
      </c>
      <c r="EO114" s="54" t="e">
        <f t="shared" si="1135"/>
        <v>#REF!</v>
      </c>
      <c r="EQ114" s="222"/>
      <c r="ER114" s="222"/>
      <c r="ES114" s="222"/>
      <c r="ET114" s="222"/>
      <c r="EU114" s="222"/>
      <c r="EV114" s="222"/>
      <c r="EW114" s="222"/>
      <c r="EX114" s="222"/>
      <c r="EY114" s="222"/>
      <c r="EZ114" s="222"/>
    </row>
    <row r="115" spans="1:156" x14ac:dyDescent="0.2">
      <c r="A115" s="37">
        <f>+A77+27</f>
        <v>80</v>
      </c>
      <c r="B115" s="34" t="s">
        <v>215</v>
      </c>
      <c r="C115" s="34"/>
      <c r="D115" s="34"/>
      <c r="E115" s="54" t="e">
        <f t="shared" ref="E115:AJ115" si="1136">E77+E39</f>
        <v>#REF!</v>
      </c>
      <c r="F115" s="54" t="e">
        <f t="shared" si="1136"/>
        <v>#REF!</v>
      </c>
      <c r="G115" s="54" t="e">
        <f t="shared" si="1136"/>
        <v>#REF!</v>
      </c>
      <c r="H115" s="54" t="e">
        <f t="shared" si="1136"/>
        <v>#REF!</v>
      </c>
      <c r="I115" s="54" t="e">
        <f t="shared" si="1136"/>
        <v>#REF!</v>
      </c>
      <c r="J115" s="54" t="e">
        <f t="shared" si="1136"/>
        <v>#REF!</v>
      </c>
      <c r="K115" s="54" t="e">
        <f t="shared" si="1136"/>
        <v>#REF!</v>
      </c>
      <c r="L115" s="54" t="e">
        <f t="shared" si="1136"/>
        <v>#REF!</v>
      </c>
      <c r="M115" s="54" t="e">
        <f t="shared" si="1136"/>
        <v>#REF!</v>
      </c>
      <c r="N115" s="54" t="e">
        <f t="shared" si="1136"/>
        <v>#REF!</v>
      </c>
      <c r="O115" s="54" t="e">
        <f t="shared" si="1136"/>
        <v>#REF!</v>
      </c>
      <c r="P115" s="54" t="e">
        <f t="shared" si="1136"/>
        <v>#REF!</v>
      </c>
      <c r="Q115" s="54" t="e">
        <f t="shared" si="1136"/>
        <v>#REF!</v>
      </c>
      <c r="R115" s="54" t="e">
        <f t="shared" si="1136"/>
        <v>#REF!</v>
      </c>
      <c r="S115" s="54" t="e">
        <f t="shared" si="1136"/>
        <v>#REF!</v>
      </c>
      <c r="T115" s="54" t="e">
        <f t="shared" si="1136"/>
        <v>#REF!</v>
      </c>
      <c r="U115" s="54" t="e">
        <f t="shared" si="1136"/>
        <v>#REF!</v>
      </c>
      <c r="V115" s="54" t="e">
        <f t="shared" si="1136"/>
        <v>#REF!</v>
      </c>
      <c r="W115" s="54" t="e">
        <f t="shared" si="1136"/>
        <v>#REF!</v>
      </c>
      <c r="X115" s="54" t="e">
        <f t="shared" si="1136"/>
        <v>#REF!</v>
      </c>
      <c r="Y115" s="54" t="e">
        <f t="shared" si="1136"/>
        <v>#REF!</v>
      </c>
      <c r="Z115" s="54" t="e">
        <f t="shared" si="1136"/>
        <v>#REF!</v>
      </c>
      <c r="AA115" s="54" t="e">
        <f t="shared" si="1136"/>
        <v>#REF!</v>
      </c>
      <c r="AB115" s="54" t="e">
        <f t="shared" si="1136"/>
        <v>#REF!</v>
      </c>
      <c r="AC115" s="54" t="e">
        <f t="shared" si="1136"/>
        <v>#REF!</v>
      </c>
      <c r="AD115" s="54" t="e">
        <f t="shared" si="1136"/>
        <v>#REF!</v>
      </c>
      <c r="AE115" s="54" t="e">
        <f t="shared" si="1136"/>
        <v>#REF!</v>
      </c>
      <c r="AF115" s="54" t="e">
        <f t="shared" si="1136"/>
        <v>#REF!</v>
      </c>
      <c r="AG115" s="54" t="e">
        <f t="shared" si="1136"/>
        <v>#REF!</v>
      </c>
      <c r="AH115" s="54" t="e">
        <f t="shared" si="1136"/>
        <v>#REF!</v>
      </c>
      <c r="AI115" s="54" t="e">
        <f t="shared" si="1136"/>
        <v>#REF!</v>
      </c>
      <c r="AJ115" s="54" t="e">
        <f t="shared" si="1136"/>
        <v>#REF!</v>
      </c>
      <c r="AK115" s="54" t="e">
        <f t="shared" ref="AK115:BP115" si="1137">AK77+AK39</f>
        <v>#REF!</v>
      </c>
      <c r="AL115" s="54" t="e">
        <f t="shared" si="1137"/>
        <v>#REF!</v>
      </c>
      <c r="AM115" s="54" t="e">
        <f t="shared" si="1137"/>
        <v>#REF!</v>
      </c>
      <c r="AN115" s="54" t="e">
        <f t="shared" si="1137"/>
        <v>#REF!</v>
      </c>
      <c r="AO115" s="54" t="e">
        <f t="shared" si="1137"/>
        <v>#REF!</v>
      </c>
      <c r="AP115" s="54" t="e">
        <f t="shared" si="1137"/>
        <v>#REF!</v>
      </c>
      <c r="AQ115" s="54" t="e">
        <f t="shared" si="1137"/>
        <v>#REF!</v>
      </c>
      <c r="AR115" s="54" t="e">
        <f t="shared" si="1137"/>
        <v>#REF!</v>
      </c>
      <c r="AS115" s="54" t="e">
        <f t="shared" si="1137"/>
        <v>#REF!</v>
      </c>
      <c r="AT115" s="54" t="e">
        <f t="shared" si="1137"/>
        <v>#REF!</v>
      </c>
      <c r="AU115" s="54" t="e">
        <f t="shared" si="1137"/>
        <v>#REF!</v>
      </c>
      <c r="AV115" s="54" t="e">
        <f t="shared" si="1137"/>
        <v>#REF!</v>
      </c>
      <c r="AW115" s="54" t="e">
        <f t="shared" si="1137"/>
        <v>#REF!</v>
      </c>
      <c r="AX115" s="54" t="e">
        <f t="shared" si="1137"/>
        <v>#REF!</v>
      </c>
      <c r="AY115" s="54" t="e">
        <f t="shared" si="1137"/>
        <v>#REF!</v>
      </c>
      <c r="AZ115" s="54" t="e">
        <f t="shared" si="1137"/>
        <v>#REF!</v>
      </c>
      <c r="BA115" s="54" t="e">
        <f t="shared" si="1137"/>
        <v>#REF!</v>
      </c>
      <c r="BB115" s="54" t="e">
        <f t="shared" si="1137"/>
        <v>#REF!</v>
      </c>
      <c r="BC115" s="54" t="e">
        <f t="shared" si="1137"/>
        <v>#REF!</v>
      </c>
      <c r="BD115" s="54" t="e">
        <f t="shared" si="1137"/>
        <v>#REF!</v>
      </c>
      <c r="BE115" s="54" t="e">
        <f t="shared" si="1137"/>
        <v>#REF!</v>
      </c>
      <c r="BF115" s="54" t="e">
        <f t="shared" si="1137"/>
        <v>#REF!</v>
      </c>
      <c r="BG115" s="54" t="e">
        <f t="shared" si="1137"/>
        <v>#REF!</v>
      </c>
      <c r="BH115" s="54" t="e">
        <f t="shared" si="1137"/>
        <v>#REF!</v>
      </c>
      <c r="BI115" s="54" t="e">
        <f t="shared" si="1137"/>
        <v>#REF!</v>
      </c>
      <c r="BJ115" s="54" t="e">
        <f t="shared" si="1137"/>
        <v>#REF!</v>
      </c>
      <c r="BK115" s="54" t="e">
        <f t="shared" si="1137"/>
        <v>#REF!</v>
      </c>
      <c r="BL115" s="54" t="e">
        <f t="shared" si="1137"/>
        <v>#REF!</v>
      </c>
      <c r="BM115" s="54" t="e">
        <f t="shared" si="1137"/>
        <v>#REF!</v>
      </c>
      <c r="BN115" s="54" t="e">
        <f t="shared" si="1137"/>
        <v>#REF!</v>
      </c>
      <c r="BO115" s="54" t="e">
        <f t="shared" si="1137"/>
        <v>#REF!</v>
      </c>
      <c r="BP115" s="54" t="e">
        <f t="shared" si="1137"/>
        <v>#REF!</v>
      </c>
      <c r="BQ115" s="54" t="e">
        <f t="shared" ref="BQ115:CV115" si="1138">BQ77+BQ39</f>
        <v>#REF!</v>
      </c>
      <c r="BR115" s="54" t="e">
        <f t="shared" si="1138"/>
        <v>#REF!</v>
      </c>
      <c r="BS115" s="54" t="e">
        <f t="shared" si="1138"/>
        <v>#REF!</v>
      </c>
      <c r="BT115" s="54" t="e">
        <f t="shared" si="1138"/>
        <v>#REF!</v>
      </c>
      <c r="BU115" s="54" t="e">
        <f t="shared" si="1138"/>
        <v>#REF!</v>
      </c>
      <c r="BV115" s="54" t="e">
        <f t="shared" si="1138"/>
        <v>#REF!</v>
      </c>
      <c r="BW115" s="54" t="e">
        <f t="shared" si="1138"/>
        <v>#REF!</v>
      </c>
      <c r="BX115" s="54" t="e">
        <f t="shared" si="1138"/>
        <v>#REF!</v>
      </c>
      <c r="BY115" s="54" t="e">
        <f t="shared" si="1138"/>
        <v>#REF!</v>
      </c>
      <c r="BZ115" s="54" t="e">
        <f t="shared" si="1138"/>
        <v>#REF!</v>
      </c>
      <c r="CA115" s="54" t="e">
        <f t="shared" si="1138"/>
        <v>#REF!</v>
      </c>
      <c r="CB115" s="54" t="e">
        <f t="shared" si="1138"/>
        <v>#REF!</v>
      </c>
      <c r="CC115" s="54" t="e">
        <f t="shared" si="1138"/>
        <v>#REF!</v>
      </c>
      <c r="CD115" s="54" t="e">
        <f t="shared" si="1138"/>
        <v>#REF!</v>
      </c>
      <c r="CE115" s="54" t="e">
        <f t="shared" si="1138"/>
        <v>#REF!</v>
      </c>
      <c r="CF115" s="54" t="e">
        <f t="shared" si="1138"/>
        <v>#REF!</v>
      </c>
      <c r="CG115" s="54" t="e">
        <f t="shared" si="1138"/>
        <v>#REF!</v>
      </c>
      <c r="CH115" s="54" t="e">
        <f t="shared" si="1138"/>
        <v>#REF!</v>
      </c>
      <c r="CI115" s="54" t="e">
        <f t="shared" si="1138"/>
        <v>#REF!</v>
      </c>
      <c r="CJ115" s="54" t="e">
        <f t="shared" si="1138"/>
        <v>#REF!</v>
      </c>
      <c r="CK115" s="54" t="e">
        <f t="shared" si="1138"/>
        <v>#REF!</v>
      </c>
      <c r="CL115" s="54" t="e">
        <f t="shared" si="1138"/>
        <v>#REF!</v>
      </c>
      <c r="CM115" s="54" t="e">
        <f t="shared" si="1138"/>
        <v>#REF!</v>
      </c>
      <c r="CN115" s="54" t="e">
        <f t="shared" si="1138"/>
        <v>#REF!</v>
      </c>
      <c r="CO115" s="54" t="e">
        <f t="shared" si="1138"/>
        <v>#REF!</v>
      </c>
      <c r="CP115" s="54" t="e">
        <f t="shared" si="1138"/>
        <v>#REF!</v>
      </c>
      <c r="CQ115" s="54" t="e">
        <f t="shared" si="1138"/>
        <v>#REF!</v>
      </c>
      <c r="CR115" s="54" t="e">
        <f t="shared" si="1138"/>
        <v>#REF!</v>
      </c>
      <c r="CS115" s="54" t="e">
        <f t="shared" si="1138"/>
        <v>#REF!</v>
      </c>
      <c r="CT115" s="54" t="e">
        <f t="shared" si="1138"/>
        <v>#REF!</v>
      </c>
      <c r="CU115" s="54" t="e">
        <f t="shared" si="1138"/>
        <v>#REF!</v>
      </c>
      <c r="CV115" s="54" t="e">
        <f t="shared" si="1138"/>
        <v>#REF!</v>
      </c>
      <c r="CW115" s="54" t="e">
        <f t="shared" ref="CW115:ED115" si="1139">CW77+CW39</f>
        <v>#REF!</v>
      </c>
      <c r="CX115" s="54" t="e">
        <f t="shared" si="1139"/>
        <v>#REF!</v>
      </c>
      <c r="CY115" s="54" t="e">
        <f t="shared" si="1139"/>
        <v>#REF!</v>
      </c>
      <c r="CZ115" s="54" t="e">
        <f t="shared" si="1139"/>
        <v>#REF!</v>
      </c>
      <c r="DA115" s="54" t="e">
        <f t="shared" si="1139"/>
        <v>#REF!</v>
      </c>
      <c r="DB115" s="54" t="e">
        <f t="shared" si="1139"/>
        <v>#REF!</v>
      </c>
      <c r="DC115" s="54" t="e">
        <f t="shared" si="1139"/>
        <v>#REF!</v>
      </c>
      <c r="DD115" s="54" t="e">
        <f t="shared" si="1139"/>
        <v>#REF!</v>
      </c>
      <c r="DE115" s="54" t="e">
        <f t="shared" si="1139"/>
        <v>#REF!</v>
      </c>
      <c r="DF115" s="54" t="e">
        <f t="shared" si="1139"/>
        <v>#REF!</v>
      </c>
      <c r="DG115" s="54" t="e">
        <f t="shared" si="1139"/>
        <v>#REF!</v>
      </c>
      <c r="DH115" s="54" t="e">
        <f t="shared" si="1139"/>
        <v>#REF!</v>
      </c>
      <c r="DI115" s="54" t="e">
        <f t="shared" si="1139"/>
        <v>#REF!</v>
      </c>
      <c r="DJ115" s="54" t="e">
        <f t="shared" si="1139"/>
        <v>#REF!</v>
      </c>
      <c r="DK115" s="54" t="e">
        <f t="shared" si="1139"/>
        <v>#REF!</v>
      </c>
      <c r="DL115" s="54" t="e">
        <f t="shared" si="1139"/>
        <v>#REF!</v>
      </c>
      <c r="DM115" s="54" t="e">
        <f t="shared" si="1139"/>
        <v>#REF!</v>
      </c>
      <c r="DN115" s="54" t="e">
        <f t="shared" si="1139"/>
        <v>#REF!</v>
      </c>
      <c r="DO115" s="54" t="e">
        <f t="shared" si="1139"/>
        <v>#REF!</v>
      </c>
      <c r="DP115" s="54" t="e">
        <f t="shared" si="1139"/>
        <v>#REF!</v>
      </c>
      <c r="DQ115" s="54" t="e">
        <f t="shared" si="1139"/>
        <v>#REF!</v>
      </c>
      <c r="DR115" s="54" t="e">
        <f t="shared" si="1139"/>
        <v>#REF!</v>
      </c>
      <c r="DS115" s="54" t="e">
        <f t="shared" si="1139"/>
        <v>#REF!</v>
      </c>
      <c r="DT115" s="54" t="e">
        <f t="shared" si="1139"/>
        <v>#REF!</v>
      </c>
      <c r="DU115" s="54" t="e">
        <f t="shared" si="1139"/>
        <v>#REF!</v>
      </c>
      <c r="DV115" s="54" t="e">
        <f t="shared" si="1139"/>
        <v>#REF!</v>
      </c>
      <c r="DW115" s="54" t="e">
        <f t="shared" si="1139"/>
        <v>#REF!</v>
      </c>
      <c r="DX115" s="54" t="e">
        <f t="shared" si="1139"/>
        <v>#REF!</v>
      </c>
      <c r="DY115" s="54" t="e">
        <f t="shared" si="1139"/>
        <v>#REF!</v>
      </c>
      <c r="DZ115" s="54" t="e">
        <f t="shared" si="1139"/>
        <v>#REF!</v>
      </c>
      <c r="EA115" s="54" t="e">
        <f t="shared" si="1139"/>
        <v>#REF!</v>
      </c>
      <c r="EB115" s="54" t="e">
        <f t="shared" si="1139"/>
        <v>#REF!</v>
      </c>
      <c r="EC115" s="54" t="e">
        <f t="shared" si="1139"/>
        <v>#REF!</v>
      </c>
      <c r="ED115" s="54" t="e">
        <f t="shared" si="1139"/>
        <v>#REF!</v>
      </c>
      <c r="EE115" s="62"/>
      <c r="EF115" s="54" t="e">
        <f t="shared" ref="EF115:EO115" si="1140">EF77+EF39</f>
        <v>#REF!</v>
      </c>
      <c r="EG115" s="54" t="e">
        <f t="shared" si="1140"/>
        <v>#REF!</v>
      </c>
      <c r="EH115" s="54" t="e">
        <f t="shared" si="1140"/>
        <v>#REF!</v>
      </c>
      <c r="EI115" s="54" t="e">
        <f t="shared" si="1140"/>
        <v>#REF!</v>
      </c>
      <c r="EJ115" s="54" t="e">
        <f t="shared" si="1140"/>
        <v>#REF!</v>
      </c>
      <c r="EK115" s="54" t="e">
        <f t="shared" si="1140"/>
        <v>#REF!</v>
      </c>
      <c r="EL115" s="54" t="e">
        <f t="shared" si="1140"/>
        <v>#REF!</v>
      </c>
      <c r="EM115" s="54" t="e">
        <f t="shared" si="1140"/>
        <v>#REF!</v>
      </c>
      <c r="EN115" s="54" t="e">
        <f t="shared" si="1140"/>
        <v>#REF!</v>
      </c>
      <c r="EO115" s="54" t="e">
        <f t="shared" si="1140"/>
        <v>#REF!</v>
      </c>
      <c r="EQ115" s="227"/>
      <c r="ER115" s="227"/>
      <c r="ES115" s="227"/>
      <c r="ET115" s="227"/>
      <c r="EU115" s="227"/>
      <c r="EV115" s="227"/>
      <c r="EW115" s="227"/>
      <c r="EX115" s="227"/>
      <c r="EY115" s="227"/>
      <c r="EZ115" s="227"/>
    </row>
    <row r="116" spans="1:156" x14ac:dyDescent="0.2">
      <c r="A116" s="37">
        <f>+A78+27</f>
        <v>81</v>
      </c>
      <c r="B116" s="34" t="s">
        <v>221</v>
      </c>
      <c r="C116" s="34"/>
      <c r="D116" s="34"/>
      <c r="E116" s="54" t="e">
        <f t="shared" ref="E116:AJ116" si="1141">E78+E40</f>
        <v>#REF!</v>
      </c>
      <c r="F116" s="54" t="e">
        <f t="shared" si="1141"/>
        <v>#REF!</v>
      </c>
      <c r="G116" s="54" t="e">
        <f t="shared" si="1141"/>
        <v>#REF!</v>
      </c>
      <c r="H116" s="54" t="e">
        <f t="shared" si="1141"/>
        <v>#REF!</v>
      </c>
      <c r="I116" s="54" t="e">
        <f t="shared" si="1141"/>
        <v>#REF!</v>
      </c>
      <c r="J116" s="54" t="e">
        <f t="shared" si="1141"/>
        <v>#REF!</v>
      </c>
      <c r="K116" s="54" t="e">
        <f t="shared" si="1141"/>
        <v>#REF!</v>
      </c>
      <c r="L116" s="54" t="e">
        <f t="shared" si="1141"/>
        <v>#REF!</v>
      </c>
      <c r="M116" s="54" t="e">
        <f t="shared" si="1141"/>
        <v>#REF!</v>
      </c>
      <c r="N116" s="54" t="e">
        <f t="shared" si="1141"/>
        <v>#REF!</v>
      </c>
      <c r="O116" s="54" t="e">
        <f t="shared" si="1141"/>
        <v>#REF!</v>
      </c>
      <c r="P116" s="54" t="e">
        <f t="shared" si="1141"/>
        <v>#REF!</v>
      </c>
      <c r="Q116" s="54" t="e">
        <f t="shared" si="1141"/>
        <v>#REF!</v>
      </c>
      <c r="R116" s="54" t="e">
        <f t="shared" si="1141"/>
        <v>#REF!</v>
      </c>
      <c r="S116" s="54" t="e">
        <f t="shared" si="1141"/>
        <v>#REF!</v>
      </c>
      <c r="T116" s="54" t="e">
        <f t="shared" si="1141"/>
        <v>#REF!</v>
      </c>
      <c r="U116" s="54" t="e">
        <f t="shared" si="1141"/>
        <v>#REF!</v>
      </c>
      <c r="V116" s="54" t="e">
        <f t="shared" si="1141"/>
        <v>#REF!</v>
      </c>
      <c r="W116" s="54" t="e">
        <f t="shared" si="1141"/>
        <v>#REF!</v>
      </c>
      <c r="X116" s="54" t="e">
        <f t="shared" si="1141"/>
        <v>#REF!</v>
      </c>
      <c r="Y116" s="54" t="e">
        <f t="shared" si="1141"/>
        <v>#REF!</v>
      </c>
      <c r="Z116" s="54" t="e">
        <f t="shared" si="1141"/>
        <v>#REF!</v>
      </c>
      <c r="AA116" s="54" t="e">
        <f t="shared" si="1141"/>
        <v>#REF!</v>
      </c>
      <c r="AB116" s="54" t="e">
        <f t="shared" si="1141"/>
        <v>#REF!</v>
      </c>
      <c r="AC116" s="54" t="e">
        <f t="shared" si="1141"/>
        <v>#REF!</v>
      </c>
      <c r="AD116" s="54" t="e">
        <f t="shared" si="1141"/>
        <v>#REF!</v>
      </c>
      <c r="AE116" s="54" t="e">
        <f t="shared" si="1141"/>
        <v>#REF!</v>
      </c>
      <c r="AF116" s="54" t="e">
        <f t="shared" si="1141"/>
        <v>#REF!</v>
      </c>
      <c r="AG116" s="54" t="e">
        <f t="shared" si="1141"/>
        <v>#REF!</v>
      </c>
      <c r="AH116" s="54" t="e">
        <f t="shared" si="1141"/>
        <v>#REF!</v>
      </c>
      <c r="AI116" s="54" t="e">
        <f t="shared" si="1141"/>
        <v>#REF!</v>
      </c>
      <c r="AJ116" s="54" t="e">
        <f t="shared" si="1141"/>
        <v>#REF!</v>
      </c>
      <c r="AK116" s="54" t="e">
        <f t="shared" ref="AK116:BP116" si="1142">AK78+AK40</f>
        <v>#REF!</v>
      </c>
      <c r="AL116" s="54" t="e">
        <f t="shared" si="1142"/>
        <v>#REF!</v>
      </c>
      <c r="AM116" s="54" t="e">
        <f t="shared" si="1142"/>
        <v>#REF!</v>
      </c>
      <c r="AN116" s="54" t="e">
        <f t="shared" si="1142"/>
        <v>#REF!</v>
      </c>
      <c r="AO116" s="54" t="e">
        <f t="shared" si="1142"/>
        <v>#REF!</v>
      </c>
      <c r="AP116" s="54" t="e">
        <f t="shared" si="1142"/>
        <v>#REF!</v>
      </c>
      <c r="AQ116" s="54" t="e">
        <f t="shared" si="1142"/>
        <v>#REF!</v>
      </c>
      <c r="AR116" s="54" t="e">
        <f t="shared" si="1142"/>
        <v>#REF!</v>
      </c>
      <c r="AS116" s="54" t="e">
        <f t="shared" si="1142"/>
        <v>#REF!</v>
      </c>
      <c r="AT116" s="54" t="e">
        <f t="shared" si="1142"/>
        <v>#REF!</v>
      </c>
      <c r="AU116" s="54" t="e">
        <f t="shared" si="1142"/>
        <v>#REF!</v>
      </c>
      <c r="AV116" s="54" t="e">
        <f t="shared" si="1142"/>
        <v>#REF!</v>
      </c>
      <c r="AW116" s="54" t="e">
        <f t="shared" si="1142"/>
        <v>#REF!</v>
      </c>
      <c r="AX116" s="54" t="e">
        <f t="shared" si="1142"/>
        <v>#REF!</v>
      </c>
      <c r="AY116" s="54" t="e">
        <f t="shared" si="1142"/>
        <v>#REF!</v>
      </c>
      <c r="AZ116" s="54" t="e">
        <f t="shared" si="1142"/>
        <v>#REF!</v>
      </c>
      <c r="BA116" s="54" t="e">
        <f t="shared" si="1142"/>
        <v>#REF!</v>
      </c>
      <c r="BB116" s="54" t="e">
        <f t="shared" si="1142"/>
        <v>#REF!</v>
      </c>
      <c r="BC116" s="54" t="e">
        <f t="shared" si="1142"/>
        <v>#REF!</v>
      </c>
      <c r="BD116" s="54" t="e">
        <f t="shared" si="1142"/>
        <v>#REF!</v>
      </c>
      <c r="BE116" s="54" t="e">
        <f t="shared" si="1142"/>
        <v>#REF!</v>
      </c>
      <c r="BF116" s="54" t="e">
        <f t="shared" si="1142"/>
        <v>#REF!</v>
      </c>
      <c r="BG116" s="54" t="e">
        <f t="shared" si="1142"/>
        <v>#REF!</v>
      </c>
      <c r="BH116" s="54" t="e">
        <f t="shared" si="1142"/>
        <v>#REF!</v>
      </c>
      <c r="BI116" s="54" t="e">
        <f t="shared" si="1142"/>
        <v>#REF!</v>
      </c>
      <c r="BJ116" s="54" t="e">
        <f t="shared" si="1142"/>
        <v>#REF!</v>
      </c>
      <c r="BK116" s="54" t="e">
        <f t="shared" si="1142"/>
        <v>#REF!</v>
      </c>
      <c r="BL116" s="54" t="e">
        <f t="shared" si="1142"/>
        <v>#REF!</v>
      </c>
      <c r="BM116" s="54" t="e">
        <f t="shared" si="1142"/>
        <v>#REF!</v>
      </c>
      <c r="BN116" s="54" t="e">
        <f t="shared" si="1142"/>
        <v>#REF!</v>
      </c>
      <c r="BO116" s="54" t="e">
        <f t="shared" si="1142"/>
        <v>#REF!</v>
      </c>
      <c r="BP116" s="54" t="e">
        <f t="shared" si="1142"/>
        <v>#REF!</v>
      </c>
      <c r="BQ116" s="54" t="e">
        <f t="shared" ref="BQ116:CV116" si="1143">BQ78+BQ40</f>
        <v>#REF!</v>
      </c>
      <c r="BR116" s="54" t="e">
        <f t="shared" si="1143"/>
        <v>#REF!</v>
      </c>
      <c r="BS116" s="54" t="e">
        <f t="shared" si="1143"/>
        <v>#REF!</v>
      </c>
      <c r="BT116" s="54" t="e">
        <f t="shared" si="1143"/>
        <v>#REF!</v>
      </c>
      <c r="BU116" s="54" t="e">
        <f t="shared" si="1143"/>
        <v>#REF!</v>
      </c>
      <c r="BV116" s="54" t="e">
        <f t="shared" si="1143"/>
        <v>#REF!</v>
      </c>
      <c r="BW116" s="54" t="e">
        <f t="shared" si="1143"/>
        <v>#REF!</v>
      </c>
      <c r="BX116" s="54" t="e">
        <f t="shared" si="1143"/>
        <v>#REF!</v>
      </c>
      <c r="BY116" s="54" t="e">
        <f t="shared" si="1143"/>
        <v>#REF!</v>
      </c>
      <c r="BZ116" s="54" t="e">
        <f t="shared" si="1143"/>
        <v>#REF!</v>
      </c>
      <c r="CA116" s="54" t="e">
        <f t="shared" si="1143"/>
        <v>#REF!</v>
      </c>
      <c r="CB116" s="54" t="e">
        <f t="shared" si="1143"/>
        <v>#REF!</v>
      </c>
      <c r="CC116" s="54" t="e">
        <f t="shared" si="1143"/>
        <v>#REF!</v>
      </c>
      <c r="CD116" s="54" t="e">
        <f t="shared" si="1143"/>
        <v>#REF!</v>
      </c>
      <c r="CE116" s="54" t="e">
        <f t="shared" si="1143"/>
        <v>#REF!</v>
      </c>
      <c r="CF116" s="54" t="e">
        <f t="shared" si="1143"/>
        <v>#REF!</v>
      </c>
      <c r="CG116" s="54" t="e">
        <f t="shared" si="1143"/>
        <v>#REF!</v>
      </c>
      <c r="CH116" s="54" t="e">
        <f t="shared" si="1143"/>
        <v>#REF!</v>
      </c>
      <c r="CI116" s="54" t="e">
        <f t="shared" si="1143"/>
        <v>#REF!</v>
      </c>
      <c r="CJ116" s="54" t="e">
        <f t="shared" si="1143"/>
        <v>#REF!</v>
      </c>
      <c r="CK116" s="54" t="e">
        <f t="shared" si="1143"/>
        <v>#REF!</v>
      </c>
      <c r="CL116" s="54" t="e">
        <f t="shared" si="1143"/>
        <v>#REF!</v>
      </c>
      <c r="CM116" s="54" t="e">
        <f t="shared" si="1143"/>
        <v>#REF!</v>
      </c>
      <c r="CN116" s="54" t="e">
        <f t="shared" si="1143"/>
        <v>#REF!</v>
      </c>
      <c r="CO116" s="54" t="e">
        <f t="shared" si="1143"/>
        <v>#REF!</v>
      </c>
      <c r="CP116" s="54" t="e">
        <f t="shared" si="1143"/>
        <v>#REF!</v>
      </c>
      <c r="CQ116" s="54" t="e">
        <f t="shared" si="1143"/>
        <v>#REF!</v>
      </c>
      <c r="CR116" s="54" t="e">
        <f t="shared" si="1143"/>
        <v>#REF!</v>
      </c>
      <c r="CS116" s="54" t="e">
        <f t="shared" si="1143"/>
        <v>#REF!</v>
      </c>
      <c r="CT116" s="54" t="e">
        <f t="shared" si="1143"/>
        <v>#REF!</v>
      </c>
      <c r="CU116" s="54" t="e">
        <f t="shared" si="1143"/>
        <v>#REF!</v>
      </c>
      <c r="CV116" s="54" t="e">
        <f t="shared" si="1143"/>
        <v>#REF!</v>
      </c>
      <c r="CW116" s="54" t="e">
        <f t="shared" ref="CW116:ED116" si="1144">CW78+CW40</f>
        <v>#REF!</v>
      </c>
      <c r="CX116" s="54" t="e">
        <f t="shared" si="1144"/>
        <v>#REF!</v>
      </c>
      <c r="CY116" s="54" t="e">
        <f t="shared" si="1144"/>
        <v>#REF!</v>
      </c>
      <c r="CZ116" s="54" t="e">
        <f t="shared" si="1144"/>
        <v>#REF!</v>
      </c>
      <c r="DA116" s="54" t="e">
        <f t="shared" si="1144"/>
        <v>#REF!</v>
      </c>
      <c r="DB116" s="54" t="e">
        <f t="shared" si="1144"/>
        <v>#REF!</v>
      </c>
      <c r="DC116" s="54" t="e">
        <f t="shared" si="1144"/>
        <v>#REF!</v>
      </c>
      <c r="DD116" s="54" t="e">
        <f t="shared" si="1144"/>
        <v>#REF!</v>
      </c>
      <c r="DE116" s="54" t="e">
        <f t="shared" si="1144"/>
        <v>#REF!</v>
      </c>
      <c r="DF116" s="54" t="e">
        <f t="shared" si="1144"/>
        <v>#REF!</v>
      </c>
      <c r="DG116" s="54" t="e">
        <f t="shared" si="1144"/>
        <v>#REF!</v>
      </c>
      <c r="DH116" s="54" t="e">
        <f t="shared" si="1144"/>
        <v>#REF!</v>
      </c>
      <c r="DI116" s="54" t="e">
        <f t="shared" si="1144"/>
        <v>#REF!</v>
      </c>
      <c r="DJ116" s="54" t="e">
        <f t="shared" si="1144"/>
        <v>#REF!</v>
      </c>
      <c r="DK116" s="54" t="e">
        <f t="shared" si="1144"/>
        <v>#REF!</v>
      </c>
      <c r="DL116" s="54" t="e">
        <f t="shared" si="1144"/>
        <v>#REF!</v>
      </c>
      <c r="DM116" s="54" t="e">
        <f t="shared" si="1144"/>
        <v>#REF!</v>
      </c>
      <c r="DN116" s="54" t="e">
        <f t="shared" si="1144"/>
        <v>#REF!</v>
      </c>
      <c r="DO116" s="54" t="e">
        <f t="shared" si="1144"/>
        <v>#REF!</v>
      </c>
      <c r="DP116" s="54" t="e">
        <f t="shared" si="1144"/>
        <v>#REF!</v>
      </c>
      <c r="DQ116" s="54" t="e">
        <f t="shared" si="1144"/>
        <v>#REF!</v>
      </c>
      <c r="DR116" s="54" t="e">
        <f t="shared" si="1144"/>
        <v>#REF!</v>
      </c>
      <c r="DS116" s="54" t="e">
        <f t="shared" si="1144"/>
        <v>#REF!</v>
      </c>
      <c r="DT116" s="54" t="e">
        <f t="shared" si="1144"/>
        <v>#REF!</v>
      </c>
      <c r="DU116" s="54" t="e">
        <f t="shared" si="1144"/>
        <v>#REF!</v>
      </c>
      <c r="DV116" s="54" t="e">
        <f t="shared" si="1144"/>
        <v>#REF!</v>
      </c>
      <c r="DW116" s="54" t="e">
        <f t="shared" si="1144"/>
        <v>#REF!</v>
      </c>
      <c r="DX116" s="54" t="e">
        <f t="shared" si="1144"/>
        <v>#REF!</v>
      </c>
      <c r="DY116" s="54" t="e">
        <f t="shared" si="1144"/>
        <v>#REF!</v>
      </c>
      <c r="DZ116" s="54" t="e">
        <f t="shared" si="1144"/>
        <v>#REF!</v>
      </c>
      <c r="EA116" s="54" t="e">
        <f t="shared" si="1144"/>
        <v>#REF!</v>
      </c>
      <c r="EB116" s="54" t="e">
        <f t="shared" si="1144"/>
        <v>#REF!</v>
      </c>
      <c r="EC116" s="54" t="e">
        <f t="shared" si="1144"/>
        <v>#REF!</v>
      </c>
      <c r="ED116" s="54" t="e">
        <f t="shared" si="1144"/>
        <v>#REF!</v>
      </c>
      <c r="EE116" s="62"/>
      <c r="EF116" s="54" t="e">
        <f t="shared" ref="EF116" si="1145">+Q116</f>
        <v>#REF!</v>
      </c>
      <c r="EG116" s="54" t="e">
        <f t="shared" ref="EG116" si="1146">+AD116</f>
        <v>#REF!</v>
      </c>
      <c r="EH116" s="54" t="e">
        <f t="shared" ref="EH116" si="1147">+AQ116</f>
        <v>#REF!</v>
      </c>
      <c r="EI116" s="54" t="e">
        <f t="shared" ref="EI116" si="1148">+BD116</f>
        <v>#REF!</v>
      </c>
      <c r="EJ116" s="54" t="e">
        <f t="shared" ref="EJ116" si="1149">+BQ116</f>
        <v>#REF!</v>
      </c>
      <c r="EK116" s="54" t="e">
        <f t="shared" ref="EK116" si="1150">+CD116</f>
        <v>#REF!</v>
      </c>
      <c r="EL116" s="54" t="e">
        <f t="shared" ref="EL116" si="1151">+CQ116</f>
        <v>#REF!</v>
      </c>
      <c r="EM116" s="54" t="e">
        <f t="shared" ref="EM116" si="1152">+DD116</f>
        <v>#REF!</v>
      </c>
      <c r="EN116" s="54" t="e">
        <f t="shared" ref="EN116" si="1153">+DQ116</f>
        <v>#REF!</v>
      </c>
      <c r="EO116" s="54" t="e">
        <f t="shared" ref="EO116" si="1154">+ED116</f>
        <v>#REF!</v>
      </c>
      <c r="EQ116" s="227"/>
      <c r="ER116" s="227"/>
      <c r="ES116" s="227"/>
      <c r="ET116" s="227"/>
      <c r="EU116" s="227"/>
      <c r="EV116" s="227"/>
      <c r="EW116" s="227"/>
      <c r="EX116" s="227"/>
      <c r="EY116" s="227"/>
      <c r="EZ116" s="227"/>
    </row>
    <row r="117" spans="1:156" x14ac:dyDescent="0.2">
      <c r="A117" s="37"/>
      <c r="B117" s="35"/>
      <c r="C117" s="34"/>
      <c r="D117" s="34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Q117" s="227"/>
      <c r="ER117" s="227"/>
      <c r="ES117" s="227"/>
      <c r="ET117" s="227"/>
      <c r="EU117" s="227"/>
      <c r="EV117" s="227"/>
      <c r="EW117" s="227"/>
      <c r="EX117" s="227"/>
      <c r="EY117" s="227"/>
      <c r="EZ117" s="227"/>
    </row>
    <row r="118" spans="1:156" x14ac:dyDescent="0.2">
      <c r="A118" s="37"/>
      <c r="B118" s="34"/>
      <c r="C118" s="35"/>
      <c r="D118" s="35"/>
      <c r="E118" s="195" t="e">
        <f t="shared" ref="E118:AJ118" si="1155">E107-E69-E31</f>
        <v>#REF!</v>
      </c>
      <c r="F118" s="195" t="e">
        <f t="shared" si="1155"/>
        <v>#REF!</v>
      </c>
      <c r="G118" s="195" t="e">
        <f t="shared" si="1155"/>
        <v>#REF!</v>
      </c>
      <c r="H118" s="195" t="e">
        <f t="shared" si="1155"/>
        <v>#REF!</v>
      </c>
      <c r="I118" s="195" t="e">
        <f t="shared" si="1155"/>
        <v>#REF!</v>
      </c>
      <c r="J118" s="195" t="e">
        <f t="shared" si="1155"/>
        <v>#REF!</v>
      </c>
      <c r="K118" s="195" t="e">
        <f t="shared" si="1155"/>
        <v>#REF!</v>
      </c>
      <c r="L118" s="195" t="e">
        <f t="shared" si="1155"/>
        <v>#REF!</v>
      </c>
      <c r="M118" s="195" t="e">
        <f t="shared" si="1155"/>
        <v>#REF!</v>
      </c>
      <c r="N118" s="195" t="e">
        <f t="shared" si="1155"/>
        <v>#REF!</v>
      </c>
      <c r="O118" s="195" t="e">
        <f t="shared" si="1155"/>
        <v>#REF!</v>
      </c>
      <c r="P118" s="195" t="e">
        <f t="shared" si="1155"/>
        <v>#REF!</v>
      </c>
      <c r="Q118" s="195" t="e">
        <f t="shared" si="1155"/>
        <v>#REF!</v>
      </c>
      <c r="R118" s="195" t="e">
        <f t="shared" si="1155"/>
        <v>#REF!</v>
      </c>
      <c r="S118" s="195" t="e">
        <f t="shared" si="1155"/>
        <v>#REF!</v>
      </c>
      <c r="T118" s="195" t="e">
        <f t="shared" si="1155"/>
        <v>#REF!</v>
      </c>
      <c r="U118" s="195" t="e">
        <f t="shared" si="1155"/>
        <v>#REF!</v>
      </c>
      <c r="V118" s="195" t="e">
        <f t="shared" si="1155"/>
        <v>#REF!</v>
      </c>
      <c r="W118" s="195" t="e">
        <f t="shared" si="1155"/>
        <v>#REF!</v>
      </c>
      <c r="X118" s="195" t="e">
        <f t="shared" si="1155"/>
        <v>#REF!</v>
      </c>
      <c r="Y118" s="195" t="e">
        <f t="shared" si="1155"/>
        <v>#REF!</v>
      </c>
      <c r="Z118" s="195" t="e">
        <f t="shared" si="1155"/>
        <v>#REF!</v>
      </c>
      <c r="AA118" s="195" t="e">
        <f t="shared" si="1155"/>
        <v>#REF!</v>
      </c>
      <c r="AB118" s="195" t="e">
        <f t="shared" si="1155"/>
        <v>#REF!</v>
      </c>
      <c r="AC118" s="195" t="e">
        <f t="shared" si="1155"/>
        <v>#REF!</v>
      </c>
      <c r="AD118" s="195" t="e">
        <f t="shared" si="1155"/>
        <v>#REF!</v>
      </c>
      <c r="AE118" s="195" t="e">
        <f t="shared" si="1155"/>
        <v>#REF!</v>
      </c>
      <c r="AF118" s="195" t="e">
        <f t="shared" si="1155"/>
        <v>#REF!</v>
      </c>
      <c r="AG118" s="195" t="e">
        <f t="shared" si="1155"/>
        <v>#REF!</v>
      </c>
      <c r="AH118" s="195" t="e">
        <f t="shared" si="1155"/>
        <v>#REF!</v>
      </c>
      <c r="AI118" s="195" t="e">
        <f t="shared" si="1155"/>
        <v>#REF!</v>
      </c>
      <c r="AJ118" s="195" t="e">
        <f t="shared" si="1155"/>
        <v>#REF!</v>
      </c>
      <c r="AK118" s="195" t="e">
        <f t="shared" ref="AK118:BP118" si="1156">AK107-AK69-AK31</f>
        <v>#REF!</v>
      </c>
      <c r="AL118" s="195" t="e">
        <f t="shared" si="1156"/>
        <v>#REF!</v>
      </c>
      <c r="AM118" s="195" t="e">
        <f t="shared" si="1156"/>
        <v>#REF!</v>
      </c>
      <c r="AN118" s="195" t="e">
        <f t="shared" si="1156"/>
        <v>#REF!</v>
      </c>
      <c r="AO118" s="195" t="e">
        <f t="shared" si="1156"/>
        <v>#REF!</v>
      </c>
      <c r="AP118" s="195" t="e">
        <f t="shared" si="1156"/>
        <v>#REF!</v>
      </c>
      <c r="AQ118" s="195" t="e">
        <f t="shared" si="1156"/>
        <v>#REF!</v>
      </c>
      <c r="AR118" s="195" t="e">
        <f t="shared" si="1156"/>
        <v>#REF!</v>
      </c>
      <c r="AS118" s="195" t="e">
        <f t="shared" si="1156"/>
        <v>#REF!</v>
      </c>
      <c r="AT118" s="195" t="e">
        <f t="shared" si="1156"/>
        <v>#REF!</v>
      </c>
      <c r="AU118" s="195" t="e">
        <f t="shared" si="1156"/>
        <v>#REF!</v>
      </c>
      <c r="AV118" s="195" t="e">
        <f t="shared" si="1156"/>
        <v>#REF!</v>
      </c>
      <c r="AW118" s="195" t="e">
        <f t="shared" si="1156"/>
        <v>#REF!</v>
      </c>
      <c r="AX118" s="195" t="e">
        <f t="shared" si="1156"/>
        <v>#REF!</v>
      </c>
      <c r="AY118" s="195" t="e">
        <f t="shared" si="1156"/>
        <v>#REF!</v>
      </c>
      <c r="AZ118" s="195" t="e">
        <f t="shared" si="1156"/>
        <v>#REF!</v>
      </c>
      <c r="BA118" s="195" t="e">
        <f t="shared" si="1156"/>
        <v>#REF!</v>
      </c>
      <c r="BB118" s="195" t="e">
        <f t="shared" si="1156"/>
        <v>#REF!</v>
      </c>
      <c r="BC118" s="195" t="e">
        <f t="shared" si="1156"/>
        <v>#REF!</v>
      </c>
      <c r="BD118" s="195" t="e">
        <f t="shared" si="1156"/>
        <v>#REF!</v>
      </c>
      <c r="BE118" s="195" t="e">
        <f t="shared" si="1156"/>
        <v>#REF!</v>
      </c>
      <c r="BF118" s="195" t="e">
        <f t="shared" si="1156"/>
        <v>#REF!</v>
      </c>
      <c r="BG118" s="195" t="e">
        <f t="shared" si="1156"/>
        <v>#REF!</v>
      </c>
      <c r="BH118" s="195" t="e">
        <f t="shared" si="1156"/>
        <v>#REF!</v>
      </c>
      <c r="BI118" s="195" t="e">
        <f t="shared" si="1156"/>
        <v>#REF!</v>
      </c>
      <c r="BJ118" s="195" t="e">
        <f t="shared" si="1156"/>
        <v>#REF!</v>
      </c>
      <c r="BK118" s="195" t="e">
        <f t="shared" si="1156"/>
        <v>#REF!</v>
      </c>
      <c r="BL118" s="195" t="e">
        <f t="shared" si="1156"/>
        <v>#REF!</v>
      </c>
      <c r="BM118" s="195" t="e">
        <f t="shared" si="1156"/>
        <v>#REF!</v>
      </c>
      <c r="BN118" s="195" t="e">
        <f t="shared" si="1156"/>
        <v>#REF!</v>
      </c>
      <c r="BO118" s="195" t="e">
        <f t="shared" si="1156"/>
        <v>#REF!</v>
      </c>
      <c r="BP118" s="195" t="e">
        <f t="shared" si="1156"/>
        <v>#REF!</v>
      </c>
      <c r="BQ118" s="195" t="e">
        <f t="shared" ref="BQ118:CV118" si="1157">BQ107-BQ69-BQ31</f>
        <v>#REF!</v>
      </c>
      <c r="BR118" s="195" t="e">
        <f t="shared" si="1157"/>
        <v>#REF!</v>
      </c>
      <c r="BS118" s="195" t="e">
        <f t="shared" si="1157"/>
        <v>#REF!</v>
      </c>
      <c r="BT118" s="195" t="e">
        <f t="shared" si="1157"/>
        <v>#REF!</v>
      </c>
      <c r="BU118" s="195" t="e">
        <f t="shared" si="1157"/>
        <v>#REF!</v>
      </c>
      <c r="BV118" s="195" t="e">
        <f t="shared" si="1157"/>
        <v>#REF!</v>
      </c>
      <c r="BW118" s="195" t="e">
        <f t="shared" si="1157"/>
        <v>#REF!</v>
      </c>
      <c r="BX118" s="195" t="e">
        <f t="shared" si="1157"/>
        <v>#REF!</v>
      </c>
      <c r="BY118" s="195" t="e">
        <f t="shared" si="1157"/>
        <v>#REF!</v>
      </c>
      <c r="BZ118" s="195" t="e">
        <f t="shared" si="1157"/>
        <v>#REF!</v>
      </c>
      <c r="CA118" s="195" t="e">
        <f t="shared" si="1157"/>
        <v>#REF!</v>
      </c>
      <c r="CB118" s="195" t="e">
        <f t="shared" si="1157"/>
        <v>#REF!</v>
      </c>
      <c r="CC118" s="195" t="e">
        <f t="shared" si="1157"/>
        <v>#REF!</v>
      </c>
      <c r="CD118" s="195" t="e">
        <f t="shared" si="1157"/>
        <v>#REF!</v>
      </c>
      <c r="CE118" s="195" t="e">
        <f t="shared" si="1157"/>
        <v>#REF!</v>
      </c>
      <c r="CF118" s="195" t="e">
        <f t="shared" si="1157"/>
        <v>#REF!</v>
      </c>
      <c r="CG118" s="195" t="e">
        <f t="shared" si="1157"/>
        <v>#REF!</v>
      </c>
      <c r="CH118" s="195" t="e">
        <f t="shared" si="1157"/>
        <v>#REF!</v>
      </c>
      <c r="CI118" s="195" t="e">
        <f t="shared" si="1157"/>
        <v>#REF!</v>
      </c>
      <c r="CJ118" s="195" t="e">
        <f t="shared" si="1157"/>
        <v>#REF!</v>
      </c>
      <c r="CK118" s="195" t="e">
        <f t="shared" si="1157"/>
        <v>#REF!</v>
      </c>
      <c r="CL118" s="195" t="e">
        <f t="shared" si="1157"/>
        <v>#REF!</v>
      </c>
      <c r="CM118" s="195" t="e">
        <f t="shared" si="1157"/>
        <v>#REF!</v>
      </c>
      <c r="CN118" s="195" t="e">
        <f t="shared" si="1157"/>
        <v>#REF!</v>
      </c>
      <c r="CO118" s="195" t="e">
        <f t="shared" si="1157"/>
        <v>#REF!</v>
      </c>
      <c r="CP118" s="195" t="e">
        <f t="shared" si="1157"/>
        <v>#REF!</v>
      </c>
      <c r="CQ118" s="195" t="e">
        <f t="shared" si="1157"/>
        <v>#REF!</v>
      </c>
      <c r="CR118" s="195" t="e">
        <f t="shared" si="1157"/>
        <v>#REF!</v>
      </c>
      <c r="CS118" s="195" t="e">
        <f t="shared" si="1157"/>
        <v>#REF!</v>
      </c>
      <c r="CT118" s="195" t="e">
        <f t="shared" si="1157"/>
        <v>#REF!</v>
      </c>
      <c r="CU118" s="195" t="e">
        <f t="shared" si="1157"/>
        <v>#REF!</v>
      </c>
      <c r="CV118" s="195" t="e">
        <f t="shared" si="1157"/>
        <v>#REF!</v>
      </c>
      <c r="CW118" s="195" t="e">
        <f t="shared" ref="CW118:ED118" si="1158">CW107-CW69-CW31</f>
        <v>#REF!</v>
      </c>
      <c r="CX118" s="195" t="e">
        <f t="shared" si="1158"/>
        <v>#REF!</v>
      </c>
      <c r="CY118" s="195" t="e">
        <f t="shared" si="1158"/>
        <v>#REF!</v>
      </c>
      <c r="CZ118" s="195" t="e">
        <f t="shared" si="1158"/>
        <v>#REF!</v>
      </c>
      <c r="DA118" s="195" t="e">
        <f t="shared" si="1158"/>
        <v>#REF!</v>
      </c>
      <c r="DB118" s="195" t="e">
        <f t="shared" si="1158"/>
        <v>#REF!</v>
      </c>
      <c r="DC118" s="195" t="e">
        <f t="shared" si="1158"/>
        <v>#REF!</v>
      </c>
      <c r="DD118" s="195" t="e">
        <f t="shared" si="1158"/>
        <v>#REF!</v>
      </c>
      <c r="DE118" s="195" t="e">
        <f t="shared" si="1158"/>
        <v>#REF!</v>
      </c>
      <c r="DF118" s="195" t="e">
        <f t="shared" si="1158"/>
        <v>#REF!</v>
      </c>
      <c r="DG118" s="195" t="e">
        <f t="shared" si="1158"/>
        <v>#REF!</v>
      </c>
      <c r="DH118" s="195" t="e">
        <f t="shared" si="1158"/>
        <v>#REF!</v>
      </c>
      <c r="DI118" s="195" t="e">
        <f t="shared" si="1158"/>
        <v>#REF!</v>
      </c>
      <c r="DJ118" s="195" t="e">
        <f t="shared" si="1158"/>
        <v>#REF!</v>
      </c>
      <c r="DK118" s="195" t="e">
        <f t="shared" si="1158"/>
        <v>#REF!</v>
      </c>
      <c r="DL118" s="195" t="e">
        <f t="shared" si="1158"/>
        <v>#REF!</v>
      </c>
      <c r="DM118" s="195" t="e">
        <f t="shared" si="1158"/>
        <v>#REF!</v>
      </c>
      <c r="DN118" s="195" t="e">
        <f t="shared" si="1158"/>
        <v>#REF!</v>
      </c>
      <c r="DO118" s="195" t="e">
        <f t="shared" si="1158"/>
        <v>#REF!</v>
      </c>
      <c r="DP118" s="195" t="e">
        <f t="shared" si="1158"/>
        <v>#REF!</v>
      </c>
      <c r="DQ118" s="195" t="e">
        <f t="shared" si="1158"/>
        <v>#REF!</v>
      </c>
      <c r="DR118" s="195" t="e">
        <f t="shared" si="1158"/>
        <v>#REF!</v>
      </c>
      <c r="DS118" s="195" t="e">
        <f t="shared" si="1158"/>
        <v>#REF!</v>
      </c>
      <c r="DT118" s="195" t="e">
        <f t="shared" si="1158"/>
        <v>#REF!</v>
      </c>
      <c r="DU118" s="195" t="e">
        <f t="shared" si="1158"/>
        <v>#REF!</v>
      </c>
      <c r="DV118" s="195" t="e">
        <f t="shared" si="1158"/>
        <v>#REF!</v>
      </c>
      <c r="DW118" s="195" t="e">
        <f t="shared" si="1158"/>
        <v>#REF!</v>
      </c>
      <c r="DX118" s="195" t="e">
        <f t="shared" si="1158"/>
        <v>#REF!</v>
      </c>
      <c r="DY118" s="195" t="e">
        <f t="shared" si="1158"/>
        <v>#REF!</v>
      </c>
      <c r="DZ118" s="195" t="e">
        <f t="shared" si="1158"/>
        <v>#REF!</v>
      </c>
      <c r="EA118" s="195" t="e">
        <f t="shared" si="1158"/>
        <v>#REF!</v>
      </c>
      <c r="EB118" s="195" t="e">
        <f t="shared" si="1158"/>
        <v>#REF!</v>
      </c>
      <c r="EC118" s="195" t="e">
        <f t="shared" si="1158"/>
        <v>#REF!</v>
      </c>
      <c r="ED118" s="195" t="e">
        <f t="shared" si="1158"/>
        <v>#REF!</v>
      </c>
      <c r="EF118" s="195" t="e">
        <f t="shared" ref="EF118:EO118" si="1159">EF107-EF69-EF31</f>
        <v>#REF!</v>
      </c>
      <c r="EG118" s="195" t="e">
        <f t="shared" si="1159"/>
        <v>#REF!</v>
      </c>
      <c r="EH118" s="195" t="e">
        <f t="shared" si="1159"/>
        <v>#REF!</v>
      </c>
      <c r="EI118" s="195" t="e">
        <f t="shared" si="1159"/>
        <v>#REF!</v>
      </c>
      <c r="EJ118" s="195" t="e">
        <f t="shared" si="1159"/>
        <v>#REF!</v>
      </c>
      <c r="EK118" s="195" t="e">
        <f t="shared" si="1159"/>
        <v>#REF!</v>
      </c>
      <c r="EL118" s="195" t="e">
        <f t="shared" si="1159"/>
        <v>#REF!</v>
      </c>
      <c r="EM118" s="195" t="e">
        <f t="shared" si="1159"/>
        <v>#REF!</v>
      </c>
      <c r="EN118" s="195" t="e">
        <f t="shared" si="1159"/>
        <v>#REF!</v>
      </c>
      <c r="EO118" s="195" t="e">
        <f t="shared" si="1159"/>
        <v>#REF!</v>
      </c>
      <c r="EQ118" s="195"/>
      <c r="ER118" s="195"/>
      <c r="ES118" s="195"/>
      <c r="ET118" s="195"/>
      <c r="EU118" s="195"/>
      <c r="EV118" s="195"/>
      <c r="EW118" s="195"/>
      <c r="EX118" s="195"/>
      <c r="EY118" s="195"/>
      <c r="EZ118" s="195"/>
    </row>
    <row r="119" spans="1:156" x14ac:dyDescent="0.2">
      <c r="A119" s="13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F119" s="195" t="e">
        <f>EF115-'Output to Forecast model'!C97</f>
        <v>#REF!</v>
      </c>
      <c r="EG119" s="195" t="e">
        <f>EG115-'Output to Forecast model'!D97</f>
        <v>#REF!</v>
      </c>
      <c r="EH119" s="195" t="e">
        <f>EH115-'Output to Forecast model'!E97</f>
        <v>#REF!</v>
      </c>
      <c r="EI119" s="195" t="e">
        <f>EI115-'Output to Forecast model'!F97</f>
        <v>#REF!</v>
      </c>
      <c r="EJ119" s="195" t="e">
        <f>EJ115-'Output to Forecast model'!G97</f>
        <v>#REF!</v>
      </c>
      <c r="EK119" s="195" t="e">
        <f>EK115-'Output to Forecast model'!H97</f>
        <v>#REF!</v>
      </c>
      <c r="EL119" s="195" t="e">
        <f>EL115-'Output to Forecast model'!I97</f>
        <v>#REF!</v>
      </c>
      <c r="EM119" s="195" t="e">
        <f>EM115-'Output to Forecast model'!J97</f>
        <v>#REF!</v>
      </c>
      <c r="EN119" s="195" t="e">
        <f>EN115-'Output to Forecast model'!K97</f>
        <v>#REF!</v>
      </c>
      <c r="EO119" s="195"/>
    </row>
    <row r="120" spans="1:156" x14ac:dyDescent="0.2">
      <c r="A120" s="37"/>
      <c r="B120" s="34"/>
      <c r="C120" s="35"/>
      <c r="D120" s="35"/>
      <c r="E120" s="34"/>
      <c r="F120" s="34"/>
      <c r="G120" s="34"/>
      <c r="H120" s="34"/>
      <c r="I120" s="34"/>
      <c r="J120" s="34"/>
      <c r="K120" s="34"/>
      <c r="L120" s="34"/>
      <c r="M120" s="34"/>
      <c r="N120" s="228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F120" s="195" t="e">
        <f>EF116-#REF!</f>
        <v>#REF!</v>
      </c>
      <c r="EG120" s="195" t="e">
        <f>EG116-#REF!</f>
        <v>#REF!</v>
      </c>
      <c r="EH120" s="195" t="e">
        <f>EH116-#REF!</f>
        <v>#REF!</v>
      </c>
      <c r="EI120" s="195" t="e">
        <f>EI116-#REF!</f>
        <v>#REF!</v>
      </c>
      <c r="EJ120" s="195" t="e">
        <f>EJ116-#REF!</f>
        <v>#REF!</v>
      </c>
      <c r="EK120" s="195" t="e">
        <f>EK116-#REF!</f>
        <v>#REF!</v>
      </c>
      <c r="EL120" s="195" t="e">
        <f>EL116-#REF!</f>
        <v>#REF!</v>
      </c>
      <c r="EM120" s="195" t="e">
        <f>EM116-#REF!</f>
        <v>#REF!</v>
      </c>
      <c r="EN120" s="195" t="e">
        <f>EN116-#REF!</f>
        <v>#REF!</v>
      </c>
      <c r="EO120" s="195" t="e">
        <f>EO116-#REF!</f>
        <v>#REF!</v>
      </c>
    </row>
    <row r="121" spans="1:156" x14ac:dyDescent="0.2">
      <c r="A121" s="13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</row>
    <row r="122" spans="1:156" x14ac:dyDescent="0.2">
      <c r="A122" s="13"/>
      <c r="B122" s="34"/>
      <c r="C122" s="34"/>
      <c r="D122" s="34"/>
    </row>
    <row r="123" spans="1:156" x14ac:dyDescent="0.2">
      <c r="A123" s="13"/>
      <c r="B123" s="34"/>
      <c r="C123" s="34"/>
      <c r="D123" s="151" t="s">
        <v>199</v>
      </c>
      <c r="E123" s="234"/>
      <c r="F123" s="234">
        <v>1</v>
      </c>
      <c r="G123" s="234">
        <f>+F123+1</f>
        <v>2</v>
      </c>
      <c r="H123" s="234">
        <f t="shared" ref="H123:N124" si="1160">+G123+1</f>
        <v>3</v>
      </c>
      <c r="I123" s="234">
        <f t="shared" si="1160"/>
        <v>4</v>
      </c>
      <c r="J123" s="234">
        <f t="shared" si="1160"/>
        <v>5</v>
      </c>
      <c r="K123" s="234">
        <f t="shared" si="1160"/>
        <v>6</v>
      </c>
      <c r="L123" s="234">
        <f t="shared" si="1160"/>
        <v>7</v>
      </c>
      <c r="M123" s="234">
        <f t="shared" si="1160"/>
        <v>8</v>
      </c>
      <c r="N123" s="234">
        <f t="shared" si="1160"/>
        <v>9</v>
      </c>
    </row>
    <row r="124" spans="1:156" x14ac:dyDescent="0.2">
      <c r="D124" s="151"/>
      <c r="E124" s="233" t="e">
        <f>EF5</f>
        <v>#REF!</v>
      </c>
      <c r="F124" s="233" t="e">
        <f>+E124+1</f>
        <v>#REF!</v>
      </c>
      <c r="G124" s="233" t="e">
        <f>+F124+1</f>
        <v>#REF!</v>
      </c>
      <c r="H124" s="233" t="e">
        <f t="shared" si="1160"/>
        <v>#REF!</v>
      </c>
      <c r="I124" s="233" t="e">
        <f t="shared" si="1160"/>
        <v>#REF!</v>
      </c>
      <c r="J124" s="233" t="e">
        <f t="shared" si="1160"/>
        <v>#REF!</v>
      </c>
      <c r="K124" s="233" t="e">
        <f t="shared" si="1160"/>
        <v>#REF!</v>
      </c>
      <c r="L124" s="233" t="e">
        <f t="shared" si="1160"/>
        <v>#REF!</v>
      </c>
      <c r="M124" s="233" t="e">
        <f t="shared" si="1160"/>
        <v>#REF!</v>
      </c>
      <c r="N124" s="233" t="e">
        <f t="shared" si="1160"/>
        <v>#REF!</v>
      </c>
    </row>
    <row r="125" spans="1:156" x14ac:dyDescent="0.2"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</row>
    <row r="126" spans="1:156" x14ac:dyDescent="0.2">
      <c r="D126" s="151" t="s">
        <v>10</v>
      </c>
      <c r="E126" s="231" t="e">
        <f>INDEX(#REF!,1,10+E123*13)</f>
        <v>#REF!</v>
      </c>
      <c r="F126" s="231" t="e">
        <f>INDEX(#REF!,1,10+F123*13)</f>
        <v>#REF!</v>
      </c>
      <c r="G126" s="231" t="e">
        <f>INDEX(#REF!,1,10+G123*13)</f>
        <v>#REF!</v>
      </c>
      <c r="H126" s="231" t="e">
        <f>INDEX(#REF!,1,10+H123*13)</f>
        <v>#REF!</v>
      </c>
      <c r="I126" s="231" t="e">
        <f>INDEX(#REF!,1,10+I123*13)</f>
        <v>#REF!</v>
      </c>
      <c r="J126" s="231" t="e">
        <f>INDEX(#REF!,1,10+J123*13)</f>
        <v>#REF!</v>
      </c>
      <c r="K126" s="231" t="e">
        <f>INDEX(#REF!,1,10+K123*13)</f>
        <v>#REF!</v>
      </c>
      <c r="L126" s="231" t="e">
        <f>INDEX(#REF!,1,10+L123*13)</f>
        <v>#REF!</v>
      </c>
      <c r="M126" s="231" t="e">
        <f>INDEX(#REF!,1,10+M123*13)</f>
        <v>#REF!</v>
      </c>
      <c r="N126" s="231" t="e">
        <f>INDEX(#REF!,1,10+N123*13)</f>
        <v>#REF!</v>
      </c>
    </row>
    <row r="127" spans="1:156" x14ac:dyDescent="0.2">
      <c r="D127" s="151" t="s">
        <v>11</v>
      </c>
      <c r="E127" s="231" t="e">
        <f>INDEX(#REF!,1,11+E123*13)</f>
        <v>#REF!</v>
      </c>
      <c r="F127" s="231" t="e">
        <f>INDEX(#REF!,1,11+F123*13)</f>
        <v>#REF!</v>
      </c>
      <c r="G127" s="231" t="e">
        <f>INDEX(#REF!,1,11+G123*13)</f>
        <v>#REF!</v>
      </c>
      <c r="H127" s="231" t="e">
        <f>INDEX(#REF!,1,11+H123*13)</f>
        <v>#REF!</v>
      </c>
      <c r="I127" s="231" t="e">
        <f>INDEX(#REF!,1,11+I123*13)</f>
        <v>#REF!</v>
      </c>
      <c r="J127" s="231" t="e">
        <f>INDEX(#REF!,1,11+J123*13)</f>
        <v>#REF!</v>
      </c>
      <c r="K127" s="231" t="e">
        <f>INDEX(#REF!,1,11+K123*13)</f>
        <v>#REF!</v>
      </c>
      <c r="L127" s="231" t="e">
        <f>INDEX(#REF!,1,11+L123*13)</f>
        <v>#REF!</v>
      </c>
      <c r="M127" s="231" t="e">
        <f>INDEX(#REF!,1,11+M123*13)</f>
        <v>#REF!</v>
      </c>
      <c r="N127" s="231" t="e">
        <f>INDEX(#REF!,1,11+N123*13)</f>
        <v>#REF!</v>
      </c>
    </row>
    <row r="128" spans="1:156" x14ac:dyDescent="0.2">
      <c r="D128" s="151" t="s">
        <v>0</v>
      </c>
      <c r="E128" s="231" t="e">
        <f>INDEX(#REF!,1,12+E123*13)</f>
        <v>#REF!</v>
      </c>
      <c r="F128" s="231" t="e">
        <f>INDEX(#REF!,1,12+F123*13)</f>
        <v>#REF!</v>
      </c>
      <c r="G128" s="231" t="e">
        <f>INDEX(#REF!,1,12+G123*13)</f>
        <v>#REF!</v>
      </c>
      <c r="H128" s="231" t="e">
        <f>INDEX(#REF!,1,12+H123*13)</f>
        <v>#REF!</v>
      </c>
      <c r="I128" s="231" t="e">
        <f>INDEX(#REF!,1,12+I123*13)</f>
        <v>#REF!</v>
      </c>
      <c r="J128" s="231" t="e">
        <f>INDEX(#REF!,1,12+J123*13)</f>
        <v>#REF!</v>
      </c>
      <c r="K128" s="231" t="e">
        <f>INDEX(#REF!,1,12+K123*13)</f>
        <v>#REF!</v>
      </c>
      <c r="L128" s="231" t="e">
        <f>INDEX(#REF!,1,12+L123*13)</f>
        <v>#REF!</v>
      </c>
      <c r="M128" s="231" t="e">
        <f>INDEX(#REF!,1,12+M123*13)</f>
        <v>#REF!</v>
      </c>
      <c r="N128" s="231" t="e">
        <f>INDEX(#REF!,1,12+N123*13)</f>
        <v>#REF!</v>
      </c>
    </row>
    <row r="131" spans="5:14" x14ac:dyDescent="0.2">
      <c r="E131" s="232" t="e">
        <f>E126-'Output to Forecast model'!C91</f>
        <v>#REF!</v>
      </c>
      <c r="F131" s="232" t="e">
        <f>F126-'Output to Forecast model'!D91</f>
        <v>#REF!</v>
      </c>
      <c r="G131" s="232" t="e">
        <f>G126-'Output to Forecast model'!E91</f>
        <v>#REF!</v>
      </c>
      <c r="H131" s="232" t="e">
        <f>H126-'Output to Forecast model'!F91</f>
        <v>#REF!</v>
      </c>
      <c r="I131" s="232" t="e">
        <f>I126-'Output to Forecast model'!G91</f>
        <v>#REF!</v>
      </c>
      <c r="J131" s="232" t="e">
        <f>J126-'Output to Forecast model'!H91</f>
        <v>#REF!</v>
      </c>
      <c r="K131" s="232" t="e">
        <f>K126-'Output to Forecast model'!I91</f>
        <v>#REF!</v>
      </c>
      <c r="L131" s="232" t="e">
        <f>L126-'Output to Forecast model'!J91</f>
        <v>#REF!</v>
      </c>
      <c r="M131" s="232" t="e">
        <f>M126-'Output to Forecast model'!K91</f>
        <v>#REF!</v>
      </c>
      <c r="N131" s="232" t="e">
        <f>N126-'Output to Forecast model'!L91</f>
        <v>#REF!</v>
      </c>
    </row>
    <row r="132" spans="5:14" x14ac:dyDescent="0.2">
      <c r="E132" s="232" t="e">
        <f>E127-'Output to Forecast model'!C92</f>
        <v>#REF!</v>
      </c>
      <c r="F132" s="232" t="e">
        <f>F127-'Output to Forecast model'!D92</f>
        <v>#REF!</v>
      </c>
      <c r="G132" s="232" t="e">
        <f>G127-'Output to Forecast model'!E92</f>
        <v>#REF!</v>
      </c>
      <c r="H132" s="232" t="e">
        <f>H127-'Output to Forecast model'!F92</f>
        <v>#REF!</v>
      </c>
      <c r="I132" s="232" t="e">
        <f>I127-'Output to Forecast model'!G92</f>
        <v>#REF!</v>
      </c>
      <c r="J132" s="232" t="e">
        <f>J127-'Output to Forecast model'!H92</f>
        <v>#REF!</v>
      </c>
      <c r="K132" s="232" t="e">
        <f>K127-'Output to Forecast model'!I92</f>
        <v>#REF!</v>
      </c>
      <c r="L132" s="232" t="e">
        <f>L127-'Output to Forecast model'!J92</f>
        <v>#REF!</v>
      </c>
      <c r="M132" s="232" t="e">
        <f>M127-'Output to Forecast model'!K92</f>
        <v>#REF!</v>
      </c>
      <c r="N132" s="232" t="e">
        <f>N127-'Output to Forecast model'!L92</f>
        <v>#REF!</v>
      </c>
    </row>
    <row r="133" spans="5:14" x14ac:dyDescent="0.2">
      <c r="E133" s="232" t="e">
        <f>E128-'Output to Forecast model'!C93</f>
        <v>#REF!</v>
      </c>
      <c r="F133" s="232" t="e">
        <f>F128-'Output to Forecast model'!D93</f>
        <v>#REF!</v>
      </c>
      <c r="G133" s="232" t="e">
        <f>G128-'Output to Forecast model'!E93</f>
        <v>#REF!</v>
      </c>
      <c r="H133" s="232" t="e">
        <f>H128-'Output to Forecast model'!F93</f>
        <v>#REF!</v>
      </c>
      <c r="I133" s="232" t="e">
        <f>I128-'Output to Forecast model'!G93</f>
        <v>#REF!</v>
      </c>
      <c r="J133" s="232" t="e">
        <f>J128-'Output to Forecast model'!H93</f>
        <v>#REF!</v>
      </c>
      <c r="K133" s="232" t="e">
        <f>K128-'Output to Forecast model'!I93</f>
        <v>#REF!</v>
      </c>
      <c r="L133" s="232" t="e">
        <f>L128-'Output to Forecast model'!J93</f>
        <v>#REF!</v>
      </c>
      <c r="M133" s="232" t="e">
        <f>M128-'Output to Forecast model'!K93</f>
        <v>#REF!</v>
      </c>
      <c r="N133" s="232" t="e">
        <f>N128-'Output to Forecast model'!L93</f>
        <v>#REF!</v>
      </c>
    </row>
  </sheetData>
  <mergeCells count="3">
    <mergeCell ref="A4:C4"/>
    <mergeCell ref="A42:C42"/>
    <mergeCell ref="A80:C80"/>
  </mergeCells>
  <printOptions horizontalCentered="1"/>
  <pageMargins left="0.5" right="0.5" top="0.5" bottom="0.5" header="0.25" footer="0.25"/>
  <pageSetup scale="35" orientation="landscape" r:id="rId1"/>
  <headerFooter alignWithMargins="0">
    <oddFooter>&amp;C&amp;8&amp;F 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8" tint="0.39997558519241921"/>
    <pageSetUpPr fitToPage="1"/>
  </sheetPr>
  <dimension ref="A1:EQ145"/>
  <sheetViews>
    <sheetView topLeftCell="AV1" zoomScaleNormal="100" workbookViewId="0">
      <selection activeCell="BE32" sqref="BE32:BP32"/>
    </sheetView>
  </sheetViews>
  <sheetFormatPr defaultColWidth="9.140625" defaultRowHeight="12.75" x14ac:dyDescent="0.2"/>
  <cols>
    <col min="1" max="2" width="5.7109375" style="12" customWidth="1"/>
    <col min="3" max="3" width="36.42578125" style="12" customWidth="1"/>
    <col min="4" max="4" width="10.140625" style="12" customWidth="1"/>
    <col min="5" max="134" width="11.140625" style="12" customWidth="1"/>
    <col min="135" max="16384" width="9.140625" style="12"/>
  </cols>
  <sheetData>
    <row r="1" spans="1:133" ht="18" x14ac:dyDescent="0.25">
      <c r="A1" s="123" t="s">
        <v>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33" ht="18" x14ac:dyDescent="0.25">
      <c r="A2" s="123" t="s">
        <v>47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33" x14ac:dyDescent="0.2">
      <c r="A3" s="20"/>
      <c r="B3" s="51"/>
      <c r="C3" s="51"/>
      <c r="D3" s="51"/>
      <c r="E3" s="24"/>
      <c r="F3" s="24"/>
      <c r="G3" s="24"/>
    </row>
    <row r="4" spans="1:133" x14ac:dyDescent="0.2">
      <c r="A4" s="475" t="s">
        <v>31</v>
      </c>
      <c r="B4" s="476"/>
      <c r="C4" s="477"/>
      <c r="D4" s="237"/>
    </row>
    <row r="5" spans="1:133" x14ac:dyDescent="0.2">
      <c r="B5" s="25"/>
      <c r="C5" s="25"/>
      <c r="D5" s="25"/>
      <c r="E5" s="29" t="e">
        <f>'Mo. Volumes tab to Forecast mod'!E6</f>
        <v>#REF!</v>
      </c>
      <c r="F5" s="29" t="e">
        <f>'Mo. Volumes tab to Forecast mod'!F6</f>
        <v>#REF!</v>
      </c>
      <c r="G5" s="29" t="e">
        <f>'Mo. Volumes tab to Forecast mod'!G6</f>
        <v>#REF!</v>
      </c>
      <c r="H5" s="29" t="e">
        <f>'Mo. Volumes tab to Forecast mod'!H6</f>
        <v>#REF!</v>
      </c>
      <c r="I5" s="29" t="e">
        <f>'Mo. Volumes tab to Forecast mod'!I6</f>
        <v>#REF!</v>
      </c>
      <c r="J5" s="29" t="e">
        <f>'Mo. Volumes tab to Forecast mod'!J6</f>
        <v>#REF!</v>
      </c>
      <c r="K5" s="29" t="e">
        <f>'Mo. Volumes tab to Forecast mod'!K6</f>
        <v>#REF!</v>
      </c>
      <c r="L5" s="29" t="e">
        <f>'Mo. Volumes tab to Forecast mod'!L6</f>
        <v>#REF!</v>
      </c>
      <c r="M5" s="29" t="e">
        <f>'Mo. Volumes tab to Forecast mod'!M6</f>
        <v>#REF!</v>
      </c>
      <c r="N5" s="29">
        <f>'Mo. Volumes tab to Forecast mod'!N6</f>
        <v>2017</v>
      </c>
      <c r="O5" s="29">
        <f>'Mo. Volumes tab to Forecast mod'!O6</f>
        <v>2017</v>
      </c>
      <c r="P5" s="29">
        <f>'Mo. Volumes tab to Forecast mod'!P6</f>
        <v>2017</v>
      </c>
      <c r="Q5" s="29"/>
      <c r="R5" s="29">
        <f>'Mo. Volumes tab to Forecast mod'!R6</f>
        <v>2018</v>
      </c>
      <c r="S5" s="29">
        <f>'Mo. Volumes tab to Forecast mod'!S6</f>
        <v>2018</v>
      </c>
      <c r="T5" s="29">
        <f>'Mo. Volumes tab to Forecast mod'!T6</f>
        <v>2018</v>
      </c>
      <c r="U5" s="29">
        <f>'Mo. Volumes tab to Forecast mod'!U6</f>
        <v>2018</v>
      </c>
      <c r="V5" s="29">
        <f>'Mo. Volumes tab to Forecast mod'!V6</f>
        <v>2018</v>
      </c>
      <c r="W5" s="29">
        <f>'Mo. Volumes tab to Forecast mod'!W6</f>
        <v>2018</v>
      </c>
      <c r="X5" s="29">
        <f>'Mo. Volumes tab to Forecast mod'!X6</f>
        <v>2018</v>
      </c>
      <c r="Y5" s="29">
        <f>'Mo. Volumes tab to Forecast mod'!Y6</f>
        <v>2018</v>
      </c>
      <c r="Z5" s="29">
        <f>'Mo. Volumes tab to Forecast mod'!Z6</f>
        <v>2018</v>
      </c>
      <c r="AA5" s="29" t="e">
        <f>'Mo. Volumes tab to Forecast mod'!AA6</f>
        <v>#REF!</v>
      </c>
      <c r="AB5" s="29" t="e">
        <f>'Mo. Volumes tab to Forecast mod'!AB6</f>
        <v>#REF!</v>
      </c>
      <c r="AC5" s="29" t="e">
        <f>'Mo. Volumes tab to Forecast mod'!AC6</f>
        <v>#REF!</v>
      </c>
      <c r="AD5" s="29"/>
      <c r="AE5" s="29" t="e">
        <f>'Mo. Volumes tab to Forecast mod'!AE6</f>
        <v>#REF!</v>
      </c>
      <c r="AF5" s="29" t="e">
        <f>'Mo. Volumes tab to Forecast mod'!AF6</f>
        <v>#REF!</v>
      </c>
      <c r="AG5" s="29" t="e">
        <f>'Mo. Volumes tab to Forecast mod'!AG6</f>
        <v>#REF!</v>
      </c>
      <c r="AH5" s="29" t="e">
        <f>'Mo. Volumes tab to Forecast mod'!AH6</f>
        <v>#REF!</v>
      </c>
      <c r="AI5" s="29" t="e">
        <f>'Mo. Volumes tab to Forecast mod'!AI6</f>
        <v>#REF!</v>
      </c>
      <c r="AJ5" s="29" t="e">
        <f>'Mo. Volumes tab to Forecast mod'!AJ6</f>
        <v>#REF!</v>
      </c>
      <c r="AK5" s="29" t="e">
        <f>'Mo. Volumes tab to Forecast mod'!AK6</f>
        <v>#REF!</v>
      </c>
      <c r="AL5" s="29" t="e">
        <f>'Mo. Volumes tab to Forecast mod'!AL6</f>
        <v>#REF!</v>
      </c>
      <c r="AM5" s="29" t="e">
        <f>'Mo. Volumes tab to Forecast mod'!AM6</f>
        <v>#REF!</v>
      </c>
      <c r="AN5" s="29" t="e">
        <f>'Mo. Volumes tab to Forecast mod'!AN6</f>
        <v>#REF!</v>
      </c>
      <c r="AO5" s="29" t="e">
        <f>'Mo. Volumes tab to Forecast mod'!AO6</f>
        <v>#REF!</v>
      </c>
      <c r="AP5" s="29" t="e">
        <f>'Mo. Volumes tab to Forecast mod'!AP6</f>
        <v>#REF!</v>
      </c>
      <c r="AQ5" s="29"/>
      <c r="AR5" s="29" t="e">
        <f>'Mo. Volumes tab to Forecast mod'!AR6</f>
        <v>#REF!</v>
      </c>
      <c r="AS5" s="29" t="e">
        <f>'Mo. Volumes tab to Forecast mod'!AS6</f>
        <v>#REF!</v>
      </c>
      <c r="AT5" s="29" t="e">
        <f>'Mo. Volumes tab to Forecast mod'!AT6</f>
        <v>#REF!</v>
      </c>
      <c r="AU5" s="29" t="e">
        <f>'Mo. Volumes tab to Forecast mod'!AU6</f>
        <v>#REF!</v>
      </c>
      <c r="AV5" s="29" t="e">
        <f>'Mo. Volumes tab to Forecast mod'!AV6</f>
        <v>#REF!</v>
      </c>
      <c r="AW5" s="29" t="e">
        <f>'Mo. Volumes tab to Forecast mod'!AW6</f>
        <v>#REF!</v>
      </c>
      <c r="AX5" s="29" t="e">
        <f>'Mo. Volumes tab to Forecast mod'!AX6</f>
        <v>#REF!</v>
      </c>
      <c r="AY5" s="29" t="e">
        <f>'Mo. Volumes tab to Forecast mod'!AY6</f>
        <v>#REF!</v>
      </c>
      <c r="AZ5" s="29" t="e">
        <f>'Mo. Volumes tab to Forecast mod'!AZ6</f>
        <v>#REF!</v>
      </c>
      <c r="BA5" s="29" t="e">
        <f>'Mo. Volumes tab to Forecast mod'!BA6</f>
        <v>#REF!</v>
      </c>
      <c r="BB5" s="29" t="e">
        <f>'Mo. Volumes tab to Forecast mod'!BB6</f>
        <v>#REF!</v>
      </c>
      <c r="BC5" s="29" t="e">
        <f>'Mo. Volumes tab to Forecast mod'!BC6</f>
        <v>#REF!</v>
      </c>
      <c r="BD5" s="29"/>
      <c r="BE5" s="29" t="e">
        <f>'Mo. Volumes tab to Forecast mod'!BE6</f>
        <v>#REF!</v>
      </c>
      <c r="BF5" s="29" t="e">
        <f>'Mo. Volumes tab to Forecast mod'!BF6</f>
        <v>#REF!</v>
      </c>
      <c r="BG5" s="29" t="e">
        <f>'Mo. Volumes tab to Forecast mod'!BG6</f>
        <v>#REF!</v>
      </c>
      <c r="BH5" s="29" t="e">
        <f>'Mo. Volumes tab to Forecast mod'!BH6</f>
        <v>#REF!</v>
      </c>
      <c r="BI5" s="29" t="e">
        <f>'Mo. Volumes tab to Forecast mod'!BI6</f>
        <v>#REF!</v>
      </c>
      <c r="BJ5" s="29" t="e">
        <f>'Mo. Volumes tab to Forecast mod'!BJ6</f>
        <v>#REF!</v>
      </c>
      <c r="BK5" s="29" t="e">
        <f>'Mo. Volumes tab to Forecast mod'!BK6</f>
        <v>#REF!</v>
      </c>
      <c r="BL5" s="29" t="e">
        <f>'Mo. Volumes tab to Forecast mod'!BL6</f>
        <v>#REF!</v>
      </c>
      <c r="BM5" s="29" t="e">
        <f>'Mo. Volumes tab to Forecast mod'!BM6</f>
        <v>#REF!</v>
      </c>
      <c r="BN5" s="29" t="e">
        <f>'Mo. Volumes tab to Forecast mod'!BN6</f>
        <v>#REF!</v>
      </c>
      <c r="BO5" s="29" t="e">
        <f>'Mo. Volumes tab to Forecast mod'!BO6</f>
        <v>#REF!</v>
      </c>
      <c r="BP5" s="29" t="e">
        <f>'Mo. Volumes tab to Forecast mod'!BP6</f>
        <v>#REF!</v>
      </c>
      <c r="BQ5" s="29"/>
      <c r="BR5" s="29" t="e">
        <f>'Mo. Volumes tab to Forecast mod'!BR6</f>
        <v>#REF!</v>
      </c>
      <c r="BS5" s="29" t="e">
        <f>'Mo. Volumes tab to Forecast mod'!BS6</f>
        <v>#REF!</v>
      </c>
      <c r="BT5" s="29" t="e">
        <f>'Mo. Volumes tab to Forecast mod'!BT6</f>
        <v>#REF!</v>
      </c>
      <c r="BU5" s="29" t="e">
        <f>'Mo. Volumes tab to Forecast mod'!BU6</f>
        <v>#REF!</v>
      </c>
      <c r="BV5" s="29" t="e">
        <f>'Mo. Volumes tab to Forecast mod'!BV6</f>
        <v>#REF!</v>
      </c>
      <c r="BW5" s="29" t="e">
        <f>'Mo. Volumes tab to Forecast mod'!BW6</f>
        <v>#REF!</v>
      </c>
      <c r="BX5" s="29" t="e">
        <f>'Mo. Volumes tab to Forecast mod'!BX6</f>
        <v>#REF!</v>
      </c>
      <c r="BY5" s="29" t="e">
        <f>'Mo. Volumes tab to Forecast mod'!BY6</f>
        <v>#REF!</v>
      </c>
      <c r="BZ5" s="29" t="e">
        <f>'Mo. Volumes tab to Forecast mod'!BZ6</f>
        <v>#REF!</v>
      </c>
      <c r="CA5" s="29" t="e">
        <f>'Mo. Volumes tab to Forecast mod'!CA6</f>
        <v>#REF!</v>
      </c>
      <c r="CB5" s="29" t="e">
        <f>'Mo. Volumes tab to Forecast mod'!CB6</f>
        <v>#REF!</v>
      </c>
      <c r="CC5" s="29" t="e">
        <f>'Mo. Volumes tab to Forecast mod'!CC6</f>
        <v>#REF!</v>
      </c>
      <c r="CD5" s="29"/>
      <c r="CE5" s="29" t="e">
        <f>'Mo. Volumes tab to Forecast mod'!CE6</f>
        <v>#REF!</v>
      </c>
      <c r="CF5" s="29" t="e">
        <f>'Mo. Volumes tab to Forecast mod'!CF6</f>
        <v>#REF!</v>
      </c>
      <c r="CG5" s="29" t="e">
        <f>'Mo. Volumes tab to Forecast mod'!CG6</f>
        <v>#REF!</v>
      </c>
      <c r="CH5" s="29" t="e">
        <f>'Mo. Volumes tab to Forecast mod'!CH6</f>
        <v>#REF!</v>
      </c>
      <c r="CI5" s="29" t="e">
        <f>'Mo. Volumes tab to Forecast mod'!CI6</f>
        <v>#REF!</v>
      </c>
      <c r="CJ5" s="29" t="e">
        <f>'Mo. Volumes tab to Forecast mod'!CJ6</f>
        <v>#REF!</v>
      </c>
      <c r="CK5" s="29" t="e">
        <f>'Mo. Volumes tab to Forecast mod'!CK6</f>
        <v>#REF!</v>
      </c>
      <c r="CL5" s="29" t="e">
        <f>'Mo. Volumes tab to Forecast mod'!CL6</f>
        <v>#REF!</v>
      </c>
      <c r="CM5" s="29" t="e">
        <f>'Mo. Volumes tab to Forecast mod'!CM6</f>
        <v>#REF!</v>
      </c>
      <c r="CN5" s="29" t="e">
        <f>'Mo. Volumes tab to Forecast mod'!CN6</f>
        <v>#REF!</v>
      </c>
      <c r="CO5" s="29" t="e">
        <f>'Mo. Volumes tab to Forecast mod'!CO6</f>
        <v>#REF!</v>
      </c>
      <c r="CP5" s="29" t="e">
        <f>'Mo. Volumes tab to Forecast mod'!CP6</f>
        <v>#REF!</v>
      </c>
      <c r="CQ5" s="29"/>
      <c r="CR5" s="29" t="e">
        <f>'Mo. Volumes tab to Forecast mod'!CR6</f>
        <v>#REF!</v>
      </c>
      <c r="CS5" s="29" t="e">
        <f>'Mo. Volumes tab to Forecast mod'!CS6</f>
        <v>#REF!</v>
      </c>
      <c r="CT5" s="29" t="e">
        <f>'Mo. Volumes tab to Forecast mod'!CT6</f>
        <v>#REF!</v>
      </c>
      <c r="CU5" s="29" t="e">
        <f>'Mo. Volumes tab to Forecast mod'!CU6</f>
        <v>#REF!</v>
      </c>
      <c r="CV5" s="29" t="e">
        <f>'Mo. Volumes tab to Forecast mod'!CV6</f>
        <v>#REF!</v>
      </c>
      <c r="CW5" s="29" t="e">
        <f>'Mo. Volumes tab to Forecast mod'!CW6</f>
        <v>#REF!</v>
      </c>
      <c r="CX5" s="29" t="e">
        <f>'Mo. Volumes tab to Forecast mod'!CX6</f>
        <v>#REF!</v>
      </c>
      <c r="CY5" s="29" t="e">
        <f>'Mo. Volumes tab to Forecast mod'!CY6</f>
        <v>#REF!</v>
      </c>
      <c r="CZ5" s="29" t="e">
        <f>'Mo. Volumes tab to Forecast mod'!CZ6</f>
        <v>#REF!</v>
      </c>
      <c r="DA5" s="29" t="e">
        <f>'Mo. Volumes tab to Forecast mod'!DA6</f>
        <v>#REF!</v>
      </c>
      <c r="DB5" s="29" t="e">
        <f>'Mo. Volumes tab to Forecast mod'!DB6</f>
        <v>#REF!</v>
      </c>
      <c r="DC5" s="29" t="e">
        <f>'Mo. Volumes tab to Forecast mod'!DC6</f>
        <v>#REF!</v>
      </c>
      <c r="DD5" s="29"/>
      <c r="DE5" s="29" t="e">
        <f>'Mo. Volumes tab to Forecast mod'!DE6</f>
        <v>#REF!</v>
      </c>
      <c r="DF5" s="29" t="e">
        <f>'Mo. Volumes tab to Forecast mod'!DF6</f>
        <v>#REF!</v>
      </c>
      <c r="DG5" s="29" t="e">
        <f>'Mo. Volumes tab to Forecast mod'!DG6</f>
        <v>#REF!</v>
      </c>
      <c r="DH5" s="29" t="e">
        <f>'Mo. Volumes tab to Forecast mod'!DH6</f>
        <v>#REF!</v>
      </c>
      <c r="DI5" s="29" t="e">
        <f>'Mo. Volumes tab to Forecast mod'!DI6</f>
        <v>#REF!</v>
      </c>
      <c r="DJ5" s="29" t="e">
        <f>'Mo. Volumes tab to Forecast mod'!DJ6</f>
        <v>#REF!</v>
      </c>
      <c r="DK5" s="29" t="e">
        <f>'Mo. Volumes tab to Forecast mod'!DK6</f>
        <v>#REF!</v>
      </c>
      <c r="DL5" s="29" t="e">
        <f>'Mo. Volumes tab to Forecast mod'!DL6</f>
        <v>#REF!</v>
      </c>
      <c r="DM5" s="29" t="e">
        <f>'Mo. Volumes tab to Forecast mod'!DM6</f>
        <v>#REF!</v>
      </c>
      <c r="DN5" s="29" t="e">
        <f>'Mo. Volumes tab to Forecast mod'!DN6</f>
        <v>#REF!</v>
      </c>
      <c r="DO5" s="29" t="e">
        <f>'Mo. Volumes tab to Forecast mod'!DO6</f>
        <v>#REF!</v>
      </c>
      <c r="DP5" s="29" t="e">
        <f>'Mo. Volumes tab to Forecast mod'!DP6</f>
        <v>#REF!</v>
      </c>
      <c r="DQ5" s="29"/>
      <c r="DR5" s="29" t="e">
        <f>'Mo. Volumes tab to Forecast mod'!DR6</f>
        <v>#REF!</v>
      </c>
      <c r="DS5" s="29" t="e">
        <f>'Mo. Volumes tab to Forecast mod'!DS6</f>
        <v>#REF!</v>
      </c>
      <c r="DT5" s="29" t="e">
        <f>'Mo. Volumes tab to Forecast mod'!DT6</f>
        <v>#REF!</v>
      </c>
      <c r="DU5" s="29" t="e">
        <f>'Mo. Volumes tab to Forecast mod'!DU6</f>
        <v>#REF!</v>
      </c>
      <c r="DV5" s="29" t="e">
        <f>'Mo. Volumes tab to Forecast mod'!DV6</f>
        <v>#REF!</v>
      </c>
      <c r="DW5" s="29" t="e">
        <f>'Mo. Volumes tab to Forecast mod'!DW6</f>
        <v>#REF!</v>
      </c>
      <c r="DX5" s="29" t="e">
        <f>'Mo. Volumes tab to Forecast mod'!DX6</f>
        <v>#REF!</v>
      </c>
      <c r="DY5" s="29" t="e">
        <f>'Mo. Volumes tab to Forecast mod'!DY6</f>
        <v>#REF!</v>
      </c>
      <c r="DZ5" s="29" t="e">
        <f>'Mo. Volumes tab to Forecast mod'!DZ6</f>
        <v>#REF!</v>
      </c>
      <c r="EA5" s="29" t="e">
        <f>'Mo. Volumes tab to Forecast mod'!EA6</f>
        <v>#REF!</v>
      </c>
      <c r="EB5" s="29" t="e">
        <f>'Mo. Volumes tab to Forecast mod'!EB6</f>
        <v>#REF!</v>
      </c>
      <c r="EC5" s="29" t="e">
        <f>'Mo. Volumes tab to Forecast mod'!EC6</f>
        <v>#REF!</v>
      </c>
    </row>
    <row r="6" spans="1:133" x14ac:dyDescent="0.2">
      <c r="A6" s="53" t="s">
        <v>48</v>
      </c>
      <c r="B6" s="25"/>
      <c r="C6" s="25"/>
      <c r="D6" s="25"/>
      <c r="E6" s="50" t="e">
        <f>'Mo. Volumes tab to Forecast mod'!E7</f>
        <v>#REF!</v>
      </c>
      <c r="F6" s="50" t="e">
        <f>'Mo. Volumes tab to Forecast mod'!F7</f>
        <v>#REF!</v>
      </c>
      <c r="G6" s="50" t="e">
        <f>'Mo. Volumes tab to Forecast mod'!G7</f>
        <v>#REF!</v>
      </c>
      <c r="H6" s="50" t="e">
        <f>'Mo. Volumes tab to Forecast mod'!H7</f>
        <v>#REF!</v>
      </c>
      <c r="I6" s="50" t="e">
        <f>'Mo. Volumes tab to Forecast mod'!I7</f>
        <v>#REF!</v>
      </c>
      <c r="J6" s="50" t="e">
        <f>'Mo. Volumes tab to Forecast mod'!J7</f>
        <v>#REF!</v>
      </c>
      <c r="K6" s="50" t="e">
        <f>'Mo. Volumes tab to Forecast mod'!K7</f>
        <v>#REF!</v>
      </c>
      <c r="L6" s="50" t="e">
        <f>'Mo. Volumes tab to Forecast mod'!L7</f>
        <v>#REF!</v>
      </c>
      <c r="M6" s="50" t="e">
        <f>'Mo. Volumes tab to Forecast mod'!M7</f>
        <v>#REF!</v>
      </c>
      <c r="N6" s="50" t="str">
        <f>'Mo. Volumes tab to Forecast mod'!N7</f>
        <v>October</v>
      </c>
      <c r="O6" s="50" t="str">
        <f>'Mo. Volumes tab to Forecast mod'!O7</f>
        <v>November</v>
      </c>
      <c r="P6" s="50" t="str">
        <f>'Mo. Volumes tab to Forecast mod'!P7</f>
        <v>December</v>
      </c>
      <c r="Q6" s="50"/>
      <c r="R6" s="50" t="str">
        <f>'Mo. Volumes tab to Forecast mod'!R7</f>
        <v>January</v>
      </c>
      <c r="S6" s="50" t="str">
        <f>'Mo. Volumes tab to Forecast mod'!S7</f>
        <v>February</v>
      </c>
      <c r="T6" s="50" t="str">
        <f>'Mo. Volumes tab to Forecast mod'!T7</f>
        <v>March</v>
      </c>
      <c r="U6" s="50" t="str">
        <f>'Mo. Volumes tab to Forecast mod'!U7</f>
        <v>April</v>
      </c>
      <c r="V6" s="50" t="str">
        <f>'Mo. Volumes tab to Forecast mod'!V7</f>
        <v>May</v>
      </c>
      <c r="W6" s="50" t="str">
        <f>'Mo. Volumes tab to Forecast mod'!W7</f>
        <v>June</v>
      </c>
      <c r="X6" s="50" t="str">
        <f>'Mo. Volumes tab to Forecast mod'!X7</f>
        <v>July</v>
      </c>
      <c r="Y6" s="50" t="str">
        <f>'Mo. Volumes tab to Forecast mod'!Y7</f>
        <v>August</v>
      </c>
      <c r="Z6" s="50" t="str">
        <f>'Mo. Volumes tab to Forecast mod'!Z7</f>
        <v>September</v>
      </c>
      <c r="AA6" s="50" t="e">
        <f>'Mo. Volumes tab to Forecast mod'!AA7</f>
        <v>#REF!</v>
      </c>
      <c r="AB6" s="50" t="e">
        <f>'Mo. Volumes tab to Forecast mod'!AB7</f>
        <v>#REF!</v>
      </c>
      <c r="AC6" s="50" t="e">
        <f>'Mo. Volumes tab to Forecast mod'!AC7</f>
        <v>#REF!</v>
      </c>
      <c r="AD6" s="50"/>
      <c r="AE6" s="50" t="e">
        <f>'Mo. Volumes tab to Forecast mod'!AE7</f>
        <v>#REF!</v>
      </c>
      <c r="AF6" s="50" t="e">
        <f>'Mo. Volumes tab to Forecast mod'!AF7</f>
        <v>#REF!</v>
      </c>
      <c r="AG6" s="50" t="e">
        <f>'Mo. Volumes tab to Forecast mod'!AG7</f>
        <v>#REF!</v>
      </c>
      <c r="AH6" s="50" t="e">
        <f>'Mo. Volumes tab to Forecast mod'!AH7</f>
        <v>#REF!</v>
      </c>
      <c r="AI6" s="50" t="e">
        <f>'Mo. Volumes tab to Forecast mod'!AI7</f>
        <v>#REF!</v>
      </c>
      <c r="AJ6" s="50" t="e">
        <f>'Mo. Volumes tab to Forecast mod'!AJ7</f>
        <v>#REF!</v>
      </c>
      <c r="AK6" s="50" t="e">
        <f>'Mo. Volumes tab to Forecast mod'!AK7</f>
        <v>#REF!</v>
      </c>
      <c r="AL6" s="50" t="e">
        <f>'Mo. Volumes tab to Forecast mod'!AL7</f>
        <v>#REF!</v>
      </c>
      <c r="AM6" s="50" t="e">
        <f>'Mo. Volumes tab to Forecast mod'!AM7</f>
        <v>#REF!</v>
      </c>
      <c r="AN6" s="50" t="e">
        <f>'Mo. Volumes tab to Forecast mod'!AN7</f>
        <v>#REF!</v>
      </c>
      <c r="AO6" s="50" t="e">
        <f>'Mo. Volumes tab to Forecast mod'!AO7</f>
        <v>#REF!</v>
      </c>
      <c r="AP6" s="50" t="e">
        <f>'Mo. Volumes tab to Forecast mod'!AP7</f>
        <v>#REF!</v>
      </c>
      <c r="AQ6" s="50"/>
      <c r="AR6" s="50" t="e">
        <f>'Mo. Volumes tab to Forecast mod'!AR7</f>
        <v>#REF!</v>
      </c>
      <c r="AS6" s="50" t="e">
        <f>'Mo. Volumes tab to Forecast mod'!AS7</f>
        <v>#REF!</v>
      </c>
      <c r="AT6" s="50" t="e">
        <f>'Mo. Volumes tab to Forecast mod'!AT7</f>
        <v>#REF!</v>
      </c>
      <c r="AU6" s="50" t="e">
        <f>'Mo. Volumes tab to Forecast mod'!AU7</f>
        <v>#REF!</v>
      </c>
      <c r="AV6" s="50" t="e">
        <f>'Mo. Volumes tab to Forecast mod'!AV7</f>
        <v>#REF!</v>
      </c>
      <c r="AW6" s="50" t="e">
        <f>'Mo. Volumes tab to Forecast mod'!AW7</f>
        <v>#REF!</v>
      </c>
      <c r="AX6" s="50" t="e">
        <f>'Mo. Volumes tab to Forecast mod'!AX7</f>
        <v>#REF!</v>
      </c>
      <c r="AY6" s="50" t="e">
        <f>'Mo. Volumes tab to Forecast mod'!AY7</f>
        <v>#REF!</v>
      </c>
      <c r="AZ6" s="50" t="e">
        <f>'Mo. Volumes tab to Forecast mod'!AZ7</f>
        <v>#REF!</v>
      </c>
      <c r="BA6" s="50" t="e">
        <f>'Mo. Volumes tab to Forecast mod'!BA7</f>
        <v>#REF!</v>
      </c>
      <c r="BB6" s="50" t="e">
        <f>'Mo. Volumes tab to Forecast mod'!BB7</f>
        <v>#REF!</v>
      </c>
      <c r="BC6" s="50" t="e">
        <f>'Mo. Volumes tab to Forecast mod'!BC7</f>
        <v>#REF!</v>
      </c>
      <c r="BD6" s="50"/>
      <c r="BE6" s="50" t="e">
        <f>'Mo. Volumes tab to Forecast mod'!BE7</f>
        <v>#REF!</v>
      </c>
      <c r="BF6" s="50" t="e">
        <f>'Mo. Volumes tab to Forecast mod'!BF7</f>
        <v>#REF!</v>
      </c>
      <c r="BG6" s="50" t="e">
        <f>'Mo. Volumes tab to Forecast mod'!BG7</f>
        <v>#REF!</v>
      </c>
      <c r="BH6" s="50" t="e">
        <f>'Mo. Volumes tab to Forecast mod'!BH7</f>
        <v>#REF!</v>
      </c>
      <c r="BI6" s="50" t="e">
        <f>'Mo. Volumes tab to Forecast mod'!BI7</f>
        <v>#REF!</v>
      </c>
      <c r="BJ6" s="50" t="e">
        <f>'Mo. Volumes tab to Forecast mod'!BJ7</f>
        <v>#REF!</v>
      </c>
      <c r="BK6" s="50" t="e">
        <f>'Mo. Volumes tab to Forecast mod'!BK7</f>
        <v>#REF!</v>
      </c>
      <c r="BL6" s="50" t="e">
        <f>'Mo. Volumes tab to Forecast mod'!BL7</f>
        <v>#REF!</v>
      </c>
      <c r="BM6" s="50" t="e">
        <f>'Mo. Volumes tab to Forecast mod'!BM7</f>
        <v>#REF!</v>
      </c>
      <c r="BN6" s="50" t="e">
        <f>'Mo. Volumes tab to Forecast mod'!BN7</f>
        <v>#REF!</v>
      </c>
      <c r="BO6" s="50" t="e">
        <f>'Mo. Volumes tab to Forecast mod'!BO7</f>
        <v>#REF!</v>
      </c>
      <c r="BP6" s="50" t="e">
        <f>'Mo. Volumes tab to Forecast mod'!BP7</f>
        <v>#REF!</v>
      </c>
      <c r="BQ6" s="50"/>
      <c r="BR6" s="50" t="e">
        <f>'Mo. Volumes tab to Forecast mod'!BR7</f>
        <v>#REF!</v>
      </c>
      <c r="BS6" s="50" t="e">
        <f>'Mo. Volumes tab to Forecast mod'!BS7</f>
        <v>#REF!</v>
      </c>
      <c r="BT6" s="50" t="e">
        <f>'Mo. Volumes tab to Forecast mod'!BT7</f>
        <v>#REF!</v>
      </c>
      <c r="BU6" s="50" t="e">
        <f>'Mo. Volumes tab to Forecast mod'!BU7</f>
        <v>#REF!</v>
      </c>
      <c r="BV6" s="50" t="e">
        <f>'Mo. Volumes tab to Forecast mod'!BV7</f>
        <v>#REF!</v>
      </c>
      <c r="BW6" s="50" t="e">
        <f>'Mo. Volumes tab to Forecast mod'!BW7</f>
        <v>#REF!</v>
      </c>
      <c r="BX6" s="50" t="e">
        <f>'Mo. Volumes tab to Forecast mod'!BX7</f>
        <v>#REF!</v>
      </c>
      <c r="BY6" s="50" t="e">
        <f>'Mo. Volumes tab to Forecast mod'!BY7</f>
        <v>#REF!</v>
      </c>
      <c r="BZ6" s="50" t="e">
        <f>'Mo. Volumes tab to Forecast mod'!BZ7</f>
        <v>#REF!</v>
      </c>
      <c r="CA6" s="50" t="e">
        <f>'Mo. Volumes tab to Forecast mod'!CA7</f>
        <v>#REF!</v>
      </c>
      <c r="CB6" s="50" t="e">
        <f>'Mo. Volumes tab to Forecast mod'!CB7</f>
        <v>#REF!</v>
      </c>
      <c r="CC6" s="50" t="e">
        <f>'Mo. Volumes tab to Forecast mod'!CC7</f>
        <v>#REF!</v>
      </c>
      <c r="CD6" s="50"/>
      <c r="CE6" s="50" t="e">
        <f>'Mo. Volumes tab to Forecast mod'!CE7</f>
        <v>#REF!</v>
      </c>
      <c r="CF6" s="50" t="e">
        <f>'Mo. Volumes tab to Forecast mod'!CF7</f>
        <v>#REF!</v>
      </c>
      <c r="CG6" s="50" t="e">
        <f>'Mo. Volumes tab to Forecast mod'!CG7</f>
        <v>#REF!</v>
      </c>
      <c r="CH6" s="50" t="e">
        <f>'Mo. Volumes tab to Forecast mod'!CH7</f>
        <v>#REF!</v>
      </c>
      <c r="CI6" s="50" t="e">
        <f>'Mo. Volumes tab to Forecast mod'!CI7</f>
        <v>#REF!</v>
      </c>
      <c r="CJ6" s="50" t="e">
        <f>'Mo. Volumes tab to Forecast mod'!CJ7</f>
        <v>#REF!</v>
      </c>
      <c r="CK6" s="50" t="e">
        <f>'Mo. Volumes tab to Forecast mod'!CK7</f>
        <v>#REF!</v>
      </c>
      <c r="CL6" s="50" t="e">
        <f>'Mo. Volumes tab to Forecast mod'!CL7</f>
        <v>#REF!</v>
      </c>
      <c r="CM6" s="50" t="e">
        <f>'Mo. Volumes tab to Forecast mod'!CM7</f>
        <v>#REF!</v>
      </c>
      <c r="CN6" s="50" t="e">
        <f>'Mo. Volumes tab to Forecast mod'!CN7</f>
        <v>#REF!</v>
      </c>
      <c r="CO6" s="50" t="e">
        <f>'Mo. Volumes tab to Forecast mod'!CO7</f>
        <v>#REF!</v>
      </c>
      <c r="CP6" s="50" t="e">
        <f>'Mo. Volumes tab to Forecast mod'!CP7</f>
        <v>#REF!</v>
      </c>
      <c r="CQ6" s="50"/>
      <c r="CR6" s="50" t="e">
        <f>'Mo. Volumes tab to Forecast mod'!CR7</f>
        <v>#REF!</v>
      </c>
      <c r="CS6" s="50" t="e">
        <f>'Mo. Volumes tab to Forecast mod'!CS7</f>
        <v>#REF!</v>
      </c>
      <c r="CT6" s="50" t="e">
        <f>'Mo. Volumes tab to Forecast mod'!CT7</f>
        <v>#REF!</v>
      </c>
      <c r="CU6" s="50" t="e">
        <f>'Mo. Volumes tab to Forecast mod'!CU7</f>
        <v>#REF!</v>
      </c>
      <c r="CV6" s="50" t="e">
        <f>'Mo. Volumes tab to Forecast mod'!CV7</f>
        <v>#REF!</v>
      </c>
      <c r="CW6" s="50" t="e">
        <f>'Mo. Volumes tab to Forecast mod'!CW7</f>
        <v>#REF!</v>
      </c>
      <c r="CX6" s="50" t="e">
        <f>'Mo. Volumes tab to Forecast mod'!CX7</f>
        <v>#REF!</v>
      </c>
      <c r="CY6" s="50" t="e">
        <f>'Mo. Volumes tab to Forecast mod'!CY7</f>
        <v>#REF!</v>
      </c>
      <c r="CZ6" s="50" t="e">
        <f>'Mo. Volumes tab to Forecast mod'!CZ7</f>
        <v>#REF!</v>
      </c>
      <c r="DA6" s="50" t="e">
        <f>'Mo. Volumes tab to Forecast mod'!DA7</f>
        <v>#REF!</v>
      </c>
      <c r="DB6" s="50" t="e">
        <f>'Mo. Volumes tab to Forecast mod'!DB7</f>
        <v>#REF!</v>
      </c>
      <c r="DC6" s="50" t="e">
        <f>'Mo. Volumes tab to Forecast mod'!DC7</f>
        <v>#REF!</v>
      </c>
      <c r="DD6" s="50"/>
      <c r="DE6" s="50" t="e">
        <f>'Mo. Volumes tab to Forecast mod'!DE7</f>
        <v>#REF!</v>
      </c>
      <c r="DF6" s="50" t="e">
        <f>'Mo. Volumes tab to Forecast mod'!DF7</f>
        <v>#REF!</v>
      </c>
      <c r="DG6" s="50" t="e">
        <f>'Mo. Volumes tab to Forecast mod'!DG7</f>
        <v>#REF!</v>
      </c>
      <c r="DH6" s="50" t="e">
        <f>'Mo. Volumes tab to Forecast mod'!DH7</f>
        <v>#REF!</v>
      </c>
      <c r="DI6" s="50" t="e">
        <f>'Mo. Volumes tab to Forecast mod'!DI7</f>
        <v>#REF!</v>
      </c>
      <c r="DJ6" s="50" t="e">
        <f>'Mo. Volumes tab to Forecast mod'!DJ7</f>
        <v>#REF!</v>
      </c>
      <c r="DK6" s="50" t="e">
        <f>'Mo. Volumes tab to Forecast mod'!DK7</f>
        <v>#REF!</v>
      </c>
      <c r="DL6" s="50" t="e">
        <f>'Mo. Volumes tab to Forecast mod'!DL7</f>
        <v>#REF!</v>
      </c>
      <c r="DM6" s="50" t="e">
        <f>'Mo. Volumes tab to Forecast mod'!DM7</f>
        <v>#REF!</v>
      </c>
      <c r="DN6" s="50" t="e">
        <f>'Mo. Volumes tab to Forecast mod'!DN7</f>
        <v>#REF!</v>
      </c>
      <c r="DO6" s="50" t="e">
        <f>'Mo. Volumes tab to Forecast mod'!DO7</f>
        <v>#REF!</v>
      </c>
      <c r="DP6" s="50" t="e">
        <f>'Mo. Volumes tab to Forecast mod'!DP7</f>
        <v>#REF!</v>
      </c>
      <c r="DQ6" s="50"/>
      <c r="DR6" s="50" t="e">
        <f>'Mo. Volumes tab to Forecast mod'!DR7</f>
        <v>#REF!</v>
      </c>
      <c r="DS6" s="50" t="e">
        <f>'Mo. Volumes tab to Forecast mod'!DS7</f>
        <v>#REF!</v>
      </c>
      <c r="DT6" s="50" t="e">
        <f>'Mo. Volumes tab to Forecast mod'!DT7</f>
        <v>#REF!</v>
      </c>
      <c r="DU6" s="50" t="e">
        <f>'Mo. Volumes tab to Forecast mod'!DU7</f>
        <v>#REF!</v>
      </c>
      <c r="DV6" s="50" t="e">
        <f>'Mo. Volumes tab to Forecast mod'!DV7</f>
        <v>#REF!</v>
      </c>
      <c r="DW6" s="50" t="e">
        <f>'Mo. Volumes tab to Forecast mod'!DW7</f>
        <v>#REF!</v>
      </c>
      <c r="DX6" s="50" t="e">
        <f>'Mo. Volumes tab to Forecast mod'!DX7</f>
        <v>#REF!</v>
      </c>
      <c r="DY6" s="50" t="e">
        <f>'Mo. Volumes tab to Forecast mod'!DY7</f>
        <v>#REF!</v>
      </c>
      <c r="DZ6" s="50" t="e">
        <f>'Mo. Volumes tab to Forecast mod'!DZ7</f>
        <v>#REF!</v>
      </c>
      <c r="EA6" s="50" t="e">
        <f>'Mo. Volumes tab to Forecast mod'!EA7</f>
        <v>#REF!</v>
      </c>
      <c r="EB6" s="50" t="e">
        <f>'Mo. Volumes tab to Forecast mod'!EB7</f>
        <v>#REF!</v>
      </c>
      <c r="EC6" s="50" t="e">
        <f>'Mo. Volumes tab to Forecast mod'!EC7</f>
        <v>#REF!</v>
      </c>
    </row>
    <row r="7" spans="1:133" x14ac:dyDescent="0.2">
      <c r="A7" s="31"/>
      <c r="B7" s="25"/>
      <c r="C7" s="25"/>
      <c r="D7" s="25"/>
      <c r="E7" s="27"/>
      <c r="F7" s="27"/>
      <c r="G7" s="27"/>
    </row>
    <row r="8" spans="1:133" x14ac:dyDescent="0.2">
      <c r="A8" s="34"/>
      <c r="B8" s="34"/>
      <c r="C8" s="35"/>
      <c r="D8" s="35"/>
      <c r="E8" s="33"/>
      <c r="F8" s="33"/>
      <c r="G8" s="33"/>
    </row>
    <row r="9" spans="1:133" x14ac:dyDescent="0.2">
      <c r="A9" s="37">
        <v>1</v>
      </c>
      <c r="B9" s="35" t="s">
        <v>12</v>
      </c>
      <c r="C9" s="34"/>
      <c r="D9" s="34"/>
      <c r="E9" s="55" t="e">
        <f>('Monthly Margin'!#REF!+#REF!)/1000000</f>
        <v>#REF!</v>
      </c>
      <c r="F9" s="55" t="e">
        <f>('Monthly Margin'!#REF!+#REF!)/1000000</f>
        <v>#REF!</v>
      </c>
      <c r="G9" s="55" t="e">
        <f>('Monthly Margin'!#REF!+#REF!)/1000000</f>
        <v>#REF!</v>
      </c>
      <c r="H9" s="55" t="e">
        <f>('Monthly Margin'!#REF!+#REF!)/1000000</f>
        <v>#REF!</v>
      </c>
      <c r="I9" s="55" t="e">
        <f>('Monthly Margin'!#REF!+#REF!)/1000000</f>
        <v>#REF!</v>
      </c>
      <c r="J9" s="55" t="e">
        <f>('Monthly Margin'!#REF!+#REF!)/1000000</f>
        <v>#REF!</v>
      </c>
      <c r="K9" s="55" t="e">
        <f>('Monthly Margin'!#REF!+#REF!)/1000000</f>
        <v>#REF!</v>
      </c>
      <c r="L9" s="55" t="e">
        <f>('Monthly Margin'!#REF!+#REF!)/1000000</f>
        <v>#REF!</v>
      </c>
      <c r="M9" s="55" t="e">
        <f>('Monthly Margin'!#REF!+#REF!)/1000000</f>
        <v>#REF!</v>
      </c>
      <c r="N9" s="55" t="e">
        <f>('Monthly Margin'!E89+#REF!)/1000000</f>
        <v>#REF!</v>
      </c>
      <c r="O9" s="55" t="e">
        <f>('Monthly Margin'!F89+#REF!)/1000000</f>
        <v>#REF!</v>
      </c>
      <c r="P9" s="55" t="e">
        <f>('Monthly Margin'!G89+#REF!)/1000000</f>
        <v>#REF!</v>
      </c>
      <c r="Q9" s="55"/>
      <c r="R9" s="55" t="e">
        <f>('Monthly Margin'!H89+#REF!)/1000000</f>
        <v>#REF!</v>
      </c>
      <c r="S9" s="55" t="e">
        <f>('Monthly Margin'!I89+#REF!)/1000000</f>
        <v>#REF!</v>
      </c>
      <c r="T9" s="55" t="e">
        <f>('Monthly Margin'!J89+#REF!)/1000000</f>
        <v>#REF!</v>
      </c>
      <c r="U9" s="55" t="e">
        <f>('Monthly Margin'!K89+#REF!)/1000000</f>
        <v>#REF!</v>
      </c>
      <c r="V9" s="55" t="e">
        <f>('Monthly Margin'!L89+#REF!)/1000000</f>
        <v>#REF!</v>
      </c>
      <c r="W9" s="55" t="e">
        <f>('Monthly Margin'!M89+#REF!)/1000000</f>
        <v>#REF!</v>
      </c>
      <c r="X9" s="55" t="e">
        <f>('Monthly Margin'!N89+#REF!)/1000000</f>
        <v>#REF!</v>
      </c>
      <c r="Y9" s="55" t="e">
        <f>('Monthly Margin'!O89+#REF!)/1000000</f>
        <v>#REF!</v>
      </c>
      <c r="Z9" s="55" t="e">
        <f>('Monthly Margin'!P89+#REF!)/1000000</f>
        <v>#REF!</v>
      </c>
      <c r="AA9" s="55" t="e">
        <f>('Monthly Margin'!#REF!+#REF!)/1000000</f>
        <v>#REF!</v>
      </c>
      <c r="AB9" s="55" t="e">
        <f>('Monthly Margin'!#REF!+#REF!)/1000000</f>
        <v>#REF!</v>
      </c>
      <c r="AC9" s="55" t="e">
        <f>('Monthly Margin'!#REF!+#REF!)/1000000</f>
        <v>#REF!</v>
      </c>
      <c r="AD9" s="55"/>
      <c r="AE9" s="55" t="e">
        <f>('Monthly Margin'!#REF!+#REF!)/1000000</f>
        <v>#REF!</v>
      </c>
      <c r="AF9" s="55" t="e">
        <f>('Monthly Margin'!#REF!+#REF!)/1000000</f>
        <v>#REF!</v>
      </c>
      <c r="AG9" s="55" t="e">
        <f>('Monthly Margin'!#REF!+#REF!)/1000000</f>
        <v>#REF!</v>
      </c>
      <c r="AH9" s="55" t="e">
        <f>('Monthly Margin'!#REF!+#REF!)/1000000</f>
        <v>#REF!</v>
      </c>
      <c r="AI9" s="55" t="e">
        <f>('Monthly Margin'!#REF!+#REF!)/1000000</f>
        <v>#REF!</v>
      </c>
      <c r="AJ9" s="55" t="e">
        <f>('Monthly Margin'!#REF!+#REF!)/1000000</f>
        <v>#REF!</v>
      </c>
      <c r="AK9" s="55" t="e">
        <f>('Monthly Margin'!#REF!+#REF!)/1000000</f>
        <v>#REF!</v>
      </c>
      <c r="AL9" s="55" t="e">
        <f>('Monthly Margin'!#REF!+#REF!)/1000000</f>
        <v>#REF!</v>
      </c>
      <c r="AM9" s="55" t="e">
        <f>('Monthly Margin'!#REF!+#REF!)/1000000</f>
        <v>#REF!</v>
      </c>
      <c r="AN9" s="55" t="e">
        <f>('Monthly Margin'!#REF!+#REF!)/1000000</f>
        <v>#REF!</v>
      </c>
      <c r="AO9" s="55" t="e">
        <f>('Monthly Margin'!#REF!+#REF!)/1000000</f>
        <v>#REF!</v>
      </c>
      <c r="AP9" s="55" t="e">
        <f>('Monthly Margin'!#REF!+#REF!)/1000000</f>
        <v>#REF!</v>
      </c>
      <c r="AQ9" s="55"/>
      <c r="AR9" s="55" t="e">
        <f>('Monthly Margin'!#REF!+#REF!)/1000000</f>
        <v>#REF!</v>
      </c>
      <c r="AS9" s="55" t="e">
        <f>('Monthly Margin'!#REF!+#REF!)/1000000</f>
        <v>#REF!</v>
      </c>
      <c r="AT9" s="55" t="e">
        <f>('Monthly Margin'!#REF!+#REF!)/1000000</f>
        <v>#REF!</v>
      </c>
      <c r="AU9" s="55" t="e">
        <f>('Monthly Margin'!#REF!+#REF!)/1000000</f>
        <v>#REF!</v>
      </c>
      <c r="AV9" s="55" t="e">
        <f>('Monthly Margin'!#REF!+#REF!)/1000000</f>
        <v>#REF!</v>
      </c>
      <c r="AW9" s="55" t="e">
        <f>('Monthly Margin'!#REF!+#REF!)/1000000</f>
        <v>#REF!</v>
      </c>
      <c r="AX9" s="55" t="e">
        <f>('Monthly Margin'!#REF!+#REF!)/1000000</f>
        <v>#REF!</v>
      </c>
      <c r="AY9" s="55" t="e">
        <f>('Monthly Margin'!#REF!+#REF!)/1000000</f>
        <v>#REF!</v>
      </c>
      <c r="AZ9" s="55" t="e">
        <f>('Monthly Margin'!#REF!+#REF!)/1000000</f>
        <v>#REF!</v>
      </c>
      <c r="BA9" s="55" t="e">
        <f>('Monthly Margin'!#REF!+#REF!)/1000000</f>
        <v>#REF!</v>
      </c>
      <c r="BB9" s="55" t="e">
        <f>('Monthly Margin'!#REF!+#REF!)/1000000</f>
        <v>#REF!</v>
      </c>
      <c r="BC9" s="55" t="e">
        <f>('Monthly Margin'!#REF!+#REF!)/1000000</f>
        <v>#REF!</v>
      </c>
      <c r="BD9" s="55"/>
      <c r="BE9" s="55" t="e">
        <f>('Monthly Margin'!#REF!+#REF!)/1000000</f>
        <v>#REF!</v>
      </c>
      <c r="BF9" s="55" t="e">
        <f>('Monthly Margin'!#REF!+#REF!)/1000000</f>
        <v>#REF!</v>
      </c>
      <c r="BG9" s="55" t="e">
        <f>('Monthly Margin'!#REF!+#REF!)/1000000</f>
        <v>#REF!</v>
      </c>
      <c r="BH9" s="55" t="e">
        <f>('Monthly Margin'!#REF!+#REF!)/1000000</f>
        <v>#REF!</v>
      </c>
      <c r="BI9" s="55" t="e">
        <f>('Monthly Margin'!#REF!+#REF!)/1000000</f>
        <v>#REF!</v>
      </c>
      <c r="BJ9" s="55" t="e">
        <f>('Monthly Margin'!#REF!+#REF!)/1000000</f>
        <v>#REF!</v>
      </c>
      <c r="BK9" s="55" t="e">
        <f>('Monthly Margin'!#REF!+#REF!)/1000000</f>
        <v>#REF!</v>
      </c>
      <c r="BL9" s="55" t="e">
        <f>('Monthly Margin'!#REF!+#REF!)/1000000</f>
        <v>#REF!</v>
      </c>
      <c r="BM9" s="55" t="e">
        <f>('Monthly Margin'!#REF!+#REF!)/1000000</f>
        <v>#REF!</v>
      </c>
      <c r="BN9" s="55" t="e">
        <f>('Monthly Margin'!#REF!+#REF!)/1000000</f>
        <v>#REF!</v>
      </c>
      <c r="BO9" s="55" t="e">
        <f>('Monthly Margin'!#REF!+#REF!)/1000000</f>
        <v>#REF!</v>
      </c>
      <c r="BP9" s="55" t="e">
        <f>('Monthly Margin'!#REF!+#REF!)/1000000</f>
        <v>#REF!</v>
      </c>
      <c r="BQ9" s="55"/>
      <c r="BR9" s="55" t="e">
        <f>('Monthly Margin'!#REF!+#REF!)/1000000</f>
        <v>#REF!</v>
      </c>
      <c r="BS9" s="55" t="e">
        <f>('Monthly Margin'!#REF!+#REF!)/1000000</f>
        <v>#REF!</v>
      </c>
      <c r="BT9" s="55" t="e">
        <f>('Monthly Margin'!#REF!+#REF!)/1000000</f>
        <v>#REF!</v>
      </c>
      <c r="BU9" s="55" t="e">
        <f>('Monthly Margin'!#REF!+#REF!)/1000000</f>
        <v>#REF!</v>
      </c>
      <c r="BV9" s="55" t="e">
        <f>('Monthly Margin'!#REF!+#REF!)/1000000</f>
        <v>#REF!</v>
      </c>
      <c r="BW9" s="55" t="e">
        <f>('Monthly Margin'!#REF!+#REF!)/1000000</f>
        <v>#REF!</v>
      </c>
      <c r="BX9" s="55" t="e">
        <f>('Monthly Margin'!#REF!+#REF!)/1000000</f>
        <v>#REF!</v>
      </c>
      <c r="BY9" s="55" t="e">
        <f>('Monthly Margin'!#REF!+#REF!)/1000000</f>
        <v>#REF!</v>
      </c>
      <c r="BZ9" s="55" t="e">
        <f>('Monthly Margin'!#REF!+#REF!)/1000000</f>
        <v>#REF!</v>
      </c>
      <c r="CA9" s="55" t="e">
        <f>('Monthly Margin'!#REF!+#REF!)/1000000</f>
        <v>#REF!</v>
      </c>
      <c r="CB9" s="55" t="e">
        <f>('Monthly Margin'!#REF!+#REF!)/1000000</f>
        <v>#REF!</v>
      </c>
      <c r="CC9" s="55" t="e">
        <f>('Monthly Margin'!#REF!+#REF!)/1000000</f>
        <v>#REF!</v>
      </c>
      <c r="CD9" s="55"/>
      <c r="CE9" s="55" t="e">
        <f>('Monthly Margin'!#REF!+#REF!)/1000000</f>
        <v>#REF!</v>
      </c>
      <c r="CF9" s="55" t="e">
        <f>('Monthly Margin'!#REF!+#REF!)/1000000</f>
        <v>#REF!</v>
      </c>
      <c r="CG9" s="55" t="e">
        <f>('Monthly Margin'!#REF!+#REF!)/1000000</f>
        <v>#REF!</v>
      </c>
      <c r="CH9" s="55" t="e">
        <f>('Monthly Margin'!#REF!+#REF!)/1000000</f>
        <v>#REF!</v>
      </c>
      <c r="CI9" s="55" t="e">
        <f>('Monthly Margin'!#REF!+#REF!)/1000000</f>
        <v>#REF!</v>
      </c>
      <c r="CJ9" s="55" t="e">
        <f>('Monthly Margin'!#REF!+#REF!)/1000000</f>
        <v>#REF!</v>
      </c>
      <c r="CK9" s="55" t="e">
        <f>('Monthly Margin'!#REF!+#REF!)/1000000</f>
        <v>#REF!</v>
      </c>
      <c r="CL9" s="55" t="e">
        <f>('Monthly Margin'!#REF!+#REF!)/1000000</f>
        <v>#REF!</v>
      </c>
      <c r="CM9" s="55" t="e">
        <f>('Monthly Margin'!#REF!+#REF!)/1000000</f>
        <v>#REF!</v>
      </c>
      <c r="CN9" s="55" t="e">
        <f>('Monthly Margin'!#REF!+#REF!)/1000000</f>
        <v>#REF!</v>
      </c>
      <c r="CO9" s="55" t="e">
        <f>('Monthly Margin'!#REF!+#REF!)/1000000</f>
        <v>#REF!</v>
      </c>
      <c r="CP9" s="55" t="e">
        <f>('Monthly Margin'!#REF!+#REF!)/1000000</f>
        <v>#REF!</v>
      </c>
      <c r="CQ9" s="55"/>
      <c r="CR9" s="55" t="e">
        <f>('Monthly Margin'!#REF!+#REF!)/1000000</f>
        <v>#REF!</v>
      </c>
      <c r="CS9" s="55" t="e">
        <f>('Monthly Margin'!#REF!+#REF!)/1000000</f>
        <v>#REF!</v>
      </c>
      <c r="CT9" s="55" t="e">
        <f>('Monthly Margin'!#REF!+#REF!)/1000000</f>
        <v>#REF!</v>
      </c>
      <c r="CU9" s="55" t="e">
        <f>('Monthly Margin'!#REF!+#REF!)/1000000</f>
        <v>#REF!</v>
      </c>
      <c r="CV9" s="55" t="e">
        <f>('Monthly Margin'!#REF!+#REF!)/1000000</f>
        <v>#REF!</v>
      </c>
      <c r="CW9" s="55" t="e">
        <f>('Monthly Margin'!#REF!+#REF!)/1000000</f>
        <v>#REF!</v>
      </c>
      <c r="CX9" s="55" t="e">
        <f>('Monthly Margin'!#REF!+#REF!)/1000000</f>
        <v>#REF!</v>
      </c>
      <c r="CY9" s="55" t="e">
        <f>('Monthly Margin'!#REF!+#REF!)/1000000</f>
        <v>#REF!</v>
      </c>
      <c r="CZ9" s="55" t="e">
        <f>('Monthly Margin'!#REF!+#REF!)/1000000</f>
        <v>#REF!</v>
      </c>
      <c r="DA9" s="55" t="e">
        <f>('Monthly Margin'!#REF!+#REF!)/1000000</f>
        <v>#REF!</v>
      </c>
      <c r="DB9" s="55" t="e">
        <f>('Monthly Margin'!#REF!+#REF!)/1000000</f>
        <v>#REF!</v>
      </c>
      <c r="DC9" s="55" t="e">
        <f>('Monthly Margin'!#REF!+#REF!)/1000000</f>
        <v>#REF!</v>
      </c>
      <c r="DD9" s="55"/>
      <c r="DE9" s="55" t="e">
        <f>('Monthly Margin'!#REF!+#REF!)/1000000</f>
        <v>#REF!</v>
      </c>
      <c r="DF9" s="55" t="e">
        <f>('Monthly Margin'!#REF!+#REF!)/1000000</f>
        <v>#REF!</v>
      </c>
      <c r="DG9" s="55" t="e">
        <f>('Monthly Margin'!#REF!+#REF!)/1000000</f>
        <v>#REF!</v>
      </c>
      <c r="DH9" s="55" t="e">
        <f>('Monthly Margin'!#REF!+#REF!)/1000000</f>
        <v>#REF!</v>
      </c>
      <c r="DI9" s="55" t="e">
        <f>('Monthly Margin'!#REF!+#REF!)/1000000</f>
        <v>#REF!</v>
      </c>
      <c r="DJ9" s="55" t="e">
        <f>('Monthly Margin'!#REF!+#REF!)/1000000</f>
        <v>#REF!</v>
      </c>
      <c r="DK9" s="55" t="e">
        <f>('Monthly Margin'!#REF!+#REF!)/1000000</f>
        <v>#REF!</v>
      </c>
      <c r="DL9" s="55" t="e">
        <f>('Monthly Margin'!#REF!+#REF!)/1000000</f>
        <v>#REF!</v>
      </c>
      <c r="DM9" s="55" t="e">
        <f>('Monthly Margin'!#REF!+#REF!)/1000000</f>
        <v>#REF!</v>
      </c>
      <c r="DN9" s="55" t="e">
        <f>('Monthly Margin'!#REF!+#REF!)/1000000</f>
        <v>#REF!</v>
      </c>
      <c r="DO9" s="55" t="e">
        <f>('Monthly Margin'!#REF!+#REF!)/1000000</f>
        <v>#REF!</v>
      </c>
      <c r="DP9" s="55" t="e">
        <f>('Monthly Margin'!#REF!+#REF!)/1000000</f>
        <v>#REF!</v>
      </c>
      <c r="DQ9" s="55"/>
      <c r="DR9" s="55" t="e">
        <f>('Monthly Margin'!#REF!+#REF!)/1000000</f>
        <v>#REF!</v>
      </c>
      <c r="DS9" s="55" t="e">
        <f>('Monthly Margin'!#REF!+#REF!)/1000000</f>
        <v>#REF!</v>
      </c>
      <c r="DT9" s="55" t="e">
        <f>('Monthly Margin'!#REF!+#REF!)/1000000</f>
        <v>#REF!</v>
      </c>
      <c r="DU9" s="55" t="e">
        <f>('Monthly Margin'!#REF!+#REF!)/1000000</f>
        <v>#REF!</v>
      </c>
      <c r="DV9" s="55" t="e">
        <f>('Monthly Margin'!#REF!+#REF!)/1000000</f>
        <v>#REF!</v>
      </c>
      <c r="DW9" s="55" t="e">
        <f>('Monthly Margin'!#REF!+#REF!)/1000000</f>
        <v>#REF!</v>
      </c>
      <c r="DX9" s="55" t="e">
        <f>('Monthly Margin'!#REF!+#REF!)/1000000</f>
        <v>#REF!</v>
      </c>
      <c r="DY9" s="55" t="e">
        <f>('Monthly Margin'!#REF!+#REF!)/1000000</f>
        <v>#REF!</v>
      </c>
      <c r="DZ9" s="55" t="e">
        <f>('Monthly Margin'!#REF!+#REF!)/1000000</f>
        <v>#REF!</v>
      </c>
      <c r="EA9" s="55" t="e">
        <f>('Monthly Margin'!#REF!+#REF!)/1000000</f>
        <v>#REF!</v>
      </c>
      <c r="EB9" s="55" t="e">
        <f>('Monthly Margin'!#REF!+#REF!)/1000000</f>
        <v>#REF!</v>
      </c>
      <c r="EC9" s="55" t="e">
        <f>('Monthly Margin'!#REF!+#REF!)/1000000</f>
        <v>#REF!</v>
      </c>
    </row>
    <row r="10" spans="1:133" x14ac:dyDescent="0.2">
      <c r="A10" s="37">
        <v>2</v>
      </c>
      <c r="B10" s="31" t="s">
        <v>26</v>
      </c>
      <c r="C10" s="34"/>
      <c r="D10" s="34"/>
      <c r="E10" s="203" t="e">
        <f>('Monthly Margin'!#REF!+#REF!)/1000000</f>
        <v>#REF!</v>
      </c>
      <c r="F10" s="203" t="e">
        <f>('Monthly Margin'!#REF!+#REF!)/1000000</f>
        <v>#REF!</v>
      </c>
      <c r="G10" s="203" t="e">
        <f>('Monthly Margin'!#REF!+#REF!)/1000000</f>
        <v>#REF!</v>
      </c>
      <c r="H10" s="203" t="e">
        <f>('Monthly Margin'!#REF!+#REF!)/1000000</f>
        <v>#REF!</v>
      </c>
      <c r="I10" s="203" t="e">
        <f>('Monthly Margin'!#REF!+#REF!)/1000000</f>
        <v>#REF!</v>
      </c>
      <c r="J10" s="203" t="e">
        <f>('Monthly Margin'!#REF!+#REF!)/1000000</f>
        <v>#REF!</v>
      </c>
      <c r="K10" s="203" t="e">
        <f>('Monthly Margin'!#REF!+#REF!)/1000000</f>
        <v>#REF!</v>
      </c>
      <c r="L10" s="203" t="e">
        <f>('Monthly Margin'!#REF!+#REF!)/1000000</f>
        <v>#REF!</v>
      </c>
      <c r="M10" s="203" t="e">
        <f>('Monthly Margin'!#REF!+#REF!)/1000000</f>
        <v>#REF!</v>
      </c>
      <c r="N10" s="203" t="e">
        <f>('Monthly Margin'!E90+#REF!)/1000000</f>
        <v>#REF!</v>
      </c>
      <c r="O10" s="203" t="e">
        <f>('Monthly Margin'!F90+#REF!)/1000000</f>
        <v>#REF!</v>
      </c>
      <c r="P10" s="203" t="e">
        <f>('Monthly Margin'!G90+#REF!)/1000000</f>
        <v>#REF!</v>
      </c>
      <c r="Q10" s="203"/>
      <c r="R10" s="203" t="e">
        <f>('Monthly Margin'!H90+#REF!)/1000000</f>
        <v>#REF!</v>
      </c>
      <c r="S10" s="203" t="e">
        <f>('Monthly Margin'!I90+#REF!)/1000000</f>
        <v>#REF!</v>
      </c>
      <c r="T10" s="203" t="e">
        <f>('Monthly Margin'!J90+#REF!)/1000000</f>
        <v>#REF!</v>
      </c>
      <c r="U10" s="203" t="e">
        <f>('Monthly Margin'!K90+#REF!)/1000000</f>
        <v>#REF!</v>
      </c>
      <c r="V10" s="203" t="e">
        <f>('Monthly Margin'!L90+#REF!)/1000000</f>
        <v>#REF!</v>
      </c>
      <c r="W10" s="203" t="e">
        <f>('Monthly Margin'!M90+#REF!)/1000000</f>
        <v>#REF!</v>
      </c>
      <c r="X10" s="203" t="e">
        <f>('Monthly Margin'!N90+#REF!)/1000000</f>
        <v>#REF!</v>
      </c>
      <c r="Y10" s="203" t="e">
        <f>('Monthly Margin'!O90+#REF!)/1000000</f>
        <v>#REF!</v>
      </c>
      <c r="Z10" s="203" t="e">
        <f>('Monthly Margin'!P90+#REF!)/1000000</f>
        <v>#REF!</v>
      </c>
      <c r="AA10" s="203" t="e">
        <f>('Monthly Margin'!#REF!+#REF!)/1000000</f>
        <v>#REF!</v>
      </c>
      <c r="AB10" s="203" t="e">
        <f>('Monthly Margin'!#REF!+#REF!)/1000000</f>
        <v>#REF!</v>
      </c>
      <c r="AC10" s="203" t="e">
        <f>('Monthly Margin'!#REF!+#REF!)/1000000</f>
        <v>#REF!</v>
      </c>
      <c r="AD10" s="203"/>
      <c r="AE10" s="203" t="e">
        <f>('Monthly Margin'!#REF!+#REF!)/1000000</f>
        <v>#REF!</v>
      </c>
      <c r="AF10" s="203" t="e">
        <f>('Monthly Margin'!#REF!+#REF!)/1000000</f>
        <v>#REF!</v>
      </c>
      <c r="AG10" s="203" t="e">
        <f>('Monthly Margin'!#REF!+#REF!)/1000000</f>
        <v>#REF!</v>
      </c>
      <c r="AH10" s="203" t="e">
        <f>('Monthly Margin'!#REF!+#REF!)/1000000</f>
        <v>#REF!</v>
      </c>
      <c r="AI10" s="203" t="e">
        <f>('Monthly Margin'!#REF!+#REF!)/1000000</f>
        <v>#REF!</v>
      </c>
      <c r="AJ10" s="203" t="e">
        <f>('Monthly Margin'!#REF!+#REF!)/1000000</f>
        <v>#REF!</v>
      </c>
      <c r="AK10" s="203" t="e">
        <f>('Monthly Margin'!#REF!+#REF!)/1000000</f>
        <v>#REF!</v>
      </c>
      <c r="AL10" s="203" t="e">
        <f>('Monthly Margin'!#REF!+#REF!)/1000000</f>
        <v>#REF!</v>
      </c>
      <c r="AM10" s="203" t="e">
        <f>('Monthly Margin'!#REF!+#REF!)/1000000</f>
        <v>#REF!</v>
      </c>
      <c r="AN10" s="203" t="e">
        <f>('Monthly Margin'!#REF!+#REF!)/1000000</f>
        <v>#REF!</v>
      </c>
      <c r="AO10" s="203" t="e">
        <f>('Monthly Margin'!#REF!+#REF!)/1000000</f>
        <v>#REF!</v>
      </c>
      <c r="AP10" s="203" t="e">
        <f>('Monthly Margin'!#REF!+#REF!)/1000000</f>
        <v>#REF!</v>
      </c>
      <c r="AQ10" s="203"/>
      <c r="AR10" s="203" t="e">
        <f>('Monthly Margin'!#REF!+#REF!)/1000000</f>
        <v>#REF!</v>
      </c>
      <c r="AS10" s="203" t="e">
        <f>('Monthly Margin'!#REF!+#REF!)/1000000</f>
        <v>#REF!</v>
      </c>
      <c r="AT10" s="203" t="e">
        <f>('Monthly Margin'!#REF!+#REF!)/1000000</f>
        <v>#REF!</v>
      </c>
      <c r="AU10" s="203" t="e">
        <f>('Monthly Margin'!#REF!+#REF!)/1000000</f>
        <v>#REF!</v>
      </c>
      <c r="AV10" s="203" t="e">
        <f>('Monthly Margin'!#REF!+#REF!)/1000000</f>
        <v>#REF!</v>
      </c>
      <c r="AW10" s="203" t="e">
        <f>('Monthly Margin'!#REF!+#REF!)/1000000</f>
        <v>#REF!</v>
      </c>
      <c r="AX10" s="203" t="e">
        <f>('Monthly Margin'!#REF!+#REF!)/1000000</f>
        <v>#REF!</v>
      </c>
      <c r="AY10" s="203" t="e">
        <f>('Monthly Margin'!#REF!+#REF!)/1000000</f>
        <v>#REF!</v>
      </c>
      <c r="AZ10" s="203" t="e">
        <f>('Monthly Margin'!#REF!+#REF!)/1000000</f>
        <v>#REF!</v>
      </c>
      <c r="BA10" s="203" t="e">
        <f>('Monthly Margin'!#REF!+#REF!)/1000000</f>
        <v>#REF!</v>
      </c>
      <c r="BB10" s="203" t="e">
        <f>('Monthly Margin'!#REF!+#REF!)/1000000</f>
        <v>#REF!</v>
      </c>
      <c r="BC10" s="203" t="e">
        <f>('Monthly Margin'!#REF!+#REF!)/1000000</f>
        <v>#REF!</v>
      </c>
      <c r="BD10" s="203"/>
      <c r="BE10" s="203" t="e">
        <f>('Monthly Margin'!#REF!+#REF!)/1000000</f>
        <v>#REF!</v>
      </c>
      <c r="BF10" s="203" t="e">
        <f>('Monthly Margin'!#REF!+#REF!)/1000000</f>
        <v>#REF!</v>
      </c>
      <c r="BG10" s="203" t="e">
        <f>('Monthly Margin'!#REF!+#REF!)/1000000</f>
        <v>#REF!</v>
      </c>
      <c r="BH10" s="203" t="e">
        <f>('Monthly Margin'!#REF!+#REF!)/1000000</f>
        <v>#REF!</v>
      </c>
      <c r="BI10" s="203" t="e">
        <f>('Monthly Margin'!#REF!+#REF!)/1000000</f>
        <v>#REF!</v>
      </c>
      <c r="BJ10" s="203" t="e">
        <f>('Monthly Margin'!#REF!+#REF!)/1000000</f>
        <v>#REF!</v>
      </c>
      <c r="BK10" s="203" t="e">
        <f>('Monthly Margin'!#REF!+#REF!)/1000000</f>
        <v>#REF!</v>
      </c>
      <c r="BL10" s="203" t="e">
        <f>('Monthly Margin'!#REF!+#REF!)/1000000</f>
        <v>#REF!</v>
      </c>
      <c r="BM10" s="203" t="e">
        <f>('Monthly Margin'!#REF!+#REF!)/1000000</f>
        <v>#REF!</v>
      </c>
      <c r="BN10" s="203" t="e">
        <f>('Monthly Margin'!#REF!+#REF!)/1000000</f>
        <v>#REF!</v>
      </c>
      <c r="BO10" s="203" t="e">
        <f>('Monthly Margin'!#REF!+#REF!)/1000000</f>
        <v>#REF!</v>
      </c>
      <c r="BP10" s="203" t="e">
        <f>('Monthly Margin'!#REF!+#REF!)/1000000</f>
        <v>#REF!</v>
      </c>
      <c r="BQ10" s="203"/>
      <c r="BR10" s="203" t="e">
        <f>('Monthly Margin'!#REF!+#REF!)/1000000</f>
        <v>#REF!</v>
      </c>
      <c r="BS10" s="203" t="e">
        <f>('Monthly Margin'!#REF!+#REF!)/1000000</f>
        <v>#REF!</v>
      </c>
      <c r="BT10" s="203" t="e">
        <f>('Monthly Margin'!#REF!+#REF!)/1000000</f>
        <v>#REF!</v>
      </c>
      <c r="BU10" s="203" t="e">
        <f>('Monthly Margin'!#REF!+#REF!)/1000000</f>
        <v>#REF!</v>
      </c>
      <c r="BV10" s="203" t="e">
        <f>('Monthly Margin'!#REF!+#REF!)/1000000</f>
        <v>#REF!</v>
      </c>
      <c r="BW10" s="203" t="e">
        <f>('Monthly Margin'!#REF!+#REF!)/1000000</f>
        <v>#REF!</v>
      </c>
      <c r="BX10" s="203" t="e">
        <f>('Monthly Margin'!#REF!+#REF!)/1000000</f>
        <v>#REF!</v>
      </c>
      <c r="BY10" s="203" t="e">
        <f>('Monthly Margin'!#REF!+#REF!)/1000000</f>
        <v>#REF!</v>
      </c>
      <c r="BZ10" s="203" t="e">
        <f>('Monthly Margin'!#REF!+#REF!)/1000000</f>
        <v>#REF!</v>
      </c>
      <c r="CA10" s="203" t="e">
        <f>('Monthly Margin'!#REF!+#REF!)/1000000</f>
        <v>#REF!</v>
      </c>
      <c r="CB10" s="203" t="e">
        <f>('Monthly Margin'!#REF!+#REF!)/1000000</f>
        <v>#REF!</v>
      </c>
      <c r="CC10" s="203" t="e">
        <f>('Monthly Margin'!#REF!+#REF!)/1000000</f>
        <v>#REF!</v>
      </c>
      <c r="CD10" s="203"/>
      <c r="CE10" s="203" t="e">
        <f>('Monthly Margin'!#REF!+#REF!)/1000000</f>
        <v>#REF!</v>
      </c>
      <c r="CF10" s="203" t="e">
        <f>('Monthly Margin'!#REF!+#REF!)/1000000</f>
        <v>#REF!</v>
      </c>
      <c r="CG10" s="203" t="e">
        <f>('Monthly Margin'!#REF!+#REF!)/1000000</f>
        <v>#REF!</v>
      </c>
      <c r="CH10" s="203" t="e">
        <f>('Monthly Margin'!#REF!+#REF!)/1000000</f>
        <v>#REF!</v>
      </c>
      <c r="CI10" s="203" t="e">
        <f>('Monthly Margin'!#REF!+#REF!)/1000000</f>
        <v>#REF!</v>
      </c>
      <c r="CJ10" s="203" t="e">
        <f>('Monthly Margin'!#REF!+#REF!)/1000000</f>
        <v>#REF!</v>
      </c>
      <c r="CK10" s="203" t="e">
        <f>('Monthly Margin'!#REF!+#REF!)/1000000</f>
        <v>#REF!</v>
      </c>
      <c r="CL10" s="203" t="e">
        <f>('Monthly Margin'!#REF!+#REF!)/1000000</f>
        <v>#REF!</v>
      </c>
      <c r="CM10" s="203" t="e">
        <f>('Monthly Margin'!#REF!+#REF!)/1000000</f>
        <v>#REF!</v>
      </c>
      <c r="CN10" s="203" t="e">
        <f>('Monthly Margin'!#REF!+#REF!)/1000000</f>
        <v>#REF!</v>
      </c>
      <c r="CO10" s="203" t="e">
        <f>('Monthly Margin'!#REF!+#REF!)/1000000</f>
        <v>#REF!</v>
      </c>
      <c r="CP10" s="203" t="e">
        <f>('Monthly Margin'!#REF!+#REF!)/1000000</f>
        <v>#REF!</v>
      </c>
      <c r="CQ10" s="203"/>
      <c r="CR10" s="203" t="e">
        <f>('Monthly Margin'!#REF!+#REF!)/1000000</f>
        <v>#REF!</v>
      </c>
      <c r="CS10" s="203" t="e">
        <f>('Monthly Margin'!#REF!+#REF!)/1000000</f>
        <v>#REF!</v>
      </c>
      <c r="CT10" s="203" t="e">
        <f>('Monthly Margin'!#REF!+#REF!)/1000000</f>
        <v>#REF!</v>
      </c>
      <c r="CU10" s="203" t="e">
        <f>('Monthly Margin'!#REF!+#REF!)/1000000</f>
        <v>#REF!</v>
      </c>
      <c r="CV10" s="203" t="e">
        <f>('Monthly Margin'!#REF!+#REF!)/1000000</f>
        <v>#REF!</v>
      </c>
      <c r="CW10" s="203" t="e">
        <f>('Monthly Margin'!#REF!+#REF!)/1000000</f>
        <v>#REF!</v>
      </c>
      <c r="CX10" s="203" t="e">
        <f>('Monthly Margin'!#REF!+#REF!)/1000000</f>
        <v>#REF!</v>
      </c>
      <c r="CY10" s="203" t="e">
        <f>('Monthly Margin'!#REF!+#REF!)/1000000</f>
        <v>#REF!</v>
      </c>
      <c r="CZ10" s="203" t="e">
        <f>('Monthly Margin'!#REF!+#REF!)/1000000</f>
        <v>#REF!</v>
      </c>
      <c r="DA10" s="203" t="e">
        <f>('Monthly Margin'!#REF!+#REF!)/1000000</f>
        <v>#REF!</v>
      </c>
      <c r="DB10" s="203" t="e">
        <f>('Monthly Margin'!#REF!+#REF!)/1000000</f>
        <v>#REF!</v>
      </c>
      <c r="DC10" s="203" t="e">
        <f>('Monthly Margin'!#REF!+#REF!)/1000000</f>
        <v>#REF!</v>
      </c>
      <c r="DD10" s="203"/>
      <c r="DE10" s="203" t="e">
        <f>('Monthly Margin'!#REF!+#REF!)/1000000</f>
        <v>#REF!</v>
      </c>
      <c r="DF10" s="203" t="e">
        <f>('Monthly Margin'!#REF!+#REF!)/1000000</f>
        <v>#REF!</v>
      </c>
      <c r="DG10" s="203" t="e">
        <f>('Monthly Margin'!#REF!+#REF!)/1000000</f>
        <v>#REF!</v>
      </c>
      <c r="DH10" s="203" t="e">
        <f>('Monthly Margin'!#REF!+#REF!)/1000000</f>
        <v>#REF!</v>
      </c>
      <c r="DI10" s="203" t="e">
        <f>('Monthly Margin'!#REF!+#REF!)/1000000</f>
        <v>#REF!</v>
      </c>
      <c r="DJ10" s="203" t="e">
        <f>('Monthly Margin'!#REF!+#REF!)/1000000</f>
        <v>#REF!</v>
      </c>
      <c r="DK10" s="203" t="e">
        <f>('Monthly Margin'!#REF!+#REF!)/1000000</f>
        <v>#REF!</v>
      </c>
      <c r="DL10" s="203" t="e">
        <f>('Monthly Margin'!#REF!+#REF!)/1000000</f>
        <v>#REF!</v>
      </c>
      <c r="DM10" s="203" t="e">
        <f>('Monthly Margin'!#REF!+#REF!)/1000000</f>
        <v>#REF!</v>
      </c>
      <c r="DN10" s="203" t="e">
        <f>('Monthly Margin'!#REF!+#REF!)/1000000</f>
        <v>#REF!</v>
      </c>
      <c r="DO10" s="203" t="e">
        <f>('Monthly Margin'!#REF!+#REF!)/1000000</f>
        <v>#REF!</v>
      </c>
      <c r="DP10" s="203" t="e">
        <f>('Monthly Margin'!#REF!+#REF!)/1000000</f>
        <v>#REF!</v>
      </c>
      <c r="DQ10" s="203"/>
      <c r="DR10" s="203" t="e">
        <f>('Monthly Margin'!#REF!+#REF!)/1000000</f>
        <v>#REF!</v>
      </c>
      <c r="DS10" s="203" t="e">
        <f>('Monthly Margin'!#REF!+#REF!)/1000000</f>
        <v>#REF!</v>
      </c>
      <c r="DT10" s="203" t="e">
        <f>('Monthly Margin'!#REF!+#REF!)/1000000</f>
        <v>#REF!</v>
      </c>
      <c r="DU10" s="203" t="e">
        <f>('Monthly Margin'!#REF!+#REF!)/1000000</f>
        <v>#REF!</v>
      </c>
      <c r="DV10" s="203" t="e">
        <f>('Monthly Margin'!#REF!+#REF!)/1000000</f>
        <v>#REF!</v>
      </c>
      <c r="DW10" s="203" t="e">
        <f>('Monthly Margin'!#REF!+#REF!)/1000000</f>
        <v>#REF!</v>
      </c>
      <c r="DX10" s="203" t="e">
        <f>('Monthly Margin'!#REF!+#REF!)/1000000</f>
        <v>#REF!</v>
      </c>
      <c r="DY10" s="203" t="e">
        <f>('Monthly Margin'!#REF!+#REF!)/1000000</f>
        <v>#REF!</v>
      </c>
      <c r="DZ10" s="203" t="e">
        <f>('Monthly Margin'!#REF!+#REF!)/1000000</f>
        <v>#REF!</v>
      </c>
      <c r="EA10" s="203" t="e">
        <f>('Monthly Margin'!#REF!+#REF!)/1000000</f>
        <v>#REF!</v>
      </c>
      <c r="EB10" s="203" t="e">
        <f>('Monthly Margin'!#REF!+#REF!)/1000000</f>
        <v>#REF!</v>
      </c>
      <c r="EC10" s="203" t="e">
        <f>('Monthly Margin'!#REF!+#REF!)/1000000</f>
        <v>#REF!</v>
      </c>
    </row>
    <row r="11" spans="1:133" x14ac:dyDescent="0.2">
      <c r="B11" s="3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</row>
    <row r="12" spans="1:133" x14ac:dyDescent="0.2">
      <c r="A12" s="37">
        <v>3</v>
      </c>
      <c r="B12" s="34"/>
      <c r="C12" s="56" t="s">
        <v>49</v>
      </c>
      <c r="D12" s="56"/>
      <c r="E12" s="55" t="e">
        <f t="shared" ref="E12" si="0">SUM(E9:E10)</f>
        <v>#REF!</v>
      </c>
      <c r="F12" s="55" t="e">
        <f t="shared" ref="F12:BP12" si="1">SUM(F9:F10)</f>
        <v>#REF!</v>
      </c>
      <c r="G12" s="55" t="e">
        <f t="shared" si="1"/>
        <v>#REF!</v>
      </c>
      <c r="H12" s="55" t="e">
        <f t="shared" si="1"/>
        <v>#REF!</v>
      </c>
      <c r="I12" s="55" t="e">
        <f t="shared" si="1"/>
        <v>#REF!</v>
      </c>
      <c r="J12" s="55" t="e">
        <f t="shared" si="1"/>
        <v>#REF!</v>
      </c>
      <c r="K12" s="55" t="e">
        <f t="shared" si="1"/>
        <v>#REF!</v>
      </c>
      <c r="L12" s="55" t="e">
        <f t="shared" si="1"/>
        <v>#REF!</v>
      </c>
      <c r="M12" s="55" t="e">
        <f t="shared" si="1"/>
        <v>#REF!</v>
      </c>
      <c r="N12" s="55" t="e">
        <f t="shared" si="1"/>
        <v>#REF!</v>
      </c>
      <c r="O12" s="55" t="e">
        <f t="shared" si="1"/>
        <v>#REF!</v>
      </c>
      <c r="P12" s="55" t="e">
        <f t="shared" si="1"/>
        <v>#REF!</v>
      </c>
      <c r="Q12" s="55"/>
      <c r="R12" s="55" t="e">
        <f t="shared" si="1"/>
        <v>#REF!</v>
      </c>
      <c r="S12" s="55" t="e">
        <f t="shared" si="1"/>
        <v>#REF!</v>
      </c>
      <c r="T12" s="55" t="e">
        <f t="shared" si="1"/>
        <v>#REF!</v>
      </c>
      <c r="U12" s="55" t="e">
        <f t="shared" si="1"/>
        <v>#REF!</v>
      </c>
      <c r="V12" s="55" t="e">
        <f t="shared" si="1"/>
        <v>#REF!</v>
      </c>
      <c r="W12" s="55" t="e">
        <f t="shared" si="1"/>
        <v>#REF!</v>
      </c>
      <c r="X12" s="55" t="e">
        <f t="shared" si="1"/>
        <v>#REF!</v>
      </c>
      <c r="Y12" s="55" t="e">
        <f t="shared" si="1"/>
        <v>#REF!</v>
      </c>
      <c r="Z12" s="55" t="e">
        <f t="shared" si="1"/>
        <v>#REF!</v>
      </c>
      <c r="AA12" s="55" t="e">
        <f t="shared" si="1"/>
        <v>#REF!</v>
      </c>
      <c r="AB12" s="55" t="e">
        <f t="shared" si="1"/>
        <v>#REF!</v>
      </c>
      <c r="AC12" s="55" t="e">
        <f t="shared" si="1"/>
        <v>#REF!</v>
      </c>
      <c r="AD12" s="55"/>
      <c r="AE12" s="55" t="e">
        <f t="shared" si="1"/>
        <v>#REF!</v>
      </c>
      <c r="AF12" s="55" t="e">
        <f t="shared" si="1"/>
        <v>#REF!</v>
      </c>
      <c r="AG12" s="55" t="e">
        <f t="shared" si="1"/>
        <v>#REF!</v>
      </c>
      <c r="AH12" s="55" t="e">
        <f t="shared" si="1"/>
        <v>#REF!</v>
      </c>
      <c r="AI12" s="55" t="e">
        <f t="shared" si="1"/>
        <v>#REF!</v>
      </c>
      <c r="AJ12" s="55" t="e">
        <f t="shared" si="1"/>
        <v>#REF!</v>
      </c>
      <c r="AK12" s="55" t="e">
        <f t="shared" si="1"/>
        <v>#REF!</v>
      </c>
      <c r="AL12" s="55" t="e">
        <f t="shared" si="1"/>
        <v>#REF!</v>
      </c>
      <c r="AM12" s="55" t="e">
        <f t="shared" si="1"/>
        <v>#REF!</v>
      </c>
      <c r="AN12" s="55" t="e">
        <f t="shared" si="1"/>
        <v>#REF!</v>
      </c>
      <c r="AO12" s="55" t="e">
        <f t="shared" si="1"/>
        <v>#REF!</v>
      </c>
      <c r="AP12" s="55" t="e">
        <f t="shared" si="1"/>
        <v>#REF!</v>
      </c>
      <c r="AQ12" s="55"/>
      <c r="AR12" s="55" t="e">
        <f t="shared" si="1"/>
        <v>#REF!</v>
      </c>
      <c r="AS12" s="55" t="e">
        <f t="shared" si="1"/>
        <v>#REF!</v>
      </c>
      <c r="AT12" s="55" t="e">
        <f t="shared" si="1"/>
        <v>#REF!</v>
      </c>
      <c r="AU12" s="55" t="e">
        <f t="shared" si="1"/>
        <v>#REF!</v>
      </c>
      <c r="AV12" s="55" t="e">
        <f t="shared" si="1"/>
        <v>#REF!</v>
      </c>
      <c r="AW12" s="55" t="e">
        <f t="shared" si="1"/>
        <v>#REF!</v>
      </c>
      <c r="AX12" s="55" t="e">
        <f t="shared" si="1"/>
        <v>#REF!</v>
      </c>
      <c r="AY12" s="55" t="e">
        <f t="shared" si="1"/>
        <v>#REF!</v>
      </c>
      <c r="AZ12" s="55" t="e">
        <f t="shared" si="1"/>
        <v>#REF!</v>
      </c>
      <c r="BA12" s="55" t="e">
        <f t="shared" si="1"/>
        <v>#REF!</v>
      </c>
      <c r="BB12" s="55" t="e">
        <f t="shared" si="1"/>
        <v>#REF!</v>
      </c>
      <c r="BC12" s="55" t="e">
        <f t="shared" si="1"/>
        <v>#REF!</v>
      </c>
      <c r="BD12" s="55"/>
      <c r="BE12" s="55" t="e">
        <f t="shared" si="1"/>
        <v>#REF!</v>
      </c>
      <c r="BF12" s="55" t="e">
        <f t="shared" si="1"/>
        <v>#REF!</v>
      </c>
      <c r="BG12" s="55" t="e">
        <f t="shared" si="1"/>
        <v>#REF!</v>
      </c>
      <c r="BH12" s="55" t="e">
        <f t="shared" si="1"/>
        <v>#REF!</v>
      </c>
      <c r="BI12" s="55" t="e">
        <f t="shared" si="1"/>
        <v>#REF!</v>
      </c>
      <c r="BJ12" s="55" t="e">
        <f t="shared" si="1"/>
        <v>#REF!</v>
      </c>
      <c r="BK12" s="55" t="e">
        <f t="shared" si="1"/>
        <v>#REF!</v>
      </c>
      <c r="BL12" s="55" t="e">
        <f t="shared" si="1"/>
        <v>#REF!</v>
      </c>
      <c r="BM12" s="55" t="e">
        <f t="shared" si="1"/>
        <v>#REF!</v>
      </c>
      <c r="BN12" s="55" t="e">
        <f t="shared" si="1"/>
        <v>#REF!</v>
      </c>
      <c r="BO12" s="55" t="e">
        <f t="shared" si="1"/>
        <v>#REF!</v>
      </c>
      <c r="BP12" s="55" t="e">
        <f t="shared" si="1"/>
        <v>#REF!</v>
      </c>
      <c r="BQ12" s="55"/>
      <c r="BR12" s="55" t="e">
        <f t="shared" ref="BR12:EC12" si="2">SUM(BR9:BR10)</f>
        <v>#REF!</v>
      </c>
      <c r="BS12" s="55" t="e">
        <f t="shared" si="2"/>
        <v>#REF!</v>
      </c>
      <c r="BT12" s="55" t="e">
        <f t="shared" si="2"/>
        <v>#REF!</v>
      </c>
      <c r="BU12" s="55" t="e">
        <f t="shared" si="2"/>
        <v>#REF!</v>
      </c>
      <c r="BV12" s="55" t="e">
        <f t="shared" si="2"/>
        <v>#REF!</v>
      </c>
      <c r="BW12" s="55" t="e">
        <f t="shared" si="2"/>
        <v>#REF!</v>
      </c>
      <c r="BX12" s="55" t="e">
        <f t="shared" si="2"/>
        <v>#REF!</v>
      </c>
      <c r="BY12" s="55" t="e">
        <f t="shared" si="2"/>
        <v>#REF!</v>
      </c>
      <c r="BZ12" s="55" t="e">
        <f t="shared" si="2"/>
        <v>#REF!</v>
      </c>
      <c r="CA12" s="55" t="e">
        <f t="shared" si="2"/>
        <v>#REF!</v>
      </c>
      <c r="CB12" s="55" t="e">
        <f t="shared" si="2"/>
        <v>#REF!</v>
      </c>
      <c r="CC12" s="55" t="e">
        <f t="shared" si="2"/>
        <v>#REF!</v>
      </c>
      <c r="CD12" s="55"/>
      <c r="CE12" s="55" t="e">
        <f t="shared" si="2"/>
        <v>#REF!</v>
      </c>
      <c r="CF12" s="55" t="e">
        <f t="shared" si="2"/>
        <v>#REF!</v>
      </c>
      <c r="CG12" s="55" t="e">
        <f t="shared" si="2"/>
        <v>#REF!</v>
      </c>
      <c r="CH12" s="55" t="e">
        <f t="shared" si="2"/>
        <v>#REF!</v>
      </c>
      <c r="CI12" s="55" t="e">
        <f t="shared" si="2"/>
        <v>#REF!</v>
      </c>
      <c r="CJ12" s="55" t="e">
        <f t="shared" si="2"/>
        <v>#REF!</v>
      </c>
      <c r="CK12" s="55" t="e">
        <f t="shared" si="2"/>
        <v>#REF!</v>
      </c>
      <c r="CL12" s="55" t="e">
        <f t="shared" si="2"/>
        <v>#REF!</v>
      </c>
      <c r="CM12" s="55" t="e">
        <f t="shared" si="2"/>
        <v>#REF!</v>
      </c>
      <c r="CN12" s="55" t="e">
        <f t="shared" si="2"/>
        <v>#REF!</v>
      </c>
      <c r="CO12" s="55" t="e">
        <f t="shared" si="2"/>
        <v>#REF!</v>
      </c>
      <c r="CP12" s="55" t="e">
        <f t="shared" si="2"/>
        <v>#REF!</v>
      </c>
      <c r="CQ12" s="55"/>
      <c r="CR12" s="55" t="e">
        <f t="shared" si="2"/>
        <v>#REF!</v>
      </c>
      <c r="CS12" s="55" t="e">
        <f t="shared" si="2"/>
        <v>#REF!</v>
      </c>
      <c r="CT12" s="55" t="e">
        <f t="shared" si="2"/>
        <v>#REF!</v>
      </c>
      <c r="CU12" s="55" t="e">
        <f t="shared" si="2"/>
        <v>#REF!</v>
      </c>
      <c r="CV12" s="55" t="e">
        <f t="shared" si="2"/>
        <v>#REF!</v>
      </c>
      <c r="CW12" s="55" t="e">
        <f t="shared" si="2"/>
        <v>#REF!</v>
      </c>
      <c r="CX12" s="55" t="e">
        <f t="shared" si="2"/>
        <v>#REF!</v>
      </c>
      <c r="CY12" s="55" t="e">
        <f t="shared" si="2"/>
        <v>#REF!</v>
      </c>
      <c r="CZ12" s="55" t="e">
        <f t="shared" si="2"/>
        <v>#REF!</v>
      </c>
      <c r="DA12" s="55" t="e">
        <f t="shared" si="2"/>
        <v>#REF!</v>
      </c>
      <c r="DB12" s="55" t="e">
        <f t="shared" si="2"/>
        <v>#REF!</v>
      </c>
      <c r="DC12" s="55" t="e">
        <f t="shared" si="2"/>
        <v>#REF!</v>
      </c>
      <c r="DD12" s="55"/>
      <c r="DE12" s="55" t="e">
        <f t="shared" si="2"/>
        <v>#REF!</v>
      </c>
      <c r="DF12" s="55" t="e">
        <f t="shared" si="2"/>
        <v>#REF!</v>
      </c>
      <c r="DG12" s="55" t="e">
        <f t="shared" si="2"/>
        <v>#REF!</v>
      </c>
      <c r="DH12" s="55" t="e">
        <f t="shared" si="2"/>
        <v>#REF!</v>
      </c>
      <c r="DI12" s="55" t="e">
        <f t="shared" si="2"/>
        <v>#REF!</v>
      </c>
      <c r="DJ12" s="55" t="e">
        <f t="shared" si="2"/>
        <v>#REF!</v>
      </c>
      <c r="DK12" s="55" t="e">
        <f t="shared" si="2"/>
        <v>#REF!</v>
      </c>
      <c r="DL12" s="55" t="e">
        <f t="shared" si="2"/>
        <v>#REF!</v>
      </c>
      <c r="DM12" s="55" t="e">
        <f t="shared" si="2"/>
        <v>#REF!</v>
      </c>
      <c r="DN12" s="55" t="e">
        <f t="shared" si="2"/>
        <v>#REF!</v>
      </c>
      <c r="DO12" s="55" t="e">
        <f t="shared" si="2"/>
        <v>#REF!</v>
      </c>
      <c r="DP12" s="55" t="e">
        <f t="shared" si="2"/>
        <v>#REF!</v>
      </c>
      <c r="DQ12" s="55"/>
      <c r="DR12" s="55" t="e">
        <f t="shared" si="2"/>
        <v>#REF!</v>
      </c>
      <c r="DS12" s="55" t="e">
        <f t="shared" si="2"/>
        <v>#REF!</v>
      </c>
      <c r="DT12" s="55" t="e">
        <f t="shared" si="2"/>
        <v>#REF!</v>
      </c>
      <c r="DU12" s="55" t="e">
        <f t="shared" si="2"/>
        <v>#REF!</v>
      </c>
      <c r="DV12" s="55" t="e">
        <f t="shared" si="2"/>
        <v>#REF!</v>
      </c>
      <c r="DW12" s="55" t="e">
        <f t="shared" si="2"/>
        <v>#REF!</v>
      </c>
      <c r="DX12" s="55" t="e">
        <f t="shared" si="2"/>
        <v>#REF!</v>
      </c>
      <c r="DY12" s="55" t="e">
        <f t="shared" si="2"/>
        <v>#REF!</v>
      </c>
      <c r="DZ12" s="55" t="e">
        <f t="shared" si="2"/>
        <v>#REF!</v>
      </c>
      <c r="EA12" s="55" t="e">
        <f t="shared" si="2"/>
        <v>#REF!</v>
      </c>
      <c r="EB12" s="55" t="e">
        <f t="shared" si="2"/>
        <v>#REF!</v>
      </c>
      <c r="EC12" s="55" t="e">
        <f t="shared" si="2"/>
        <v>#REF!</v>
      </c>
    </row>
    <row r="13" spans="1:133" x14ac:dyDescent="0.2"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</row>
    <row r="14" spans="1:133" x14ac:dyDescent="0.2">
      <c r="A14" s="37">
        <v>4</v>
      </c>
      <c r="B14" s="56" t="s">
        <v>27</v>
      </c>
      <c r="C14" s="35"/>
      <c r="D14" s="35"/>
      <c r="E14" s="55" t="e">
        <f>('Monthly Margin'!#REF!+'Monthly Margin'!#REF!+'Monthly Margin'!#REF!+#REF!+#REF!+#REF!)/1000000</f>
        <v>#REF!</v>
      </c>
      <c r="F14" s="55" t="e">
        <f>('Monthly Margin'!#REF!+'Monthly Margin'!#REF!+'Monthly Margin'!#REF!+#REF!+#REF!+#REF!)/1000000</f>
        <v>#REF!</v>
      </c>
      <c r="G14" s="55" t="e">
        <f>('Monthly Margin'!#REF!+'Monthly Margin'!#REF!+'Monthly Margin'!#REF!+#REF!+#REF!+#REF!)/1000000</f>
        <v>#REF!</v>
      </c>
      <c r="H14" s="55" t="e">
        <f>('Monthly Margin'!#REF!+'Monthly Margin'!#REF!+'Monthly Margin'!#REF!+#REF!+#REF!+#REF!)/1000000</f>
        <v>#REF!</v>
      </c>
      <c r="I14" s="55" t="e">
        <f>('Monthly Margin'!#REF!+'Monthly Margin'!#REF!+'Monthly Margin'!#REF!+#REF!+#REF!+#REF!)/1000000</f>
        <v>#REF!</v>
      </c>
      <c r="J14" s="55" t="e">
        <f>('Monthly Margin'!#REF!+'Monthly Margin'!#REF!+'Monthly Margin'!#REF!+#REF!+#REF!+#REF!)/1000000</f>
        <v>#REF!</v>
      </c>
      <c r="K14" s="55" t="e">
        <f>('Monthly Margin'!#REF!+'Monthly Margin'!#REF!+'Monthly Margin'!#REF!+#REF!+#REF!+#REF!)/1000000</f>
        <v>#REF!</v>
      </c>
      <c r="L14" s="55" t="e">
        <f>('Monthly Margin'!#REF!+'Monthly Margin'!#REF!+'Monthly Margin'!#REF!+#REF!+#REF!+#REF!)/1000000</f>
        <v>#REF!</v>
      </c>
      <c r="M14" s="55" t="e">
        <f>('Monthly Margin'!#REF!+'Monthly Margin'!#REF!+'Monthly Margin'!#REF!+#REF!+#REF!+#REF!)/1000000</f>
        <v>#REF!</v>
      </c>
      <c r="N14" s="55" t="e">
        <f>('Monthly Margin'!E91+'Monthly Margin'!E96+'Monthly Margin'!E95+#REF!+#REF!+#REF!)/1000000</f>
        <v>#REF!</v>
      </c>
      <c r="O14" s="55" t="e">
        <f>('Monthly Margin'!F91+'Monthly Margin'!F96+'Monthly Margin'!F95+#REF!+#REF!+#REF!)/1000000</f>
        <v>#REF!</v>
      </c>
      <c r="P14" s="55" t="e">
        <f>('Monthly Margin'!G91+'Monthly Margin'!G96+'Monthly Margin'!G95+#REF!+#REF!+#REF!)/1000000</f>
        <v>#REF!</v>
      </c>
      <c r="Q14" s="55"/>
      <c r="R14" s="55" t="e">
        <f>('Monthly Margin'!H91+'Monthly Margin'!H96+'Monthly Margin'!H95+#REF!+#REF!+#REF!)/1000000</f>
        <v>#REF!</v>
      </c>
      <c r="S14" s="55" t="e">
        <f>('Monthly Margin'!I91+'Monthly Margin'!I96+'Monthly Margin'!I95+#REF!+#REF!+#REF!)/1000000</f>
        <v>#REF!</v>
      </c>
      <c r="T14" s="55" t="e">
        <f>('Monthly Margin'!J91+'Monthly Margin'!J96+'Monthly Margin'!J95+#REF!+#REF!+#REF!)/1000000</f>
        <v>#REF!</v>
      </c>
      <c r="U14" s="55" t="e">
        <f>('Monthly Margin'!K91+'Monthly Margin'!K96+'Monthly Margin'!K95+#REF!+#REF!+#REF!)/1000000</f>
        <v>#REF!</v>
      </c>
      <c r="V14" s="55" t="e">
        <f>('Monthly Margin'!L91+'Monthly Margin'!L96+'Monthly Margin'!L95+#REF!+#REF!+#REF!)/1000000</f>
        <v>#REF!</v>
      </c>
      <c r="W14" s="55" t="e">
        <f>('Monthly Margin'!M91+'Monthly Margin'!M96+'Monthly Margin'!M95+#REF!+#REF!+#REF!)/1000000</f>
        <v>#REF!</v>
      </c>
      <c r="X14" s="55" t="e">
        <f>('Monthly Margin'!N91+'Monthly Margin'!N96+'Monthly Margin'!N95+#REF!+#REF!+#REF!)/1000000</f>
        <v>#REF!</v>
      </c>
      <c r="Y14" s="55" t="e">
        <f>('Monthly Margin'!O91+'Monthly Margin'!O96+'Monthly Margin'!O95+#REF!+#REF!+#REF!)/1000000</f>
        <v>#REF!</v>
      </c>
      <c r="Z14" s="55" t="e">
        <f>('Monthly Margin'!P91+'Monthly Margin'!P96+'Monthly Margin'!P95+#REF!+#REF!+#REF!)/1000000</f>
        <v>#REF!</v>
      </c>
      <c r="AA14" s="55" t="e">
        <f>('Monthly Margin'!#REF!+'Monthly Margin'!#REF!+'Monthly Margin'!#REF!+#REF!+#REF!+#REF!)/1000000</f>
        <v>#REF!</v>
      </c>
      <c r="AB14" s="55" t="e">
        <f>('Monthly Margin'!#REF!+'Monthly Margin'!#REF!+'Monthly Margin'!#REF!+#REF!+#REF!+#REF!)/1000000</f>
        <v>#REF!</v>
      </c>
      <c r="AC14" s="55" t="e">
        <f>('Monthly Margin'!#REF!+'Monthly Margin'!#REF!+'Monthly Margin'!#REF!+#REF!+#REF!+#REF!)/1000000</f>
        <v>#REF!</v>
      </c>
      <c r="AD14" s="55"/>
      <c r="AE14" s="55" t="e">
        <f>('Monthly Margin'!#REF!+'Monthly Margin'!#REF!+'Monthly Margin'!#REF!+#REF!+#REF!+#REF!)/1000000</f>
        <v>#REF!</v>
      </c>
      <c r="AF14" s="55" t="e">
        <f>('Monthly Margin'!#REF!+'Monthly Margin'!#REF!+'Monthly Margin'!#REF!+#REF!+#REF!+#REF!)/1000000</f>
        <v>#REF!</v>
      </c>
      <c r="AG14" s="55" t="e">
        <f>('Monthly Margin'!#REF!+'Monthly Margin'!#REF!+'Monthly Margin'!#REF!+#REF!+#REF!+#REF!)/1000000</f>
        <v>#REF!</v>
      </c>
      <c r="AH14" s="55" t="e">
        <f>('Monthly Margin'!#REF!+'Monthly Margin'!#REF!+'Monthly Margin'!#REF!+#REF!+#REF!+#REF!)/1000000</f>
        <v>#REF!</v>
      </c>
      <c r="AI14" s="55" t="e">
        <f>('Monthly Margin'!#REF!+'Monthly Margin'!#REF!+'Monthly Margin'!#REF!+#REF!+#REF!+#REF!)/1000000</f>
        <v>#REF!</v>
      </c>
      <c r="AJ14" s="55" t="e">
        <f>('Monthly Margin'!#REF!+'Monthly Margin'!#REF!+'Monthly Margin'!#REF!+#REF!+#REF!+#REF!)/1000000</f>
        <v>#REF!</v>
      </c>
      <c r="AK14" s="55" t="e">
        <f>('Monthly Margin'!#REF!+'Monthly Margin'!#REF!+'Monthly Margin'!#REF!+#REF!+#REF!+#REF!)/1000000</f>
        <v>#REF!</v>
      </c>
      <c r="AL14" s="55" t="e">
        <f>('Monthly Margin'!#REF!+'Monthly Margin'!#REF!+'Monthly Margin'!#REF!+#REF!+#REF!+#REF!)/1000000</f>
        <v>#REF!</v>
      </c>
      <c r="AM14" s="55" t="e">
        <f>('Monthly Margin'!#REF!+'Monthly Margin'!#REF!+'Monthly Margin'!#REF!+#REF!+#REF!+#REF!)/1000000</f>
        <v>#REF!</v>
      </c>
      <c r="AN14" s="55" t="e">
        <f>('Monthly Margin'!#REF!+'Monthly Margin'!#REF!+'Monthly Margin'!#REF!+#REF!+#REF!+#REF!)/1000000</f>
        <v>#REF!</v>
      </c>
      <c r="AO14" s="55" t="e">
        <f>('Monthly Margin'!#REF!+'Monthly Margin'!#REF!+'Monthly Margin'!#REF!+#REF!+#REF!+#REF!)/1000000</f>
        <v>#REF!</v>
      </c>
      <c r="AP14" s="55" t="e">
        <f>('Monthly Margin'!#REF!+'Monthly Margin'!#REF!+'Monthly Margin'!#REF!+#REF!+#REF!+#REF!)/1000000</f>
        <v>#REF!</v>
      </c>
      <c r="AQ14" s="55"/>
      <c r="AR14" s="55" t="e">
        <f>('Monthly Margin'!#REF!+'Monthly Margin'!#REF!+'Monthly Margin'!#REF!+#REF!+#REF!+#REF!)/1000000</f>
        <v>#REF!</v>
      </c>
      <c r="AS14" s="55" t="e">
        <f>('Monthly Margin'!#REF!+'Monthly Margin'!#REF!+'Monthly Margin'!#REF!+#REF!+#REF!+#REF!)/1000000</f>
        <v>#REF!</v>
      </c>
      <c r="AT14" s="55" t="e">
        <f>('Monthly Margin'!#REF!+'Monthly Margin'!#REF!+'Monthly Margin'!#REF!+#REF!+#REF!+#REF!)/1000000</f>
        <v>#REF!</v>
      </c>
      <c r="AU14" s="55" t="e">
        <f>('Monthly Margin'!#REF!+'Monthly Margin'!#REF!+'Monthly Margin'!#REF!+#REF!+#REF!+#REF!)/1000000</f>
        <v>#REF!</v>
      </c>
      <c r="AV14" s="55" t="e">
        <f>('Monthly Margin'!#REF!+'Monthly Margin'!#REF!+'Monthly Margin'!#REF!+#REF!+#REF!+#REF!)/1000000</f>
        <v>#REF!</v>
      </c>
      <c r="AW14" s="55" t="e">
        <f>('Monthly Margin'!#REF!+'Monthly Margin'!#REF!+'Monthly Margin'!#REF!+#REF!+#REF!+#REF!)/1000000</f>
        <v>#REF!</v>
      </c>
      <c r="AX14" s="55" t="e">
        <f>('Monthly Margin'!#REF!+'Monthly Margin'!#REF!+'Monthly Margin'!#REF!+#REF!+#REF!+#REF!)/1000000</f>
        <v>#REF!</v>
      </c>
      <c r="AY14" s="55" t="e">
        <f>('Monthly Margin'!#REF!+'Monthly Margin'!#REF!+'Monthly Margin'!#REF!+#REF!+#REF!+#REF!)/1000000</f>
        <v>#REF!</v>
      </c>
      <c r="AZ14" s="55" t="e">
        <f>('Monthly Margin'!#REF!+'Monthly Margin'!#REF!+'Monthly Margin'!#REF!+#REF!+#REF!+#REF!)/1000000</f>
        <v>#REF!</v>
      </c>
      <c r="BA14" s="55" t="e">
        <f>('Monthly Margin'!#REF!+'Monthly Margin'!#REF!+'Monthly Margin'!#REF!+#REF!+#REF!+#REF!)/1000000</f>
        <v>#REF!</v>
      </c>
      <c r="BB14" s="55" t="e">
        <f>('Monthly Margin'!#REF!+'Monthly Margin'!#REF!+'Monthly Margin'!#REF!+#REF!+#REF!+#REF!)/1000000</f>
        <v>#REF!</v>
      </c>
      <c r="BC14" s="55" t="e">
        <f>('Monthly Margin'!#REF!+'Monthly Margin'!#REF!+'Monthly Margin'!#REF!+#REF!+#REF!+#REF!)/1000000</f>
        <v>#REF!</v>
      </c>
      <c r="BD14" s="55"/>
      <c r="BE14" s="55" t="e">
        <f>('Monthly Margin'!#REF!+'Monthly Margin'!#REF!+'Monthly Margin'!#REF!+#REF!+#REF!+#REF!)/1000000</f>
        <v>#REF!</v>
      </c>
      <c r="BF14" s="55" t="e">
        <f>('Monthly Margin'!#REF!+'Monthly Margin'!#REF!+'Monthly Margin'!#REF!+#REF!+#REF!+#REF!)/1000000</f>
        <v>#REF!</v>
      </c>
      <c r="BG14" s="55" t="e">
        <f>('Monthly Margin'!#REF!+'Monthly Margin'!#REF!+'Monthly Margin'!#REF!+#REF!+#REF!+#REF!)/1000000</f>
        <v>#REF!</v>
      </c>
      <c r="BH14" s="55" t="e">
        <f>('Monthly Margin'!#REF!+'Monthly Margin'!#REF!+'Monthly Margin'!#REF!+#REF!+#REF!+#REF!)/1000000</f>
        <v>#REF!</v>
      </c>
      <c r="BI14" s="55" t="e">
        <f>('Monthly Margin'!#REF!+'Monthly Margin'!#REF!+'Monthly Margin'!#REF!+#REF!+#REF!+#REF!)/1000000</f>
        <v>#REF!</v>
      </c>
      <c r="BJ14" s="55" t="e">
        <f>('Monthly Margin'!#REF!+'Monthly Margin'!#REF!+'Monthly Margin'!#REF!+#REF!+#REF!+#REF!)/1000000</f>
        <v>#REF!</v>
      </c>
      <c r="BK14" s="55" t="e">
        <f>('Monthly Margin'!#REF!+'Monthly Margin'!#REF!+'Monthly Margin'!#REF!+#REF!+#REF!+#REF!)/1000000</f>
        <v>#REF!</v>
      </c>
      <c r="BL14" s="55" t="e">
        <f>('Monthly Margin'!#REF!+'Monthly Margin'!#REF!+'Monthly Margin'!#REF!+#REF!+#REF!+#REF!)/1000000</f>
        <v>#REF!</v>
      </c>
      <c r="BM14" s="55" t="e">
        <f>('Monthly Margin'!#REF!+'Monthly Margin'!#REF!+'Monthly Margin'!#REF!+#REF!+#REF!+#REF!)/1000000</f>
        <v>#REF!</v>
      </c>
      <c r="BN14" s="55" t="e">
        <f>('Monthly Margin'!#REF!+'Monthly Margin'!#REF!+'Monthly Margin'!#REF!+#REF!+#REF!+#REF!)/1000000</f>
        <v>#REF!</v>
      </c>
      <c r="BO14" s="55" t="e">
        <f>('Monthly Margin'!#REF!+'Monthly Margin'!#REF!+'Monthly Margin'!#REF!+#REF!+#REF!+#REF!)/1000000</f>
        <v>#REF!</v>
      </c>
      <c r="BP14" s="55" t="e">
        <f>('Monthly Margin'!#REF!+'Monthly Margin'!#REF!+'Monthly Margin'!#REF!+#REF!+#REF!+#REF!)/1000000</f>
        <v>#REF!</v>
      </c>
      <c r="BQ14" s="55"/>
      <c r="BR14" s="55" t="e">
        <f>('Monthly Margin'!#REF!+'Monthly Margin'!#REF!+'Monthly Margin'!#REF!+#REF!+#REF!+#REF!)/1000000</f>
        <v>#REF!</v>
      </c>
      <c r="BS14" s="55" t="e">
        <f>('Monthly Margin'!#REF!+'Monthly Margin'!#REF!+'Monthly Margin'!#REF!+#REF!+#REF!+#REF!)/1000000</f>
        <v>#REF!</v>
      </c>
      <c r="BT14" s="55" t="e">
        <f>('Monthly Margin'!#REF!+'Monthly Margin'!#REF!+'Monthly Margin'!#REF!+#REF!+#REF!+#REF!)/1000000</f>
        <v>#REF!</v>
      </c>
      <c r="BU14" s="55" t="e">
        <f>('Monthly Margin'!#REF!+'Monthly Margin'!#REF!+'Monthly Margin'!#REF!+#REF!+#REF!+#REF!)/1000000</f>
        <v>#REF!</v>
      </c>
      <c r="BV14" s="55" t="e">
        <f>('Monthly Margin'!#REF!+'Monthly Margin'!#REF!+'Monthly Margin'!#REF!+#REF!+#REF!+#REF!)/1000000</f>
        <v>#REF!</v>
      </c>
      <c r="BW14" s="55" t="e">
        <f>('Monthly Margin'!#REF!+'Monthly Margin'!#REF!+'Monthly Margin'!#REF!+#REF!+#REF!+#REF!)/1000000</f>
        <v>#REF!</v>
      </c>
      <c r="BX14" s="55" t="e">
        <f>('Monthly Margin'!#REF!+'Monthly Margin'!#REF!+'Monthly Margin'!#REF!+#REF!+#REF!+#REF!)/1000000</f>
        <v>#REF!</v>
      </c>
      <c r="BY14" s="55" t="e">
        <f>('Monthly Margin'!#REF!+'Monthly Margin'!#REF!+'Monthly Margin'!#REF!+#REF!+#REF!+#REF!)/1000000</f>
        <v>#REF!</v>
      </c>
      <c r="BZ14" s="55" t="e">
        <f>('Monthly Margin'!#REF!+'Monthly Margin'!#REF!+'Monthly Margin'!#REF!+#REF!+#REF!+#REF!)/1000000</f>
        <v>#REF!</v>
      </c>
      <c r="CA14" s="55" t="e">
        <f>('Monthly Margin'!#REF!+'Monthly Margin'!#REF!+'Monthly Margin'!#REF!+#REF!+#REF!+#REF!)/1000000</f>
        <v>#REF!</v>
      </c>
      <c r="CB14" s="55" t="e">
        <f>('Monthly Margin'!#REF!+'Monthly Margin'!#REF!+'Monthly Margin'!#REF!+#REF!+#REF!+#REF!)/1000000</f>
        <v>#REF!</v>
      </c>
      <c r="CC14" s="55" t="e">
        <f>('Monthly Margin'!#REF!+'Monthly Margin'!#REF!+'Monthly Margin'!#REF!+#REF!+#REF!+#REF!)/1000000</f>
        <v>#REF!</v>
      </c>
      <c r="CD14" s="55"/>
      <c r="CE14" s="55" t="e">
        <f>('Monthly Margin'!#REF!+'Monthly Margin'!#REF!+'Monthly Margin'!#REF!+#REF!+#REF!+#REF!)/1000000</f>
        <v>#REF!</v>
      </c>
      <c r="CF14" s="55" t="e">
        <f>('Monthly Margin'!#REF!+'Monthly Margin'!#REF!+'Monthly Margin'!#REF!+#REF!+#REF!+#REF!)/1000000</f>
        <v>#REF!</v>
      </c>
      <c r="CG14" s="55" t="e">
        <f>('Monthly Margin'!#REF!+'Monthly Margin'!#REF!+'Monthly Margin'!#REF!+#REF!+#REF!+#REF!)/1000000</f>
        <v>#REF!</v>
      </c>
      <c r="CH14" s="55" t="e">
        <f>('Monthly Margin'!#REF!+'Monthly Margin'!#REF!+'Monthly Margin'!#REF!+#REF!+#REF!+#REF!)/1000000</f>
        <v>#REF!</v>
      </c>
      <c r="CI14" s="55" t="e">
        <f>('Monthly Margin'!#REF!+'Monthly Margin'!#REF!+'Monthly Margin'!#REF!+#REF!+#REF!+#REF!)/1000000</f>
        <v>#REF!</v>
      </c>
      <c r="CJ14" s="55" t="e">
        <f>('Monthly Margin'!#REF!+'Monthly Margin'!#REF!+'Monthly Margin'!#REF!+#REF!+#REF!+#REF!)/1000000</f>
        <v>#REF!</v>
      </c>
      <c r="CK14" s="55" t="e">
        <f>('Monthly Margin'!#REF!+'Monthly Margin'!#REF!+'Monthly Margin'!#REF!+#REF!+#REF!+#REF!)/1000000</f>
        <v>#REF!</v>
      </c>
      <c r="CL14" s="55" t="e">
        <f>('Monthly Margin'!#REF!+'Monthly Margin'!#REF!+'Monthly Margin'!#REF!+#REF!+#REF!+#REF!)/1000000</f>
        <v>#REF!</v>
      </c>
      <c r="CM14" s="55" t="e">
        <f>('Monthly Margin'!#REF!+'Monthly Margin'!#REF!+'Monthly Margin'!#REF!+#REF!+#REF!+#REF!)/1000000</f>
        <v>#REF!</v>
      </c>
      <c r="CN14" s="55" t="e">
        <f>('Monthly Margin'!#REF!+'Monthly Margin'!#REF!+'Monthly Margin'!#REF!+#REF!+#REF!+#REF!)/1000000</f>
        <v>#REF!</v>
      </c>
      <c r="CO14" s="55" t="e">
        <f>('Monthly Margin'!#REF!+'Monthly Margin'!#REF!+'Monthly Margin'!#REF!+#REF!+#REF!+#REF!)/1000000</f>
        <v>#REF!</v>
      </c>
      <c r="CP14" s="55" t="e">
        <f>('Monthly Margin'!#REF!+'Monthly Margin'!#REF!+'Monthly Margin'!#REF!+#REF!+#REF!+#REF!)/1000000</f>
        <v>#REF!</v>
      </c>
      <c r="CQ14" s="55"/>
      <c r="CR14" s="55" t="e">
        <f>('Monthly Margin'!#REF!+'Monthly Margin'!#REF!+'Monthly Margin'!#REF!+#REF!+#REF!+#REF!)/1000000</f>
        <v>#REF!</v>
      </c>
      <c r="CS14" s="55" t="e">
        <f>('Monthly Margin'!#REF!+'Monthly Margin'!#REF!+'Monthly Margin'!#REF!+#REF!+#REF!+#REF!)/1000000</f>
        <v>#REF!</v>
      </c>
      <c r="CT14" s="55" t="e">
        <f>('Monthly Margin'!#REF!+'Monthly Margin'!#REF!+'Monthly Margin'!#REF!+#REF!+#REF!+#REF!)/1000000</f>
        <v>#REF!</v>
      </c>
      <c r="CU14" s="55" t="e">
        <f>('Monthly Margin'!#REF!+'Monthly Margin'!#REF!+'Monthly Margin'!#REF!+#REF!+#REF!+#REF!)/1000000</f>
        <v>#REF!</v>
      </c>
      <c r="CV14" s="55" t="e">
        <f>('Monthly Margin'!#REF!+'Monthly Margin'!#REF!+'Monthly Margin'!#REF!+#REF!+#REF!+#REF!)/1000000</f>
        <v>#REF!</v>
      </c>
      <c r="CW14" s="55" t="e">
        <f>('Monthly Margin'!#REF!+'Monthly Margin'!#REF!+'Monthly Margin'!#REF!+#REF!+#REF!+#REF!)/1000000</f>
        <v>#REF!</v>
      </c>
      <c r="CX14" s="55" t="e">
        <f>('Monthly Margin'!#REF!+'Monthly Margin'!#REF!+'Monthly Margin'!#REF!+#REF!+#REF!+#REF!)/1000000</f>
        <v>#REF!</v>
      </c>
      <c r="CY14" s="55" t="e">
        <f>('Monthly Margin'!#REF!+'Monthly Margin'!#REF!+'Monthly Margin'!#REF!+#REF!+#REF!+#REF!)/1000000</f>
        <v>#REF!</v>
      </c>
      <c r="CZ14" s="55" t="e">
        <f>('Monthly Margin'!#REF!+'Monthly Margin'!#REF!+'Monthly Margin'!#REF!+#REF!+#REF!+#REF!)/1000000</f>
        <v>#REF!</v>
      </c>
      <c r="DA14" s="55" t="e">
        <f>('Monthly Margin'!#REF!+'Monthly Margin'!#REF!+'Monthly Margin'!#REF!+#REF!+#REF!+#REF!)/1000000</f>
        <v>#REF!</v>
      </c>
      <c r="DB14" s="55" t="e">
        <f>('Monthly Margin'!#REF!+'Monthly Margin'!#REF!+'Monthly Margin'!#REF!+#REF!+#REF!+#REF!)/1000000</f>
        <v>#REF!</v>
      </c>
      <c r="DC14" s="55" t="e">
        <f>('Monthly Margin'!#REF!+'Monthly Margin'!#REF!+'Monthly Margin'!#REF!+#REF!+#REF!+#REF!)/1000000</f>
        <v>#REF!</v>
      </c>
      <c r="DD14" s="55"/>
      <c r="DE14" s="55" t="e">
        <f>('Monthly Margin'!#REF!+'Monthly Margin'!#REF!+'Monthly Margin'!#REF!+#REF!+#REF!+#REF!)/1000000</f>
        <v>#REF!</v>
      </c>
      <c r="DF14" s="55" t="e">
        <f>('Monthly Margin'!#REF!+'Monthly Margin'!#REF!+'Monthly Margin'!#REF!+#REF!+#REF!+#REF!)/1000000</f>
        <v>#REF!</v>
      </c>
      <c r="DG14" s="55" t="e">
        <f>('Monthly Margin'!#REF!+'Monthly Margin'!#REF!+'Monthly Margin'!#REF!+#REF!+#REF!+#REF!)/1000000</f>
        <v>#REF!</v>
      </c>
      <c r="DH14" s="55" t="e">
        <f>('Monthly Margin'!#REF!+'Monthly Margin'!#REF!+'Monthly Margin'!#REF!+#REF!+#REF!+#REF!)/1000000</f>
        <v>#REF!</v>
      </c>
      <c r="DI14" s="55" t="e">
        <f>('Monthly Margin'!#REF!+'Monthly Margin'!#REF!+'Monthly Margin'!#REF!+#REF!+#REF!+#REF!)/1000000</f>
        <v>#REF!</v>
      </c>
      <c r="DJ14" s="55" t="e">
        <f>('Monthly Margin'!#REF!+'Monthly Margin'!#REF!+'Monthly Margin'!#REF!+#REF!+#REF!+#REF!)/1000000</f>
        <v>#REF!</v>
      </c>
      <c r="DK14" s="55" t="e">
        <f>('Monthly Margin'!#REF!+'Monthly Margin'!#REF!+'Monthly Margin'!#REF!+#REF!+#REF!+#REF!)/1000000</f>
        <v>#REF!</v>
      </c>
      <c r="DL14" s="55" t="e">
        <f>('Monthly Margin'!#REF!+'Monthly Margin'!#REF!+'Monthly Margin'!#REF!+#REF!+#REF!+#REF!)/1000000</f>
        <v>#REF!</v>
      </c>
      <c r="DM14" s="55" t="e">
        <f>('Monthly Margin'!#REF!+'Monthly Margin'!#REF!+'Monthly Margin'!#REF!+#REF!+#REF!+#REF!)/1000000</f>
        <v>#REF!</v>
      </c>
      <c r="DN14" s="55" t="e">
        <f>('Monthly Margin'!#REF!+'Monthly Margin'!#REF!+'Monthly Margin'!#REF!+#REF!+#REF!+#REF!)/1000000</f>
        <v>#REF!</v>
      </c>
      <c r="DO14" s="55" t="e">
        <f>('Monthly Margin'!#REF!+'Monthly Margin'!#REF!+'Monthly Margin'!#REF!+#REF!+#REF!+#REF!)/1000000</f>
        <v>#REF!</v>
      </c>
      <c r="DP14" s="55" t="e">
        <f>('Monthly Margin'!#REF!+'Monthly Margin'!#REF!+'Monthly Margin'!#REF!+#REF!+#REF!+#REF!)/1000000</f>
        <v>#REF!</v>
      </c>
      <c r="DQ14" s="55"/>
      <c r="DR14" s="55" t="e">
        <f>('Monthly Margin'!#REF!+'Monthly Margin'!#REF!+'Monthly Margin'!#REF!+#REF!+#REF!+#REF!)/1000000</f>
        <v>#REF!</v>
      </c>
      <c r="DS14" s="55" t="e">
        <f>('Monthly Margin'!#REF!+'Monthly Margin'!#REF!+'Monthly Margin'!#REF!+#REF!+#REF!+#REF!)/1000000</f>
        <v>#REF!</v>
      </c>
      <c r="DT14" s="55" t="e">
        <f>('Monthly Margin'!#REF!+'Monthly Margin'!#REF!+'Monthly Margin'!#REF!+#REF!+#REF!+#REF!)/1000000</f>
        <v>#REF!</v>
      </c>
      <c r="DU14" s="55" t="e">
        <f>('Monthly Margin'!#REF!+'Monthly Margin'!#REF!+'Monthly Margin'!#REF!+#REF!+#REF!+#REF!)/1000000</f>
        <v>#REF!</v>
      </c>
      <c r="DV14" s="55" t="e">
        <f>('Monthly Margin'!#REF!+'Monthly Margin'!#REF!+'Monthly Margin'!#REF!+#REF!+#REF!+#REF!)/1000000</f>
        <v>#REF!</v>
      </c>
      <c r="DW14" s="55" t="e">
        <f>('Monthly Margin'!#REF!+'Monthly Margin'!#REF!+'Monthly Margin'!#REF!+#REF!+#REF!+#REF!)/1000000</f>
        <v>#REF!</v>
      </c>
      <c r="DX14" s="55" t="e">
        <f>('Monthly Margin'!#REF!+'Monthly Margin'!#REF!+'Monthly Margin'!#REF!+#REF!+#REF!+#REF!)/1000000</f>
        <v>#REF!</v>
      </c>
      <c r="DY14" s="55" t="e">
        <f>('Monthly Margin'!#REF!+'Monthly Margin'!#REF!+'Monthly Margin'!#REF!+#REF!+#REF!+#REF!)/1000000</f>
        <v>#REF!</v>
      </c>
      <c r="DZ14" s="55" t="e">
        <f>('Monthly Margin'!#REF!+'Monthly Margin'!#REF!+'Monthly Margin'!#REF!+#REF!+#REF!+#REF!)/1000000</f>
        <v>#REF!</v>
      </c>
      <c r="EA14" s="55" t="e">
        <f>('Monthly Margin'!#REF!+'Monthly Margin'!#REF!+'Monthly Margin'!#REF!+#REF!+#REF!+#REF!)/1000000</f>
        <v>#REF!</v>
      </c>
      <c r="EB14" s="55" t="e">
        <f>('Monthly Margin'!#REF!+'Monthly Margin'!#REF!+'Monthly Margin'!#REF!+#REF!+#REF!+#REF!)/1000000</f>
        <v>#REF!</v>
      </c>
      <c r="EC14" s="55" t="e">
        <f>('Monthly Margin'!#REF!+'Monthly Margin'!#REF!+'Monthly Margin'!#REF!+#REF!+#REF!+#REF!)/1000000</f>
        <v>#REF!</v>
      </c>
    </row>
    <row r="15" spans="1:133" x14ac:dyDescent="0.2">
      <c r="A15" s="37">
        <v>5</v>
      </c>
      <c r="B15" s="31" t="s">
        <v>28</v>
      </c>
      <c r="C15" s="34"/>
      <c r="D15" s="34"/>
      <c r="E15" s="55" t="e">
        <f>('Monthly Margin'!#REF!+'Monthly Margin'!#REF!+#REF!+#REF!)/1000000</f>
        <v>#REF!</v>
      </c>
      <c r="F15" s="55" t="e">
        <f>('Monthly Margin'!#REF!+'Monthly Margin'!#REF!+#REF!+#REF!)/1000000</f>
        <v>#REF!</v>
      </c>
      <c r="G15" s="55" t="e">
        <f>('Monthly Margin'!#REF!+'Monthly Margin'!#REF!+#REF!+#REF!)/1000000</f>
        <v>#REF!</v>
      </c>
      <c r="H15" s="55" t="e">
        <f>('Monthly Margin'!#REF!+'Monthly Margin'!#REF!+#REF!+#REF!)/1000000</f>
        <v>#REF!</v>
      </c>
      <c r="I15" s="55" t="e">
        <f>('Monthly Margin'!#REF!+'Monthly Margin'!#REF!+#REF!+#REF!)/1000000</f>
        <v>#REF!</v>
      </c>
      <c r="J15" s="55" t="e">
        <f>('Monthly Margin'!#REF!+'Monthly Margin'!#REF!+#REF!+#REF!)/1000000</f>
        <v>#REF!</v>
      </c>
      <c r="K15" s="55" t="e">
        <f>('Monthly Margin'!#REF!+'Monthly Margin'!#REF!+#REF!+#REF!)/1000000</f>
        <v>#REF!</v>
      </c>
      <c r="L15" s="55" t="e">
        <f>('Monthly Margin'!#REF!+'Monthly Margin'!#REF!+#REF!+#REF!)/1000000</f>
        <v>#REF!</v>
      </c>
      <c r="M15" s="55" t="e">
        <f>('Monthly Margin'!#REF!+'Monthly Margin'!#REF!+#REF!+#REF!)/1000000</f>
        <v>#REF!</v>
      </c>
      <c r="N15" s="55" t="e">
        <f>('Monthly Margin'!E92+'Monthly Margin'!E97+#REF!+#REF!)/1000000</f>
        <v>#REF!</v>
      </c>
      <c r="O15" s="55" t="e">
        <f>('Monthly Margin'!F92+'Monthly Margin'!F97+#REF!+#REF!)/1000000</f>
        <v>#REF!</v>
      </c>
      <c r="P15" s="55" t="e">
        <f>('Monthly Margin'!G92+'Monthly Margin'!G97+#REF!+#REF!)/1000000</f>
        <v>#REF!</v>
      </c>
      <c r="Q15" s="55"/>
      <c r="R15" s="55" t="e">
        <f>('Monthly Margin'!H92+'Monthly Margin'!H97+#REF!+#REF!)/1000000</f>
        <v>#REF!</v>
      </c>
      <c r="S15" s="55" t="e">
        <f>('Monthly Margin'!I92+'Monthly Margin'!I97+#REF!+#REF!)/1000000</f>
        <v>#REF!</v>
      </c>
      <c r="T15" s="55" t="e">
        <f>('Monthly Margin'!J92+'Monthly Margin'!J97+#REF!+#REF!)/1000000</f>
        <v>#REF!</v>
      </c>
      <c r="U15" s="55" t="e">
        <f>('Monthly Margin'!K92+'Monthly Margin'!K97+#REF!+#REF!)/1000000</f>
        <v>#REF!</v>
      </c>
      <c r="V15" s="55" t="e">
        <f>('Monthly Margin'!L92+'Monthly Margin'!L97+#REF!+#REF!)/1000000</f>
        <v>#REF!</v>
      </c>
      <c r="W15" s="55" t="e">
        <f>('Monthly Margin'!M92+'Monthly Margin'!M97+#REF!+#REF!)/1000000</f>
        <v>#REF!</v>
      </c>
      <c r="X15" s="55" t="e">
        <f>('Monthly Margin'!N92+'Monthly Margin'!N97+#REF!+#REF!)/1000000</f>
        <v>#REF!</v>
      </c>
      <c r="Y15" s="55" t="e">
        <f>('Monthly Margin'!O92+'Monthly Margin'!O97+#REF!+#REF!)/1000000</f>
        <v>#REF!</v>
      </c>
      <c r="Z15" s="55" t="e">
        <f>('Monthly Margin'!P92+'Monthly Margin'!P97+#REF!+#REF!)/1000000</f>
        <v>#REF!</v>
      </c>
      <c r="AA15" s="55" t="e">
        <f>('Monthly Margin'!#REF!+'Monthly Margin'!#REF!+#REF!+#REF!)/1000000</f>
        <v>#REF!</v>
      </c>
      <c r="AB15" s="55" t="e">
        <f>('Monthly Margin'!#REF!+'Monthly Margin'!#REF!+#REF!+#REF!)/1000000</f>
        <v>#REF!</v>
      </c>
      <c r="AC15" s="55" t="e">
        <f>('Monthly Margin'!#REF!+'Monthly Margin'!#REF!+#REF!+#REF!)/1000000</f>
        <v>#REF!</v>
      </c>
      <c r="AD15" s="55"/>
      <c r="AE15" s="55" t="e">
        <f>('Monthly Margin'!#REF!+'Monthly Margin'!#REF!+#REF!+#REF!)/1000000</f>
        <v>#REF!</v>
      </c>
      <c r="AF15" s="55" t="e">
        <f>('Monthly Margin'!#REF!+'Monthly Margin'!#REF!+#REF!+#REF!)/1000000</f>
        <v>#REF!</v>
      </c>
      <c r="AG15" s="55" t="e">
        <f>('Monthly Margin'!#REF!+'Monthly Margin'!#REF!+#REF!+#REF!)/1000000</f>
        <v>#REF!</v>
      </c>
      <c r="AH15" s="55" t="e">
        <f>('Monthly Margin'!#REF!+'Monthly Margin'!#REF!+#REF!+#REF!)/1000000</f>
        <v>#REF!</v>
      </c>
      <c r="AI15" s="55" t="e">
        <f>('Monthly Margin'!#REF!+'Monthly Margin'!#REF!+#REF!+#REF!)/1000000</f>
        <v>#REF!</v>
      </c>
      <c r="AJ15" s="55" t="e">
        <f>('Monthly Margin'!#REF!+'Monthly Margin'!#REF!+#REF!+#REF!)/1000000</f>
        <v>#REF!</v>
      </c>
      <c r="AK15" s="55" t="e">
        <f>('Monthly Margin'!#REF!+'Monthly Margin'!#REF!+#REF!+#REF!)/1000000</f>
        <v>#REF!</v>
      </c>
      <c r="AL15" s="55" t="e">
        <f>('Monthly Margin'!#REF!+'Monthly Margin'!#REF!+#REF!+#REF!)/1000000</f>
        <v>#REF!</v>
      </c>
      <c r="AM15" s="55" t="e">
        <f>('Monthly Margin'!#REF!+'Monthly Margin'!#REF!+#REF!+#REF!)/1000000</f>
        <v>#REF!</v>
      </c>
      <c r="AN15" s="55" t="e">
        <f>('Monthly Margin'!#REF!+'Monthly Margin'!#REF!+#REF!+#REF!)/1000000</f>
        <v>#REF!</v>
      </c>
      <c r="AO15" s="55" t="e">
        <f>('Monthly Margin'!#REF!+'Monthly Margin'!#REF!+#REF!+#REF!)/1000000</f>
        <v>#REF!</v>
      </c>
      <c r="AP15" s="55" t="e">
        <f>('Monthly Margin'!#REF!+'Monthly Margin'!#REF!+#REF!+#REF!)/1000000</f>
        <v>#REF!</v>
      </c>
      <c r="AQ15" s="55"/>
      <c r="AR15" s="55" t="e">
        <f>('Monthly Margin'!#REF!+'Monthly Margin'!#REF!+#REF!+#REF!)/1000000</f>
        <v>#REF!</v>
      </c>
      <c r="AS15" s="55" t="e">
        <f>('Monthly Margin'!#REF!+'Monthly Margin'!#REF!+#REF!+#REF!)/1000000</f>
        <v>#REF!</v>
      </c>
      <c r="AT15" s="55" t="e">
        <f>('Monthly Margin'!#REF!+'Monthly Margin'!#REF!+#REF!+#REF!)/1000000</f>
        <v>#REF!</v>
      </c>
      <c r="AU15" s="55" t="e">
        <f>('Monthly Margin'!#REF!+'Monthly Margin'!#REF!+#REF!+#REF!)/1000000</f>
        <v>#REF!</v>
      </c>
      <c r="AV15" s="55" t="e">
        <f>('Monthly Margin'!#REF!+'Monthly Margin'!#REF!+#REF!+#REF!)/1000000</f>
        <v>#REF!</v>
      </c>
      <c r="AW15" s="55" t="e">
        <f>('Monthly Margin'!#REF!+'Monthly Margin'!#REF!+#REF!+#REF!)/1000000</f>
        <v>#REF!</v>
      </c>
      <c r="AX15" s="55" t="e">
        <f>('Monthly Margin'!#REF!+'Monthly Margin'!#REF!+#REF!+#REF!)/1000000</f>
        <v>#REF!</v>
      </c>
      <c r="AY15" s="55" t="e">
        <f>('Monthly Margin'!#REF!+'Monthly Margin'!#REF!+#REF!+#REF!)/1000000</f>
        <v>#REF!</v>
      </c>
      <c r="AZ15" s="55" t="e">
        <f>('Monthly Margin'!#REF!+'Monthly Margin'!#REF!+#REF!+#REF!)/1000000</f>
        <v>#REF!</v>
      </c>
      <c r="BA15" s="55" t="e">
        <f>('Monthly Margin'!#REF!+'Monthly Margin'!#REF!+#REF!+#REF!)/1000000</f>
        <v>#REF!</v>
      </c>
      <c r="BB15" s="55" t="e">
        <f>('Monthly Margin'!#REF!+'Monthly Margin'!#REF!+#REF!+#REF!)/1000000</f>
        <v>#REF!</v>
      </c>
      <c r="BC15" s="55" t="e">
        <f>('Monthly Margin'!#REF!+'Monthly Margin'!#REF!+#REF!+#REF!)/1000000</f>
        <v>#REF!</v>
      </c>
      <c r="BD15" s="55"/>
      <c r="BE15" s="55" t="e">
        <f>('Monthly Margin'!#REF!+'Monthly Margin'!#REF!+#REF!+#REF!)/1000000</f>
        <v>#REF!</v>
      </c>
      <c r="BF15" s="55" t="e">
        <f>('Monthly Margin'!#REF!+'Monthly Margin'!#REF!+#REF!+#REF!)/1000000</f>
        <v>#REF!</v>
      </c>
      <c r="BG15" s="55" t="e">
        <f>('Monthly Margin'!#REF!+'Monthly Margin'!#REF!+#REF!+#REF!)/1000000</f>
        <v>#REF!</v>
      </c>
      <c r="BH15" s="55" t="e">
        <f>('Monthly Margin'!#REF!+'Monthly Margin'!#REF!+#REF!+#REF!)/1000000</f>
        <v>#REF!</v>
      </c>
      <c r="BI15" s="55" t="e">
        <f>('Monthly Margin'!#REF!+'Monthly Margin'!#REF!+#REF!+#REF!)/1000000</f>
        <v>#REF!</v>
      </c>
      <c r="BJ15" s="55" t="e">
        <f>('Monthly Margin'!#REF!+'Monthly Margin'!#REF!+#REF!+#REF!)/1000000</f>
        <v>#REF!</v>
      </c>
      <c r="BK15" s="55" t="e">
        <f>('Monthly Margin'!#REF!+'Monthly Margin'!#REF!+#REF!+#REF!)/1000000</f>
        <v>#REF!</v>
      </c>
      <c r="BL15" s="55" t="e">
        <f>('Monthly Margin'!#REF!+'Monthly Margin'!#REF!+#REF!+#REF!)/1000000</f>
        <v>#REF!</v>
      </c>
      <c r="BM15" s="55" t="e">
        <f>('Monthly Margin'!#REF!+'Monthly Margin'!#REF!+#REF!+#REF!)/1000000</f>
        <v>#REF!</v>
      </c>
      <c r="BN15" s="55" t="e">
        <f>('Monthly Margin'!#REF!+'Monthly Margin'!#REF!+#REF!+#REF!)/1000000</f>
        <v>#REF!</v>
      </c>
      <c r="BO15" s="55" t="e">
        <f>('Monthly Margin'!#REF!+'Monthly Margin'!#REF!+#REF!+#REF!)/1000000</f>
        <v>#REF!</v>
      </c>
      <c r="BP15" s="55" t="e">
        <f>('Monthly Margin'!#REF!+'Monthly Margin'!#REF!+#REF!+#REF!)/1000000</f>
        <v>#REF!</v>
      </c>
      <c r="BQ15" s="55"/>
      <c r="BR15" s="55" t="e">
        <f>('Monthly Margin'!#REF!+'Monthly Margin'!#REF!+#REF!+#REF!)/1000000</f>
        <v>#REF!</v>
      </c>
      <c r="BS15" s="55" t="e">
        <f>('Monthly Margin'!#REF!+'Monthly Margin'!#REF!+#REF!+#REF!)/1000000</f>
        <v>#REF!</v>
      </c>
      <c r="BT15" s="55" t="e">
        <f>('Monthly Margin'!#REF!+'Monthly Margin'!#REF!+#REF!+#REF!)/1000000</f>
        <v>#REF!</v>
      </c>
      <c r="BU15" s="55" t="e">
        <f>('Monthly Margin'!#REF!+'Monthly Margin'!#REF!+#REF!+#REF!)/1000000</f>
        <v>#REF!</v>
      </c>
      <c r="BV15" s="55" t="e">
        <f>('Monthly Margin'!#REF!+'Monthly Margin'!#REF!+#REF!+#REF!)/1000000</f>
        <v>#REF!</v>
      </c>
      <c r="BW15" s="55" t="e">
        <f>('Monthly Margin'!#REF!+'Monthly Margin'!#REF!+#REF!+#REF!)/1000000</f>
        <v>#REF!</v>
      </c>
      <c r="BX15" s="55" t="e">
        <f>('Monthly Margin'!#REF!+'Monthly Margin'!#REF!+#REF!+#REF!)/1000000</f>
        <v>#REF!</v>
      </c>
      <c r="BY15" s="55" t="e">
        <f>('Monthly Margin'!#REF!+'Monthly Margin'!#REF!+#REF!+#REF!)/1000000</f>
        <v>#REF!</v>
      </c>
      <c r="BZ15" s="55" t="e">
        <f>('Monthly Margin'!#REF!+'Monthly Margin'!#REF!+#REF!+#REF!)/1000000</f>
        <v>#REF!</v>
      </c>
      <c r="CA15" s="55" t="e">
        <f>('Monthly Margin'!#REF!+'Monthly Margin'!#REF!+#REF!+#REF!)/1000000</f>
        <v>#REF!</v>
      </c>
      <c r="CB15" s="55" t="e">
        <f>('Monthly Margin'!#REF!+'Monthly Margin'!#REF!+#REF!+#REF!)/1000000</f>
        <v>#REF!</v>
      </c>
      <c r="CC15" s="55" t="e">
        <f>('Monthly Margin'!#REF!+'Monthly Margin'!#REF!+#REF!+#REF!)/1000000</f>
        <v>#REF!</v>
      </c>
      <c r="CD15" s="55"/>
      <c r="CE15" s="55" t="e">
        <f>('Monthly Margin'!#REF!+'Monthly Margin'!#REF!+#REF!+#REF!)/1000000</f>
        <v>#REF!</v>
      </c>
      <c r="CF15" s="55" t="e">
        <f>('Monthly Margin'!#REF!+'Monthly Margin'!#REF!+#REF!+#REF!)/1000000</f>
        <v>#REF!</v>
      </c>
      <c r="CG15" s="55" t="e">
        <f>('Monthly Margin'!#REF!+'Monthly Margin'!#REF!+#REF!+#REF!)/1000000</f>
        <v>#REF!</v>
      </c>
      <c r="CH15" s="55" t="e">
        <f>('Monthly Margin'!#REF!+'Monthly Margin'!#REF!+#REF!+#REF!)/1000000</f>
        <v>#REF!</v>
      </c>
      <c r="CI15" s="55" t="e">
        <f>('Monthly Margin'!#REF!+'Monthly Margin'!#REF!+#REF!+#REF!)/1000000</f>
        <v>#REF!</v>
      </c>
      <c r="CJ15" s="55" t="e">
        <f>('Monthly Margin'!#REF!+'Monthly Margin'!#REF!+#REF!+#REF!)/1000000</f>
        <v>#REF!</v>
      </c>
      <c r="CK15" s="55" t="e">
        <f>('Monthly Margin'!#REF!+'Monthly Margin'!#REF!+#REF!+#REF!)/1000000</f>
        <v>#REF!</v>
      </c>
      <c r="CL15" s="55" t="e">
        <f>('Monthly Margin'!#REF!+'Monthly Margin'!#REF!+#REF!+#REF!)/1000000</f>
        <v>#REF!</v>
      </c>
      <c r="CM15" s="55" t="e">
        <f>('Monthly Margin'!#REF!+'Monthly Margin'!#REF!+#REF!+#REF!)/1000000</f>
        <v>#REF!</v>
      </c>
      <c r="CN15" s="55" t="e">
        <f>('Monthly Margin'!#REF!+'Monthly Margin'!#REF!+#REF!+#REF!)/1000000</f>
        <v>#REF!</v>
      </c>
      <c r="CO15" s="55" t="e">
        <f>('Monthly Margin'!#REF!+'Monthly Margin'!#REF!+#REF!+#REF!)/1000000</f>
        <v>#REF!</v>
      </c>
      <c r="CP15" s="55" t="e">
        <f>('Monthly Margin'!#REF!+'Monthly Margin'!#REF!+#REF!+#REF!)/1000000</f>
        <v>#REF!</v>
      </c>
      <c r="CQ15" s="55"/>
      <c r="CR15" s="55" t="e">
        <f>('Monthly Margin'!#REF!+'Monthly Margin'!#REF!+#REF!+#REF!)/1000000</f>
        <v>#REF!</v>
      </c>
      <c r="CS15" s="55" t="e">
        <f>('Monthly Margin'!#REF!+'Monthly Margin'!#REF!+#REF!+#REF!)/1000000</f>
        <v>#REF!</v>
      </c>
      <c r="CT15" s="55" t="e">
        <f>('Monthly Margin'!#REF!+'Monthly Margin'!#REF!+#REF!+#REF!)/1000000</f>
        <v>#REF!</v>
      </c>
      <c r="CU15" s="55" t="e">
        <f>('Monthly Margin'!#REF!+'Monthly Margin'!#REF!+#REF!+#REF!)/1000000</f>
        <v>#REF!</v>
      </c>
      <c r="CV15" s="55" t="e">
        <f>('Monthly Margin'!#REF!+'Monthly Margin'!#REF!+#REF!+#REF!)/1000000</f>
        <v>#REF!</v>
      </c>
      <c r="CW15" s="55" t="e">
        <f>('Monthly Margin'!#REF!+'Monthly Margin'!#REF!+#REF!+#REF!)/1000000</f>
        <v>#REF!</v>
      </c>
      <c r="CX15" s="55" t="e">
        <f>('Monthly Margin'!#REF!+'Monthly Margin'!#REF!+#REF!+#REF!)/1000000</f>
        <v>#REF!</v>
      </c>
      <c r="CY15" s="55" t="e">
        <f>('Monthly Margin'!#REF!+'Monthly Margin'!#REF!+#REF!+#REF!)/1000000</f>
        <v>#REF!</v>
      </c>
      <c r="CZ15" s="55" t="e">
        <f>('Monthly Margin'!#REF!+'Monthly Margin'!#REF!+#REF!+#REF!)/1000000</f>
        <v>#REF!</v>
      </c>
      <c r="DA15" s="55" t="e">
        <f>('Monthly Margin'!#REF!+'Monthly Margin'!#REF!+#REF!+#REF!)/1000000</f>
        <v>#REF!</v>
      </c>
      <c r="DB15" s="55" t="e">
        <f>('Monthly Margin'!#REF!+'Monthly Margin'!#REF!+#REF!+#REF!)/1000000</f>
        <v>#REF!</v>
      </c>
      <c r="DC15" s="55" t="e">
        <f>('Monthly Margin'!#REF!+'Monthly Margin'!#REF!+#REF!+#REF!)/1000000</f>
        <v>#REF!</v>
      </c>
      <c r="DD15" s="55"/>
      <c r="DE15" s="55" t="e">
        <f>('Monthly Margin'!#REF!+'Monthly Margin'!#REF!+#REF!+#REF!)/1000000</f>
        <v>#REF!</v>
      </c>
      <c r="DF15" s="55" t="e">
        <f>('Monthly Margin'!#REF!+'Monthly Margin'!#REF!+#REF!+#REF!)/1000000</f>
        <v>#REF!</v>
      </c>
      <c r="DG15" s="55" t="e">
        <f>('Monthly Margin'!#REF!+'Monthly Margin'!#REF!+#REF!+#REF!)/1000000</f>
        <v>#REF!</v>
      </c>
      <c r="DH15" s="55" t="e">
        <f>('Monthly Margin'!#REF!+'Monthly Margin'!#REF!+#REF!+#REF!)/1000000</f>
        <v>#REF!</v>
      </c>
      <c r="DI15" s="55" t="e">
        <f>('Monthly Margin'!#REF!+'Monthly Margin'!#REF!+#REF!+#REF!)/1000000</f>
        <v>#REF!</v>
      </c>
      <c r="DJ15" s="55" t="e">
        <f>('Monthly Margin'!#REF!+'Monthly Margin'!#REF!+#REF!+#REF!)/1000000</f>
        <v>#REF!</v>
      </c>
      <c r="DK15" s="55" t="e">
        <f>('Monthly Margin'!#REF!+'Monthly Margin'!#REF!+#REF!+#REF!)/1000000</f>
        <v>#REF!</v>
      </c>
      <c r="DL15" s="55" t="e">
        <f>('Monthly Margin'!#REF!+'Monthly Margin'!#REF!+#REF!+#REF!)/1000000</f>
        <v>#REF!</v>
      </c>
      <c r="DM15" s="55" t="e">
        <f>('Monthly Margin'!#REF!+'Monthly Margin'!#REF!+#REF!+#REF!)/1000000</f>
        <v>#REF!</v>
      </c>
      <c r="DN15" s="55" t="e">
        <f>('Monthly Margin'!#REF!+'Monthly Margin'!#REF!+#REF!+#REF!)/1000000</f>
        <v>#REF!</v>
      </c>
      <c r="DO15" s="55" t="e">
        <f>('Monthly Margin'!#REF!+'Monthly Margin'!#REF!+#REF!+#REF!)/1000000</f>
        <v>#REF!</v>
      </c>
      <c r="DP15" s="55" t="e">
        <f>('Monthly Margin'!#REF!+'Monthly Margin'!#REF!+#REF!+#REF!)/1000000</f>
        <v>#REF!</v>
      </c>
      <c r="DQ15" s="55"/>
      <c r="DR15" s="55" t="e">
        <f>('Monthly Margin'!#REF!+'Monthly Margin'!#REF!+#REF!+#REF!)/1000000</f>
        <v>#REF!</v>
      </c>
      <c r="DS15" s="55" t="e">
        <f>('Monthly Margin'!#REF!+'Monthly Margin'!#REF!+#REF!+#REF!)/1000000</f>
        <v>#REF!</v>
      </c>
      <c r="DT15" s="55" t="e">
        <f>('Monthly Margin'!#REF!+'Monthly Margin'!#REF!+#REF!+#REF!)/1000000</f>
        <v>#REF!</v>
      </c>
      <c r="DU15" s="55" t="e">
        <f>('Monthly Margin'!#REF!+'Monthly Margin'!#REF!+#REF!+#REF!)/1000000</f>
        <v>#REF!</v>
      </c>
      <c r="DV15" s="55" t="e">
        <f>('Monthly Margin'!#REF!+'Monthly Margin'!#REF!+#REF!+#REF!)/1000000</f>
        <v>#REF!</v>
      </c>
      <c r="DW15" s="55" t="e">
        <f>('Monthly Margin'!#REF!+'Monthly Margin'!#REF!+#REF!+#REF!)/1000000</f>
        <v>#REF!</v>
      </c>
      <c r="DX15" s="55" t="e">
        <f>('Monthly Margin'!#REF!+'Monthly Margin'!#REF!+#REF!+#REF!)/1000000</f>
        <v>#REF!</v>
      </c>
      <c r="DY15" s="55" t="e">
        <f>('Monthly Margin'!#REF!+'Monthly Margin'!#REF!+#REF!+#REF!)/1000000</f>
        <v>#REF!</v>
      </c>
      <c r="DZ15" s="55" t="e">
        <f>('Monthly Margin'!#REF!+'Monthly Margin'!#REF!+#REF!+#REF!)/1000000</f>
        <v>#REF!</v>
      </c>
      <c r="EA15" s="55" t="e">
        <f>('Monthly Margin'!#REF!+'Monthly Margin'!#REF!+#REF!+#REF!)/1000000</f>
        <v>#REF!</v>
      </c>
      <c r="EB15" s="55" t="e">
        <f>('Monthly Margin'!#REF!+'Monthly Margin'!#REF!+#REF!+#REF!)/1000000</f>
        <v>#REF!</v>
      </c>
      <c r="EC15" s="55" t="e">
        <f>('Monthly Margin'!#REF!+'Monthly Margin'!#REF!+#REF!+#REF!)/1000000</f>
        <v>#REF!</v>
      </c>
    </row>
    <row r="16" spans="1:133" x14ac:dyDescent="0.2">
      <c r="A16" s="37">
        <v>6</v>
      </c>
      <c r="B16" s="35" t="s">
        <v>50</v>
      </c>
      <c r="C16" s="34"/>
      <c r="D16" s="34"/>
      <c r="E16" s="203" t="e">
        <f>('Monthly Margin'!#REF!+'Monthly Margin'!#REF!+#REF!+#REF!)/1000000</f>
        <v>#REF!</v>
      </c>
      <c r="F16" s="203" t="e">
        <f>('Monthly Margin'!#REF!+'Monthly Margin'!#REF!+#REF!+#REF!)/1000000</f>
        <v>#REF!</v>
      </c>
      <c r="G16" s="203" t="e">
        <f>('Monthly Margin'!#REF!+'Monthly Margin'!#REF!+#REF!+#REF!)/1000000</f>
        <v>#REF!</v>
      </c>
      <c r="H16" s="203" t="e">
        <f>('Monthly Margin'!#REF!+'Monthly Margin'!#REF!+#REF!+#REF!)/1000000</f>
        <v>#REF!</v>
      </c>
      <c r="I16" s="203" t="e">
        <f>('Monthly Margin'!#REF!+'Monthly Margin'!#REF!+#REF!+#REF!)/1000000</f>
        <v>#REF!</v>
      </c>
      <c r="J16" s="203" t="e">
        <f>('Monthly Margin'!#REF!+'Monthly Margin'!#REF!+#REF!+#REF!)/1000000</f>
        <v>#REF!</v>
      </c>
      <c r="K16" s="203" t="e">
        <f>('Monthly Margin'!#REF!+'Monthly Margin'!#REF!+#REF!+#REF!)/1000000</f>
        <v>#REF!</v>
      </c>
      <c r="L16" s="203" t="e">
        <f>('Monthly Margin'!#REF!+'Monthly Margin'!#REF!+#REF!+#REF!)/1000000</f>
        <v>#REF!</v>
      </c>
      <c r="M16" s="203" t="e">
        <f>('Monthly Margin'!#REF!+'Monthly Margin'!#REF!+#REF!+#REF!)/1000000</f>
        <v>#REF!</v>
      </c>
      <c r="N16" s="203" t="e">
        <f>('Monthly Margin'!E98+'Monthly Margin'!#REF!+#REF!+#REF!)/1000000</f>
        <v>#REF!</v>
      </c>
      <c r="O16" s="203" t="e">
        <f>('Monthly Margin'!F98+'Monthly Margin'!#REF!+#REF!+#REF!)/1000000</f>
        <v>#REF!</v>
      </c>
      <c r="P16" s="203" t="e">
        <f>('Monthly Margin'!G98+'Monthly Margin'!#REF!+#REF!+#REF!)/1000000</f>
        <v>#REF!</v>
      </c>
      <c r="Q16" s="203"/>
      <c r="R16" s="203" t="e">
        <f>('Monthly Margin'!H98+'Monthly Margin'!#REF!+#REF!+#REF!)/1000000</f>
        <v>#REF!</v>
      </c>
      <c r="S16" s="203" t="e">
        <f>('Monthly Margin'!I98+'Monthly Margin'!#REF!+#REF!+#REF!)/1000000</f>
        <v>#REF!</v>
      </c>
      <c r="T16" s="203" t="e">
        <f>('Monthly Margin'!J98+'Monthly Margin'!#REF!+#REF!+#REF!)/1000000</f>
        <v>#REF!</v>
      </c>
      <c r="U16" s="203" t="e">
        <f>('Monthly Margin'!K98+'Monthly Margin'!#REF!+#REF!+#REF!)/1000000</f>
        <v>#REF!</v>
      </c>
      <c r="V16" s="203" t="e">
        <f>('Monthly Margin'!L98+'Monthly Margin'!#REF!+#REF!+#REF!)/1000000</f>
        <v>#REF!</v>
      </c>
      <c r="W16" s="203" t="e">
        <f>('Monthly Margin'!M98+'Monthly Margin'!#REF!+#REF!+#REF!)/1000000</f>
        <v>#REF!</v>
      </c>
      <c r="X16" s="203" t="e">
        <f>('Monthly Margin'!N98+'Monthly Margin'!#REF!+#REF!+#REF!)/1000000</f>
        <v>#REF!</v>
      </c>
      <c r="Y16" s="203" t="e">
        <f>('Monthly Margin'!O98+'Monthly Margin'!#REF!+#REF!+#REF!)/1000000</f>
        <v>#REF!</v>
      </c>
      <c r="Z16" s="203" t="e">
        <f>('Monthly Margin'!P98+'Monthly Margin'!#REF!+#REF!+#REF!)/1000000</f>
        <v>#REF!</v>
      </c>
      <c r="AA16" s="203" t="e">
        <f>('Monthly Margin'!#REF!+'Monthly Margin'!#REF!+#REF!+#REF!)/1000000</f>
        <v>#REF!</v>
      </c>
      <c r="AB16" s="203" t="e">
        <f>('Monthly Margin'!#REF!+'Monthly Margin'!#REF!+#REF!+#REF!)/1000000</f>
        <v>#REF!</v>
      </c>
      <c r="AC16" s="203" t="e">
        <f>('Monthly Margin'!#REF!+'Monthly Margin'!#REF!+#REF!+#REF!)/1000000</f>
        <v>#REF!</v>
      </c>
      <c r="AD16" s="203"/>
      <c r="AE16" s="203" t="e">
        <f>('Monthly Margin'!#REF!+'Monthly Margin'!#REF!+#REF!+#REF!)/1000000</f>
        <v>#REF!</v>
      </c>
      <c r="AF16" s="203" t="e">
        <f>('Monthly Margin'!#REF!+'Monthly Margin'!#REF!+#REF!+#REF!)/1000000</f>
        <v>#REF!</v>
      </c>
      <c r="AG16" s="203" t="e">
        <f>('Monthly Margin'!#REF!+'Monthly Margin'!#REF!+#REF!+#REF!)/1000000</f>
        <v>#REF!</v>
      </c>
      <c r="AH16" s="203" t="e">
        <f>('Monthly Margin'!#REF!+'Monthly Margin'!#REF!+#REF!+#REF!)/1000000</f>
        <v>#REF!</v>
      </c>
      <c r="AI16" s="203" t="e">
        <f>('Monthly Margin'!#REF!+'Monthly Margin'!#REF!+#REF!+#REF!)/1000000</f>
        <v>#REF!</v>
      </c>
      <c r="AJ16" s="203" t="e">
        <f>('Monthly Margin'!#REF!+'Monthly Margin'!#REF!+#REF!+#REF!)/1000000</f>
        <v>#REF!</v>
      </c>
      <c r="AK16" s="203" t="e">
        <f>('Monthly Margin'!#REF!+'Monthly Margin'!#REF!+#REF!+#REF!)/1000000</f>
        <v>#REF!</v>
      </c>
      <c r="AL16" s="203" t="e">
        <f>('Monthly Margin'!#REF!+'Monthly Margin'!#REF!+#REF!+#REF!)/1000000</f>
        <v>#REF!</v>
      </c>
      <c r="AM16" s="203" t="e">
        <f>('Monthly Margin'!#REF!+'Monthly Margin'!#REF!+#REF!+#REF!)/1000000</f>
        <v>#REF!</v>
      </c>
      <c r="AN16" s="203" t="e">
        <f>('Monthly Margin'!#REF!+'Monthly Margin'!#REF!+#REF!+#REF!)/1000000</f>
        <v>#REF!</v>
      </c>
      <c r="AO16" s="203" t="e">
        <f>('Monthly Margin'!#REF!+'Monthly Margin'!#REF!+#REF!+#REF!)/1000000</f>
        <v>#REF!</v>
      </c>
      <c r="AP16" s="203" t="e">
        <f>('Monthly Margin'!#REF!+'Monthly Margin'!#REF!+#REF!+#REF!)/1000000</f>
        <v>#REF!</v>
      </c>
      <c r="AQ16" s="203"/>
      <c r="AR16" s="203" t="e">
        <f>('Monthly Margin'!#REF!+'Monthly Margin'!#REF!+#REF!+#REF!)/1000000</f>
        <v>#REF!</v>
      </c>
      <c r="AS16" s="203" t="e">
        <f>('Monthly Margin'!#REF!+'Monthly Margin'!#REF!+#REF!+#REF!)/1000000</f>
        <v>#REF!</v>
      </c>
      <c r="AT16" s="203" t="e">
        <f>('Monthly Margin'!#REF!+'Monthly Margin'!#REF!+#REF!+#REF!)/1000000</f>
        <v>#REF!</v>
      </c>
      <c r="AU16" s="203" t="e">
        <f>('Monthly Margin'!#REF!+'Monthly Margin'!#REF!+#REF!+#REF!)/1000000</f>
        <v>#REF!</v>
      </c>
      <c r="AV16" s="203" t="e">
        <f>('Monthly Margin'!#REF!+'Monthly Margin'!#REF!+#REF!+#REF!)/1000000</f>
        <v>#REF!</v>
      </c>
      <c r="AW16" s="203" t="e">
        <f>('Monthly Margin'!#REF!+'Monthly Margin'!#REF!+#REF!+#REF!)/1000000</f>
        <v>#REF!</v>
      </c>
      <c r="AX16" s="203" t="e">
        <f>('Monthly Margin'!#REF!+'Monthly Margin'!#REF!+#REF!+#REF!)/1000000</f>
        <v>#REF!</v>
      </c>
      <c r="AY16" s="203" t="e">
        <f>('Monthly Margin'!#REF!+'Monthly Margin'!#REF!+#REF!+#REF!)/1000000</f>
        <v>#REF!</v>
      </c>
      <c r="AZ16" s="203" t="e">
        <f>('Monthly Margin'!#REF!+'Monthly Margin'!#REF!+#REF!+#REF!)/1000000</f>
        <v>#REF!</v>
      </c>
      <c r="BA16" s="203" t="e">
        <f>('Monthly Margin'!#REF!+'Monthly Margin'!#REF!+#REF!+#REF!)/1000000</f>
        <v>#REF!</v>
      </c>
      <c r="BB16" s="203" t="e">
        <f>('Monthly Margin'!#REF!+'Monthly Margin'!#REF!+#REF!+#REF!)/1000000</f>
        <v>#REF!</v>
      </c>
      <c r="BC16" s="203" t="e">
        <f>('Monthly Margin'!#REF!+'Monthly Margin'!#REF!+#REF!+#REF!)/1000000</f>
        <v>#REF!</v>
      </c>
      <c r="BD16" s="203"/>
      <c r="BE16" s="203" t="e">
        <f>('Monthly Margin'!#REF!+'Monthly Margin'!#REF!+#REF!+#REF!)/1000000</f>
        <v>#REF!</v>
      </c>
      <c r="BF16" s="203" t="e">
        <f>('Monthly Margin'!#REF!+'Monthly Margin'!#REF!+#REF!+#REF!)/1000000</f>
        <v>#REF!</v>
      </c>
      <c r="BG16" s="203" t="e">
        <f>('Monthly Margin'!#REF!+'Monthly Margin'!#REF!+#REF!+#REF!)/1000000</f>
        <v>#REF!</v>
      </c>
      <c r="BH16" s="203" t="e">
        <f>('Monthly Margin'!#REF!+'Monthly Margin'!#REF!+#REF!+#REF!)/1000000</f>
        <v>#REF!</v>
      </c>
      <c r="BI16" s="203" t="e">
        <f>('Monthly Margin'!#REF!+'Monthly Margin'!#REF!+#REF!+#REF!)/1000000</f>
        <v>#REF!</v>
      </c>
      <c r="BJ16" s="203" t="e">
        <f>('Monthly Margin'!#REF!+'Monthly Margin'!#REF!+#REF!+#REF!)/1000000</f>
        <v>#REF!</v>
      </c>
      <c r="BK16" s="203" t="e">
        <f>('Monthly Margin'!#REF!+'Monthly Margin'!#REF!+#REF!+#REF!)/1000000</f>
        <v>#REF!</v>
      </c>
      <c r="BL16" s="203" t="e">
        <f>('Monthly Margin'!#REF!+'Monthly Margin'!#REF!+#REF!+#REF!)/1000000</f>
        <v>#REF!</v>
      </c>
      <c r="BM16" s="203" t="e">
        <f>('Monthly Margin'!#REF!+'Monthly Margin'!#REF!+#REF!+#REF!)/1000000</f>
        <v>#REF!</v>
      </c>
      <c r="BN16" s="203" t="e">
        <f>('Monthly Margin'!#REF!+'Monthly Margin'!#REF!+#REF!+#REF!)/1000000</f>
        <v>#REF!</v>
      </c>
      <c r="BO16" s="203" t="e">
        <f>('Monthly Margin'!#REF!+'Monthly Margin'!#REF!+#REF!+#REF!)/1000000</f>
        <v>#REF!</v>
      </c>
      <c r="BP16" s="203" t="e">
        <f>('Monthly Margin'!#REF!+'Monthly Margin'!#REF!+#REF!+#REF!)/1000000</f>
        <v>#REF!</v>
      </c>
      <c r="BQ16" s="203"/>
      <c r="BR16" s="203" t="e">
        <f>('Monthly Margin'!#REF!+'Monthly Margin'!#REF!+#REF!+#REF!)/1000000</f>
        <v>#REF!</v>
      </c>
      <c r="BS16" s="203" t="e">
        <f>('Monthly Margin'!#REF!+'Monthly Margin'!#REF!+#REF!+#REF!)/1000000</f>
        <v>#REF!</v>
      </c>
      <c r="BT16" s="203" t="e">
        <f>('Monthly Margin'!#REF!+'Monthly Margin'!#REF!+#REF!+#REF!)/1000000</f>
        <v>#REF!</v>
      </c>
      <c r="BU16" s="203" t="e">
        <f>('Monthly Margin'!#REF!+'Monthly Margin'!#REF!+#REF!+#REF!)/1000000</f>
        <v>#REF!</v>
      </c>
      <c r="BV16" s="203" t="e">
        <f>('Monthly Margin'!#REF!+'Monthly Margin'!#REF!+#REF!+#REF!)/1000000</f>
        <v>#REF!</v>
      </c>
      <c r="BW16" s="203" t="e">
        <f>('Monthly Margin'!#REF!+'Monthly Margin'!#REF!+#REF!+#REF!)/1000000</f>
        <v>#REF!</v>
      </c>
      <c r="BX16" s="203" t="e">
        <f>('Monthly Margin'!#REF!+'Monthly Margin'!#REF!+#REF!+#REF!)/1000000</f>
        <v>#REF!</v>
      </c>
      <c r="BY16" s="203" t="e">
        <f>('Monthly Margin'!#REF!+'Monthly Margin'!#REF!+#REF!+#REF!)/1000000</f>
        <v>#REF!</v>
      </c>
      <c r="BZ16" s="203" t="e">
        <f>('Monthly Margin'!#REF!+'Monthly Margin'!#REF!+#REF!+#REF!)/1000000</f>
        <v>#REF!</v>
      </c>
      <c r="CA16" s="203" t="e">
        <f>('Monthly Margin'!#REF!+'Monthly Margin'!#REF!+#REF!+#REF!)/1000000</f>
        <v>#REF!</v>
      </c>
      <c r="CB16" s="203" t="e">
        <f>('Monthly Margin'!#REF!+'Monthly Margin'!#REF!+#REF!+#REF!)/1000000</f>
        <v>#REF!</v>
      </c>
      <c r="CC16" s="203" t="e">
        <f>('Monthly Margin'!#REF!+'Monthly Margin'!#REF!+#REF!+#REF!)/1000000</f>
        <v>#REF!</v>
      </c>
      <c r="CD16" s="203"/>
      <c r="CE16" s="203" t="e">
        <f>('Monthly Margin'!#REF!+'Monthly Margin'!#REF!+#REF!+#REF!)/1000000</f>
        <v>#REF!</v>
      </c>
      <c r="CF16" s="203" t="e">
        <f>('Monthly Margin'!#REF!+'Monthly Margin'!#REF!+#REF!+#REF!)/1000000</f>
        <v>#REF!</v>
      </c>
      <c r="CG16" s="203" t="e">
        <f>('Monthly Margin'!#REF!+'Monthly Margin'!#REF!+#REF!+#REF!)/1000000</f>
        <v>#REF!</v>
      </c>
      <c r="CH16" s="203" t="e">
        <f>('Monthly Margin'!#REF!+'Monthly Margin'!#REF!+#REF!+#REF!)/1000000</f>
        <v>#REF!</v>
      </c>
      <c r="CI16" s="203" t="e">
        <f>('Monthly Margin'!#REF!+'Monthly Margin'!#REF!+#REF!+#REF!)/1000000</f>
        <v>#REF!</v>
      </c>
      <c r="CJ16" s="203" t="e">
        <f>('Monthly Margin'!#REF!+'Monthly Margin'!#REF!+#REF!+#REF!)/1000000</f>
        <v>#REF!</v>
      </c>
      <c r="CK16" s="203" t="e">
        <f>('Monthly Margin'!#REF!+'Monthly Margin'!#REF!+#REF!+#REF!)/1000000</f>
        <v>#REF!</v>
      </c>
      <c r="CL16" s="203" t="e">
        <f>('Monthly Margin'!#REF!+'Monthly Margin'!#REF!+#REF!+#REF!)/1000000</f>
        <v>#REF!</v>
      </c>
      <c r="CM16" s="203" t="e">
        <f>('Monthly Margin'!#REF!+'Monthly Margin'!#REF!+#REF!+#REF!)/1000000</f>
        <v>#REF!</v>
      </c>
      <c r="CN16" s="203" t="e">
        <f>('Monthly Margin'!#REF!+'Monthly Margin'!#REF!+#REF!+#REF!)/1000000</f>
        <v>#REF!</v>
      </c>
      <c r="CO16" s="203" t="e">
        <f>('Monthly Margin'!#REF!+'Monthly Margin'!#REF!+#REF!+#REF!)/1000000</f>
        <v>#REF!</v>
      </c>
      <c r="CP16" s="203" t="e">
        <f>('Monthly Margin'!#REF!+'Monthly Margin'!#REF!+#REF!+#REF!)/1000000</f>
        <v>#REF!</v>
      </c>
      <c r="CQ16" s="203"/>
      <c r="CR16" s="203" t="e">
        <f>('Monthly Margin'!#REF!+'Monthly Margin'!#REF!+#REF!+#REF!)/1000000</f>
        <v>#REF!</v>
      </c>
      <c r="CS16" s="203" t="e">
        <f>('Monthly Margin'!#REF!+'Monthly Margin'!#REF!+#REF!+#REF!)/1000000</f>
        <v>#REF!</v>
      </c>
      <c r="CT16" s="203" t="e">
        <f>('Monthly Margin'!#REF!+'Monthly Margin'!#REF!+#REF!+#REF!)/1000000</f>
        <v>#REF!</v>
      </c>
      <c r="CU16" s="203" t="e">
        <f>('Monthly Margin'!#REF!+'Monthly Margin'!#REF!+#REF!+#REF!)/1000000</f>
        <v>#REF!</v>
      </c>
      <c r="CV16" s="203" t="e">
        <f>('Monthly Margin'!#REF!+'Monthly Margin'!#REF!+#REF!+#REF!)/1000000</f>
        <v>#REF!</v>
      </c>
      <c r="CW16" s="203" t="e">
        <f>('Monthly Margin'!#REF!+'Monthly Margin'!#REF!+#REF!+#REF!)/1000000</f>
        <v>#REF!</v>
      </c>
      <c r="CX16" s="203" t="e">
        <f>('Monthly Margin'!#REF!+'Monthly Margin'!#REF!+#REF!+#REF!)/1000000</f>
        <v>#REF!</v>
      </c>
      <c r="CY16" s="203" t="e">
        <f>('Monthly Margin'!#REF!+'Monthly Margin'!#REF!+#REF!+#REF!)/1000000</f>
        <v>#REF!</v>
      </c>
      <c r="CZ16" s="203" t="e">
        <f>('Monthly Margin'!#REF!+'Monthly Margin'!#REF!+#REF!+#REF!)/1000000</f>
        <v>#REF!</v>
      </c>
      <c r="DA16" s="203" t="e">
        <f>('Monthly Margin'!#REF!+'Monthly Margin'!#REF!+#REF!+#REF!)/1000000</f>
        <v>#REF!</v>
      </c>
      <c r="DB16" s="203" t="e">
        <f>('Monthly Margin'!#REF!+'Monthly Margin'!#REF!+#REF!+#REF!)/1000000</f>
        <v>#REF!</v>
      </c>
      <c r="DC16" s="203" t="e">
        <f>('Monthly Margin'!#REF!+'Monthly Margin'!#REF!+#REF!+#REF!)/1000000</f>
        <v>#REF!</v>
      </c>
      <c r="DD16" s="203"/>
      <c r="DE16" s="203" t="e">
        <f>('Monthly Margin'!#REF!+'Monthly Margin'!#REF!+#REF!+#REF!)/1000000</f>
        <v>#REF!</v>
      </c>
      <c r="DF16" s="203" t="e">
        <f>('Monthly Margin'!#REF!+'Monthly Margin'!#REF!+#REF!+#REF!)/1000000</f>
        <v>#REF!</v>
      </c>
      <c r="DG16" s="203" t="e">
        <f>('Monthly Margin'!#REF!+'Monthly Margin'!#REF!+#REF!+#REF!)/1000000</f>
        <v>#REF!</v>
      </c>
      <c r="DH16" s="203" t="e">
        <f>('Monthly Margin'!#REF!+'Monthly Margin'!#REF!+#REF!+#REF!)/1000000</f>
        <v>#REF!</v>
      </c>
      <c r="DI16" s="203" t="e">
        <f>('Monthly Margin'!#REF!+'Monthly Margin'!#REF!+#REF!+#REF!)/1000000</f>
        <v>#REF!</v>
      </c>
      <c r="DJ16" s="203" t="e">
        <f>('Monthly Margin'!#REF!+'Monthly Margin'!#REF!+#REF!+#REF!)/1000000</f>
        <v>#REF!</v>
      </c>
      <c r="DK16" s="203" t="e">
        <f>('Monthly Margin'!#REF!+'Monthly Margin'!#REF!+#REF!+#REF!)/1000000</f>
        <v>#REF!</v>
      </c>
      <c r="DL16" s="203" t="e">
        <f>('Monthly Margin'!#REF!+'Monthly Margin'!#REF!+#REF!+#REF!)/1000000</f>
        <v>#REF!</v>
      </c>
      <c r="DM16" s="203" t="e">
        <f>('Monthly Margin'!#REF!+'Monthly Margin'!#REF!+#REF!+#REF!)/1000000</f>
        <v>#REF!</v>
      </c>
      <c r="DN16" s="203" t="e">
        <f>('Monthly Margin'!#REF!+'Monthly Margin'!#REF!+#REF!+#REF!)/1000000</f>
        <v>#REF!</v>
      </c>
      <c r="DO16" s="203" t="e">
        <f>('Monthly Margin'!#REF!+'Monthly Margin'!#REF!+#REF!+#REF!)/1000000</f>
        <v>#REF!</v>
      </c>
      <c r="DP16" s="203" t="e">
        <f>('Monthly Margin'!#REF!+'Monthly Margin'!#REF!+#REF!+#REF!)/1000000</f>
        <v>#REF!</v>
      </c>
      <c r="DQ16" s="203"/>
      <c r="DR16" s="203" t="e">
        <f>('Monthly Margin'!#REF!+'Monthly Margin'!#REF!+#REF!+#REF!)/1000000</f>
        <v>#REF!</v>
      </c>
      <c r="DS16" s="203" t="e">
        <f>('Monthly Margin'!#REF!+'Monthly Margin'!#REF!+#REF!+#REF!)/1000000</f>
        <v>#REF!</v>
      </c>
      <c r="DT16" s="203" t="e">
        <f>('Monthly Margin'!#REF!+'Monthly Margin'!#REF!+#REF!+#REF!)/1000000</f>
        <v>#REF!</v>
      </c>
      <c r="DU16" s="203" t="e">
        <f>('Monthly Margin'!#REF!+'Monthly Margin'!#REF!+#REF!+#REF!)/1000000</f>
        <v>#REF!</v>
      </c>
      <c r="DV16" s="203" t="e">
        <f>('Monthly Margin'!#REF!+'Monthly Margin'!#REF!+#REF!+#REF!)/1000000</f>
        <v>#REF!</v>
      </c>
      <c r="DW16" s="203" t="e">
        <f>('Monthly Margin'!#REF!+'Monthly Margin'!#REF!+#REF!+#REF!)/1000000</f>
        <v>#REF!</v>
      </c>
      <c r="DX16" s="203" t="e">
        <f>('Monthly Margin'!#REF!+'Monthly Margin'!#REF!+#REF!+#REF!)/1000000</f>
        <v>#REF!</v>
      </c>
      <c r="DY16" s="203" t="e">
        <f>('Monthly Margin'!#REF!+'Monthly Margin'!#REF!+#REF!+#REF!)/1000000</f>
        <v>#REF!</v>
      </c>
      <c r="DZ16" s="203" t="e">
        <f>('Monthly Margin'!#REF!+'Monthly Margin'!#REF!+#REF!+#REF!)/1000000</f>
        <v>#REF!</v>
      </c>
      <c r="EA16" s="203" t="e">
        <f>('Monthly Margin'!#REF!+'Monthly Margin'!#REF!+#REF!+#REF!)/1000000</f>
        <v>#REF!</v>
      </c>
      <c r="EB16" s="203" t="e">
        <f>('Monthly Margin'!#REF!+'Monthly Margin'!#REF!+#REF!+#REF!)/1000000</f>
        <v>#REF!</v>
      </c>
      <c r="EC16" s="203" t="e">
        <f>('Monthly Margin'!#REF!+'Monthly Margin'!#REF!+#REF!+#REF!)/1000000</f>
        <v>#REF!</v>
      </c>
    </row>
    <row r="17" spans="1:133" x14ac:dyDescent="0.2">
      <c r="B17" s="31"/>
      <c r="C17" s="35"/>
      <c r="D17" s="3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</row>
    <row r="18" spans="1:133" x14ac:dyDescent="0.2">
      <c r="A18" s="37">
        <v>7</v>
      </c>
      <c r="B18" s="35"/>
      <c r="C18" s="43" t="s">
        <v>51</v>
      </c>
      <c r="D18" s="43"/>
      <c r="E18" s="55" t="e">
        <f t="shared" ref="E18" si="3">SUM(E14:E16)</f>
        <v>#REF!</v>
      </c>
      <c r="F18" s="55" t="e">
        <f t="shared" ref="F18:BP18" si="4">SUM(F14:F16)</f>
        <v>#REF!</v>
      </c>
      <c r="G18" s="55" t="e">
        <f t="shared" si="4"/>
        <v>#REF!</v>
      </c>
      <c r="H18" s="55" t="e">
        <f t="shared" si="4"/>
        <v>#REF!</v>
      </c>
      <c r="I18" s="55" t="e">
        <f t="shared" si="4"/>
        <v>#REF!</v>
      </c>
      <c r="J18" s="55" t="e">
        <f t="shared" si="4"/>
        <v>#REF!</v>
      </c>
      <c r="K18" s="55" t="e">
        <f t="shared" si="4"/>
        <v>#REF!</v>
      </c>
      <c r="L18" s="55" t="e">
        <f t="shared" si="4"/>
        <v>#REF!</v>
      </c>
      <c r="M18" s="55" t="e">
        <f t="shared" si="4"/>
        <v>#REF!</v>
      </c>
      <c r="N18" s="55" t="e">
        <f t="shared" si="4"/>
        <v>#REF!</v>
      </c>
      <c r="O18" s="55" t="e">
        <f t="shared" si="4"/>
        <v>#REF!</v>
      </c>
      <c r="P18" s="55" t="e">
        <f t="shared" si="4"/>
        <v>#REF!</v>
      </c>
      <c r="Q18" s="55"/>
      <c r="R18" s="55" t="e">
        <f t="shared" si="4"/>
        <v>#REF!</v>
      </c>
      <c r="S18" s="55" t="e">
        <f t="shared" si="4"/>
        <v>#REF!</v>
      </c>
      <c r="T18" s="55" t="e">
        <f t="shared" si="4"/>
        <v>#REF!</v>
      </c>
      <c r="U18" s="55" t="e">
        <f t="shared" si="4"/>
        <v>#REF!</v>
      </c>
      <c r="V18" s="55" t="e">
        <f t="shared" si="4"/>
        <v>#REF!</v>
      </c>
      <c r="W18" s="55" t="e">
        <f t="shared" si="4"/>
        <v>#REF!</v>
      </c>
      <c r="X18" s="55" t="e">
        <f t="shared" si="4"/>
        <v>#REF!</v>
      </c>
      <c r="Y18" s="55" t="e">
        <f t="shared" si="4"/>
        <v>#REF!</v>
      </c>
      <c r="Z18" s="55" t="e">
        <f t="shared" si="4"/>
        <v>#REF!</v>
      </c>
      <c r="AA18" s="55" t="e">
        <f t="shared" si="4"/>
        <v>#REF!</v>
      </c>
      <c r="AB18" s="55" t="e">
        <f t="shared" si="4"/>
        <v>#REF!</v>
      </c>
      <c r="AC18" s="55" t="e">
        <f t="shared" si="4"/>
        <v>#REF!</v>
      </c>
      <c r="AD18" s="55"/>
      <c r="AE18" s="55" t="e">
        <f t="shared" si="4"/>
        <v>#REF!</v>
      </c>
      <c r="AF18" s="55" t="e">
        <f t="shared" si="4"/>
        <v>#REF!</v>
      </c>
      <c r="AG18" s="55" t="e">
        <f t="shared" si="4"/>
        <v>#REF!</v>
      </c>
      <c r="AH18" s="55" t="e">
        <f t="shared" si="4"/>
        <v>#REF!</v>
      </c>
      <c r="AI18" s="55" t="e">
        <f t="shared" si="4"/>
        <v>#REF!</v>
      </c>
      <c r="AJ18" s="55" t="e">
        <f t="shared" si="4"/>
        <v>#REF!</v>
      </c>
      <c r="AK18" s="55" t="e">
        <f t="shared" si="4"/>
        <v>#REF!</v>
      </c>
      <c r="AL18" s="55" t="e">
        <f t="shared" si="4"/>
        <v>#REF!</v>
      </c>
      <c r="AM18" s="55" t="e">
        <f t="shared" si="4"/>
        <v>#REF!</v>
      </c>
      <c r="AN18" s="55" t="e">
        <f t="shared" si="4"/>
        <v>#REF!</v>
      </c>
      <c r="AO18" s="55" t="e">
        <f t="shared" si="4"/>
        <v>#REF!</v>
      </c>
      <c r="AP18" s="55" t="e">
        <f t="shared" si="4"/>
        <v>#REF!</v>
      </c>
      <c r="AQ18" s="55"/>
      <c r="AR18" s="55" t="e">
        <f t="shared" si="4"/>
        <v>#REF!</v>
      </c>
      <c r="AS18" s="55" t="e">
        <f t="shared" si="4"/>
        <v>#REF!</v>
      </c>
      <c r="AT18" s="55" t="e">
        <f t="shared" si="4"/>
        <v>#REF!</v>
      </c>
      <c r="AU18" s="55" t="e">
        <f t="shared" si="4"/>
        <v>#REF!</v>
      </c>
      <c r="AV18" s="55" t="e">
        <f t="shared" si="4"/>
        <v>#REF!</v>
      </c>
      <c r="AW18" s="55" t="e">
        <f t="shared" si="4"/>
        <v>#REF!</v>
      </c>
      <c r="AX18" s="55" t="e">
        <f t="shared" si="4"/>
        <v>#REF!</v>
      </c>
      <c r="AY18" s="55" t="e">
        <f t="shared" si="4"/>
        <v>#REF!</v>
      </c>
      <c r="AZ18" s="55" t="e">
        <f t="shared" si="4"/>
        <v>#REF!</v>
      </c>
      <c r="BA18" s="55" t="e">
        <f t="shared" si="4"/>
        <v>#REF!</v>
      </c>
      <c r="BB18" s="55" t="e">
        <f t="shared" si="4"/>
        <v>#REF!</v>
      </c>
      <c r="BC18" s="55" t="e">
        <f t="shared" si="4"/>
        <v>#REF!</v>
      </c>
      <c r="BD18" s="55"/>
      <c r="BE18" s="55" t="e">
        <f t="shared" si="4"/>
        <v>#REF!</v>
      </c>
      <c r="BF18" s="55" t="e">
        <f t="shared" si="4"/>
        <v>#REF!</v>
      </c>
      <c r="BG18" s="55" t="e">
        <f t="shared" si="4"/>
        <v>#REF!</v>
      </c>
      <c r="BH18" s="55" t="e">
        <f t="shared" si="4"/>
        <v>#REF!</v>
      </c>
      <c r="BI18" s="55" t="e">
        <f t="shared" si="4"/>
        <v>#REF!</v>
      </c>
      <c r="BJ18" s="55" t="e">
        <f t="shared" si="4"/>
        <v>#REF!</v>
      </c>
      <c r="BK18" s="55" t="e">
        <f t="shared" si="4"/>
        <v>#REF!</v>
      </c>
      <c r="BL18" s="55" t="e">
        <f t="shared" si="4"/>
        <v>#REF!</v>
      </c>
      <c r="BM18" s="55" t="e">
        <f t="shared" si="4"/>
        <v>#REF!</v>
      </c>
      <c r="BN18" s="55" t="e">
        <f t="shared" si="4"/>
        <v>#REF!</v>
      </c>
      <c r="BO18" s="55" t="e">
        <f t="shared" si="4"/>
        <v>#REF!</v>
      </c>
      <c r="BP18" s="55" t="e">
        <f t="shared" si="4"/>
        <v>#REF!</v>
      </c>
      <c r="BQ18" s="55"/>
      <c r="BR18" s="55" t="e">
        <f t="shared" ref="BR18:EC18" si="5">SUM(BR14:BR16)</f>
        <v>#REF!</v>
      </c>
      <c r="BS18" s="55" t="e">
        <f t="shared" si="5"/>
        <v>#REF!</v>
      </c>
      <c r="BT18" s="55" t="e">
        <f t="shared" si="5"/>
        <v>#REF!</v>
      </c>
      <c r="BU18" s="55" t="e">
        <f t="shared" si="5"/>
        <v>#REF!</v>
      </c>
      <c r="BV18" s="55" t="e">
        <f t="shared" si="5"/>
        <v>#REF!</v>
      </c>
      <c r="BW18" s="55" t="e">
        <f t="shared" si="5"/>
        <v>#REF!</v>
      </c>
      <c r="BX18" s="55" t="e">
        <f t="shared" si="5"/>
        <v>#REF!</v>
      </c>
      <c r="BY18" s="55" t="e">
        <f t="shared" si="5"/>
        <v>#REF!</v>
      </c>
      <c r="BZ18" s="55" t="e">
        <f t="shared" si="5"/>
        <v>#REF!</v>
      </c>
      <c r="CA18" s="55" t="e">
        <f t="shared" si="5"/>
        <v>#REF!</v>
      </c>
      <c r="CB18" s="55" t="e">
        <f t="shared" si="5"/>
        <v>#REF!</v>
      </c>
      <c r="CC18" s="55" t="e">
        <f t="shared" si="5"/>
        <v>#REF!</v>
      </c>
      <c r="CD18" s="55"/>
      <c r="CE18" s="55" t="e">
        <f t="shared" si="5"/>
        <v>#REF!</v>
      </c>
      <c r="CF18" s="55" t="e">
        <f t="shared" si="5"/>
        <v>#REF!</v>
      </c>
      <c r="CG18" s="55" t="e">
        <f t="shared" si="5"/>
        <v>#REF!</v>
      </c>
      <c r="CH18" s="55" t="e">
        <f t="shared" si="5"/>
        <v>#REF!</v>
      </c>
      <c r="CI18" s="55" t="e">
        <f t="shared" si="5"/>
        <v>#REF!</v>
      </c>
      <c r="CJ18" s="55" t="e">
        <f t="shared" si="5"/>
        <v>#REF!</v>
      </c>
      <c r="CK18" s="55" t="e">
        <f t="shared" si="5"/>
        <v>#REF!</v>
      </c>
      <c r="CL18" s="55" t="e">
        <f t="shared" si="5"/>
        <v>#REF!</v>
      </c>
      <c r="CM18" s="55" t="e">
        <f t="shared" si="5"/>
        <v>#REF!</v>
      </c>
      <c r="CN18" s="55" t="e">
        <f t="shared" si="5"/>
        <v>#REF!</v>
      </c>
      <c r="CO18" s="55" t="e">
        <f t="shared" si="5"/>
        <v>#REF!</v>
      </c>
      <c r="CP18" s="55" t="e">
        <f t="shared" si="5"/>
        <v>#REF!</v>
      </c>
      <c r="CQ18" s="55"/>
      <c r="CR18" s="55" t="e">
        <f t="shared" si="5"/>
        <v>#REF!</v>
      </c>
      <c r="CS18" s="55" t="e">
        <f t="shared" si="5"/>
        <v>#REF!</v>
      </c>
      <c r="CT18" s="55" t="e">
        <f t="shared" si="5"/>
        <v>#REF!</v>
      </c>
      <c r="CU18" s="55" t="e">
        <f t="shared" si="5"/>
        <v>#REF!</v>
      </c>
      <c r="CV18" s="55" t="e">
        <f t="shared" si="5"/>
        <v>#REF!</v>
      </c>
      <c r="CW18" s="55" t="e">
        <f t="shared" si="5"/>
        <v>#REF!</v>
      </c>
      <c r="CX18" s="55" t="e">
        <f t="shared" si="5"/>
        <v>#REF!</v>
      </c>
      <c r="CY18" s="55" t="e">
        <f t="shared" si="5"/>
        <v>#REF!</v>
      </c>
      <c r="CZ18" s="55" t="e">
        <f t="shared" si="5"/>
        <v>#REF!</v>
      </c>
      <c r="DA18" s="55" t="e">
        <f t="shared" si="5"/>
        <v>#REF!</v>
      </c>
      <c r="DB18" s="55" t="e">
        <f t="shared" si="5"/>
        <v>#REF!</v>
      </c>
      <c r="DC18" s="55" t="e">
        <f t="shared" si="5"/>
        <v>#REF!</v>
      </c>
      <c r="DD18" s="55"/>
      <c r="DE18" s="55" t="e">
        <f t="shared" si="5"/>
        <v>#REF!</v>
      </c>
      <c r="DF18" s="55" t="e">
        <f t="shared" si="5"/>
        <v>#REF!</v>
      </c>
      <c r="DG18" s="55" t="e">
        <f t="shared" si="5"/>
        <v>#REF!</v>
      </c>
      <c r="DH18" s="55" t="e">
        <f t="shared" si="5"/>
        <v>#REF!</v>
      </c>
      <c r="DI18" s="55" t="e">
        <f t="shared" si="5"/>
        <v>#REF!</v>
      </c>
      <c r="DJ18" s="55" t="e">
        <f t="shared" si="5"/>
        <v>#REF!</v>
      </c>
      <c r="DK18" s="55" t="e">
        <f t="shared" si="5"/>
        <v>#REF!</v>
      </c>
      <c r="DL18" s="55" t="e">
        <f t="shared" si="5"/>
        <v>#REF!</v>
      </c>
      <c r="DM18" s="55" t="e">
        <f t="shared" si="5"/>
        <v>#REF!</v>
      </c>
      <c r="DN18" s="55" t="e">
        <f t="shared" si="5"/>
        <v>#REF!</v>
      </c>
      <c r="DO18" s="55" t="e">
        <f t="shared" si="5"/>
        <v>#REF!</v>
      </c>
      <c r="DP18" s="55" t="e">
        <f t="shared" si="5"/>
        <v>#REF!</v>
      </c>
      <c r="DQ18" s="55"/>
      <c r="DR18" s="55" t="e">
        <f t="shared" si="5"/>
        <v>#REF!</v>
      </c>
      <c r="DS18" s="55" t="e">
        <f t="shared" si="5"/>
        <v>#REF!</v>
      </c>
      <c r="DT18" s="55" t="e">
        <f t="shared" si="5"/>
        <v>#REF!</v>
      </c>
      <c r="DU18" s="55" t="e">
        <f t="shared" si="5"/>
        <v>#REF!</v>
      </c>
      <c r="DV18" s="55" t="e">
        <f t="shared" si="5"/>
        <v>#REF!</v>
      </c>
      <c r="DW18" s="55" t="e">
        <f t="shared" si="5"/>
        <v>#REF!</v>
      </c>
      <c r="DX18" s="55" t="e">
        <f t="shared" si="5"/>
        <v>#REF!</v>
      </c>
      <c r="DY18" s="55" t="e">
        <f t="shared" si="5"/>
        <v>#REF!</v>
      </c>
      <c r="DZ18" s="55" t="e">
        <f t="shared" si="5"/>
        <v>#REF!</v>
      </c>
      <c r="EA18" s="55" t="e">
        <f t="shared" si="5"/>
        <v>#REF!</v>
      </c>
      <c r="EB18" s="55" t="e">
        <f t="shared" si="5"/>
        <v>#REF!</v>
      </c>
      <c r="EC18" s="55" t="e">
        <f t="shared" si="5"/>
        <v>#REF!</v>
      </c>
    </row>
    <row r="19" spans="1:133" x14ac:dyDescent="0.2">
      <c r="B19" s="35"/>
      <c r="C19" s="35"/>
      <c r="D19" s="3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</row>
    <row r="20" spans="1:133" x14ac:dyDescent="0.2">
      <c r="A20" s="13">
        <v>8</v>
      </c>
      <c r="B20" s="35" t="s">
        <v>52</v>
      </c>
      <c r="C20" s="35"/>
      <c r="D20" s="35"/>
      <c r="E20" s="55" t="e">
        <f>(('Monthly Margin'!#REF!/1000000)*(1-#REF!))+('Monthly Margin'!#REF!/1000000)</f>
        <v>#REF!</v>
      </c>
      <c r="F20" s="55" t="e">
        <f>(('Monthly Margin'!#REF!/1000000)*(1-#REF!))+('Monthly Margin'!#REF!/1000000)</f>
        <v>#REF!</v>
      </c>
      <c r="G20" s="55" t="e">
        <f>(('Monthly Margin'!#REF!/1000000)*(1-#REF!))+('Monthly Margin'!#REF!/1000000)</f>
        <v>#REF!</v>
      </c>
      <c r="H20" s="55" t="e">
        <f>(('Monthly Margin'!#REF!/1000000)*(1-#REF!))+('Monthly Margin'!#REF!/1000000)</f>
        <v>#REF!</v>
      </c>
      <c r="I20" s="55" t="e">
        <f>(('Monthly Margin'!#REF!/1000000)*(1-#REF!))+('Monthly Margin'!#REF!/1000000)</f>
        <v>#REF!</v>
      </c>
      <c r="J20" s="55" t="e">
        <f>(('Monthly Margin'!#REF!/1000000)*(1-#REF!))+('Monthly Margin'!#REF!/1000000)</f>
        <v>#REF!</v>
      </c>
      <c r="K20" s="55" t="e">
        <f>(('Monthly Margin'!#REF!/1000000)*(1-#REF!))+('Monthly Margin'!#REF!/1000000)</f>
        <v>#REF!</v>
      </c>
      <c r="L20" s="55" t="e">
        <f>(('Monthly Margin'!#REF!/1000000)*(1-#REF!))+('Monthly Margin'!#REF!/1000000)</f>
        <v>#REF!</v>
      </c>
      <c r="M20" s="55" t="e">
        <f>(('Monthly Margin'!#REF!/1000000)*(1-#REF!))+('Monthly Margin'!#REF!/1000000)</f>
        <v>#REF!</v>
      </c>
      <c r="N20" s="55" t="e">
        <f>(('Monthly Margin'!#REF!/1000000)*(1-#REF!))+('Monthly Margin'!#REF!/1000000)</f>
        <v>#REF!</v>
      </c>
      <c r="O20" s="55" t="e">
        <f>(('Monthly Margin'!#REF!/1000000)*(1-#REF!))+('Monthly Margin'!#REF!/1000000)</f>
        <v>#REF!</v>
      </c>
      <c r="P20" s="55" t="e">
        <f>(('Monthly Margin'!#REF!/1000000)*(1-#REF!))+('Monthly Margin'!#REF!/1000000)</f>
        <v>#REF!</v>
      </c>
      <c r="Q20" s="55"/>
      <c r="R20" s="55" t="e">
        <f>(('Monthly Margin'!#REF!/1000000)*(1-#REF!))+('Monthly Margin'!#REF!/1000000)</f>
        <v>#REF!</v>
      </c>
      <c r="S20" s="55" t="e">
        <f>(('Monthly Margin'!#REF!/1000000)*(1-#REF!))+('Monthly Margin'!#REF!/1000000)</f>
        <v>#REF!</v>
      </c>
      <c r="T20" s="55" t="e">
        <f>(('Monthly Margin'!#REF!/1000000)*(1-#REF!))+('Monthly Margin'!#REF!/1000000)</f>
        <v>#REF!</v>
      </c>
      <c r="U20" s="55" t="e">
        <f>(('Monthly Margin'!#REF!/1000000)*(1-#REF!))+('Monthly Margin'!#REF!/1000000)</f>
        <v>#REF!</v>
      </c>
      <c r="V20" s="55" t="e">
        <f>(('Monthly Margin'!#REF!/1000000)*(1-#REF!))+('Monthly Margin'!#REF!/1000000)</f>
        <v>#REF!</v>
      </c>
      <c r="W20" s="55" t="e">
        <f>(('Monthly Margin'!#REF!/1000000)*(1-#REF!))+('Monthly Margin'!#REF!/1000000)</f>
        <v>#REF!</v>
      </c>
      <c r="X20" s="55" t="e">
        <f>(('Monthly Margin'!#REF!/1000000)*(1-#REF!))+('Monthly Margin'!#REF!/1000000)</f>
        <v>#REF!</v>
      </c>
      <c r="Y20" s="55" t="e">
        <f>(('Monthly Margin'!#REF!/1000000)*(1-#REF!))+('Monthly Margin'!#REF!/1000000)</f>
        <v>#REF!</v>
      </c>
      <c r="Z20" s="55" t="e">
        <f>(('Monthly Margin'!#REF!/1000000)*(1-#REF!))+('Monthly Margin'!#REF!/1000000)</f>
        <v>#REF!</v>
      </c>
      <c r="AA20" s="55" t="e">
        <f>(('Monthly Margin'!#REF!/1000000)*(1-#REF!))+('Monthly Margin'!#REF!/1000000)</f>
        <v>#REF!</v>
      </c>
      <c r="AB20" s="55" t="e">
        <f>(('Monthly Margin'!#REF!/1000000)*(1-#REF!))+('Monthly Margin'!#REF!/1000000)</f>
        <v>#REF!</v>
      </c>
      <c r="AC20" s="55" t="e">
        <f>(('Monthly Margin'!#REF!/1000000)*(1-#REF!))+('Monthly Margin'!#REF!/1000000)</f>
        <v>#REF!</v>
      </c>
      <c r="AD20" s="55"/>
      <c r="AE20" s="55" t="e">
        <f>(('Monthly Margin'!#REF!/1000000)*(1-#REF!))+('Monthly Margin'!#REF!/1000000)</f>
        <v>#REF!</v>
      </c>
      <c r="AF20" s="55" t="e">
        <f>(('Monthly Margin'!#REF!/1000000)*(1-#REF!))+('Monthly Margin'!#REF!/1000000)</f>
        <v>#REF!</v>
      </c>
      <c r="AG20" s="55" t="e">
        <f>(('Monthly Margin'!#REF!/1000000)*(1-#REF!))+('Monthly Margin'!#REF!/1000000)</f>
        <v>#REF!</v>
      </c>
      <c r="AH20" s="55" t="e">
        <f>(('Monthly Margin'!#REF!/1000000)*(1-#REF!))+('Monthly Margin'!#REF!/1000000)</f>
        <v>#REF!</v>
      </c>
      <c r="AI20" s="55" t="e">
        <f>(('Monthly Margin'!#REF!/1000000)*(1-#REF!))+('Monthly Margin'!#REF!/1000000)</f>
        <v>#REF!</v>
      </c>
      <c r="AJ20" s="55" t="e">
        <f>(('Monthly Margin'!#REF!/1000000)*(1-#REF!))+('Monthly Margin'!#REF!/1000000)</f>
        <v>#REF!</v>
      </c>
      <c r="AK20" s="55" t="e">
        <f>(('Monthly Margin'!#REF!/1000000)*(1-#REF!))+('Monthly Margin'!#REF!/1000000)</f>
        <v>#REF!</v>
      </c>
      <c r="AL20" s="55" t="e">
        <f>(('Monthly Margin'!#REF!/1000000)*(1-#REF!))+('Monthly Margin'!#REF!/1000000)</f>
        <v>#REF!</v>
      </c>
      <c r="AM20" s="55" t="e">
        <f>(('Monthly Margin'!#REF!/1000000)*(1-#REF!))+('Monthly Margin'!#REF!/1000000)</f>
        <v>#REF!</v>
      </c>
      <c r="AN20" s="55" t="e">
        <f>(('Monthly Margin'!#REF!/1000000)*(1-#REF!))+('Monthly Margin'!#REF!/1000000)</f>
        <v>#REF!</v>
      </c>
      <c r="AO20" s="55" t="e">
        <f>(('Monthly Margin'!#REF!/1000000)*(1-#REF!))+('Monthly Margin'!#REF!/1000000)</f>
        <v>#REF!</v>
      </c>
      <c r="AP20" s="55" t="e">
        <f>(('Monthly Margin'!#REF!/1000000)*(1-#REF!))+('Monthly Margin'!#REF!/1000000)</f>
        <v>#REF!</v>
      </c>
      <c r="AQ20" s="55"/>
      <c r="AR20" s="55" t="e">
        <f>(('Monthly Margin'!#REF!/1000000)*(1-#REF!))+('Monthly Margin'!#REF!/1000000)</f>
        <v>#REF!</v>
      </c>
      <c r="AS20" s="55" t="e">
        <f>(('Monthly Margin'!#REF!/1000000)*(1-#REF!))+('Monthly Margin'!#REF!/1000000)</f>
        <v>#REF!</v>
      </c>
      <c r="AT20" s="55" t="e">
        <f>(('Monthly Margin'!#REF!/1000000)*(1-#REF!))+('Monthly Margin'!#REF!/1000000)</f>
        <v>#REF!</v>
      </c>
      <c r="AU20" s="55" t="e">
        <f>(('Monthly Margin'!#REF!/1000000)*(1-#REF!))+('Monthly Margin'!#REF!/1000000)</f>
        <v>#REF!</v>
      </c>
      <c r="AV20" s="55" t="e">
        <f>(('Monthly Margin'!#REF!/1000000)*(1-#REF!))+('Monthly Margin'!#REF!/1000000)</f>
        <v>#REF!</v>
      </c>
      <c r="AW20" s="55" t="e">
        <f>(('Monthly Margin'!#REF!/1000000)*(1-#REF!))+('Monthly Margin'!#REF!/1000000)</f>
        <v>#REF!</v>
      </c>
      <c r="AX20" s="55" t="e">
        <f>(('Monthly Margin'!#REF!/1000000)*(1-#REF!))+('Monthly Margin'!#REF!/1000000)</f>
        <v>#REF!</v>
      </c>
      <c r="AY20" s="55" t="e">
        <f>(('Monthly Margin'!#REF!/1000000)*(1-#REF!))+('Monthly Margin'!#REF!/1000000)</f>
        <v>#REF!</v>
      </c>
      <c r="AZ20" s="55" t="e">
        <f>(('Monthly Margin'!#REF!/1000000)*(1-#REF!))+('Monthly Margin'!#REF!/1000000)</f>
        <v>#REF!</v>
      </c>
      <c r="BA20" s="55" t="e">
        <f>(('Monthly Margin'!#REF!/1000000)*(1-#REF!))+('Monthly Margin'!#REF!/1000000)</f>
        <v>#REF!</v>
      </c>
      <c r="BB20" s="55" t="e">
        <f>(('Monthly Margin'!#REF!/1000000)*(1-#REF!))+('Monthly Margin'!#REF!/1000000)</f>
        <v>#REF!</v>
      </c>
      <c r="BC20" s="55" t="e">
        <f>(('Monthly Margin'!#REF!/1000000)*(1-#REF!))+('Monthly Margin'!#REF!/1000000)</f>
        <v>#REF!</v>
      </c>
      <c r="BD20" s="55"/>
      <c r="BE20" s="55" t="e">
        <f>(('Monthly Margin'!#REF!/1000000)*(1-#REF!))+('Monthly Margin'!#REF!/1000000)</f>
        <v>#REF!</v>
      </c>
      <c r="BF20" s="55" t="e">
        <f>(('Monthly Margin'!#REF!/1000000)*(1-#REF!))+('Monthly Margin'!#REF!/1000000)</f>
        <v>#REF!</v>
      </c>
      <c r="BG20" s="55" t="e">
        <f>(('Monthly Margin'!#REF!/1000000)*(1-#REF!))+('Monthly Margin'!#REF!/1000000)</f>
        <v>#REF!</v>
      </c>
      <c r="BH20" s="55" t="e">
        <f>(('Monthly Margin'!#REF!/1000000)*(1-#REF!))+('Monthly Margin'!#REF!/1000000)</f>
        <v>#REF!</v>
      </c>
      <c r="BI20" s="55" t="e">
        <f>(('Monthly Margin'!#REF!/1000000)*(1-#REF!))+('Monthly Margin'!#REF!/1000000)</f>
        <v>#REF!</v>
      </c>
      <c r="BJ20" s="55" t="e">
        <f>(('Monthly Margin'!#REF!/1000000)*(1-#REF!))+('Monthly Margin'!#REF!/1000000)</f>
        <v>#REF!</v>
      </c>
      <c r="BK20" s="55" t="e">
        <f>(('Monthly Margin'!#REF!/1000000)*(1-#REF!))+('Monthly Margin'!#REF!/1000000)</f>
        <v>#REF!</v>
      </c>
      <c r="BL20" s="55" t="e">
        <f>(('Monthly Margin'!#REF!/1000000)*(1-#REF!))+('Monthly Margin'!#REF!/1000000)</f>
        <v>#REF!</v>
      </c>
      <c r="BM20" s="55" t="e">
        <f>(('Monthly Margin'!#REF!/1000000)*(1-#REF!))+('Monthly Margin'!#REF!/1000000)</f>
        <v>#REF!</v>
      </c>
      <c r="BN20" s="55" t="e">
        <f>(('Monthly Margin'!#REF!/1000000)*(1-#REF!))+('Monthly Margin'!#REF!/1000000)</f>
        <v>#REF!</v>
      </c>
      <c r="BO20" s="55" t="e">
        <f>(('Monthly Margin'!#REF!/1000000)*(1-#REF!))+('Monthly Margin'!#REF!/1000000)</f>
        <v>#REF!</v>
      </c>
      <c r="BP20" s="55" t="e">
        <f>(('Monthly Margin'!#REF!/1000000)*(1-#REF!))+('Monthly Margin'!#REF!/1000000)</f>
        <v>#REF!</v>
      </c>
      <c r="BQ20" s="55"/>
      <c r="BR20" s="55" t="e">
        <f>(('Monthly Margin'!#REF!/1000000)*(1-#REF!))+('Monthly Margin'!#REF!/1000000)</f>
        <v>#REF!</v>
      </c>
      <c r="BS20" s="55" t="e">
        <f>(('Monthly Margin'!#REF!/1000000)*(1-#REF!))+('Monthly Margin'!#REF!/1000000)</f>
        <v>#REF!</v>
      </c>
      <c r="BT20" s="55" t="e">
        <f>(('Monthly Margin'!#REF!/1000000)*(1-#REF!))+('Monthly Margin'!#REF!/1000000)</f>
        <v>#REF!</v>
      </c>
      <c r="BU20" s="55" t="e">
        <f>(('Monthly Margin'!#REF!/1000000)*(1-#REF!))+('Monthly Margin'!#REF!/1000000)</f>
        <v>#REF!</v>
      </c>
      <c r="BV20" s="55" t="e">
        <f>(('Monthly Margin'!#REF!/1000000)*(1-#REF!))+('Monthly Margin'!#REF!/1000000)</f>
        <v>#REF!</v>
      </c>
      <c r="BW20" s="55" t="e">
        <f>(('Monthly Margin'!#REF!/1000000)*(1-#REF!))+('Monthly Margin'!#REF!/1000000)</f>
        <v>#REF!</v>
      </c>
      <c r="BX20" s="55" t="e">
        <f>(('Monthly Margin'!#REF!/1000000)*(1-#REF!))+('Monthly Margin'!#REF!/1000000)</f>
        <v>#REF!</v>
      </c>
      <c r="BY20" s="55" t="e">
        <f>(('Monthly Margin'!#REF!/1000000)*(1-#REF!))+('Monthly Margin'!#REF!/1000000)</f>
        <v>#REF!</v>
      </c>
      <c r="BZ20" s="55" t="e">
        <f>(('Monthly Margin'!#REF!/1000000)*(1-#REF!))+('Monthly Margin'!#REF!/1000000)</f>
        <v>#REF!</v>
      </c>
      <c r="CA20" s="55" t="e">
        <f>(('Monthly Margin'!#REF!/1000000)*(1-#REF!))+('Monthly Margin'!#REF!/1000000)</f>
        <v>#REF!</v>
      </c>
      <c r="CB20" s="55" t="e">
        <f>(('Monthly Margin'!#REF!/1000000)*(1-#REF!))+('Monthly Margin'!#REF!/1000000)</f>
        <v>#REF!</v>
      </c>
      <c r="CC20" s="55" t="e">
        <f>(('Monthly Margin'!#REF!/1000000)*(1-#REF!))+('Monthly Margin'!#REF!/1000000)</f>
        <v>#REF!</v>
      </c>
      <c r="CD20" s="55"/>
      <c r="CE20" s="55" t="e">
        <f>(('Monthly Margin'!#REF!/1000000)*(1-#REF!))+('Monthly Margin'!#REF!/1000000)</f>
        <v>#REF!</v>
      </c>
      <c r="CF20" s="55" t="e">
        <f>(('Monthly Margin'!#REF!/1000000)*(1-#REF!))+('Monthly Margin'!#REF!/1000000)</f>
        <v>#REF!</v>
      </c>
      <c r="CG20" s="55" t="e">
        <f>(('Monthly Margin'!#REF!/1000000)*(1-#REF!))+('Monthly Margin'!#REF!/1000000)</f>
        <v>#REF!</v>
      </c>
      <c r="CH20" s="55" t="e">
        <f>(('Monthly Margin'!#REF!/1000000)*(1-#REF!))+('Monthly Margin'!#REF!/1000000)</f>
        <v>#REF!</v>
      </c>
      <c r="CI20" s="55" t="e">
        <f>(('Monthly Margin'!#REF!/1000000)*(1-#REF!))+('Monthly Margin'!#REF!/1000000)</f>
        <v>#REF!</v>
      </c>
      <c r="CJ20" s="55" t="e">
        <f>(('Monthly Margin'!#REF!/1000000)*(1-#REF!))+('Monthly Margin'!#REF!/1000000)</f>
        <v>#REF!</v>
      </c>
      <c r="CK20" s="55" t="e">
        <f>(('Monthly Margin'!#REF!/1000000)*(1-#REF!))+('Monthly Margin'!#REF!/1000000)</f>
        <v>#REF!</v>
      </c>
      <c r="CL20" s="55" t="e">
        <f>(('Monthly Margin'!#REF!/1000000)*(1-#REF!))+('Monthly Margin'!#REF!/1000000)</f>
        <v>#REF!</v>
      </c>
      <c r="CM20" s="55" t="e">
        <f>(('Monthly Margin'!#REF!/1000000)*(1-#REF!))+('Monthly Margin'!#REF!/1000000)</f>
        <v>#REF!</v>
      </c>
      <c r="CN20" s="55" t="e">
        <f>(('Monthly Margin'!#REF!/1000000)*(1-#REF!))+('Monthly Margin'!#REF!/1000000)</f>
        <v>#REF!</v>
      </c>
      <c r="CO20" s="55" t="e">
        <f>(('Monthly Margin'!#REF!/1000000)*(1-#REF!))+('Monthly Margin'!#REF!/1000000)</f>
        <v>#REF!</v>
      </c>
      <c r="CP20" s="55" t="e">
        <f>(('Monthly Margin'!#REF!/1000000)*(1-#REF!))+('Monthly Margin'!#REF!/1000000)</f>
        <v>#REF!</v>
      </c>
      <c r="CQ20" s="55"/>
      <c r="CR20" s="55" t="e">
        <f>(('Monthly Margin'!#REF!/1000000)*(1-#REF!))+('Monthly Margin'!#REF!/1000000)</f>
        <v>#REF!</v>
      </c>
      <c r="CS20" s="55" t="e">
        <f>(('Monthly Margin'!#REF!/1000000)*(1-#REF!))+('Monthly Margin'!#REF!/1000000)</f>
        <v>#REF!</v>
      </c>
      <c r="CT20" s="55" t="e">
        <f>(('Monthly Margin'!#REF!/1000000)*(1-#REF!))+('Monthly Margin'!#REF!/1000000)</f>
        <v>#REF!</v>
      </c>
      <c r="CU20" s="55" t="e">
        <f>(('Monthly Margin'!#REF!/1000000)*(1-#REF!))+('Monthly Margin'!#REF!/1000000)</f>
        <v>#REF!</v>
      </c>
      <c r="CV20" s="55" t="e">
        <f>(('Monthly Margin'!#REF!/1000000)*(1-#REF!))+('Monthly Margin'!#REF!/1000000)</f>
        <v>#REF!</v>
      </c>
      <c r="CW20" s="55" t="e">
        <f>(('Monthly Margin'!#REF!/1000000)*(1-#REF!))+('Monthly Margin'!#REF!/1000000)</f>
        <v>#REF!</v>
      </c>
      <c r="CX20" s="55" t="e">
        <f>(('Monthly Margin'!#REF!/1000000)*(1-#REF!))+('Monthly Margin'!#REF!/1000000)</f>
        <v>#REF!</v>
      </c>
      <c r="CY20" s="55" t="e">
        <f>(('Monthly Margin'!#REF!/1000000)*(1-#REF!))+('Monthly Margin'!#REF!/1000000)</f>
        <v>#REF!</v>
      </c>
      <c r="CZ20" s="55" t="e">
        <f>(('Monthly Margin'!#REF!/1000000)*(1-#REF!))+('Monthly Margin'!#REF!/1000000)</f>
        <v>#REF!</v>
      </c>
      <c r="DA20" s="55" t="e">
        <f>(('Monthly Margin'!#REF!/1000000)*(1-#REF!))+('Monthly Margin'!#REF!/1000000)</f>
        <v>#REF!</v>
      </c>
      <c r="DB20" s="55" t="e">
        <f>(('Monthly Margin'!#REF!/1000000)*(1-#REF!))+('Monthly Margin'!#REF!/1000000)</f>
        <v>#REF!</v>
      </c>
      <c r="DC20" s="55" t="e">
        <f>(('Monthly Margin'!#REF!/1000000)*(1-#REF!))+('Monthly Margin'!#REF!/1000000)</f>
        <v>#REF!</v>
      </c>
      <c r="DD20" s="55"/>
      <c r="DE20" s="55" t="e">
        <f>(('Monthly Margin'!#REF!/1000000)*(1-#REF!))+('Monthly Margin'!#REF!/1000000)</f>
        <v>#REF!</v>
      </c>
      <c r="DF20" s="55" t="e">
        <f>(('Monthly Margin'!#REF!/1000000)*(1-#REF!))+('Monthly Margin'!#REF!/1000000)</f>
        <v>#REF!</v>
      </c>
      <c r="DG20" s="55" t="e">
        <f>(('Monthly Margin'!#REF!/1000000)*(1-#REF!))+('Monthly Margin'!#REF!/1000000)</f>
        <v>#REF!</v>
      </c>
      <c r="DH20" s="55" t="e">
        <f>(('Monthly Margin'!#REF!/1000000)*(1-#REF!))+('Monthly Margin'!#REF!/1000000)</f>
        <v>#REF!</v>
      </c>
      <c r="DI20" s="55" t="e">
        <f>(('Monthly Margin'!#REF!/1000000)*(1-#REF!))+('Monthly Margin'!#REF!/1000000)</f>
        <v>#REF!</v>
      </c>
      <c r="DJ20" s="55" t="e">
        <f>(('Monthly Margin'!#REF!/1000000)*(1-#REF!))+('Monthly Margin'!#REF!/1000000)</f>
        <v>#REF!</v>
      </c>
      <c r="DK20" s="55" t="e">
        <f>(('Monthly Margin'!#REF!/1000000)*(1-#REF!))+('Monthly Margin'!#REF!/1000000)</f>
        <v>#REF!</v>
      </c>
      <c r="DL20" s="55" t="e">
        <f>(('Monthly Margin'!#REF!/1000000)*(1-#REF!))+('Monthly Margin'!#REF!/1000000)</f>
        <v>#REF!</v>
      </c>
      <c r="DM20" s="55" t="e">
        <f>(('Monthly Margin'!#REF!/1000000)*(1-#REF!))+('Monthly Margin'!#REF!/1000000)</f>
        <v>#REF!</v>
      </c>
      <c r="DN20" s="55" t="e">
        <f>(('Monthly Margin'!#REF!/1000000)*(1-#REF!))+('Monthly Margin'!#REF!/1000000)</f>
        <v>#REF!</v>
      </c>
      <c r="DO20" s="55" t="e">
        <f>(('Monthly Margin'!#REF!/1000000)*(1-#REF!))+('Monthly Margin'!#REF!/1000000)</f>
        <v>#REF!</v>
      </c>
      <c r="DP20" s="55" t="e">
        <f>(('Monthly Margin'!#REF!/1000000)*(1-#REF!))+('Monthly Margin'!#REF!/1000000)</f>
        <v>#REF!</v>
      </c>
      <c r="DQ20" s="55"/>
      <c r="DR20" s="55" t="e">
        <f>(('Monthly Margin'!#REF!/1000000)*(1-#REF!))+('Monthly Margin'!#REF!/1000000)</f>
        <v>#REF!</v>
      </c>
      <c r="DS20" s="55" t="e">
        <f>(('Monthly Margin'!#REF!/1000000)*(1-#REF!))+('Monthly Margin'!#REF!/1000000)</f>
        <v>#REF!</v>
      </c>
      <c r="DT20" s="55" t="e">
        <f>(('Monthly Margin'!#REF!/1000000)*(1-#REF!))+('Monthly Margin'!#REF!/1000000)</f>
        <v>#REF!</v>
      </c>
      <c r="DU20" s="55" t="e">
        <f>(('Monthly Margin'!#REF!/1000000)*(1-#REF!))+('Monthly Margin'!#REF!/1000000)</f>
        <v>#REF!</v>
      </c>
      <c r="DV20" s="55" t="e">
        <f>(('Monthly Margin'!#REF!/1000000)*(1-#REF!))+('Monthly Margin'!#REF!/1000000)</f>
        <v>#REF!</v>
      </c>
      <c r="DW20" s="55" t="e">
        <f>(('Monthly Margin'!#REF!/1000000)*(1-#REF!))+('Monthly Margin'!#REF!/1000000)</f>
        <v>#REF!</v>
      </c>
      <c r="DX20" s="55" t="e">
        <f>(('Monthly Margin'!#REF!/1000000)*(1-#REF!))+('Monthly Margin'!#REF!/1000000)</f>
        <v>#REF!</v>
      </c>
      <c r="DY20" s="55" t="e">
        <f>(('Monthly Margin'!#REF!/1000000)*(1-#REF!))+('Monthly Margin'!#REF!/1000000)</f>
        <v>#REF!</v>
      </c>
      <c r="DZ20" s="55" t="e">
        <f>(('Monthly Margin'!#REF!/1000000)*(1-#REF!))+('Monthly Margin'!#REF!/1000000)</f>
        <v>#REF!</v>
      </c>
      <c r="EA20" s="55" t="e">
        <f>(('Monthly Margin'!#REF!/1000000)*(1-#REF!))+('Monthly Margin'!#REF!/1000000)</f>
        <v>#REF!</v>
      </c>
      <c r="EB20" s="55" t="e">
        <f>(('Monthly Margin'!#REF!/1000000)*(1-#REF!))+('Monthly Margin'!#REF!/1000000)</f>
        <v>#REF!</v>
      </c>
      <c r="EC20" s="55" t="e">
        <f>(('Monthly Margin'!#REF!/1000000)*(1-#REF!))+('Monthly Margin'!#REF!/1000000)</f>
        <v>#REF!</v>
      </c>
    </row>
    <row r="21" spans="1:133" x14ac:dyDescent="0.2">
      <c r="A21" s="37">
        <v>9</v>
      </c>
      <c r="B21" s="35" t="s">
        <v>224</v>
      </c>
      <c r="C21" s="35"/>
      <c r="D21" s="35"/>
      <c r="E21" s="236" t="e">
        <f>#REF!/1000000</f>
        <v>#REF!</v>
      </c>
      <c r="F21" s="236" t="e">
        <f>#REF!/1000000</f>
        <v>#REF!</v>
      </c>
      <c r="G21" s="236" t="e">
        <f>#REF!/1000000</f>
        <v>#REF!</v>
      </c>
      <c r="H21" s="236" t="e">
        <f>#REF!/1000000</f>
        <v>#REF!</v>
      </c>
      <c r="I21" s="236" t="e">
        <f>#REF!/1000000</f>
        <v>#REF!</v>
      </c>
      <c r="J21" s="236" t="e">
        <f>#REF!/1000000</f>
        <v>#REF!</v>
      </c>
      <c r="K21" s="236" t="e">
        <f>#REF!/1000000</f>
        <v>#REF!</v>
      </c>
      <c r="L21" s="236" t="e">
        <f>#REF!/1000000</f>
        <v>#REF!</v>
      </c>
      <c r="M21" s="236" t="e">
        <f>#REF!/1000000</f>
        <v>#REF!</v>
      </c>
      <c r="N21" s="236" t="e">
        <f>#REF!/1000000</f>
        <v>#REF!</v>
      </c>
      <c r="O21" s="236" t="e">
        <f>#REF!/1000000</f>
        <v>#REF!</v>
      </c>
      <c r="P21" s="236" t="e">
        <f>#REF!/1000000</f>
        <v>#REF!</v>
      </c>
      <c r="Q21" s="203"/>
      <c r="R21" s="203" t="e">
        <f t="shared" ref="R21:AC21" si="6">E21</f>
        <v>#REF!</v>
      </c>
      <c r="S21" s="203" t="e">
        <f t="shared" si="6"/>
        <v>#REF!</v>
      </c>
      <c r="T21" s="203" t="e">
        <f t="shared" si="6"/>
        <v>#REF!</v>
      </c>
      <c r="U21" s="203" t="e">
        <f t="shared" si="6"/>
        <v>#REF!</v>
      </c>
      <c r="V21" s="203" t="e">
        <f t="shared" si="6"/>
        <v>#REF!</v>
      </c>
      <c r="W21" s="203" t="e">
        <f t="shared" si="6"/>
        <v>#REF!</v>
      </c>
      <c r="X21" s="203" t="e">
        <f t="shared" si="6"/>
        <v>#REF!</v>
      </c>
      <c r="Y21" s="203" t="e">
        <f t="shared" si="6"/>
        <v>#REF!</v>
      </c>
      <c r="Z21" s="203" t="e">
        <f t="shared" si="6"/>
        <v>#REF!</v>
      </c>
      <c r="AA21" s="203" t="e">
        <f t="shared" si="6"/>
        <v>#REF!</v>
      </c>
      <c r="AB21" s="203" t="e">
        <f t="shared" si="6"/>
        <v>#REF!</v>
      </c>
      <c r="AC21" s="203" t="e">
        <f t="shared" si="6"/>
        <v>#REF!</v>
      </c>
      <c r="AD21" s="203"/>
      <c r="AE21" s="203" t="e">
        <f t="shared" ref="AE21:AP21" si="7">R21</f>
        <v>#REF!</v>
      </c>
      <c r="AF21" s="203" t="e">
        <f t="shared" si="7"/>
        <v>#REF!</v>
      </c>
      <c r="AG21" s="203" t="e">
        <f t="shared" si="7"/>
        <v>#REF!</v>
      </c>
      <c r="AH21" s="203" t="e">
        <f t="shared" si="7"/>
        <v>#REF!</v>
      </c>
      <c r="AI21" s="203" t="e">
        <f t="shared" si="7"/>
        <v>#REF!</v>
      </c>
      <c r="AJ21" s="203" t="e">
        <f t="shared" si="7"/>
        <v>#REF!</v>
      </c>
      <c r="AK21" s="203" t="e">
        <f t="shared" si="7"/>
        <v>#REF!</v>
      </c>
      <c r="AL21" s="203" t="e">
        <f t="shared" si="7"/>
        <v>#REF!</v>
      </c>
      <c r="AM21" s="203" t="e">
        <f t="shared" si="7"/>
        <v>#REF!</v>
      </c>
      <c r="AN21" s="203" t="e">
        <f t="shared" si="7"/>
        <v>#REF!</v>
      </c>
      <c r="AO21" s="203" t="e">
        <f t="shared" si="7"/>
        <v>#REF!</v>
      </c>
      <c r="AP21" s="203" t="e">
        <f t="shared" si="7"/>
        <v>#REF!</v>
      </c>
      <c r="AQ21" s="203"/>
      <c r="AR21" s="203" t="e">
        <f t="shared" ref="AR21:BC21" si="8">AE21</f>
        <v>#REF!</v>
      </c>
      <c r="AS21" s="203" t="e">
        <f t="shared" si="8"/>
        <v>#REF!</v>
      </c>
      <c r="AT21" s="203" t="e">
        <f t="shared" si="8"/>
        <v>#REF!</v>
      </c>
      <c r="AU21" s="203" t="e">
        <f t="shared" si="8"/>
        <v>#REF!</v>
      </c>
      <c r="AV21" s="203" t="e">
        <f t="shared" si="8"/>
        <v>#REF!</v>
      </c>
      <c r="AW21" s="203" t="e">
        <f t="shared" si="8"/>
        <v>#REF!</v>
      </c>
      <c r="AX21" s="203" t="e">
        <f t="shared" si="8"/>
        <v>#REF!</v>
      </c>
      <c r="AY21" s="203" t="e">
        <f t="shared" si="8"/>
        <v>#REF!</v>
      </c>
      <c r="AZ21" s="203" t="e">
        <f t="shared" si="8"/>
        <v>#REF!</v>
      </c>
      <c r="BA21" s="203" t="e">
        <f t="shared" si="8"/>
        <v>#REF!</v>
      </c>
      <c r="BB21" s="203" t="e">
        <f t="shared" si="8"/>
        <v>#REF!</v>
      </c>
      <c r="BC21" s="203" t="e">
        <f t="shared" si="8"/>
        <v>#REF!</v>
      </c>
      <c r="BD21" s="203"/>
      <c r="BE21" s="203" t="e">
        <f t="shared" ref="BE21:BP21" si="9">AR21</f>
        <v>#REF!</v>
      </c>
      <c r="BF21" s="203" t="e">
        <f t="shared" si="9"/>
        <v>#REF!</v>
      </c>
      <c r="BG21" s="203" t="e">
        <f t="shared" si="9"/>
        <v>#REF!</v>
      </c>
      <c r="BH21" s="203" t="e">
        <f t="shared" si="9"/>
        <v>#REF!</v>
      </c>
      <c r="BI21" s="203" t="e">
        <f t="shared" si="9"/>
        <v>#REF!</v>
      </c>
      <c r="BJ21" s="203" t="e">
        <f t="shared" si="9"/>
        <v>#REF!</v>
      </c>
      <c r="BK21" s="203" t="e">
        <f t="shared" si="9"/>
        <v>#REF!</v>
      </c>
      <c r="BL21" s="203" t="e">
        <f t="shared" si="9"/>
        <v>#REF!</v>
      </c>
      <c r="BM21" s="203" t="e">
        <f t="shared" si="9"/>
        <v>#REF!</v>
      </c>
      <c r="BN21" s="203" t="e">
        <f t="shared" si="9"/>
        <v>#REF!</v>
      </c>
      <c r="BO21" s="203" t="e">
        <f t="shared" si="9"/>
        <v>#REF!</v>
      </c>
      <c r="BP21" s="203" t="e">
        <f t="shared" si="9"/>
        <v>#REF!</v>
      </c>
      <c r="BQ21" s="203"/>
      <c r="BR21" s="203" t="e">
        <f t="shared" ref="BR21:CC21" si="10">BE21</f>
        <v>#REF!</v>
      </c>
      <c r="BS21" s="203" t="e">
        <f t="shared" si="10"/>
        <v>#REF!</v>
      </c>
      <c r="BT21" s="203" t="e">
        <f t="shared" si="10"/>
        <v>#REF!</v>
      </c>
      <c r="BU21" s="203" t="e">
        <f t="shared" si="10"/>
        <v>#REF!</v>
      </c>
      <c r="BV21" s="203" t="e">
        <f t="shared" si="10"/>
        <v>#REF!</v>
      </c>
      <c r="BW21" s="203" t="e">
        <f t="shared" si="10"/>
        <v>#REF!</v>
      </c>
      <c r="BX21" s="203" t="e">
        <f t="shared" si="10"/>
        <v>#REF!</v>
      </c>
      <c r="BY21" s="203" t="e">
        <f t="shared" si="10"/>
        <v>#REF!</v>
      </c>
      <c r="BZ21" s="203" t="e">
        <f t="shared" si="10"/>
        <v>#REF!</v>
      </c>
      <c r="CA21" s="203" t="e">
        <f t="shared" si="10"/>
        <v>#REF!</v>
      </c>
      <c r="CB21" s="203" t="e">
        <f t="shared" si="10"/>
        <v>#REF!</v>
      </c>
      <c r="CC21" s="203" t="e">
        <f t="shared" si="10"/>
        <v>#REF!</v>
      </c>
      <c r="CD21" s="203"/>
      <c r="CE21" s="203" t="e">
        <f t="shared" ref="CE21:CP21" si="11">BR21</f>
        <v>#REF!</v>
      </c>
      <c r="CF21" s="203" t="e">
        <f t="shared" si="11"/>
        <v>#REF!</v>
      </c>
      <c r="CG21" s="203" t="e">
        <f t="shared" si="11"/>
        <v>#REF!</v>
      </c>
      <c r="CH21" s="203" t="e">
        <f t="shared" si="11"/>
        <v>#REF!</v>
      </c>
      <c r="CI21" s="203" t="e">
        <f t="shared" si="11"/>
        <v>#REF!</v>
      </c>
      <c r="CJ21" s="203" t="e">
        <f t="shared" si="11"/>
        <v>#REF!</v>
      </c>
      <c r="CK21" s="203" t="e">
        <f t="shared" si="11"/>
        <v>#REF!</v>
      </c>
      <c r="CL21" s="203" t="e">
        <f t="shared" si="11"/>
        <v>#REF!</v>
      </c>
      <c r="CM21" s="203" t="e">
        <f t="shared" si="11"/>
        <v>#REF!</v>
      </c>
      <c r="CN21" s="203" t="e">
        <f t="shared" si="11"/>
        <v>#REF!</v>
      </c>
      <c r="CO21" s="203" t="e">
        <f t="shared" si="11"/>
        <v>#REF!</v>
      </c>
      <c r="CP21" s="203" t="e">
        <f t="shared" si="11"/>
        <v>#REF!</v>
      </c>
      <c r="CQ21" s="203"/>
      <c r="CR21" s="203" t="e">
        <f t="shared" ref="CR21:DC21" si="12">CE21</f>
        <v>#REF!</v>
      </c>
      <c r="CS21" s="203" t="e">
        <f t="shared" si="12"/>
        <v>#REF!</v>
      </c>
      <c r="CT21" s="203" t="e">
        <f t="shared" si="12"/>
        <v>#REF!</v>
      </c>
      <c r="CU21" s="203" t="e">
        <f t="shared" si="12"/>
        <v>#REF!</v>
      </c>
      <c r="CV21" s="203" t="e">
        <f t="shared" si="12"/>
        <v>#REF!</v>
      </c>
      <c r="CW21" s="203" t="e">
        <f t="shared" si="12"/>
        <v>#REF!</v>
      </c>
      <c r="CX21" s="203" t="e">
        <f t="shared" si="12"/>
        <v>#REF!</v>
      </c>
      <c r="CY21" s="203" t="e">
        <f t="shared" si="12"/>
        <v>#REF!</v>
      </c>
      <c r="CZ21" s="203" t="e">
        <f t="shared" si="12"/>
        <v>#REF!</v>
      </c>
      <c r="DA21" s="203" t="e">
        <f t="shared" si="12"/>
        <v>#REF!</v>
      </c>
      <c r="DB21" s="203" t="e">
        <f t="shared" si="12"/>
        <v>#REF!</v>
      </c>
      <c r="DC21" s="203" t="e">
        <f t="shared" si="12"/>
        <v>#REF!</v>
      </c>
      <c r="DD21" s="203"/>
      <c r="DE21" s="203" t="e">
        <f t="shared" ref="DE21:DP21" si="13">CR21</f>
        <v>#REF!</v>
      </c>
      <c r="DF21" s="203" t="e">
        <f t="shared" si="13"/>
        <v>#REF!</v>
      </c>
      <c r="DG21" s="203" t="e">
        <f t="shared" si="13"/>
        <v>#REF!</v>
      </c>
      <c r="DH21" s="203" t="e">
        <f t="shared" si="13"/>
        <v>#REF!</v>
      </c>
      <c r="DI21" s="203" t="e">
        <f t="shared" si="13"/>
        <v>#REF!</v>
      </c>
      <c r="DJ21" s="203" t="e">
        <f t="shared" si="13"/>
        <v>#REF!</v>
      </c>
      <c r="DK21" s="203" t="e">
        <f t="shared" si="13"/>
        <v>#REF!</v>
      </c>
      <c r="DL21" s="203" t="e">
        <f t="shared" si="13"/>
        <v>#REF!</v>
      </c>
      <c r="DM21" s="203" t="e">
        <f t="shared" si="13"/>
        <v>#REF!</v>
      </c>
      <c r="DN21" s="203" t="e">
        <f t="shared" si="13"/>
        <v>#REF!</v>
      </c>
      <c r="DO21" s="203" t="e">
        <f t="shared" si="13"/>
        <v>#REF!</v>
      </c>
      <c r="DP21" s="203" t="e">
        <f t="shared" si="13"/>
        <v>#REF!</v>
      </c>
      <c r="DQ21" s="203"/>
      <c r="DR21" s="203" t="e">
        <f t="shared" ref="DR21:EC21" si="14">DE21</f>
        <v>#REF!</v>
      </c>
      <c r="DS21" s="203" t="e">
        <f t="shared" si="14"/>
        <v>#REF!</v>
      </c>
      <c r="DT21" s="203" t="e">
        <f t="shared" si="14"/>
        <v>#REF!</v>
      </c>
      <c r="DU21" s="203" t="e">
        <f t="shared" si="14"/>
        <v>#REF!</v>
      </c>
      <c r="DV21" s="203" t="e">
        <f t="shared" si="14"/>
        <v>#REF!</v>
      </c>
      <c r="DW21" s="203" t="e">
        <f t="shared" si="14"/>
        <v>#REF!</v>
      </c>
      <c r="DX21" s="203" t="e">
        <f t="shared" si="14"/>
        <v>#REF!</v>
      </c>
      <c r="DY21" s="203" t="e">
        <f t="shared" si="14"/>
        <v>#REF!</v>
      </c>
      <c r="DZ21" s="203" t="e">
        <f t="shared" si="14"/>
        <v>#REF!</v>
      </c>
      <c r="EA21" s="203" t="e">
        <f t="shared" si="14"/>
        <v>#REF!</v>
      </c>
      <c r="EB21" s="203" t="e">
        <f t="shared" si="14"/>
        <v>#REF!</v>
      </c>
      <c r="EC21" s="203" t="e">
        <f t="shared" si="14"/>
        <v>#REF!</v>
      </c>
    </row>
    <row r="22" spans="1:133" x14ac:dyDescent="0.2">
      <c r="B22" s="35"/>
      <c r="C22" s="35"/>
      <c r="D22" s="3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</row>
    <row r="23" spans="1:133" x14ac:dyDescent="0.2">
      <c r="A23" s="37">
        <v>10</v>
      </c>
      <c r="B23" s="35"/>
      <c r="C23" s="31" t="s">
        <v>54</v>
      </c>
      <c r="D23" s="31"/>
      <c r="E23" s="55" t="e">
        <f t="shared" ref="E23" si="15">+E12+E18+SUM(E20:E21)</f>
        <v>#REF!</v>
      </c>
      <c r="F23" s="55" t="e">
        <f t="shared" ref="F23:BP23" si="16">+F12+F18+SUM(F20:F21)</f>
        <v>#REF!</v>
      </c>
      <c r="G23" s="55" t="e">
        <f t="shared" si="16"/>
        <v>#REF!</v>
      </c>
      <c r="H23" s="55" t="e">
        <f t="shared" si="16"/>
        <v>#REF!</v>
      </c>
      <c r="I23" s="55" t="e">
        <f t="shared" si="16"/>
        <v>#REF!</v>
      </c>
      <c r="J23" s="55" t="e">
        <f t="shared" si="16"/>
        <v>#REF!</v>
      </c>
      <c r="K23" s="55" t="e">
        <f t="shared" si="16"/>
        <v>#REF!</v>
      </c>
      <c r="L23" s="55" t="e">
        <f t="shared" si="16"/>
        <v>#REF!</v>
      </c>
      <c r="M23" s="55" t="e">
        <f t="shared" si="16"/>
        <v>#REF!</v>
      </c>
      <c r="N23" s="55" t="e">
        <f t="shared" si="16"/>
        <v>#REF!</v>
      </c>
      <c r="O23" s="55" t="e">
        <f t="shared" si="16"/>
        <v>#REF!</v>
      </c>
      <c r="P23" s="55" t="e">
        <f t="shared" si="16"/>
        <v>#REF!</v>
      </c>
      <c r="Q23" s="55"/>
      <c r="R23" s="55" t="e">
        <f t="shared" si="16"/>
        <v>#REF!</v>
      </c>
      <c r="S23" s="55" t="e">
        <f t="shared" si="16"/>
        <v>#REF!</v>
      </c>
      <c r="T23" s="55" t="e">
        <f t="shared" si="16"/>
        <v>#REF!</v>
      </c>
      <c r="U23" s="55" t="e">
        <f t="shared" si="16"/>
        <v>#REF!</v>
      </c>
      <c r="V23" s="55" t="e">
        <f t="shared" si="16"/>
        <v>#REF!</v>
      </c>
      <c r="W23" s="55" t="e">
        <f t="shared" si="16"/>
        <v>#REF!</v>
      </c>
      <c r="X23" s="55" t="e">
        <f t="shared" si="16"/>
        <v>#REF!</v>
      </c>
      <c r="Y23" s="55" t="e">
        <f t="shared" si="16"/>
        <v>#REF!</v>
      </c>
      <c r="Z23" s="55" t="e">
        <f t="shared" si="16"/>
        <v>#REF!</v>
      </c>
      <c r="AA23" s="55" t="e">
        <f t="shared" si="16"/>
        <v>#REF!</v>
      </c>
      <c r="AB23" s="55" t="e">
        <f t="shared" si="16"/>
        <v>#REF!</v>
      </c>
      <c r="AC23" s="55" t="e">
        <f t="shared" si="16"/>
        <v>#REF!</v>
      </c>
      <c r="AD23" s="55"/>
      <c r="AE23" s="55" t="e">
        <f t="shared" si="16"/>
        <v>#REF!</v>
      </c>
      <c r="AF23" s="55" t="e">
        <f t="shared" si="16"/>
        <v>#REF!</v>
      </c>
      <c r="AG23" s="55" t="e">
        <f t="shared" si="16"/>
        <v>#REF!</v>
      </c>
      <c r="AH23" s="55" t="e">
        <f t="shared" si="16"/>
        <v>#REF!</v>
      </c>
      <c r="AI23" s="55" t="e">
        <f t="shared" si="16"/>
        <v>#REF!</v>
      </c>
      <c r="AJ23" s="55" t="e">
        <f t="shared" si="16"/>
        <v>#REF!</v>
      </c>
      <c r="AK23" s="55" t="e">
        <f t="shared" si="16"/>
        <v>#REF!</v>
      </c>
      <c r="AL23" s="55" t="e">
        <f t="shared" si="16"/>
        <v>#REF!</v>
      </c>
      <c r="AM23" s="55" t="e">
        <f t="shared" si="16"/>
        <v>#REF!</v>
      </c>
      <c r="AN23" s="55" t="e">
        <f t="shared" si="16"/>
        <v>#REF!</v>
      </c>
      <c r="AO23" s="55" t="e">
        <f t="shared" si="16"/>
        <v>#REF!</v>
      </c>
      <c r="AP23" s="55" t="e">
        <f t="shared" si="16"/>
        <v>#REF!</v>
      </c>
      <c r="AQ23" s="55"/>
      <c r="AR23" s="55" t="e">
        <f t="shared" si="16"/>
        <v>#REF!</v>
      </c>
      <c r="AS23" s="55" t="e">
        <f t="shared" si="16"/>
        <v>#REF!</v>
      </c>
      <c r="AT23" s="55" t="e">
        <f t="shared" si="16"/>
        <v>#REF!</v>
      </c>
      <c r="AU23" s="55" t="e">
        <f t="shared" si="16"/>
        <v>#REF!</v>
      </c>
      <c r="AV23" s="55" t="e">
        <f t="shared" si="16"/>
        <v>#REF!</v>
      </c>
      <c r="AW23" s="55" t="e">
        <f t="shared" si="16"/>
        <v>#REF!</v>
      </c>
      <c r="AX23" s="55" t="e">
        <f t="shared" si="16"/>
        <v>#REF!</v>
      </c>
      <c r="AY23" s="55" t="e">
        <f t="shared" si="16"/>
        <v>#REF!</v>
      </c>
      <c r="AZ23" s="55" t="e">
        <f t="shared" si="16"/>
        <v>#REF!</v>
      </c>
      <c r="BA23" s="55" t="e">
        <f t="shared" si="16"/>
        <v>#REF!</v>
      </c>
      <c r="BB23" s="55" t="e">
        <f t="shared" si="16"/>
        <v>#REF!</v>
      </c>
      <c r="BC23" s="55" t="e">
        <f t="shared" si="16"/>
        <v>#REF!</v>
      </c>
      <c r="BD23" s="55"/>
      <c r="BE23" s="55" t="e">
        <f t="shared" si="16"/>
        <v>#REF!</v>
      </c>
      <c r="BF23" s="55" t="e">
        <f t="shared" si="16"/>
        <v>#REF!</v>
      </c>
      <c r="BG23" s="55" t="e">
        <f t="shared" si="16"/>
        <v>#REF!</v>
      </c>
      <c r="BH23" s="55" t="e">
        <f t="shared" si="16"/>
        <v>#REF!</v>
      </c>
      <c r="BI23" s="55" t="e">
        <f t="shared" si="16"/>
        <v>#REF!</v>
      </c>
      <c r="BJ23" s="55" t="e">
        <f t="shared" si="16"/>
        <v>#REF!</v>
      </c>
      <c r="BK23" s="55" t="e">
        <f t="shared" si="16"/>
        <v>#REF!</v>
      </c>
      <c r="BL23" s="55" t="e">
        <f t="shared" si="16"/>
        <v>#REF!</v>
      </c>
      <c r="BM23" s="55" t="e">
        <f t="shared" si="16"/>
        <v>#REF!</v>
      </c>
      <c r="BN23" s="55" t="e">
        <f t="shared" si="16"/>
        <v>#REF!</v>
      </c>
      <c r="BO23" s="55" t="e">
        <f t="shared" si="16"/>
        <v>#REF!</v>
      </c>
      <c r="BP23" s="55" t="e">
        <f t="shared" si="16"/>
        <v>#REF!</v>
      </c>
      <c r="BQ23" s="55"/>
      <c r="BR23" s="55" t="e">
        <f t="shared" ref="BR23:EC23" si="17">+BR12+BR18+SUM(BR20:BR21)</f>
        <v>#REF!</v>
      </c>
      <c r="BS23" s="55" t="e">
        <f t="shared" si="17"/>
        <v>#REF!</v>
      </c>
      <c r="BT23" s="55" t="e">
        <f t="shared" si="17"/>
        <v>#REF!</v>
      </c>
      <c r="BU23" s="55" t="e">
        <f t="shared" si="17"/>
        <v>#REF!</v>
      </c>
      <c r="BV23" s="55" t="e">
        <f t="shared" si="17"/>
        <v>#REF!</v>
      </c>
      <c r="BW23" s="55" t="e">
        <f t="shared" si="17"/>
        <v>#REF!</v>
      </c>
      <c r="BX23" s="55" t="e">
        <f t="shared" si="17"/>
        <v>#REF!</v>
      </c>
      <c r="BY23" s="55" t="e">
        <f t="shared" si="17"/>
        <v>#REF!</v>
      </c>
      <c r="BZ23" s="55" t="e">
        <f t="shared" si="17"/>
        <v>#REF!</v>
      </c>
      <c r="CA23" s="55" t="e">
        <f t="shared" si="17"/>
        <v>#REF!</v>
      </c>
      <c r="CB23" s="55" t="e">
        <f t="shared" si="17"/>
        <v>#REF!</v>
      </c>
      <c r="CC23" s="55" t="e">
        <f t="shared" si="17"/>
        <v>#REF!</v>
      </c>
      <c r="CD23" s="55"/>
      <c r="CE23" s="55" t="e">
        <f t="shared" si="17"/>
        <v>#REF!</v>
      </c>
      <c r="CF23" s="55" t="e">
        <f t="shared" si="17"/>
        <v>#REF!</v>
      </c>
      <c r="CG23" s="55" t="e">
        <f t="shared" si="17"/>
        <v>#REF!</v>
      </c>
      <c r="CH23" s="55" t="e">
        <f t="shared" si="17"/>
        <v>#REF!</v>
      </c>
      <c r="CI23" s="55" t="e">
        <f t="shared" si="17"/>
        <v>#REF!</v>
      </c>
      <c r="CJ23" s="55" t="e">
        <f t="shared" si="17"/>
        <v>#REF!</v>
      </c>
      <c r="CK23" s="55" t="e">
        <f t="shared" si="17"/>
        <v>#REF!</v>
      </c>
      <c r="CL23" s="55" t="e">
        <f t="shared" si="17"/>
        <v>#REF!</v>
      </c>
      <c r="CM23" s="55" t="e">
        <f t="shared" si="17"/>
        <v>#REF!</v>
      </c>
      <c r="CN23" s="55" t="e">
        <f t="shared" si="17"/>
        <v>#REF!</v>
      </c>
      <c r="CO23" s="55" t="e">
        <f t="shared" si="17"/>
        <v>#REF!</v>
      </c>
      <c r="CP23" s="55" t="e">
        <f t="shared" si="17"/>
        <v>#REF!</v>
      </c>
      <c r="CQ23" s="55"/>
      <c r="CR23" s="55" t="e">
        <f t="shared" si="17"/>
        <v>#REF!</v>
      </c>
      <c r="CS23" s="55" t="e">
        <f t="shared" si="17"/>
        <v>#REF!</v>
      </c>
      <c r="CT23" s="55" t="e">
        <f t="shared" si="17"/>
        <v>#REF!</v>
      </c>
      <c r="CU23" s="55" t="e">
        <f t="shared" si="17"/>
        <v>#REF!</v>
      </c>
      <c r="CV23" s="55" t="e">
        <f t="shared" si="17"/>
        <v>#REF!</v>
      </c>
      <c r="CW23" s="55" t="e">
        <f t="shared" si="17"/>
        <v>#REF!</v>
      </c>
      <c r="CX23" s="55" t="e">
        <f t="shared" si="17"/>
        <v>#REF!</v>
      </c>
      <c r="CY23" s="55" t="e">
        <f t="shared" si="17"/>
        <v>#REF!</v>
      </c>
      <c r="CZ23" s="55" t="e">
        <f t="shared" si="17"/>
        <v>#REF!</v>
      </c>
      <c r="DA23" s="55" t="e">
        <f t="shared" si="17"/>
        <v>#REF!</v>
      </c>
      <c r="DB23" s="55" t="e">
        <f t="shared" si="17"/>
        <v>#REF!</v>
      </c>
      <c r="DC23" s="55" t="e">
        <f t="shared" si="17"/>
        <v>#REF!</v>
      </c>
      <c r="DD23" s="55"/>
      <c r="DE23" s="55" t="e">
        <f t="shared" si="17"/>
        <v>#REF!</v>
      </c>
      <c r="DF23" s="55" t="e">
        <f t="shared" si="17"/>
        <v>#REF!</v>
      </c>
      <c r="DG23" s="55" t="e">
        <f t="shared" si="17"/>
        <v>#REF!</v>
      </c>
      <c r="DH23" s="55" t="e">
        <f t="shared" si="17"/>
        <v>#REF!</v>
      </c>
      <c r="DI23" s="55" t="e">
        <f t="shared" si="17"/>
        <v>#REF!</v>
      </c>
      <c r="DJ23" s="55" t="e">
        <f t="shared" si="17"/>
        <v>#REF!</v>
      </c>
      <c r="DK23" s="55" t="e">
        <f t="shared" si="17"/>
        <v>#REF!</v>
      </c>
      <c r="DL23" s="55" t="e">
        <f t="shared" si="17"/>
        <v>#REF!</v>
      </c>
      <c r="DM23" s="55" t="e">
        <f t="shared" si="17"/>
        <v>#REF!</v>
      </c>
      <c r="DN23" s="55" t="e">
        <f t="shared" si="17"/>
        <v>#REF!</v>
      </c>
      <c r="DO23" s="55" t="e">
        <f t="shared" si="17"/>
        <v>#REF!</v>
      </c>
      <c r="DP23" s="55" t="e">
        <f t="shared" si="17"/>
        <v>#REF!</v>
      </c>
      <c r="DQ23" s="55"/>
      <c r="DR23" s="55" t="e">
        <f t="shared" si="17"/>
        <v>#REF!</v>
      </c>
      <c r="DS23" s="55" t="e">
        <f t="shared" si="17"/>
        <v>#REF!</v>
      </c>
      <c r="DT23" s="55" t="e">
        <f t="shared" si="17"/>
        <v>#REF!</v>
      </c>
      <c r="DU23" s="55" t="e">
        <f t="shared" si="17"/>
        <v>#REF!</v>
      </c>
      <c r="DV23" s="55" t="e">
        <f t="shared" si="17"/>
        <v>#REF!</v>
      </c>
      <c r="DW23" s="55" t="e">
        <f t="shared" si="17"/>
        <v>#REF!</v>
      </c>
      <c r="DX23" s="55" t="e">
        <f t="shared" si="17"/>
        <v>#REF!</v>
      </c>
      <c r="DY23" s="55" t="e">
        <f t="shared" si="17"/>
        <v>#REF!</v>
      </c>
      <c r="DZ23" s="55" t="e">
        <f t="shared" si="17"/>
        <v>#REF!</v>
      </c>
      <c r="EA23" s="55" t="e">
        <f t="shared" si="17"/>
        <v>#REF!</v>
      </c>
      <c r="EB23" s="55" t="e">
        <f t="shared" si="17"/>
        <v>#REF!</v>
      </c>
      <c r="EC23" s="55" t="e">
        <f t="shared" si="17"/>
        <v>#REF!</v>
      </c>
    </row>
    <row r="24" spans="1:133" x14ac:dyDescent="0.2"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</row>
    <row r="25" spans="1:133" x14ac:dyDescent="0.2"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</row>
    <row r="26" spans="1:133" x14ac:dyDescent="0.2">
      <c r="A26" s="35" t="s">
        <v>55</v>
      </c>
      <c r="B26" s="35"/>
      <c r="C26" s="35"/>
      <c r="D26" s="35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</row>
    <row r="27" spans="1:133" x14ac:dyDescent="0.2">
      <c r="A27" s="35"/>
      <c r="B27" s="35"/>
      <c r="C27" s="35"/>
      <c r="D27" s="35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</row>
    <row r="28" spans="1:133" x14ac:dyDescent="0.2">
      <c r="A28" s="37">
        <v>11</v>
      </c>
      <c r="B28" s="35" t="s">
        <v>56</v>
      </c>
      <c r="C28" s="35"/>
      <c r="D28" s="35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</row>
    <row r="29" spans="1:133" x14ac:dyDescent="0.2">
      <c r="A29" s="37">
        <v>12</v>
      </c>
      <c r="B29" s="34" t="s">
        <v>57</v>
      </c>
      <c r="C29" s="35"/>
      <c r="D29" s="35"/>
      <c r="E29" s="204" t="e">
        <f>#REF!/1000000</f>
        <v>#REF!</v>
      </c>
      <c r="F29" s="204" t="e">
        <f>#REF!/1000000</f>
        <v>#REF!</v>
      </c>
      <c r="G29" s="204" t="e">
        <f>#REF!/1000000</f>
        <v>#REF!</v>
      </c>
      <c r="H29" s="204" t="e">
        <f>#REF!/1000000</f>
        <v>#REF!</v>
      </c>
      <c r="I29" s="204" t="e">
        <f>#REF!/1000000</f>
        <v>#REF!</v>
      </c>
      <c r="J29" s="204" t="e">
        <f>#REF!/1000000</f>
        <v>#REF!</v>
      </c>
      <c r="K29" s="204" t="e">
        <f>#REF!/1000000</f>
        <v>#REF!</v>
      </c>
      <c r="L29" s="204" t="e">
        <f>#REF!/1000000</f>
        <v>#REF!</v>
      </c>
      <c r="M29" s="204" t="e">
        <f>#REF!/1000000</f>
        <v>#REF!</v>
      </c>
      <c r="N29" s="204" t="e">
        <f>#REF!/1000000</f>
        <v>#REF!</v>
      </c>
      <c r="O29" s="204" t="e">
        <f>#REF!/1000000</f>
        <v>#REF!</v>
      </c>
      <c r="P29" s="204" t="e">
        <f>#REF!/1000000</f>
        <v>#REF!</v>
      </c>
      <c r="Q29" s="204"/>
      <c r="R29" s="204" t="e">
        <f>#REF!/1000000</f>
        <v>#REF!</v>
      </c>
      <c r="S29" s="204" t="e">
        <f>#REF!/1000000</f>
        <v>#REF!</v>
      </c>
      <c r="T29" s="204" t="e">
        <f>#REF!/1000000</f>
        <v>#REF!</v>
      </c>
      <c r="U29" s="204" t="e">
        <f>#REF!/1000000</f>
        <v>#REF!</v>
      </c>
      <c r="V29" s="204" t="e">
        <f>#REF!/1000000</f>
        <v>#REF!</v>
      </c>
      <c r="W29" s="204" t="e">
        <f>#REF!/1000000</f>
        <v>#REF!</v>
      </c>
      <c r="X29" s="204" t="e">
        <f>#REF!/1000000</f>
        <v>#REF!</v>
      </c>
      <c r="Y29" s="204" t="e">
        <f>#REF!/1000000</f>
        <v>#REF!</v>
      </c>
      <c r="Z29" s="204" t="e">
        <f>#REF!/1000000</f>
        <v>#REF!</v>
      </c>
      <c r="AA29" s="204" t="e">
        <f>#REF!/1000000</f>
        <v>#REF!</v>
      </c>
      <c r="AB29" s="204" t="e">
        <f>#REF!/1000000</f>
        <v>#REF!</v>
      </c>
      <c r="AC29" s="204" t="e">
        <f>#REF!/1000000</f>
        <v>#REF!</v>
      </c>
      <c r="AD29" s="204"/>
      <c r="AE29" s="204" t="e">
        <f>#REF!/1000000</f>
        <v>#REF!</v>
      </c>
      <c r="AF29" s="204" t="e">
        <f>#REF!/1000000</f>
        <v>#REF!</v>
      </c>
      <c r="AG29" s="204" t="e">
        <f>#REF!/1000000</f>
        <v>#REF!</v>
      </c>
      <c r="AH29" s="204" t="e">
        <f>#REF!/1000000</f>
        <v>#REF!</v>
      </c>
      <c r="AI29" s="204" t="e">
        <f>#REF!/1000000</f>
        <v>#REF!</v>
      </c>
      <c r="AJ29" s="204" t="e">
        <f>#REF!/1000000</f>
        <v>#REF!</v>
      </c>
      <c r="AK29" s="204" t="e">
        <f>#REF!/1000000</f>
        <v>#REF!</v>
      </c>
      <c r="AL29" s="204" t="e">
        <f>#REF!/1000000</f>
        <v>#REF!</v>
      </c>
      <c r="AM29" s="204" t="e">
        <f>#REF!/1000000</f>
        <v>#REF!</v>
      </c>
      <c r="AN29" s="204" t="e">
        <f>#REF!/1000000</f>
        <v>#REF!</v>
      </c>
      <c r="AO29" s="204" t="e">
        <f>#REF!/1000000</f>
        <v>#REF!</v>
      </c>
      <c r="AP29" s="204" t="e">
        <f>#REF!/1000000</f>
        <v>#REF!</v>
      </c>
      <c r="AQ29" s="204"/>
      <c r="AR29" s="204" t="e">
        <f>#REF!/1000000</f>
        <v>#REF!</v>
      </c>
      <c r="AS29" s="204" t="e">
        <f>#REF!/1000000</f>
        <v>#REF!</v>
      </c>
      <c r="AT29" s="204" t="e">
        <f>#REF!/1000000</f>
        <v>#REF!</v>
      </c>
      <c r="AU29" s="204" t="e">
        <f>#REF!/1000000</f>
        <v>#REF!</v>
      </c>
      <c r="AV29" s="204" t="e">
        <f>#REF!/1000000</f>
        <v>#REF!</v>
      </c>
      <c r="AW29" s="204" t="e">
        <f>#REF!/1000000</f>
        <v>#REF!</v>
      </c>
      <c r="AX29" s="204" t="e">
        <f>#REF!/1000000</f>
        <v>#REF!</v>
      </c>
      <c r="AY29" s="204" t="e">
        <f>#REF!/1000000</f>
        <v>#REF!</v>
      </c>
      <c r="AZ29" s="204" t="e">
        <f>#REF!/1000000</f>
        <v>#REF!</v>
      </c>
      <c r="BA29" s="204" t="e">
        <f>#REF!/1000000</f>
        <v>#REF!</v>
      </c>
      <c r="BB29" s="204" t="e">
        <f>#REF!/1000000</f>
        <v>#REF!</v>
      </c>
      <c r="BC29" s="204" t="e">
        <f>#REF!/1000000</f>
        <v>#REF!</v>
      </c>
      <c r="BD29" s="204"/>
      <c r="BE29" s="204" t="e">
        <f>#REF!/1000000</f>
        <v>#REF!</v>
      </c>
      <c r="BF29" s="204" t="e">
        <f>#REF!/1000000</f>
        <v>#REF!</v>
      </c>
      <c r="BG29" s="204" t="e">
        <f>#REF!/1000000</f>
        <v>#REF!</v>
      </c>
      <c r="BH29" s="204" t="e">
        <f>#REF!/1000000</f>
        <v>#REF!</v>
      </c>
      <c r="BI29" s="204" t="e">
        <f>#REF!/1000000</f>
        <v>#REF!</v>
      </c>
      <c r="BJ29" s="204" t="e">
        <f>#REF!/1000000</f>
        <v>#REF!</v>
      </c>
      <c r="BK29" s="204" t="e">
        <f>#REF!/1000000</f>
        <v>#REF!</v>
      </c>
      <c r="BL29" s="204" t="e">
        <f>#REF!/1000000</f>
        <v>#REF!</v>
      </c>
      <c r="BM29" s="204" t="e">
        <f>#REF!/1000000</f>
        <v>#REF!</v>
      </c>
      <c r="BN29" s="204" t="e">
        <f>#REF!/1000000</f>
        <v>#REF!</v>
      </c>
      <c r="BO29" s="204" t="e">
        <f>#REF!/1000000</f>
        <v>#REF!</v>
      </c>
      <c r="BP29" s="204" t="e">
        <f>#REF!/1000000</f>
        <v>#REF!</v>
      </c>
      <c r="BQ29" s="204"/>
      <c r="BR29" s="204" t="e">
        <f>#REF!/1000000</f>
        <v>#REF!</v>
      </c>
      <c r="BS29" s="204" t="e">
        <f>#REF!/1000000</f>
        <v>#REF!</v>
      </c>
      <c r="BT29" s="204" t="e">
        <f>#REF!/1000000</f>
        <v>#REF!</v>
      </c>
      <c r="BU29" s="204" t="e">
        <f>#REF!/1000000</f>
        <v>#REF!</v>
      </c>
      <c r="BV29" s="204" t="e">
        <f>#REF!/1000000</f>
        <v>#REF!</v>
      </c>
      <c r="BW29" s="204" t="e">
        <f>#REF!/1000000</f>
        <v>#REF!</v>
      </c>
      <c r="BX29" s="204" t="e">
        <f>#REF!/1000000</f>
        <v>#REF!</v>
      </c>
      <c r="BY29" s="204" t="e">
        <f>#REF!/1000000</f>
        <v>#REF!</v>
      </c>
      <c r="BZ29" s="204" t="e">
        <f>#REF!/1000000</f>
        <v>#REF!</v>
      </c>
      <c r="CA29" s="204" t="e">
        <f>#REF!/1000000</f>
        <v>#REF!</v>
      </c>
      <c r="CB29" s="204" t="e">
        <f>#REF!/1000000</f>
        <v>#REF!</v>
      </c>
      <c r="CC29" s="204" t="e">
        <f>#REF!/1000000</f>
        <v>#REF!</v>
      </c>
      <c r="CD29" s="204"/>
      <c r="CE29" s="204" t="e">
        <f>#REF!/1000000</f>
        <v>#REF!</v>
      </c>
      <c r="CF29" s="204" t="e">
        <f>#REF!/1000000</f>
        <v>#REF!</v>
      </c>
      <c r="CG29" s="204" t="e">
        <f>#REF!/1000000</f>
        <v>#REF!</v>
      </c>
      <c r="CH29" s="204" t="e">
        <f>#REF!/1000000</f>
        <v>#REF!</v>
      </c>
      <c r="CI29" s="204" t="e">
        <f>#REF!/1000000</f>
        <v>#REF!</v>
      </c>
      <c r="CJ29" s="204" t="e">
        <f>#REF!/1000000</f>
        <v>#REF!</v>
      </c>
      <c r="CK29" s="204" t="e">
        <f>#REF!/1000000</f>
        <v>#REF!</v>
      </c>
      <c r="CL29" s="204" t="e">
        <f>#REF!/1000000</f>
        <v>#REF!</v>
      </c>
      <c r="CM29" s="204" t="e">
        <f>#REF!/1000000</f>
        <v>#REF!</v>
      </c>
      <c r="CN29" s="204" t="e">
        <f>#REF!/1000000</f>
        <v>#REF!</v>
      </c>
      <c r="CO29" s="204" t="e">
        <f>#REF!/1000000</f>
        <v>#REF!</v>
      </c>
      <c r="CP29" s="204" t="e">
        <f>#REF!/1000000</f>
        <v>#REF!</v>
      </c>
      <c r="CQ29" s="204"/>
      <c r="CR29" s="204" t="e">
        <f>#REF!/1000000</f>
        <v>#REF!</v>
      </c>
      <c r="CS29" s="204" t="e">
        <f>#REF!/1000000</f>
        <v>#REF!</v>
      </c>
      <c r="CT29" s="204" t="e">
        <f>#REF!/1000000</f>
        <v>#REF!</v>
      </c>
      <c r="CU29" s="204" t="e">
        <f>#REF!/1000000</f>
        <v>#REF!</v>
      </c>
      <c r="CV29" s="204" t="e">
        <f>#REF!/1000000</f>
        <v>#REF!</v>
      </c>
      <c r="CW29" s="204" t="e">
        <f>#REF!/1000000</f>
        <v>#REF!</v>
      </c>
      <c r="CX29" s="204" t="e">
        <f>#REF!/1000000</f>
        <v>#REF!</v>
      </c>
      <c r="CY29" s="204" t="e">
        <f>#REF!/1000000</f>
        <v>#REF!</v>
      </c>
      <c r="CZ29" s="204" t="e">
        <f>#REF!/1000000</f>
        <v>#REF!</v>
      </c>
      <c r="DA29" s="204" t="e">
        <f>#REF!/1000000</f>
        <v>#REF!</v>
      </c>
      <c r="DB29" s="204" t="e">
        <f>#REF!/1000000</f>
        <v>#REF!</v>
      </c>
      <c r="DC29" s="204" t="e">
        <f>#REF!/1000000</f>
        <v>#REF!</v>
      </c>
      <c r="DD29" s="204"/>
      <c r="DE29" s="204" t="e">
        <f>#REF!/1000000</f>
        <v>#REF!</v>
      </c>
      <c r="DF29" s="204" t="e">
        <f>#REF!/1000000</f>
        <v>#REF!</v>
      </c>
      <c r="DG29" s="204" t="e">
        <f>#REF!/1000000</f>
        <v>#REF!</v>
      </c>
      <c r="DH29" s="204" t="e">
        <f>#REF!/1000000</f>
        <v>#REF!</v>
      </c>
      <c r="DI29" s="204" t="e">
        <f>#REF!/1000000</f>
        <v>#REF!</v>
      </c>
      <c r="DJ29" s="204" t="e">
        <f>#REF!/1000000</f>
        <v>#REF!</v>
      </c>
      <c r="DK29" s="204" t="e">
        <f>#REF!/1000000</f>
        <v>#REF!</v>
      </c>
      <c r="DL29" s="204" t="e">
        <f>#REF!/1000000</f>
        <v>#REF!</v>
      </c>
      <c r="DM29" s="204" t="e">
        <f>#REF!/1000000</f>
        <v>#REF!</v>
      </c>
      <c r="DN29" s="204" t="e">
        <f>#REF!/1000000</f>
        <v>#REF!</v>
      </c>
      <c r="DO29" s="204" t="e">
        <f>#REF!/1000000</f>
        <v>#REF!</v>
      </c>
      <c r="DP29" s="204" t="e">
        <f>#REF!/1000000</f>
        <v>#REF!</v>
      </c>
      <c r="DQ29" s="204"/>
      <c r="DR29" s="204" t="e">
        <f>#REF!/1000000</f>
        <v>#REF!</v>
      </c>
      <c r="DS29" s="204" t="e">
        <f>#REF!/1000000</f>
        <v>#REF!</v>
      </c>
      <c r="DT29" s="204" t="e">
        <f>#REF!/1000000</f>
        <v>#REF!</v>
      </c>
      <c r="DU29" s="204" t="e">
        <f>#REF!/1000000</f>
        <v>#REF!</v>
      </c>
      <c r="DV29" s="204" t="e">
        <f>#REF!/1000000</f>
        <v>#REF!</v>
      </c>
      <c r="DW29" s="204" t="e">
        <f>#REF!/1000000</f>
        <v>#REF!</v>
      </c>
      <c r="DX29" s="204" t="e">
        <f>#REF!/1000000</f>
        <v>#REF!</v>
      </c>
      <c r="DY29" s="204" t="e">
        <f>#REF!/1000000</f>
        <v>#REF!</v>
      </c>
      <c r="DZ29" s="204" t="e">
        <f>#REF!/1000000</f>
        <v>#REF!</v>
      </c>
      <c r="EA29" s="204" t="e">
        <f>#REF!/1000000</f>
        <v>#REF!</v>
      </c>
      <c r="EB29" s="204" t="e">
        <f>#REF!/1000000</f>
        <v>#REF!</v>
      </c>
      <c r="EC29" s="204" t="e">
        <f>#REF!/1000000</f>
        <v>#REF!</v>
      </c>
    </row>
    <row r="30" spans="1:133" x14ac:dyDescent="0.2">
      <c r="A30" s="37">
        <v>13</v>
      </c>
      <c r="B30" s="43" t="s">
        <v>58</v>
      </c>
      <c r="C30" s="34"/>
      <c r="D30" s="34"/>
      <c r="E30" s="205" t="e">
        <f>'Monthly Margin'!#REF!/1000000</f>
        <v>#REF!</v>
      </c>
      <c r="F30" s="205" t="e">
        <f>'Monthly Margin'!#REF!/1000000</f>
        <v>#REF!</v>
      </c>
      <c r="G30" s="205" t="e">
        <f>'Monthly Margin'!#REF!/1000000</f>
        <v>#REF!</v>
      </c>
      <c r="H30" s="205" t="e">
        <f>'Monthly Margin'!#REF!/1000000</f>
        <v>#REF!</v>
      </c>
      <c r="I30" s="205" t="e">
        <f>'Monthly Margin'!#REF!/1000000</f>
        <v>#REF!</v>
      </c>
      <c r="J30" s="205" t="e">
        <f>'Monthly Margin'!#REF!/1000000</f>
        <v>#REF!</v>
      </c>
      <c r="K30" s="205" t="e">
        <f>'Monthly Margin'!#REF!/1000000</f>
        <v>#REF!</v>
      </c>
      <c r="L30" s="205" t="e">
        <f>'Monthly Margin'!#REF!/1000000</f>
        <v>#REF!</v>
      </c>
      <c r="M30" s="205" t="e">
        <f>'Monthly Margin'!#REF!/1000000</f>
        <v>#REF!</v>
      </c>
      <c r="N30" s="205" t="e">
        <f>'Monthly Margin'!#REF!/1000000</f>
        <v>#REF!</v>
      </c>
      <c r="O30" s="205" t="e">
        <f>'Monthly Margin'!#REF!/1000000</f>
        <v>#REF!</v>
      </c>
      <c r="P30" s="205" t="e">
        <f>'Monthly Margin'!#REF!/1000000</f>
        <v>#REF!</v>
      </c>
      <c r="Q30" s="205"/>
      <c r="R30" s="205" t="e">
        <f>'Monthly Margin'!#REF!/1000000</f>
        <v>#REF!</v>
      </c>
      <c r="S30" s="205" t="e">
        <f>'Monthly Margin'!#REF!/1000000</f>
        <v>#REF!</v>
      </c>
      <c r="T30" s="205" t="e">
        <f>'Monthly Margin'!#REF!/1000000</f>
        <v>#REF!</v>
      </c>
      <c r="U30" s="205" t="e">
        <f>'Monthly Margin'!#REF!/1000000</f>
        <v>#REF!</v>
      </c>
      <c r="V30" s="205" t="e">
        <f>'Monthly Margin'!#REF!/1000000</f>
        <v>#REF!</v>
      </c>
      <c r="W30" s="205" t="e">
        <f>'Monthly Margin'!#REF!/1000000</f>
        <v>#REF!</v>
      </c>
      <c r="X30" s="205" t="e">
        <f>'Monthly Margin'!#REF!/1000000</f>
        <v>#REF!</v>
      </c>
      <c r="Y30" s="205" t="e">
        <f>'Monthly Margin'!#REF!/1000000</f>
        <v>#REF!</v>
      </c>
      <c r="Z30" s="205" t="e">
        <f>'Monthly Margin'!#REF!/1000000</f>
        <v>#REF!</v>
      </c>
      <c r="AA30" s="205" t="e">
        <f>'Monthly Margin'!#REF!/1000000</f>
        <v>#REF!</v>
      </c>
      <c r="AB30" s="205" t="e">
        <f>'Monthly Margin'!#REF!/1000000</f>
        <v>#REF!</v>
      </c>
      <c r="AC30" s="205" t="e">
        <f>'Monthly Margin'!#REF!/1000000</f>
        <v>#REF!</v>
      </c>
      <c r="AD30" s="205"/>
      <c r="AE30" s="205" t="e">
        <f>'Monthly Margin'!#REF!/1000000</f>
        <v>#REF!</v>
      </c>
      <c r="AF30" s="205" t="e">
        <f>'Monthly Margin'!#REF!/1000000</f>
        <v>#REF!</v>
      </c>
      <c r="AG30" s="205" t="e">
        <f>'Monthly Margin'!#REF!/1000000</f>
        <v>#REF!</v>
      </c>
      <c r="AH30" s="205" t="e">
        <f>'Monthly Margin'!#REF!/1000000</f>
        <v>#REF!</v>
      </c>
      <c r="AI30" s="205" t="e">
        <f>'Monthly Margin'!#REF!/1000000</f>
        <v>#REF!</v>
      </c>
      <c r="AJ30" s="205" t="e">
        <f>'Monthly Margin'!#REF!/1000000</f>
        <v>#REF!</v>
      </c>
      <c r="AK30" s="205" t="e">
        <f>'Monthly Margin'!#REF!/1000000</f>
        <v>#REF!</v>
      </c>
      <c r="AL30" s="205" t="e">
        <f>'Monthly Margin'!#REF!/1000000</f>
        <v>#REF!</v>
      </c>
      <c r="AM30" s="205" t="e">
        <f>'Monthly Margin'!#REF!/1000000</f>
        <v>#REF!</v>
      </c>
      <c r="AN30" s="205" t="e">
        <f>'Monthly Margin'!#REF!/1000000</f>
        <v>#REF!</v>
      </c>
      <c r="AO30" s="205" t="e">
        <f>'Monthly Margin'!#REF!/1000000</f>
        <v>#REF!</v>
      </c>
      <c r="AP30" s="205" t="e">
        <f>'Monthly Margin'!#REF!/1000000</f>
        <v>#REF!</v>
      </c>
      <c r="AQ30" s="205"/>
      <c r="AR30" s="205" t="e">
        <f>'Monthly Margin'!#REF!/1000000</f>
        <v>#REF!</v>
      </c>
      <c r="AS30" s="205" t="e">
        <f>'Monthly Margin'!#REF!/1000000</f>
        <v>#REF!</v>
      </c>
      <c r="AT30" s="205" t="e">
        <f>'Monthly Margin'!#REF!/1000000</f>
        <v>#REF!</v>
      </c>
      <c r="AU30" s="205" t="e">
        <f>'Monthly Margin'!#REF!/1000000</f>
        <v>#REF!</v>
      </c>
      <c r="AV30" s="205" t="e">
        <f>'Monthly Margin'!#REF!/1000000</f>
        <v>#REF!</v>
      </c>
      <c r="AW30" s="205" t="e">
        <f>'Monthly Margin'!#REF!/1000000</f>
        <v>#REF!</v>
      </c>
      <c r="AX30" s="205" t="e">
        <f>'Monthly Margin'!#REF!/1000000</f>
        <v>#REF!</v>
      </c>
      <c r="AY30" s="205" t="e">
        <f>'Monthly Margin'!#REF!/1000000</f>
        <v>#REF!</v>
      </c>
      <c r="AZ30" s="205" t="e">
        <f>'Monthly Margin'!#REF!/1000000</f>
        <v>#REF!</v>
      </c>
      <c r="BA30" s="205" t="e">
        <f>'Monthly Margin'!#REF!/1000000</f>
        <v>#REF!</v>
      </c>
      <c r="BB30" s="205" t="e">
        <f>'Monthly Margin'!#REF!/1000000</f>
        <v>#REF!</v>
      </c>
      <c r="BC30" s="205" t="e">
        <f>'Monthly Margin'!#REF!/1000000</f>
        <v>#REF!</v>
      </c>
      <c r="BD30" s="205"/>
      <c r="BE30" s="205" t="e">
        <f>'Monthly Margin'!#REF!/1000000</f>
        <v>#REF!</v>
      </c>
      <c r="BF30" s="205" t="e">
        <f>'Monthly Margin'!#REF!/1000000</f>
        <v>#REF!</v>
      </c>
      <c r="BG30" s="205" t="e">
        <f>'Monthly Margin'!#REF!/1000000</f>
        <v>#REF!</v>
      </c>
      <c r="BH30" s="205" t="e">
        <f>'Monthly Margin'!#REF!/1000000</f>
        <v>#REF!</v>
      </c>
      <c r="BI30" s="205" t="e">
        <f>'Monthly Margin'!#REF!/1000000</f>
        <v>#REF!</v>
      </c>
      <c r="BJ30" s="205" t="e">
        <f>'Monthly Margin'!#REF!/1000000</f>
        <v>#REF!</v>
      </c>
      <c r="BK30" s="205" t="e">
        <f>'Monthly Margin'!#REF!/1000000</f>
        <v>#REF!</v>
      </c>
      <c r="BL30" s="205" t="e">
        <f>'Monthly Margin'!#REF!/1000000</f>
        <v>#REF!</v>
      </c>
      <c r="BM30" s="205" t="e">
        <f>'Monthly Margin'!#REF!/1000000</f>
        <v>#REF!</v>
      </c>
      <c r="BN30" s="205" t="e">
        <f>'Monthly Margin'!#REF!/1000000</f>
        <v>#REF!</v>
      </c>
      <c r="BO30" s="205" t="e">
        <f>'Monthly Margin'!#REF!/1000000</f>
        <v>#REF!</v>
      </c>
      <c r="BP30" s="205" t="e">
        <f>'Monthly Margin'!#REF!/1000000</f>
        <v>#REF!</v>
      </c>
      <c r="BQ30" s="205"/>
      <c r="BR30" s="205" t="e">
        <f>'Monthly Margin'!#REF!/1000000</f>
        <v>#REF!</v>
      </c>
      <c r="BS30" s="205" t="e">
        <f>'Monthly Margin'!#REF!/1000000</f>
        <v>#REF!</v>
      </c>
      <c r="BT30" s="205" t="e">
        <f>'Monthly Margin'!#REF!/1000000</f>
        <v>#REF!</v>
      </c>
      <c r="BU30" s="205" t="e">
        <f>'Monthly Margin'!#REF!/1000000</f>
        <v>#REF!</v>
      </c>
      <c r="BV30" s="205" t="e">
        <f>'Monthly Margin'!#REF!/1000000</f>
        <v>#REF!</v>
      </c>
      <c r="BW30" s="205" t="e">
        <f>'Monthly Margin'!#REF!/1000000</f>
        <v>#REF!</v>
      </c>
      <c r="BX30" s="205" t="e">
        <f>'Monthly Margin'!#REF!/1000000</f>
        <v>#REF!</v>
      </c>
      <c r="BY30" s="205" t="e">
        <f>'Monthly Margin'!#REF!/1000000</f>
        <v>#REF!</v>
      </c>
      <c r="BZ30" s="205" t="e">
        <f>'Monthly Margin'!#REF!/1000000</f>
        <v>#REF!</v>
      </c>
      <c r="CA30" s="205" t="e">
        <f>'Monthly Margin'!#REF!/1000000</f>
        <v>#REF!</v>
      </c>
      <c r="CB30" s="205" t="e">
        <f>'Monthly Margin'!#REF!/1000000</f>
        <v>#REF!</v>
      </c>
      <c r="CC30" s="205" t="e">
        <f>'Monthly Margin'!#REF!/1000000</f>
        <v>#REF!</v>
      </c>
      <c r="CD30" s="205"/>
      <c r="CE30" s="205" t="e">
        <f>'Monthly Margin'!#REF!/1000000</f>
        <v>#REF!</v>
      </c>
      <c r="CF30" s="205" t="e">
        <f>'Monthly Margin'!#REF!/1000000</f>
        <v>#REF!</v>
      </c>
      <c r="CG30" s="205" t="e">
        <f>'Monthly Margin'!#REF!/1000000</f>
        <v>#REF!</v>
      </c>
      <c r="CH30" s="205" t="e">
        <f>'Monthly Margin'!#REF!/1000000</f>
        <v>#REF!</v>
      </c>
      <c r="CI30" s="205" t="e">
        <f>'Monthly Margin'!#REF!/1000000</f>
        <v>#REF!</v>
      </c>
      <c r="CJ30" s="205" t="e">
        <f>'Monthly Margin'!#REF!/1000000</f>
        <v>#REF!</v>
      </c>
      <c r="CK30" s="205" t="e">
        <f>'Monthly Margin'!#REF!/1000000</f>
        <v>#REF!</v>
      </c>
      <c r="CL30" s="205" t="e">
        <f>'Monthly Margin'!#REF!/1000000</f>
        <v>#REF!</v>
      </c>
      <c r="CM30" s="205" t="e">
        <f>'Monthly Margin'!#REF!/1000000</f>
        <v>#REF!</v>
      </c>
      <c r="CN30" s="205" t="e">
        <f>'Monthly Margin'!#REF!/1000000</f>
        <v>#REF!</v>
      </c>
      <c r="CO30" s="205" t="e">
        <f>'Monthly Margin'!#REF!/1000000</f>
        <v>#REF!</v>
      </c>
      <c r="CP30" s="205" t="e">
        <f>'Monthly Margin'!#REF!/1000000</f>
        <v>#REF!</v>
      </c>
      <c r="CQ30" s="205"/>
      <c r="CR30" s="205" t="e">
        <f>'Monthly Margin'!#REF!/1000000</f>
        <v>#REF!</v>
      </c>
      <c r="CS30" s="205" t="e">
        <f>'Monthly Margin'!#REF!/1000000</f>
        <v>#REF!</v>
      </c>
      <c r="CT30" s="205" t="e">
        <f>'Monthly Margin'!#REF!/1000000</f>
        <v>#REF!</v>
      </c>
      <c r="CU30" s="205" t="e">
        <f>'Monthly Margin'!#REF!/1000000</f>
        <v>#REF!</v>
      </c>
      <c r="CV30" s="205" t="e">
        <f>'Monthly Margin'!#REF!/1000000</f>
        <v>#REF!</v>
      </c>
      <c r="CW30" s="205" t="e">
        <f>'Monthly Margin'!#REF!/1000000</f>
        <v>#REF!</v>
      </c>
      <c r="CX30" s="205" t="e">
        <f>'Monthly Margin'!#REF!/1000000</f>
        <v>#REF!</v>
      </c>
      <c r="CY30" s="205" t="e">
        <f>'Monthly Margin'!#REF!/1000000</f>
        <v>#REF!</v>
      </c>
      <c r="CZ30" s="205" t="e">
        <f>'Monthly Margin'!#REF!/1000000</f>
        <v>#REF!</v>
      </c>
      <c r="DA30" s="205" t="e">
        <f>'Monthly Margin'!#REF!/1000000</f>
        <v>#REF!</v>
      </c>
      <c r="DB30" s="205" t="e">
        <f>'Monthly Margin'!#REF!/1000000</f>
        <v>#REF!</v>
      </c>
      <c r="DC30" s="205" t="e">
        <f>'Monthly Margin'!#REF!/1000000</f>
        <v>#REF!</v>
      </c>
      <c r="DD30" s="205"/>
      <c r="DE30" s="205" t="e">
        <f>'Monthly Margin'!#REF!/1000000</f>
        <v>#REF!</v>
      </c>
      <c r="DF30" s="205" t="e">
        <f>'Monthly Margin'!#REF!/1000000</f>
        <v>#REF!</v>
      </c>
      <c r="DG30" s="205" t="e">
        <f>'Monthly Margin'!#REF!/1000000</f>
        <v>#REF!</v>
      </c>
      <c r="DH30" s="205" t="e">
        <f>'Monthly Margin'!#REF!/1000000</f>
        <v>#REF!</v>
      </c>
      <c r="DI30" s="205" t="e">
        <f>'Monthly Margin'!#REF!/1000000</f>
        <v>#REF!</v>
      </c>
      <c r="DJ30" s="205" t="e">
        <f>'Monthly Margin'!#REF!/1000000</f>
        <v>#REF!</v>
      </c>
      <c r="DK30" s="205" t="e">
        <f>'Monthly Margin'!#REF!/1000000</f>
        <v>#REF!</v>
      </c>
      <c r="DL30" s="205" t="e">
        <f>'Monthly Margin'!#REF!/1000000</f>
        <v>#REF!</v>
      </c>
      <c r="DM30" s="205" t="e">
        <f>'Monthly Margin'!#REF!/1000000</f>
        <v>#REF!</v>
      </c>
      <c r="DN30" s="205" t="e">
        <f>'Monthly Margin'!#REF!/1000000</f>
        <v>#REF!</v>
      </c>
      <c r="DO30" s="205" t="e">
        <f>'Monthly Margin'!#REF!/1000000</f>
        <v>#REF!</v>
      </c>
      <c r="DP30" s="205" t="e">
        <f>'Monthly Margin'!#REF!/1000000</f>
        <v>#REF!</v>
      </c>
      <c r="DQ30" s="205"/>
      <c r="DR30" s="205" t="e">
        <f>'Monthly Margin'!#REF!/1000000</f>
        <v>#REF!</v>
      </c>
      <c r="DS30" s="205" t="e">
        <f>'Monthly Margin'!#REF!/1000000</f>
        <v>#REF!</v>
      </c>
      <c r="DT30" s="205" t="e">
        <f>'Monthly Margin'!#REF!/1000000</f>
        <v>#REF!</v>
      </c>
      <c r="DU30" s="205" t="e">
        <f>'Monthly Margin'!#REF!/1000000</f>
        <v>#REF!</v>
      </c>
      <c r="DV30" s="205" t="e">
        <f>'Monthly Margin'!#REF!/1000000</f>
        <v>#REF!</v>
      </c>
      <c r="DW30" s="205" t="e">
        <f>'Monthly Margin'!#REF!/1000000</f>
        <v>#REF!</v>
      </c>
      <c r="DX30" s="205" t="e">
        <f>'Monthly Margin'!#REF!/1000000</f>
        <v>#REF!</v>
      </c>
      <c r="DY30" s="205" t="e">
        <f>'Monthly Margin'!#REF!/1000000</f>
        <v>#REF!</v>
      </c>
      <c r="DZ30" s="205" t="e">
        <f>'Monthly Margin'!#REF!/1000000</f>
        <v>#REF!</v>
      </c>
      <c r="EA30" s="205" t="e">
        <f>'Monthly Margin'!#REF!/1000000</f>
        <v>#REF!</v>
      </c>
      <c r="EB30" s="205" t="e">
        <f>'Monthly Margin'!#REF!/1000000</f>
        <v>#REF!</v>
      </c>
      <c r="EC30" s="205" t="e">
        <f>'Monthly Margin'!#REF!/1000000</f>
        <v>#REF!</v>
      </c>
    </row>
    <row r="31" spans="1:133" x14ac:dyDescent="0.2">
      <c r="A31" s="37">
        <v>14</v>
      </c>
      <c r="B31" s="43" t="s">
        <v>59</v>
      </c>
      <c r="C31" s="34"/>
      <c r="D31" s="34"/>
      <c r="E31" s="205" t="e">
        <f>-#REF!/1000000</f>
        <v>#REF!</v>
      </c>
      <c r="F31" s="205" t="e">
        <f>-#REF!/1000000</f>
        <v>#REF!</v>
      </c>
      <c r="G31" s="205" t="e">
        <f>-#REF!/1000000</f>
        <v>#REF!</v>
      </c>
      <c r="H31" s="205" t="e">
        <f>-#REF!/1000000</f>
        <v>#REF!</v>
      </c>
      <c r="I31" s="205" t="e">
        <f>-#REF!/1000000</f>
        <v>#REF!</v>
      </c>
      <c r="J31" s="205" t="e">
        <f>-#REF!/1000000</f>
        <v>#REF!</v>
      </c>
      <c r="K31" s="205" t="e">
        <f>-#REF!/1000000</f>
        <v>#REF!</v>
      </c>
      <c r="L31" s="205" t="e">
        <f>-#REF!/1000000</f>
        <v>#REF!</v>
      </c>
      <c r="M31" s="205" t="e">
        <f>-#REF!/1000000</f>
        <v>#REF!</v>
      </c>
      <c r="N31" s="205" t="e">
        <f>-#REF!/1000000</f>
        <v>#REF!</v>
      </c>
      <c r="O31" s="205" t="e">
        <f>-#REF!/1000000</f>
        <v>#REF!</v>
      </c>
      <c r="P31" s="205" t="e">
        <f>-#REF!/1000000</f>
        <v>#REF!</v>
      </c>
      <c r="Q31" s="205"/>
      <c r="R31" s="205" t="e">
        <f t="shared" ref="R31:AC31" si="18">E31</f>
        <v>#REF!</v>
      </c>
      <c r="S31" s="205" t="e">
        <f t="shared" si="18"/>
        <v>#REF!</v>
      </c>
      <c r="T31" s="205" t="e">
        <f t="shared" si="18"/>
        <v>#REF!</v>
      </c>
      <c r="U31" s="205" t="e">
        <f t="shared" si="18"/>
        <v>#REF!</v>
      </c>
      <c r="V31" s="205" t="e">
        <f t="shared" si="18"/>
        <v>#REF!</v>
      </c>
      <c r="W31" s="205" t="e">
        <f t="shared" si="18"/>
        <v>#REF!</v>
      </c>
      <c r="X31" s="205" t="e">
        <f t="shared" si="18"/>
        <v>#REF!</v>
      </c>
      <c r="Y31" s="205" t="e">
        <f t="shared" si="18"/>
        <v>#REF!</v>
      </c>
      <c r="Z31" s="205" t="e">
        <f t="shared" si="18"/>
        <v>#REF!</v>
      </c>
      <c r="AA31" s="205" t="e">
        <f t="shared" si="18"/>
        <v>#REF!</v>
      </c>
      <c r="AB31" s="205" t="e">
        <f t="shared" si="18"/>
        <v>#REF!</v>
      </c>
      <c r="AC31" s="205" t="e">
        <f t="shared" si="18"/>
        <v>#REF!</v>
      </c>
      <c r="AD31" s="205"/>
      <c r="AE31" s="205" t="e">
        <f t="shared" ref="AE31:AP31" si="19">R31</f>
        <v>#REF!</v>
      </c>
      <c r="AF31" s="205" t="e">
        <f t="shared" si="19"/>
        <v>#REF!</v>
      </c>
      <c r="AG31" s="205" t="e">
        <f t="shared" si="19"/>
        <v>#REF!</v>
      </c>
      <c r="AH31" s="205" t="e">
        <f t="shared" si="19"/>
        <v>#REF!</v>
      </c>
      <c r="AI31" s="205" t="e">
        <f t="shared" si="19"/>
        <v>#REF!</v>
      </c>
      <c r="AJ31" s="205" t="e">
        <f t="shared" si="19"/>
        <v>#REF!</v>
      </c>
      <c r="AK31" s="205" t="e">
        <f t="shared" si="19"/>
        <v>#REF!</v>
      </c>
      <c r="AL31" s="205" t="e">
        <f t="shared" si="19"/>
        <v>#REF!</v>
      </c>
      <c r="AM31" s="205" t="e">
        <f t="shared" si="19"/>
        <v>#REF!</v>
      </c>
      <c r="AN31" s="205" t="e">
        <f t="shared" si="19"/>
        <v>#REF!</v>
      </c>
      <c r="AO31" s="205" t="e">
        <f t="shared" si="19"/>
        <v>#REF!</v>
      </c>
      <c r="AP31" s="205" t="e">
        <f t="shared" si="19"/>
        <v>#REF!</v>
      </c>
      <c r="AQ31" s="205"/>
      <c r="AR31" s="205" t="e">
        <f t="shared" ref="AR31:BC31" si="20">AE31</f>
        <v>#REF!</v>
      </c>
      <c r="AS31" s="205" t="e">
        <f t="shared" si="20"/>
        <v>#REF!</v>
      </c>
      <c r="AT31" s="205" t="e">
        <f t="shared" si="20"/>
        <v>#REF!</v>
      </c>
      <c r="AU31" s="205" t="e">
        <f t="shared" si="20"/>
        <v>#REF!</v>
      </c>
      <c r="AV31" s="205" t="e">
        <f t="shared" si="20"/>
        <v>#REF!</v>
      </c>
      <c r="AW31" s="205" t="e">
        <f t="shared" si="20"/>
        <v>#REF!</v>
      </c>
      <c r="AX31" s="205" t="e">
        <f t="shared" si="20"/>
        <v>#REF!</v>
      </c>
      <c r="AY31" s="205" t="e">
        <f t="shared" si="20"/>
        <v>#REF!</v>
      </c>
      <c r="AZ31" s="205" t="e">
        <f t="shared" si="20"/>
        <v>#REF!</v>
      </c>
      <c r="BA31" s="205" t="e">
        <f t="shared" si="20"/>
        <v>#REF!</v>
      </c>
      <c r="BB31" s="205" t="e">
        <f t="shared" si="20"/>
        <v>#REF!</v>
      </c>
      <c r="BC31" s="205" t="e">
        <f t="shared" si="20"/>
        <v>#REF!</v>
      </c>
      <c r="BD31" s="205"/>
      <c r="BE31" s="205" t="e">
        <f t="shared" ref="BE31:BP31" si="21">AR31</f>
        <v>#REF!</v>
      </c>
      <c r="BF31" s="205" t="e">
        <f t="shared" si="21"/>
        <v>#REF!</v>
      </c>
      <c r="BG31" s="205" t="e">
        <f t="shared" si="21"/>
        <v>#REF!</v>
      </c>
      <c r="BH31" s="205" t="e">
        <f t="shared" si="21"/>
        <v>#REF!</v>
      </c>
      <c r="BI31" s="205" t="e">
        <f t="shared" si="21"/>
        <v>#REF!</v>
      </c>
      <c r="BJ31" s="205" t="e">
        <f t="shared" si="21"/>
        <v>#REF!</v>
      </c>
      <c r="BK31" s="205" t="e">
        <f t="shared" si="21"/>
        <v>#REF!</v>
      </c>
      <c r="BL31" s="205" t="e">
        <f t="shared" si="21"/>
        <v>#REF!</v>
      </c>
      <c r="BM31" s="205" t="e">
        <f t="shared" si="21"/>
        <v>#REF!</v>
      </c>
      <c r="BN31" s="205" t="e">
        <f t="shared" si="21"/>
        <v>#REF!</v>
      </c>
      <c r="BO31" s="205" t="e">
        <f t="shared" si="21"/>
        <v>#REF!</v>
      </c>
      <c r="BP31" s="205" t="e">
        <f t="shared" si="21"/>
        <v>#REF!</v>
      </c>
      <c r="BQ31" s="205"/>
      <c r="BR31" s="205" t="e">
        <f t="shared" ref="BR31:CC31" si="22">BE31</f>
        <v>#REF!</v>
      </c>
      <c r="BS31" s="205" t="e">
        <f t="shared" si="22"/>
        <v>#REF!</v>
      </c>
      <c r="BT31" s="205" t="e">
        <f t="shared" si="22"/>
        <v>#REF!</v>
      </c>
      <c r="BU31" s="205" t="e">
        <f t="shared" si="22"/>
        <v>#REF!</v>
      </c>
      <c r="BV31" s="205" t="e">
        <f t="shared" si="22"/>
        <v>#REF!</v>
      </c>
      <c r="BW31" s="205" t="e">
        <f t="shared" si="22"/>
        <v>#REF!</v>
      </c>
      <c r="BX31" s="205" t="e">
        <f t="shared" si="22"/>
        <v>#REF!</v>
      </c>
      <c r="BY31" s="205" t="e">
        <f t="shared" si="22"/>
        <v>#REF!</v>
      </c>
      <c r="BZ31" s="205" t="e">
        <f t="shared" si="22"/>
        <v>#REF!</v>
      </c>
      <c r="CA31" s="205" t="e">
        <f t="shared" si="22"/>
        <v>#REF!</v>
      </c>
      <c r="CB31" s="205" t="e">
        <f t="shared" si="22"/>
        <v>#REF!</v>
      </c>
      <c r="CC31" s="205" t="e">
        <f t="shared" si="22"/>
        <v>#REF!</v>
      </c>
      <c r="CD31" s="205"/>
      <c r="CE31" s="205" t="e">
        <f t="shared" ref="CE31:CP31" si="23">BR31</f>
        <v>#REF!</v>
      </c>
      <c r="CF31" s="205" t="e">
        <f t="shared" si="23"/>
        <v>#REF!</v>
      </c>
      <c r="CG31" s="205" t="e">
        <f t="shared" si="23"/>
        <v>#REF!</v>
      </c>
      <c r="CH31" s="205" t="e">
        <f t="shared" si="23"/>
        <v>#REF!</v>
      </c>
      <c r="CI31" s="205" t="e">
        <f t="shared" si="23"/>
        <v>#REF!</v>
      </c>
      <c r="CJ31" s="205" t="e">
        <f t="shared" si="23"/>
        <v>#REF!</v>
      </c>
      <c r="CK31" s="205" t="e">
        <f t="shared" si="23"/>
        <v>#REF!</v>
      </c>
      <c r="CL31" s="205" t="e">
        <f t="shared" si="23"/>
        <v>#REF!</v>
      </c>
      <c r="CM31" s="205" t="e">
        <f t="shared" si="23"/>
        <v>#REF!</v>
      </c>
      <c r="CN31" s="205" t="e">
        <f t="shared" si="23"/>
        <v>#REF!</v>
      </c>
      <c r="CO31" s="205" t="e">
        <f t="shared" si="23"/>
        <v>#REF!</v>
      </c>
      <c r="CP31" s="205" t="e">
        <f t="shared" si="23"/>
        <v>#REF!</v>
      </c>
      <c r="CQ31" s="205"/>
      <c r="CR31" s="205" t="e">
        <f t="shared" ref="CR31:DC31" si="24">CE31</f>
        <v>#REF!</v>
      </c>
      <c r="CS31" s="205" t="e">
        <f t="shared" si="24"/>
        <v>#REF!</v>
      </c>
      <c r="CT31" s="205" t="e">
        <f t="shared" si="24"/>
        <v>#REF!</v>
      </c>
      <c r="CU31" s="205" t="e">
        <f t="shared" si="24"/>
        <v>#REF!</v>
      </c>
      <c r="CV31" s="205" t="e">
        <f t="shared" si="24"/>
        <v>#REF!</v>
      </c>
      <c r="CW31" s="205" t="e">
        <f t="shared" si="24"/>
        <v>#REF!</v>
      </c>
      <c r="CX31" s="205" t="e">
        <f t="shared" si="24"/>
        <v>#REF!</v>
      </c>
      <c r="CY31" s="205" t="e">
        <f t="shared" si="24"/>
        <v>#REF!</v>
      </c>
      <c r="CZ31" s="205" t="e">
        <f t="shared" si="24"/>
        <v>#REF!</v>
      </c>
      <c r="DA31" s="205" t="e">
        <f t="shared" si="24"/>
        <v>#REF!</v>
      </c>
      <c r="DB31" s="205" t="e">
        <f t="shared" si="24"/>
        <v>#REF!</v>
      </c>
      <c r="DC31" s="205" t="e">
        <f t="shared" si="24"/>
        <v>#REF!</v>
      </c>
      <c r="DD31" s="205"/>
      <c r="DE31" s="205" t="e">
        <f t="shared" ref="DE31:DP31" si="25">CR31</f>
        <v>#REF!</v>
      </c>
      <c r="DF31" s="205" t="e">
        <f t="shared" si="25"/>
        <v>#REF!</v>
      </c>
      <c r="DG31" s="205" t="e">
        <f t="shared" si="25"/>
        <v>#REF!</v>
      </c>
      <c r="DH31" s="205" t="e">
        <f t="shared" si="25"/>
        <v>#REF!</v>
      </c>
      <c r="DI31" s="205" t="e">
        <f t="shared" si="25"/>
        <v>#REF!</v>
      </c>
      <c r="DJ31" s="205" t="e">
        <f t="shared" si="25"/>
        <v>#REF!</v>
      </c>
      <c r="DK31" s="205" t="e">
        <f t="shared" si="25"/>
        <v>#REF!</v>
      </c>
      <c r="DL31" s="205" t="e">
        <f t="shared" si="25"/>
        <v>#REF!</v>
      </c>
      <c r="DM31" s="205" t="e">
        <f t="shared" si="25"/>
        <v>#REF!</v>
      </c>
      <c r="DN31" s="205" t="e">
        <f t="shared" si="25"/>
        <v>#REF!</v>
      </c>
      <c r="DO31" s="205" t="e">
        <f t="shared" si="25"/>
        <v>#REF!</v>
      </c>
      <c r="DP31" s="205" t="e">
        <f t="shared" si="25"/>
        <v>#REF!</v>
      </c>
      <c r="DQ31" s="205"/>
      <c r="DR31" s="205" t="e">
        <f t="shared" ref="DR31:EC31" si="26">DE31</f>
        <v>#REF!</v>
      </c>
      <c r="DS31" s="205" t="e">
        <f t="shared" si="26"/>
        <v>#REF!</v>
      </c>
      <c r="DT31" s="205" t="e">
        <f t="shared" si="26"/>
        <v>#REF!</v>
      </c>
      <c r="DU31" s="205" t="e">
        <f t="shared" si="26"/>
        <v>#REF!</v>
      </c>
      <c r="DV31" s="205" t="e">
        <f t="shared" si="26"/>
        <v>#REF!</v>
      </c>
      <c r="DW31" s="205" t="e">
        <f t="shared" si="26"/>
        <v>#REF!</v>
      </c>
      <c r="DX31" s="205" t="e">
        <f t="shared" si="26"/>
        <v>#REF!</v>
      </c>
      <c r="DY31" s="205" t="e">
        <f t="shared" si="26"/>
        <v>#REF!</v>
      </c>
      <c r="DZ31" s="205" t="e">
        <f t="shared" si="26"/>
        <v>#REF!</v>
      </c>
      <c r="EA31" s="205" t="e">
        <f t="shared" si="26"/>
        <v>#REF!</v>
      </c>
      <c r="EB31" s="205" t="e">
        <f t="shared" si="26"/>
        <v>#REF!</v>
      </c>
      <c r="EC31" s="205" t="e">
        <f t="shared" si="26"/>
        <v>#REF!</v>
      </c>
    </row>
    <row r="32" spans="1:133" x14ac:dyDescent="0.2">
      <c r="A32" s="37">
        <v>15</v>
      </c>
      <c r="B32" s="17" t="s">
        <v>193</v>
      </c>
      <c r="C32" s="34"/>
      <c r="D32" s="34"/>
      <c r="E32" s="205" t="e">
        <f>'Monthly Margin'!#REF!/1000000</f>
        <v>#REF!</v>
      </c>
      <c r="F32" s="205" t="e">
        <f>'Monthly Margin'!#REF!/1000000</f>
        <v>#REF!</v>
      </c>
      <c r="G32" s="205" t="e">
        <f>'Monthly Margin'!#REF!/1000000</f>
        <v>#REF!</v>
      </c>
      <c r="H32" s="205" t="e">
        <f>'Monthly Margin'!#REF!/1000000</f>
        <v>#REF!</v>
      </c>
      <c r="I32" s="205" t="e">
        <f>'Monthly Margin'!#REF!/1000000</f>
        <v>#REF!</v>
      </c>
      <c r="J32" s="205" t="e">
        <f>'Monthly Margin'!#REF!/1000000</f>
        <v>#REF!</v>
      </c>
      <c r="K32" s="205" t="e">
        <f>'Monthly Margin'!#REF!/1000000</f>
        <v>#REF!</v>
      </c>
      <c r="L32" s="205" t="e">
        <f>'Monthly Margin'!#REF!/1000000</f>
        <v>#REF!</v>
      </c>
      <c r="M32" s="205" t="e">
        <f>'Monthly Margin'!#REF!/1000000</f>
        <v>#REF!</v>
      </c>
      <c r="N32" s="205" t="e">
        <f>'Monthly Margin'!#REF!/1000000</f>
        <v>#REF!</v>
      </c>
      <c r="O32" s="205" t="e">
        <f>'Monthly Margin'!#REF!/1000000</f>
        <v>#REF!</v>
      </c>
      <c r="P32" s="205" t="e">
        <f>'Monthly Margin'!#REF!/1000000</f>
        <v>#REF!</v>
      </c>
      <c r="Q32" s="205"/>
      <c r="R32" s="205" t="e">
        <f>'Monthly Margin'!#REF!/1000000</f>
        <v>#REF!</v>
      </c>
      <c r="S32" s="205" t="e">
        <f>'Monthly Margin'!#REF!/1000000</f>
        <v>#REF!</v>
      </c>
      <c r="T32" s="205" t="e">
        <f>'Monthly Margin'!#REF!/1000000</f>
        <v>#REF!</v>
      </c>
      <c r="U32" s="205" t="e">
        <f>'Monthly Margin'!#REF!/1000000</f>
        <v>#REF!</v>
      </c>
      <c r="V32" s="205" t="e">
        <f>'Monthly Margin'!#REF!/1000000</f>
        <v>#REF!</v>
      </c>
      <c r="W32" s="205" t="e">
        <f>'Monthly Margin'!#REF!/1000000</f>
        <v>#REF!</v>
      </c>
      <c r="X32" s="205" t="e">
        <f>'Monthly Margin'!#REF!/1000000</f>
        <v>#REF!</v>
      </c>
      <c r="Y32" s="205" t="e">
        <f>'Monthly Margin'!#REF!/1000000</f>
        <v>#REF!</v>
      </c>
      <c r="Z32" s="205" t="e">
        <f>'Monthly Margin'!#REF!/1000000</f>
        <v>#REF!</v>
      </c>
      <c r="AA32" s="205" t="e">
        <f>'Monthly Margin'!#REF!/1000000</f>
        <v>#REF!</v>
      </c>
      <c r="AB32" s="205" t="e">
        <f>'Monthly Margin'!#REF!/1000000</f>
        <v>#REF!</v>
      </c>
      <c r="AC32" s="205" t="e">
        <f>'Monthly Margin'!#REF!/1000000</f>
        <v>#REF!</v>
      </c>
      <c r="AD32" s="205"/>
      <c r="AE32" s="205" t="e">
        <f>'Monthly Margin'!#REF!/1000000</f>
        <v>#REF!</v>
      </c>
      <c r="AF32" s="205" t="e">
        <f>'Monthly Margin'!#REF!/1000000</f>
        <v>#REF!</v>
      </c>
      <c r="AG32" s="205" t="e">
        <f>'Monthly Margin'!#REF!/1000000</f>
        <v>#REF!</v>
      </c>
      <c r="AH32" s="205" t="e">
        <f>'Monthly Margin'!#REF!/1000000</f>
        <v>#REF!</v>
      </c>
      <c r="AI32" s="205" t="e">
        <f>'Monthly Margin'!#REF!/1000000</f>
        <v>#REF!</v>
      </c>
      <c r="AJ32" s="205" t="e">
        <f>'Monthly Margin'!#REF!/1000000</f>
        <v>#REF!</v>
      </c>
      <c r="AK32" s="205" t="e">
        <f>'Monthly Margin'!#REF!/1000000</f>
        <v>#REF!</v>
      </c>
      <c r="AL32" s="205" t="e">
        <f>'Monthly Margin'!#REF!/1000000</f>
        <v>#REF!</v>
      </c>
      <c r="AM32" s="205" t="e">
        <f>'Monthly Margin'!#REF!/1000000</f>
        <v>#REF!</v>
      </c>
      <c r="AN32" s="205" t="e">
        <f>'Monthly Margin'!#REF!/1000000</f>
        <v>#REF!</v>
      </c>
      <c r="AO32" s="205" t="e">
        <f>'Monthly Margin'!#REF!/1000000</f>
        <v>#REF!</v>
      </c>
      <c r="AP32" s="205" t="e">
        <f>'Monthly Margin'!#REF!/1000000</f>
        <v>#REF!</v>
      </c>
      <c r="AQ32" s="205"/>
      <c r="AR32" s="205" t="e">
        <f>'Monthly Margin'!#REF!/1000000</f>
        <v>#REF!</v>
      </c>
      <c r="AS32" s="205" t="e">
        <f>'Monthly Margin'!#REF!/1000000</f>
        <v>#REF!</v>
      </c>
      <c r="AT32" s="205" t="e">
        <f>'Monthly Margin'!#REF!/1000000</f>
        <v>#REF!</v>
      </c>
      <c r="AU32" s="205" t="e">
        <f>'Monthly Margin'!#REF!/1000000</f>
        <v>#REF!</v>
      </c>
      <c r="AV32" s="205" t="e">
        <f>'Monthly Margin'!#REF!/1000000</f>
        <v>#REF!</v>
      </c>
      <c r="AW32" s="205" t="e">
        <f>'Monthly Margin'!#REF!/1000000</f>
        <v>#REF!</v>
      </c>
      <c r="AX32" s="205" t="e">
        <f>'Monthly Margin'!#REF!/1000000</f>
        <v>#REF!</v>
      </c>
      <c r="AY32" s="205" t="e">
        <f>'Monthly Margin'!#REF!/1000000</f>
        <v>#REF!</v>
      </c>
      <c r="AZ32" s="205" t="e">
        <f>'Monthly Margin'!#REF!/1000000</f>
        <v>#REF!</v>
      </c>
      <c r="BA32" s="205" t="e">
        <f>'Monthly Margin'!#REF!/1000000</f>
        <v>#REF!</v>
      </c>
      <c r="BB32" s="205" t="e">
        <f>'Monthly Margin'!#REF!/1000000</f>
        <v>#REF!</v>
      </c>
      <c r="BC32" s="205" t="e">
        <f>'Monthly Margin'!#REF!/1000000</f>
        <v>#REF!</v>
      </c>
      <c r="BD32" s="205"/>
      <c r="BE32" s="205" t="e">
        <f>'Monthly Margin'!#REF!/1000000</f>
        <v>#REF!</v>
      </c>
      <c r="BF32" s="205" t="e">
        <f>'Monthly Margin'!#REF!/1000000</f>
        <v>#REF!</v>
      </c>
      <c r="BG32" s="205" t="e">
        <f>'Monthly Margin'!#REF!/1000000</f>
        <v>#REF!</v>
      </c>
      <c r="BH32" s="205" t="e">
        <f>'Monthly Margin'!#REF!/1000000</f>
        <v>#REF!</v>
      </c>
      <c r="BI32" s="205" t="e">
        <f>'Monthly Margin'!#REF!/1000000</f>
        <v>#REF!</v>
      </c>
      <c r="BJ32" s="205" t="e">
        <f>'Monthly Margin'!#REF!/1000000</f>
        <v>#REF!</v>
      </c>
      <c r="BK32" s="205" t="e">
        <f>'Monthly Margin'!#REF!/1000000</f>
        <v>#REF!</v>
      </c>
      <c r="BL32" s="205" t="e">
        <f>'Monthly Margin'!#REF!/1000000</f>
        <v>#REF!</v>
      </c>
      <c r="BM32" s="205" t="e">
        <f>'Monthly Margin'!#REF!/1000000</f>
        <v>#REF!</v>
      </c>
      <c r="BN32" s="205" t="e">
        <f>'Monthly Margin'!#REF!/1000000</f>
        <v>#REF!</v>
      </c>
      <c r="BO32" s="205" t="e">
        <f>'Monthly Margin'!#REF!/1000000</f>
        <v>#REF!</v>
      </c>
      <c r="BP32" s="205" t="e">
        <f>'Monthly Margin'!#REF!/1000000</f>
        <v>#REF!</v>
      </c>
      <c r="BQ32" s="205"/>
      <c r="BR32" s="205" t="e">
        <f>'Monthly Margin'!#REF!/1000000</f>
        <v>#REF!</v>
      </c>
      <c r="BS32" s="205" t="e">
        <f>'Monthly Margin'!#REF!/1000000</f>
        <v>#REF!</v>
      </c>
      <c r="BT32" s="205" t="e">
        <f>'Monthly Margin'!#REF!/1000000</f>
        <v>#REF!</v>
      </c>
      <c r="BU32" s="205" t="e">
        <f>'Monthly Margin'!#REF!/1000000</f>
        <v>#REF!</v>
      </c>
      <c r="BV32" s="205" t="e">
        <f>'Monthly Margin'!#REF!/1000000</f>
        <v>#REF!</v>
      </c>
      <c r="BW32" s="205" t="e">
        <f>'Monthly Margin'!#REF!/1000000</f>
        <v>#REF!</v>
      </c>
      <c r="BX32" s="205" t="e">
        <f>'Monthly Margin'!#REF!/1000000</f>
        <v>#REF!</v>
      </c>
      <c r="BY32" s="205" t="e">
        <f>'Monthly Margin'!#REF!/1000000</f>
        <v>#REF!</v>
      </c>
      <c r="BZ32" s="205" t="e">
        <f>'Monthly Margin'!#REF!/1000000</f>
        <v>#REF!</v>
      </c>
      <c r="CA32" s="205" t="e">
        <f>'Monthly Margin'!#REF!/1000000</f>
        <v>#REF!</v>
      </c>
      <c r="CB32" s="205" t="e">
        <f>'Monthly Margin'!#REF!/1000000</f>
        <v>#REF!</v>
      </c>
      <c r="CC32" s="205" t="e">
        <f>'Monthly Margin'!#REF!/1000000</f>
        <v>#REF!</v>
      </c>
      <c r="CD32" s="205"/>
      <c r="CE32" s="205" t="e">
        <f>'Monthly Margin'!#REF!/1000000</f>
        <v>#REF!</v>
      </c>
      <c r="CF32" s="205" t="e">
        <f>'Monthly Margin'!#REF!/1000000</f>
        <v>#REF!</v>
      </c>
      <c r="CG32" s="205" t="e">
        <f>'Monthly Margin'!#REF!/1000000</f>
        <v>#REF!</v>
      </c>
      <c r="CH32" s="205" t="e">
        <f>'Monthly Margin'!#REF!/1000000</f>
        <v>#REF!</v>
      </c>
      <c r="CI32" s="205" t="e">
        <f>'Monthly Margin'!#REF!/1000000</f>
        <v>#REF!</v>
      </c>
      <c r="CJ32" s="205" t="e">
        <f>'Monthly Margin'!#REF!/1000000</f>
        <v>#REF!</v>
      </c>
      <c r="CK32" s="205" t="e">
        <f>'Monthly Margin'!#REF!/1000000</f>
        <v>#REF!</v>
      </c>
      <c r="CL32" s="205" t="e">
        <f>'Monthly Margin'!#REF!/1000000</f>
        <v>#REF!</v>
      </c>
      <c r="CM32" s="205" t="e">
        <f>'Monthly Margin'!#REF!/1000000</f>
        <v>#REF!</v>
      </c>
      <c r="CN32" s="205" t="e">
        <f>'Monthly Margin'!#REF!/1000000</f>
        <v>#REF!</v>
      </c>
      <c r="CO32" s="205" t="e">
        <f>'Monthly Margin'!#REF!/1000000</f>
        <v>#REF!</v>
      </c>
      <c r="CP32" s="205" t="e">
        <f>'Monthly Margin'!#REF!/1000000</f>
        <v>#REF!</v>
      </c>
      <c r="CQ32" s="205"/>
      <c r="CR32" s="205" t="e">
        <f>'Monthly Margin'!#REF!/1000000</f>
        <v>#REF!</v>
      </c>
      <c r="CS32" s="205" t="e">
        <f>'Monthly Margin'!#REF!/1000000</f>
        <v>#REF!</v>
      </c>
      <c r="CT32" s="205" t="e">
        <f>'Monthly Margin'!#REF!/1000000</f>
        <v>#REF!</v>
      </c>
      <c r="CU32" s="205" t="e">
        <f>'Monthly Margin'!#REF!/1000000</f>
        <v>#REF!</v>
      </c>
      <c r="CV32" s="205" t="e">
        <f>'Monthly Margin'!#REF!/1000000</f>
        <v>#REF!</v>
      </c>
      <c r="CW32" s="205" t="e">
        <f>'Monthly Margin'!#REF!/1000000</f>
        <v>#REF!</v>
      </c>
      <c r="CX32" s="205" t="e">
        <f>'Monthly Margin'!#REF!/1000000</f>
        <v>#REF!</v>
      </c>
      <c r="CY32" s="205" t="e">
        <f>'Monthly Margin'!#REF!/1000000</f>
        <v>#REF!</v>
      </c>
      <c r="CZ32" s="205" t="e">
        <f>'Monthly Margin'!#REF!/1000000</f>
        <v>#REF!</v>
      </c>
      <c r="DA32" s="205" t="e">
        <f>'Monthly Margin'!#REF!/1000000</f>
        <v>#REF!</v>
      </c>
      <c r="DB32" s="205" t="e">
        <f>'Monthly Margin'!#REF!/1000000</f>
        <v>#REF!</v>
      </c>
      <c r="DC32" s="205" t="e">
        <f>'Monthly Margin'!#REF!/1000000</f>
        <v>#REF!</v>
      </c>
      <c r="DD32" s="205"/>
      <c r="DE32" s="205" t="e">
        <f>'Monthly Margin'!#REF!/1000000</f>
        <v>#REF!</v>
      </c>
      <c r="DF32" s="205" t="e">
        <f>'Monthly Margin'!#REF!/1000000</f>
        <v>#REF!</v>
      </c>
      <c r="DG32" s="205" t="e">
        <f>'Monthly Margin'!#REF!/1000000</f>
        <v>#REF!</v>
      </c>
      <c r="DH32" s="205" t="e">
        <f>'Monthly Margin'!#REF!/1000000</f>
        <v>#REF!</v>
      </c>
      <c r="DI32" s="205" t="e">
        <f>'Monthly Margin'!#REF!/1000000</f>
        <v>#REF!</v>
      </c>
      <c r="DJ32" s="205" t="e">
        <f>'Monthly Margin'!#REF!/1000000</f>
        <v>#REF!</v>
      </c>
      <c r="DK32" s="205" t="e">
        <f>'Monthly Margin'!#REF!/1000000</f>
        <v>#REF!</v>
      </c>
      <c r="DL32" s="205" t="e">
        <f>'Monthly Margin'!#REF!/1000000</f>
        <v>#REF!</v>
      </c>
      <c r="DM32" s="205" t="e">
        <f>'Monthly Margin'!#REF!/1000000</f>
        <v>#REF!</v>
      </c>
      <c r="DN32" s="205" t="e">
        <f>'Monthly Margin'!#REF!/1000000</f>
        <v>#REF!</v>
      </c>
      <c r="DO32" s="205" t="e">
        <f>'Monthly Margin'!#REF!/1000000</f>
        <v>#REF!</v>
      </c>
      <c r="DP32" s="205" t="e">
        <f>'Monthly Margin'!#REF!/1000000</f>
        <v>#REF!</v>
      </c>
      <c r="DQ32" s="205"/>
      <c r="DR32" s="205" t="e">
        <f>'Monthly Margin'!#REF!/1000000</f>
        <v>#REF!</v>
      </c>
      <c r="DS32" s="205" t="e">
        <f>'Monthly Margin'!#REF!/1000000</f>
        <v>#REF!</v>
      </c>
      <c r="DT32" s="205" t="e">
        <f>'Monthly Margin'!#REF!/1000000</f>
        <v>#REF!</v>
      </c>
      <c r="DU32" s="205" t="e">
        <f>'Monthly Margin'!#REF!/1000000</f>
        <v>#REF!</v>
      </c>
      <c r="DV32" s="205" t="e">
        <f>'Monthly Margin'!#REF!/1000000</f>
        <v>#REF!</v>
      </c>
      <c r="DW32" s="205" t="e">
        <f>'Monthly Margin'!#REF!/1000000</f>
        <v>#REF!</v>
      </c>
      <c r="DX32" s="205" t="e">
        <f>'Monthly Margin'!#REF!/1000000</f>
        <v>#REF!</v>
      </c>
      <c r="DY32" s="205" t="e">
        <f>'Monthly Margin'!#REF!/1000000</f>
        <v>#REF!</v>
      </c>
      <c r="DZ32" s="205" t="e">
        <f>'Monthly Margin'!#REF!/1000000</f>
        <v>#REF!</v>
      </c>
      <c r="EA32" s="205" t="e">
        <f>'Monthly Margin'!#REF!/1000000</f>
        <v>#REF!</v>
      </c>
      <c r="EB32" s="205" t="e">
        <f>'Monthly Margin'!#REF!/1000000</f>
        <v>#REF!</v>
      </c>
      <c r="EC32" s="205" t="e">
        <f>'Monthly Margin'!#REF!/1000000</f>
        <v>#REF!</v>
      </c>
    </row>
    <row r="33" spans="1:133" x14ac:dyDescent="0.2">
      <c r="A33" s="37">
        <v>16</v>
      </c>
      <c r="B33" s="35" t="s">
        <v>60</v>
      </c>
      <c r="C33" s="34"/>
      <c r="D33" s="34"/>
      <c r="E33" s="206" t="e">
        <f>'Monthly Margin'!#REF!/1000000*(93%)</f>
        <v>#REF!</v>
      </c>
      <c r="F33" s="206" t="e">
        <f>'Monthly Margin'!#REF!/1000000*(93%)</f>
        <v>#REF!</v>
      </c>
      <c r="G33" s="206" t="e">
        <f>'Monthly Margin'!#REF!/1000000*(93%)</f>
        <v>#REF!</v>
      </c>
      <c r="H33" s="206" t="e">
        <f>'Monthly Margin'!#REF!/1000000*(93%)</f>
        <v>#REF!</v>
      </c>
      <c r="I33" s="206" t="e">
        <f>'Monthly Margin'!#REF!/1000000*(93%)</f>
        <v>#REF!</v>
      </c>
      <c r="J33" s="206" t="e">
        <f>'Monthly Margin'!#REF!/1000000*(93%)</f>
        <v>#REF!</v>
      </c>
      <c r="K33" s="206" t="e">
        <f>'Monthly Margin'!#REF!/1000000*(93%)</f>
        <v>#REF!</v>
      </c>
      <c r="L33" s="206" t="e">
        <f>'Monthly Margin'!#REF!/1000000*(93%)</f>
        <v>#REF!</v>
      </c>
      <c r="M33" s="206" t="e">
        <f>'Monthly Margin'!#REF!/1000000*(93%)</f>
        <v>#REF!</v>
      </c>
      <c r="N33" s="206" t="e">
        <f>'Monthly Margin'!#REF!/1000000*(93%)</f>
        <v>#REF!</v>
      </c>
      <c r="O33" s="206" t="e">
        <f>'Monthly Margin'!#REF!/1000000*(93%)</f>
        <v>#REF!</v>
      </c>
      <c r="P33" s="206" t="e">
        <f>'Monthly Margin'!#REF!/1000000*(93%)</f>
        <v>#REF!</v>
      </c>
      <c r="Q33" s="206"/>
      <c r="R33" s="206" t="e">
        <f>'Monthly Margin'!#REF!/1000000*(93%)</f>
        <v>#REF!</v>
      </c>
      <c r="S33" s="206" t="e">
        <f>'Monthly Margin'!#REF!/1000000*(93%)</f>
        <v>#REF!</v>
      </c>
      <c r="T33" s="206" t="e">
        <f>'Monthly Margin'!#REF!/1000000*(93%)</f>
        <v>#REF!</v>
      </c>
      <c r="U33" s="206" t="e">
        <f>'Monthly Margin'!#REF!/1000000*(93%)</f>
        <v>#REF!</v>
      </c>
      <c r="V33" s="206" t="e">
        <f>'Monthly Margin'!#REF!/1000000*(93%)</f>
        <v>#REF!</v>
      </c>
      <c r="W33" s="206" t="e">
        <f>'Monthly Margin'!#REF!/1000000*(93%)</f>
        <v>#REF!</v>
      </c>
      <c r="X33" s="206" t="e">
        <f>'Monthly Margin'!#REF!/1000000*(93%)</f>
        <v>#REF!</v>
      </c>
      <c r="Y33" s="206" t="e">
        <f>'Monthly Margin'!#REF!/1000000*(93%)</f>
        <v>#REF!</v>
      </c>
      <c r="Z33" s="206" t="e">
        <f>'Monthly Margin'!#REF!/1000000*(93%)</f>
        <v>#REF!</v>
      </c>
      <c r="AA33" s="206" t="e">
        <f>'Monthly Margin'!#REF!/1000000*(93%)</f>
        <v>#REF!</v>
      </c>
      <c r="AB33" s="206" t="e">
        <f>'Monthly Margin'!#REF!/1000000*(93%)</f>
        <v>#REF!</v>
      </c>
      <c r="AC33" s="206" t="e">
        <f>'Monthly Margin'!#REF!/1000000*(93%)</f>
        <v>#REF!</v>
      </c>
      <c r="AD33" s="206"/>
      <c r="AE33" s="206" t="e">
        <f>'Monthly Margin'!#REF!/1000000*(93%)</f>
        <v>#REF!</v>
      </c>
      <c r="AF33" s="206" t="e">
        <f>'Monthly Margin'!#REF!/1000000*(93%)</f>
        <v>#REF!</v>
      </c>
      <c r="AG33" s="206" t="e">
        <f>'Monthly Margin'!#REF!/1000000*(93%)</f>
        <v>#REF!</v>
      </c>
      <c r="AH33" s="206" t="e">
        <f>'Monthly Margin'!#REF!/1000000*(93%)</f>
        <v>#REF!</v>
      </c>
      <c r="AI33" s="206" t="e">
        <f>'Monthly Margin'!#REF!/1000000*(93%)</f>
        <v>#REF!</v>
      </c>
      <c r="AJ33" s="206" t="e">
        <f>'Monthly Margin'!#REF!/1000000*(93%)</f>
        <v>#REF!</v>
      </c>
      <c r="AK33" s="206" t="e">
        <f>'Monthly Margin'!#REF!/1000000*(93%)</f>
        <v>#REF!</v>
      </c>
      <c r="AL33" s="206" t="e">
        <f>'Monthly Margin'!#REF!/1000000*(93%)</f>
        <v>#REF!</v>
      </c>
      <c r="AM33" s="206" t="e">
        <f>'Monthly Margin'!#REF!/1000000*(93%)</f>
        <v>#REF!</v>
      </c>
      <c r="AN33" s="206" t="e">
        <f>'Monthly Margin'!#REF!/1000000*(93%)</f>
        <v>#REF!</v>
      </c>
      <c r="AO33" s="206" t="e">
        <f>'Monthly Margin'!#REF!/1000000*(93%)</f>
        <v>#REF!</v>
      </c>
      <c r="AP33" s="206" t="e">
        <f>'Monthly Margin'!#REF!/1000000*(93%)</f>
        <v>#REF!</v>
      </c>
      <c r="AQ33" s="206"/>
      <c r="AR33" s="206" t="e">
        <f>'Monthly Margin'!#REF!/1000000*(93%)</f>
        <v>#REF!</v>
      </c>
      <c r="AS33" s="206" t="e">
        <f>'Monthly Margin'!#REF!/1000000*(93%)</f>
        <v>#REF!</v>
      </c>
      <c r="AT33" s="206" t="e">
        <f>'Monthly Margin'!#REF!/1000000*(93%)</f>
        <v>#REF!</v>
      </c>
      <c r="AU33" s="206" t="e">
        <f>'Monthly Margin'!#REF!/1000000*(93%)</f>
        <v>#REF!</v>
      </c>
      <c r="AV33" s="206" t="e">
        <f>'Monthly Margin'!#REF!/1000000*(93%)</f>
        <v>#REF!</v>
      </c>
      <c r="AW33" s="206" t="e">
        <f>'Monthly Margin'!#REF!/1000000*(93%)</f>
        <v>#REF!</v>
      </c>
      <c r="AX33" s="206" t="e">
        <f>'Monthly Margin'!#REF!/1000000*(93%)</f>
        <v>#REF!</v>
      </c>
      <c r="AY33" s="206" t="e">
        <f>'Monthly Margin'!#REF!/1000000*(93%)</f>
        <v>#REF!</v>
      </c>
      <c r="AZ33" s="206" t="e">
        <f>'Monthly Margin'!#REF!/1000000*(93%)</f>
        <v>#REF!</v>
      </c>
      <c r="BA33" s="206" t="e">
        <f>'Monthly Margin'!#REF!/1000000*(93%)</f>
        <v>#REF!</v>
      </c>
      <c r="BB33" s="206" t="e">
        <f>'Monthly Margin'!#REF!/1000000*(93%)</f>
        <v>#REF!</v>
      </c>
      <c r="BC33" s="206" t="e">
        <f>'Monthly Margin'!#REF!/1000000*(93%)</f>
        <v>#REF!</v>
      </c>
      <c r="BD33" s="206"/>
      <c r="BE33" s="206" t="e">
        <f>'Monthly Margin'!#REF!/1000000*(93%)</f>
        <v>#REF!</v>
      </c>
      <c r="BF33" s="206" t="e">
        <f>'Monthly Margin'!#REF!/1000000*(93%)</f>
        <v>#REF!</v>
      </c>
      <c r="BG33" s="206" t="e">
        <f>'Monthly Margin'!#REF!/1000000*(93%)</f>
        <v>#REF!</v>
      </c>
      <c r="BH33" s="206" t="e">
        <f>'Monthly Margin'!#REF!/1000000*(93%)</f>
        <v>#REF!</v>
      </c>
      <c r="BI33" s="206" t="e">
        <f>'Monthly Margin'!#REF!/1000000*(93%)</f>
        <v>#REF!</v>
      </c>
      <c r="BJ33" s="206" t="e">
        <f>'Monthly Margin'!#REF!/1000000*(93%)</f>
        <v>#REF!</v>
      </c>
      <c r="BK33" s="206" t="e">
        <f>'Monthly Margin'!#REF!/1000000*(93%)</f>
        <v>#REF!</v>
      </c>
      <c r="BL33" s="206" t="e">
        <f>'Monthly Margin'!#REF!/1000000*(93%)</f>
        <v>#REF!</v>
      </c>
      <c r="BM33" s="206" t="e">
        <f>'Monthly Margin'!#REF!/1000000*(93%)</f>
        <v>#REF!</v>
      </c>
      <c r="BN33" s="206" t="e">
        <f>'Monthly Margin'!#REF!/1000000*(93%)</f>
        <v>#REF!</v>
      </c>
      <c r="BO33" s="206" t="e">
        <f>'Monthly Margin'!#REF!/1000000*(93%)</f>
        <v>#REF!</v>
      </c>
      <c r="BP33" s="206" t="e">
        <f>'Monthly Margin'!#REF!/1000000*(93%)</f>
        <v>#REF!</v>
      </c>
      <c r="BQ33" s="206"/>
      <c r="BR33" s="206" t="e">
        <f>'Monthly Margin'!#REF!/1000000*(93%)</f>
        <v>#REF!</v>
      </c>
      <c r="BS33" s="206" t="e">
        <f>'Monthly Margin'!#REF!/1000000*(93%)</f>
        <v>#REF!</v>
      </c>
      <c r="BT33" s="206" t="e">
        <f>'Monthly Margin'!#REF!/1000000*(93%)</f>
        <v>#REF!</v>
      </c>
      <c r="BU33" s="206" t="e">
        <f>'Monthly Margin'!#REF!/1000000*(93%)</f>
        <v>#REF!</v>
      </c>
      <c r="BV33" s="206" t="e">
        <f>'Monthly Margin'!#REF!/1000000*(93%)</f>
        <v>#REF!</v>
      </c>
      <c r="BW33" s="206" t="e">
        <f>'Monthly Margin'!#REF!/1000000*(93%)</f>
        <v>#REF!</v>
      </c>
      <c r="BX33" s="206" t="e">
        <f>'Monthly Margin'!#REF!/1000000*(93%)</f>
        <v>#REF!</v>
      </c>
      <c r="BY33" s="206" t="e">
        <f>'Monthly Margin'!#REF!/1000000*(93%)</f>
        <v>#REF!</v>
      </c>
      <c r="BZ33" s="206" t="e">
        <f>'Monthly Margin'!#REF!/1000000*(93%)</f>
        <v>#REF!</v>
      </c>
      <c r="CA33" s="206" t="e">
        <f>'Monthly Margin'!#REF!/1000000*(93%)</f>
        <v>#REF!</v>
      </c>
      <c r="CB33" s="206" t="e">
        <f>'Monthly Margin'!#REF!/1000000*(93%)</f>
        <v>#REF!</v>
      </c>
      <c r="CC33" s="206" t="e">
        <f>'Monthly Margin'!#REF!/1000000*(93%)</f>
        <v>#REF!</v>
      </c>
      <c r="CD33" s="206"/>
      <c r="CE33" s="206" t="e">
        <f>'Monthly Margin'!#REF!/1000000*(93%)</f>
        <v>#REF!</v>
      </c>
      <c r="CF33" s="206" t="e">
        <f>'Monthly Margin'!#REF!/1000000*(93%)</f>
        <v>#REF!</v>
      </c>
      <c r="CG33" s="206" t="e">
        <f>'Monthly Margin'!#REF!/1000000*(93%)</f>
        <v>#REF!</v>
      </c>
      <c r="CH33" s="206" t="e">
        <f>'Monthly Margin'!#REF!/1000000*(93%)</f>
        <v>#REF!</v>
      </c>
      <c r="CI33" s="206" t="e">
        <f>'Monthly Margin'!#REF!/1000000*(93%)</f>
        <v>#REF!</v>
      </c>
      <c r="CJ33" s="206" t="e">
        <f>'Monthly Margin'!#REF!/1000000*(93%)</f>
        <v>#REF!</v>
      </c>
      <c r="CK33" s="206" t="e">
        <f>'Monthly Margin'!#REF!/1000000*(93%)</f>
        <v>#REF!</v>
      </c>
      <c r="CL33" s="206" t="e">
        <f>'Monthly Margin'!#REF!/1000000*(93%)</f>
        <v>#REF!</v>
      </c>
      <c r="CM33" s="206" t="e">
        <f>'Monthly Margin'!#REF!/1000000*(93%)</f>
        <v>#REF!</v>
      </c>
      <c r="CN33" s="206" t="e">
        <f>'Monthly Margin'!#REF!/1000000*(93%)</f>
        <v>#REF!</v>
      </c>
      <c r="CO33" s="206" t="e">
        <f>'Monthly Margin'!#REF!/1000000*(93%)</f>
        <v>#REF!</v>
      </c>
      <c r="CP33" s="206" t="e">
        <f>'Monthly Margin'!#REF!/1000000*(93%)</f>
        <v>#REF!</v>
      </c>
      <c r="CQ33" s="206"/>
      <c r="CR33" s="206" t="e">
        <f>'Monthly Margin'!#REF!/1000000*(93%)</f>
        <v>#REF!</v>
      </c>
      <c r="CS33" s="206" t="e">
        <f>'Monthly Margin'!#REF!/1000000*(93%)</f>
        <v>#REF!</v>
      </c>
      <c r="CT33" s="206" t="e">
        <f>'Monthly Margin'!#REF!/1000000*(93%)</f>
        <v>#REF!</v>
      </c>
      <c r="CU33" s="206" t="e">
        <f>'Monthly Margin'!#REF!/1000000*(93%)</f>
        <v>#REF!</v>
      </c>
      <c r="CV33" s="206" t="e">
        <f>'Monthly Margin'!#REF!/1000000*(93%)</f>
        <v>#REF!</v>
      </c>
      <c r="CW33" s="206" t="e">
        <f>'Monthly Margin'!#REF!/1000000*(93%)</f>
        <v>#REF!</v>
      </c>
      <c r="CX33" s="206" t="e">
        <f>'Monthly Margin'!#REF!/1000000*(93%)</f>
        <v>#REF!</v>
      </c>
      <c r="CY33" s="206" t="e">
        <f>'Monthly Margin'!#REF!/1000000*(93%)</f>
        <v>#REF!</v>
      </c>
      <c r="CZ33" s="206" t="e">
        <f>'Monthly Margin'!#REF!/1000000*(93%)</f>
        <v>#REF!</v>
      </c>
      <c r="DA33" s="206" t="e">
        <f>'Monthly Margin'!#REF!/1000000*(93%)</f>
        <v>#REF!</v>
      </c>
      <c r="DB33" s="206" t="e">
        <f>'Monthly Margin'!#REF!/1000000*(93%)</f>
        <v>#REF!</v>
      </c>
      <c r="DC33" s="206" t="e">
        <f>'Monthly Margin'!#REF!/1000000*(93%)</f>
        <v>#REF!</v>
      </c>
      <c r="DD33" s="206"/>
      <c r="DE33" s="206" t="e">
        <f>'Monthly Margin'!#REF!/1000000*(93%)</f>
        <v>#REF!</v>
      </c>
      <c r="DF33" s="206" t="e">
        <f>'Monthly Margin'!#REF!/1000000*(93%)</f>
        <v>#REF!</v>
      </c>
      <c r="DG33" s="206" t="e">
        <f>'Monthly Margin'!#REF!/1000000*(93%)</f>
        <v>#REF!</v>
      </c>
      <c r="DH33" s="206" t="e">
        <f>'Monthly Margin'!#REF!/1000000*(93%)</f>
        <v>#REF!</v>
      </c>
      <c r="DI33" s="206" t="e">
        <f>'Monthly Margin'!#REF!/1000000*(93%)</f>
        <v>#REF!</v>
      </c>
      <c r="DJ33" s="206" t="e">
        <f>'Monthly Margin'!#REF!/1000000*(93%)</f>
        <v>#REF!</v>
      </c>
      <c r="DK33" s="206" t="e">
        <f>'Monthly Margin'!#REF!/1000000*(93%)</f>
        <v>#REF!</v>
      </c>
      <c r="DL33" s="206" t="e">
        <f>'Monthly Margin'!#REF!/1000000*(93%)</f>
        <v>#REF!</v>
      </c>
      <c r="DM33" s="206" t="e">
        <f>'Monthly Margin'!#REF!/1000000*(93%)</f>
        <v>#REF!</v>
      </c>
      <c r="DN33" s="206" t="e">
        <f>'Monthly Margin'!#REF!/1000000*(93%)</f>
        <v>#REF!</v>
      </c>
      <c r="DO33" s="206" t="e">
        <f>'Monthly Margin'!#REF!/1000000*(93%)</f>
        <v>#REF!</v>
      </c>
      <c r="DP33" s="206" t="e">
        <f>'Monthly Margin'!#REF!/1000000*(93%)</f>
        <v>#REF!</v>
      </c>
      <c r="DQ33" s="206"/>
      <c r="DR33" s="206" t="e">
        <f>'Monthly Margin'!#REF!/1000000*(93%)</f>
        <v>#REF!</v>
      </c>
      <c r="DS33" s="206" t="e">
        <f>'Monthly Margin'!#REF!/1000000*(93%)</f>
        <v>#REF!</v>
      </c>
      <c r="DT33" s="206" t="e">
        <f>'Monthly Margin'!#REF!/1000000*(93%)</f>
        <v>#REF!</v>
      </c>
      <c r="DU33" s="206" t="e">
        <f>'Monthly Margin'!#REF!/1000000*(93%)</f>
        <v>#REF!</v>
      </c>
      <c r="DV33" s="206" t="e">
        <f>'Monthly Margin'!#REF!/1000000*(93%)</f>
        <v>#REF!</v>
      </c>
      <c r="DW33" s="206" t="e">
        <f>'Monthly Margin'!#REF!/1000000*(93%)</f>
        <v>#REF!</v>
      </c>
      <c r="DX33" s="206" t="e">
        <f>'Monthly Margin'!#REF!/1000000*(93%)</f>
        <v>#REF!</v>
      </c>
      <c r="DY33" s="206" t="e">
        <f>'Monthly Margin'!#REF!/1000000*(93%)</f>
        <v>#REF!</v>
      </c>
      <c r="DZ33" s="206" t="e">
        <f>'Monthly Margin'!#REF!/1000000*(93%)</f>
        <v>#REF!</v>
      </c>
      <c r="EA33" s="206" t="e">
        <f>'Monthly Margin'!#REF!/1000000*(93%)</f>
        <v>#REF!</v>
      </c>
      <c r="EB33" s="206" t="e">
        <f>'Monthly Margin'!#REF!/1000000*(93%)</f>
        <v>#REF!</v>
      </c>
      <c r="EC33" s="206" t="e">
        <f>'Monthly Margin'!#REF!/1000000*(93%)</f>
        <v>#REF!</v>
      </c>
    </row>
    <row r="34" spans="1:133" x14ac:dyDescent="0.2">
      <c r="B34" s="35"/>
      <c r="C34" s="34"/>
      <c r="D34" s="34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205"/>
      <c r="CS34" s="205"/>
      <c r="CT34" s="205"/>
      <c r="CU34" s="205"/>
      <c r="CV34" s="205"/>
      <c r="CW34" s="205"/>
      <c r="CX34" s="205"/>
      <c r="CY34" s="205"/>
      <c r="CZ34" s="205"/>
      <c r="DA34" s="205"/>
      <c r="DB34" s="205"/>
      <c r="DC34" s="205"/>
      <c r="DD34" s="205"/>
      <c r="DE34" s="205"/>
      <c r="DF34" s="205"/>
      <c r="DG34" s="205"/>
      <c r="DH34" s="205"/>
      <c r="DI34" s="205"/>
      <c r="DJ34" s="205"/>
      <c r="DK34" s="205"/>
      <c r="DL34" s="205"/>
      <c r="DM34" s="205"/>
      <c r="DN34" s="205"/>
      <c r="DO34" s="205"/>
      <c r="DP34" s="205"/>
      <c r="DQ34" s="205"/>
      <c r="DR34" s="205"/>
      <c r="DS34" s="205"/>
      <c r="DT34" s="205"/>
      <c r="DU34" s="205"/>
      <c r="DV34" s="205"/>
      <c r="DW34" s="205"/>
      <c r="DX34" s="205"/>
      <c r="DY34" s="205"/>
      <c r="DZ34" s="205"/>
      <c r="EA34" s="205"/>
      <c r="EB34" s="205"/>
      <c r="EC34" s="205"/>
    </row>
    <row r="35" spans="1:133" x14ac:dyDescent="0.2">
      <c r="A35" s="37">
        <v>17</v>
      </c>
      <c r="B35" s="31"/>
      <c r="C35" s="34" t="s">
        <v>61</v>
      </c>
      <c r="D35" s="34"/>
      <c r="E35" s="205" t="e">
        <f t="shared" ref="E35" si="27">SUM(E28:E34)</f>
        <v>#REF!</v>
      </c>
      <c r="F35" s="205" t="e">
        <f t="shared" ref="F35:BP35" si="28">SUM(F28:F34)</f>
        <v>#REF!</v>
      </c>
      <c r="G35" s="205" t="e">
        <f t="shared" si="28"/>
        <v>#REF!</v>
      </c>
      <c r="H35" s="205" t="e">
        <f t="shared" si="28"/>
        <v>#REF!</v>
      </c>
      <c r="I35" s="205" t="e">
        <f t="shared" si="28"/>
        <v>#REF!</v>
      </c>
      <c r="J35" s="205" t="e">
        <f t="shared" si="28"/>
        <v>#REF!</v>
      </c>
      <c r="K35" s="205" t="e">
        <f t="shared" si="28"/>
        <v>#REF!</v>
      </c>
      <c r="L35" s="205" t="e">
        <f t="shared" si="28"/>
        <v>#REF!</v>
      </c>
      <c r="M35" s="205" t="e">
        <f t="shared" si="28"/>
        <v>#REF!</v>
      </c>
      <c r="N35" s="205" t="e">
        <f t="shared" si="28"/>
        <v>#REF!</v>
      </c>
      <c r="O35" s="205" t="e">
        <f t="shared" si="28"/>
        <v>#REF!</v>
      </c>
      <c r="P35" s="205" t="e">
        <f t="shared" si="28"/>
        <v>#REF!</v>
      </c>
      <c r="Q35" s="205"/>
      <c r="R35" s="205" t="e">
        <f t="shared" si="28"/>
        <v>#REF!</v>
      </c>
      <c r="S35" s="205" t="e">
        <f t="shared" si="28"/>
        <v>#REF!</v>
      </c>
      <c r="T35" s="205" t="e">
        <f t="shared" si="28"/>
        <v>#REF!</v>
      </c>
      <c r="U35" s="205" t="e">
        <f t="shared" si="28"/>
        <v>#REF!</v>
      </c>
      <c r="V35" s="205" t="e">
        <f t="shared" si="28"/>
        <v>#REF!</v>
      </c>
      <c r="W35" s="205" t="e">
        <f t="shared" si="28"/>
        <v>#REF!</v>
      </c>
      <c r="X35" s="205" t="e">
        <f t="shared" si="28"/>
        <v>#REF!</v>
      </c>
      <c r="Y35" s="205" t="e">
        <f t="shared" si="28"/>
        <v>#REF!</v>
      </c>
      <c r="Z35" s="205" t="e">
        <f t="shared" si="28"/>
        <v>#REF!</v>
      </c>
      <c r="AA35" s="205" t="e">
        <f t="shared" si="28"/>
        <v>#REF!</v>
      </c>
      <c r="AB35" s="205" t="e">
        <f t="shared" si="28"/>
        <v>#REF!</v>
      </c>
      <c r="AC35" s="205" t="e">
        <f t="shared" si="28"/>
        <v>#REF!</v>
      </c>
      <c r="AD35" s="205"/>
      <c r="AE35" s="205" t="e">
        <f t="shared" si="28"/>
        <v>#REF!</v>
      </c>
      <c r="AF35" s="205" t="e">
        <f t="shared" si="28"/>
        <v>#REF!</v>
      </c>
      <c r="AG35" s="205" t="e">
        <f t="shared" si="28"/>
        <v>#REF!</v>
      </c>
      <c r="AH35" s="205" t="e">
        <f t="shared" si="28"/>
        <v>#REF!</v>
      </c>
      <c r="AI35" s="205" t="e">
        <f t="shared" si="28"/>
        <v>#REF!</v>
      </c>
      <c r="AJ35" s="205" t="e">
        <f t="shared" si="28"/>
        <v>#REF!</v>
      </c>
      <c r="AK35" s="205" t="e">
        <f t="shared" si="28"/>
        <v>#REF!</v>
      </c>
      <c r="AL35" s="205" t="e">
        <f t="shared" si="28"/>
        <v>#REF!</v>
      </c>
      <c r="AM35" s="205" t="e">
        <f t="shared" si="28"/>
        <v>#REF!</v>
      </c>
      <c r="AN35" s="205" t="e">
        <f t="shared" si="28"/>
        <v>#REF!</v>
      </c>
      <c r="AO35" s="205" t="e">
        <f t="shared" si="28"/>
        <v>#REF!</v>
      </c>
      <c r="AP35" s="205" t="e">
        <f t="shared" si="28"/>
        <v>#REF!</v>
      </c>
      <c r="AQ35" s="205"/>
      <c r="AR35" s="205" t="e">
        <f t="shared" si="28"/>
        <v>#REF!</v>
      </c>
      <c r="AS35" s="205" t="e">
        <f t="shared" si="28"/>
        <v>#REF!</v>
      </c>
      <c r="AT35" s="205" t="e">
        <f t="shared" si="28"/>
        <v>#REF!</v>
      </c>
      <c r="AU35" s="205" t="e">
        <f t="shared" si="28"/>
        <v>#REF!</v>
      </c>
      <c r="AV35" s="205" t="e">
        <f t="shared" si="28"/>
        <v>#REF!</v>
      </c>
      <c r="AW35" s="205" t="e">
        <f t="shared" si="28"/>
        <v>#REF!</v>
      </c>
      <c r="AX35" s="205" t="e">
        <f t="shared" si="28"/>
        <v>#REF!</v>
      </c>
      <c r="AY35" s="205" t="e">
        <f t="shared" si="28"/>
        <v>#REF!</v>
      </c>
      <c r="AZ35" s="205" t="e">
        <f t="shared" si="28"/>
        <v>#REF!</v>
      </c>
      <c r="BA35" s="205" t="e">
        <f t="shared" si="28"/>
        <v>#REF!</v>
      </c>
      <c r="BB35" s="205" t="e">
        <f t="shared" si="28"/>
        <v>#REF!</v>
      </c>
      <c r="BC35" s="205" t="e">
        <f t="shared" si="28"/>
        <v>#REF!</v>
      </c>
      <c r="BD35" s="205"/>
      <c r="BE35" s="205" t="e">
        <f t="shared" si="28"/>
        <v>#REF!</v>
      </c>
      <c r="BF35" s="205" t="e">
        <f t="shared" si="28"/>
        <v>#REF!</v>
      </c>
      <c r="BG35" s="205" t="e">
        <f t="shared" si="28"/>
        <v>#REF!</v>
      </c>
      <c r="BH35" s="205" t="e">
        <f t="shared" si="28"/>
        <v>#REF!</v>
      </c>
      <c r="BI35" s="205" t="e">
        <f t="shared" si="28"/>
        <v>#REF!</v>
      </c>
      <c r="BJ35" s="205" t="e">
        <f t="shared" si="28"/>
        <v>#REF!</v>
      </c>
      <c r="BK35" s="205" t="e">
        <f t="shared" si="28"/>
        <v>#REF!</v>
      </c>
      <c r="BL35" s="205" t="e">
        <f t="shared" si="28"/>
        <v>#REF!</v>
      </c>
      <c r="BM35" s="205" t="e">
        <f t="shared" si="28"/>
        <v>#REF!</v>
      </c>
      <c r="BN35" s="205" t="e">
        <f t="shared" si="28"/>
        <v>#REF!</v>
      </c>
      <c r="BO35" s="205" t="e">
        <f t="shared" si="28"/>
        <v>#REF!</v>
      </c>
      <c r="BP35" s="205" t="e">
        <f t="shared" si="28"/>
        <v>#REF!</v>
      </c>
      <c r="BQ35" s="205"/>
      <c r="BR35" s="205" t="e">
        <f t="shared" ref="BR35:EC35" si="29">SUM(BR28:BR34)</f>
        <v>#REF!</v>
      </c>
      <c r="BS35" s="205" t="e">
        <f t="shared" si="29"/>
        <v>#REF!</v>
      </c>
      <c r="BT35" s="205" t="e">
        <f t="shared" si="29"/>
        <v>#REF!</v>
      </c>
      <c r="BU35" s="205" t="e">
        <f t="shared" si="29"/>
        <v>#REF!</v>
      </c>
      <c r="BV35" s="205" t="e">
        <f t="shared" si="29"/>
        <v>#REF!</v>
      </c>
      <c r="BW35" s="205" t="e">
        <f t="shared" si="29"/>
        <v>#REF!</v>
      </c>
      <c r="BX35" s="205" t="e">
        <f t="shared" si="29"/>
        <v>#REF!</v>
      </c>
      <c r="BY35" s="205" t="e">
        <f t="shared" si="29"/>
        <v>#REF!</v>
      </c>
      <c r="BZ35" s="205" t="e">
        <f t="shared" si="29"/>
        <v>#REF!</v>
      </c>
      <c r="CA35" s="205" t="e">
        <f t="shared" si="29"/>
        <v>#REF!</v>
      </c>
      <c r="CB35" s="205" t="e">
        <f t="shared" si="29"/>
        <v>#REF!</v>
      </c>
      <c r="CC35" s="205" t="e">
        <f t="shared" si="29"/>
        <v>#REF!</v>
      </c>
      <c r="CD35" s="205"/>
      <c r="CE35" s="205" t="e">
        <f t="shared" si="29"/>
        <v>#REF!</v>
      </c>
      <c r="CF35" s="205" t="e">
        <f t="shared" si="29"/>
        <v>#REF!</v>
      </c>
      <c r="CG35" s="205" t="e">
        <f t="shared" si="29"/>
        <v>#REF!</v>
      </c>
      <c r="CH35" s="205" t="e">
        <f t="shared" si="29"/>
        <v>#REF!</v>
      </c>
      <c r="CI35" s="205" t="e">
        <f t="shared" si="29"/>
        <v>#REF!</v>
      </c>
      <c r="CJ35" s="205" t="e">
        <f t="shared" si="29"/>
        <v>#REF!</v>
      </c>
      <c r="CK35" s="205" t="e">
        <f t="shared" si="29"/>
        <v>#REF!</v>
      </c>
      <c r="CL35" s="205" t="e">
        <f t="shared" si="29"/>
        <v>#REF!</v>
      </c>
      <c r="CM35" s="205" t="e">
        <f t="shared" si="29"/>
        <v>#REF!</v>
      </c>
      <c r="CN35" s="205" t="e">
        <f t="shared" si="29"/>
        <v>#REF!</v>
      </c>
      <c r="CO35" s="205" t="e">
        <f t="shared" si="29"/>
        <v>#REF!</v>
      </c>
      <c r="CP35" s="205" t="e">
        <f t="shared" si="29"/>
        <v>#REF!</v>
      </c>
      <c r="CQ35" s="205"/>
      <c r="CR35" s="205" t="e">
        <f t="shared" si="29"/>
        <v>#REF!</v>
      </c>
      <c r="CS35" s="205" t="e">
        <f t="shared" si="29"/>
        <v>#REF!</v>
      </c>
      <c r="CT35" s="205" t="e">
        <f t="shared" si="29"/>
        <v>#REF!</v>
      </c>
      <c r="CU35" s="205" t="e">
        <f t="shared" si="29"/>
        <v>#REF!</v>
      </c>
      <c r="CV35" s="205" t="e">
        <f t="shared" si="29"/>
        <v>#REF!</v>
      </c>
      <c r="CW35" s="205" t="e">
        <f t="shared" si="29"/>
        <v>#REF!</v>
      </c>
      <c r="CX35" s="205" t="e">
        <f t="shared" si="29"/>
        <v>#REF!</v>
      </c>
      <c r="CY35" s="205" t="e">
        <f t="shared" si="29"/>
        <v>#REF!</v>
      </c>
      <c r="CZ35" s="205" t="e">
        <f t="shared" si="29"/>
        <v>#REF!</v>
      </c>
      <c r="DA35" s="205" t="e">
        <f t="shared" si="29"/>
        <v>#REF!</v>
      </c>
      <c r="DB35" s="205" t="e">
        <f t="shared" si="29"/>
        <v>#REF!</v>
      </c>
      <c r="DC35" s="205" t="e">
        <f t="shared" si="29"/>
        <v>#REF!</v>
      </c>
      <c r="DD35" s="205"/>
      <c r="DE35" s="205" t="e">
        <f t="shared" si="29"/>
        <v>#REF!</v>
      </c>
      <c r="DF35" s="205" t="e">
        <f t="shared" si="29"/>
        <v>#REF!</v>
      </c>
      <c r="DG35" s="205" t="e">
        <f t="shared" si="29"/>
        <v>#REF!</v>
      </c>
      <c r="DH35" s="205" t="e">
        <f t="shared" si="29"/>
        <v>#REF!</v>
      </c>
      <c r="DI35" s="205" t="e">
        <f t="shared" si="29"/>
        <v>#REF!</v>
      </c>
      <c r="DJ35" s="205" t="e">
        <f t="shared" si="29"/>
        <v>#REF!</v>
      </c>
      <c r="DK35" s="205" t="e">
        <f t="shared" si="29"/>
        <v>#REF!</v>
      </c>
      <c r="DL35" s="205" t="e">
        <f t="shared" si="29"/>
        <v>#REF!</v>
      </c>
      <c r="DM35" s="205" t="e">
        <f t="shared" si="29"/>
        <v>#REF!</v>
      </c>
      <c r="DN35" s="205" t="e">
        <f t="shared" si="29"/>
        <v>#REF!</v>
      </c>
      <c r="DO35" s="205" t="e">
        <f t="shared" si="29"/>
        <v>#REF!</v>
      </c>
      <c r="DP35" s="205" t="e">
        <f t="shared" si="29"/>
        <v>#REF!</v>
      </c>
      <c r="DQ35" s="205"/>
      <c r="DR35" s="205" t="e">
        <f t="shared" si="29"/>
        <v>#REF!</v>
      </c>
      <c r="DS35" s="205" t="e">
        <f t="shared" si="29"/>
        <v>#REF!</v>
      </c>
      <c r="DT35" s="205" t="e">
        <f t="shared" si="29"/>
        <v>#REF!</v>
      </c>
      <c r="DU35" s="205" t="e">
        <f t="shared" si="29"/>
        <v>#REF!</v>
      </c>
      <c r="DV35" s="205" t="e">
        <f t="shared" si="29"/>
        <v>#REF!</v>
      </c>
      <c r="DW35" s="205" t="e">
        <f t="shared" si="29"/>
        <v>#REF!</v>
      </c>
      <c r="DX35" s="205" t="e">
        <f t="shared" si="29"/>
        <v>#REF!</v>
      </c>
      <c r="DY35" s="205" t="e">
        <f t="shared" si="29"/>
        <v>#REF!</v>
      </c>
      <c r="DZ35" s="205" t="e">
        <f t="shared" si="29"/>
        <v>#REF!</v>
      </c>
      <c r="EA35" s="205" t="e">
        <f t="shared" si="29"/>
        <v>#REF!</v>
      </c>
      <c r="EB35" s="205" t="e">
        <f t="shared" si="29"/>
        <v>#REF!</v>
      </c>
      <c r="EC35" s="205" t="e">
        <f t="shared" si="29"/>
        <v>#REF!</v>
      </c>
    </row>
    <row r="36" spans="1:133" x14ac:dyDescent="0.2">
      <c r="B36" s="35"/>
      <c r="C36" s="34"/>
      <c r="D36" s="34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  <c r="CT36" s="207"/>
      <c r="CU36" s="207"/>
      <c r="CV36" s="207"/>
      <c r="CW36" s="207"/>
      <c r="CX36" s="207"/>
      <c r="CY36" s="207"/>
      <c r="CZ36" s="207"/>
      <c r="DA36" s="207"/>
      <c r="DB36" s="207"/>
      <c r="DC36" s="207"/>
      <c r="DD36" s="207"/>
      <c r="DE36" s="207"/>
      <c r="DF36" s="207"/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7"/>
      <c r="DS36" s="207"/>
      <c r="DT36" s="207"/>
      <c r="DU36" s="207"/>
      <c r="DV36" s="207"/>
      <c r="DW36" s="207"/>
      <c r="DX36" s="207"/>
      <c r="DY36" s="207"/>
      <c r="DZ36" s="207"/>
      <c r="EA36" s="207"/>
      <c r="EB36" s="207"/>
      <c r="EC36" s="207"/>
    </row>
    <row r="37" spans="1:133" x14ac:dyDescent="0.2">
      <c r="A37" s="37">
        <v>18</v>
      </c>
      <c r="B37" s="34"/>
      <c r="C37" s="35" t="s">
        <v>46</v>
      </c>
      <c r="D37" s="35"/>
      <c r="E37" s="205" t="e">
        <f>+E23+E35</f>
        <v>#REF!</v>
      </c>
      <c r="F37" s="205" t="e">
        <f t="shared" ref="F37:BP37" si="30">+F23+F35</f>
        <v>#REF!</v>
      </c>
      <c r="G37" s="205" t="e">
        <f t="shared" si="30"/>
        <v>#REF!</v>
      </c>
      <c r="H37" s="205" t="e">
        <f t="shared" si="30"/>
        <v>#REF!</v>
      </c>
      <c r="I37" s="205" t="e">
        <f t="shared" si="30"/>
        <v>#REF!</v>
      </c>
      <c r="J37" s="205" t="e">
        <f t="shared" si="30"/>
        <v>#REF!</v>
      </c>
      <c r="K37" s="205" t="e">
        <f t="shared" si="30"/>
        <v>#REF!</v>
      </c>
      <c r="L37" s="205" t="e">
        <f t="shared" si="30"/>
        <v>#REF!</v>
      </c>
      <c r="M37" s="205" t="e">
        <f t="shared" si="30"/>
        <v>#REF!</v>
      </c>
      <c r="N37" s="205" t="e">
        <f t="shared" si="30"/>
        <v>#REF!</v>
      </c>
      <c r="O37" s="205" t="e">
        <f t="shared" si="30"/>
        <v>#REF!</v>
      </c>
      <c r="P37" s="205" t="e">
        <f t="shared" si="30"/>
        <v>#REF!</v>
      </c>
      <c r="Q37" s="205"/>
      <c r="R37" s="205" t="e">
        <f t="shared" si="30"/>
        <v>#REF!</v>
      </c>
      <c r="S37" s="205" t="e">
        <f t="shared" si="30"/>
        <v>#REF!</v>
      </c>
      <c r="T37" s="205" t="e">
        <f t="shared" si="30"/>
        <v>#REF!</v>
      </c>
      <c r="U37" s="205" t="e">
        <f t="shared" si="30"/>
        <v>#REF!</v>
      </c>
      <c r="V37" s="205" t="e">
        <f t="shared" si="30"/>
        <v>#REF!</v>
      </c>
      <c r="W37" s="205" t="e">
        <f t="shared" si="30"/>
        <v>#REF!</v>
      </c>
      <c r="X37" s="205" t="e">
        <f t="shared" si="30"/>
        <v>#REF!</v>
      </c>
      <c r="Y37" s="205" t="e">
        <f t="shared" si="30"/>
        <v>#REF!</v>
      </c>
      <c r="Z37" s="205" t="e">
        <f t="shared" si="30"/>
        <v>#REF!</v>
      </c>
      <c r="AA37" s="205" t="e">
        <f t="shared" si="30"/>
        <v>#REF!</v>
      </c>
      <c r="AB37" s="205" t="e">
        <f t="shared" si="30"/>
        <v>#REF!</v>
      </c>
      <c r="AC37" s="205" t="e">
        <f t="shared" si="30"/>
        <v>#REF!</v>
      </c>
      <c r="AD37" s="205"/>
      <c r="AE37" s="205" t="e">
        <f t="shared" si="30"/>
        <v>#REF!</v>
      </c>
      <c r="AF37" s="205" t="e">
        <f t="shared" si="30"/>
        <v>#REF!</v>
      </c>
      <c r="AG37" s="205" t="e">
        <f t="shared" si="30"/>
        <v>#REF!</v>
      </c>
      <c r="AH37" s="205" t="e">
        <f t="shared" si="30"/>
        <v>#REF!</v>
      </c>
      <c r="AI37" s="205" t="e">
        <f t="shared" si="30"/>
        <v>#REF!</v>
      </c>
      <c r="AJ37" s="205" t="e">
        <f t="shared" si="30"/>
        <v>#REF!</v>
      </c>
      <c r="AK37" s="205" t="e">
        <f t="shared" si="30"/>
        <v>#REF!</v>
      </c>
      <c r="AL37" s="205" t="e">
        <f t="shared" si="30"/>
        <v>#REF!</v>
      </c>
      <c r="AM37" s="205" t="e">
        <f t="shared" si="30"/>
        <v>#REF!</v>
      </c>
      <c r="AN37" s="205" t="e">
        <f t="shared" si="30"/>
        <v>#REF!</v>
      </c>
      <c r="AO37" s="205" t="e">
        <f t="shared" si="30"/>
        <v>#REF!</v>
      </c>
      <c r="AP37" s="205" t="e">
        <f t="shared" si="30"/>
        <v>#REF!</v>
      </c>
      <c r="AQ37" s="205"/>
      <c r="AR37" s="205" t="e">
        <f t="shared" si="30"/>
        <v>#REF!</v>
      </c>
      <c r="AS37" s="205" t="e">
        <f t="shared" si="30"/>
        <v>#REF!</v>
      </c>
      <c r="AT37" s="205" t="e">
        <f t="shared" si="30"/>
        <v>#REF!</v>
      </c>
      <c r="AU37" s="205" t="e">
        <f t="shared" si="30"/>
        <v>#REF!</v>
      </c>
      <c r="AV37" s="205" t="e">
        <f t="shared" si="30"/>
        <v>#REF!</v>
      </c>
      <c r="AW37" s="205" t="e">
        <f t="shared" si="30"/>
        <v>#REF!</v>
      </c>
      <c r="AX37" s="205" t="e">
        <f t="shared" si="30"/>
        <v>#REF!</v>
      </c>
      <c r="AY37" s="205" t="e">
        <f t="shared" si="30"/>
        <v>#REF!</v>
      </c>
      <c r="AZ37" s="205" t="e">
        <f t="shared" si="30"/>
        <v>#REF!</v>
      </c>
      <c r="BA37" s="205" t="e">
        <f t="shared" si="30"/>
        <v>#REF!</v>
      </c>
      <c r="BB37" s="205" t="e">
        <f t="shared" si="30"/>
        <v>#REF!</v>
      </c>
      <c r="BC37" s="205" t="e">
        <f t="shared" si="30"/>
        <v>#REF!</v>
      </c>
      <c r="BD37" s="205"/>
      <c r="BE37" s="205" t="e">
        <f t="shared" si="30"/>
        <v>#REF!</v>
      </c>
      <c r="BF37" s="205" t="e">
        <f t="shared" si="30"/>
        <v>#REF!</v>
      </c>
      <c r="BG37" s="205" t="e">
        <f t="shared" si="30"/>
        <v>#REF!</v>
      </c>
      <c r="BH37" s="205" t="e">
        <f t="shared" si="30"/>
        <v>#REF!</v>
      </c>
      <c r="BI37" s="205" t="e">
        <f t="shared" si="30"/>
        <v>#REF!</v>
      </c>
      <c r="BJ37" s="205" t="e">
        <f t="shared" si="30"/>
        <v>#REF!</v>
      </c>
      <c r="BK37" s="205" t="e">
        <f t="shared" si="30"/>
        <v>#REF!</v>
      </c>
      <c r="BL37" s="205" t="e">
        <f t="shared" si="30"/>
        <v>#REF!</v>
      </c>
      <c r="BM37" s="205" t="e">
        <f t="shared" si="30"/>
        <v>#REF!</v>
      </c>
      <c r="BN37" s="205" t="e">
        <f t="shared" si="30"/>
        <v>#REF!</v>
      </c>
      <c r="BO37" s="205" t="e">
        <f t="shared" si="30"/>
        <v>#REF!</v>
      </c>
      <c r="BP37" s="205" t="e">
        <f t="shared" si="30"/>
        <v>#REF!</v>
      </c>
      <c r="BQ37" s="205"/>
      <c r="BR37" s="205" t="e">
        <f t="shared" ref="BR37:EC37" si="31">+BR23+BR35</f>
        <v>#REF!</v>
      </c>
      <c r="BS37" s="205" t="e">
        <f t="shared" si="31"/>
        <v>#REF!</v>
      </c>
      <c r="BT37" s="205" t="e">
        <f t="shared" si="31"/>
        <v>#REF!</v>
      </c>
      <c r="BU37" s="205" t="e">
        <f t="shared" si="31"/>
        <v>#REF!</v>
      </c>
      <c r="BV37" s="205" t="e">
        <f t="shared" si="31"/>
        <v>#REF!</v>
      </c>
      <c r="BW37" s="205" t="e">
        <f t="shared" si="31"/>
        <v>#REF!</v>
      </c>
      <c r="BX37" s="205" t="e">
        <f t="shared" si="31"/>
        <v>#REF!</v>
      </c>
      <c r="BY37" s="205" t="e">
        <f t="shared" si="31"/>
        <v>#REF!</v>
      </c>
      <c r="BZ37" s="205" t="e">
        <f t="shared" si="31"/>
        <v>#REF!</v>
      </c>
      <c r="CA37" s="205" t="e">
        <f t="shared" si="31"/>
        <v>#REF!</v>
      </c>
      <c r="CB37" s="205" t="e">
        <f t="shared" si="31"/>
        <v>#REF!</v>
      </c>
      <c r="CC37" s="205" t="e">
        <f t="shared" si="31"/>
        <v>#REF!</v>
      </c>
      <c r="CD37" s="205"/>
      <c r="CE37" s="205" t="e">
        <f t="shared" si="31"/>
        <v>#REF!</v>
      </c>
      <c r="CF37" s="205" t="e">
        <f t="shared" si="31"/>
        <v>#REF!</v>
      </c>
      <c r="CG37" s="205" t="e">
        <f t="shared" si="31"/>
        <v>#REF!</v>
      </c>
      <c r="CH37" s="205" t="e">
        <f t="shared" si="31"/>
        <v>#REF!</v>
      </c>
      <c r="CI37" s="205" t="e">
        <f t="shared" si="31"/>
        <v>#REF!</v>
      </c>
      <c r="CJ37" s="205" t="e">
        <f t="shared" si="31"/>
        <v>#REF!</v>
      </c>
      <c r="CK37" s="205" t="e">
        <f t="shared" si="31"/>
        <v>#REF!</v>
      </c>
      <c r="CL37" s="205" t="e">
        <f t="shared" si="31"/>
        <v>#REF!</v>
      </c>
      <c r="CM37" s="205" t="e">
        <f t="shared" si="31"/>
        <v>#REF!</v>
      </c>
      <c r="CN37" s="205" t="e">
        <f t="shared" si="31"/>
        <v>#REF!</v>
      </c>
      <c r="CO37" s="205" t="e">
        <f t="shared" si="31"/>
        <v>#REF!</v>
      </c>
      <c r="CP37" s="205" t="e">
        <f t="shared" si="31"/>
        <v>#REF!</v>
      </c>
      <c r="CQ37" s="205"/>
      <c r="CR37" s="205" t="e">
        <f t="shared" si="31"/>
        <v>#REF!</v>
      </c>
      <c r="CS37" s="205" t="e">
        <f t="shared" si="31"/>
        <v>#REF!</v>
      </c>
      <c r="CT37" s="205" t="e">
        <f t="shared" si="31"/>
        <v>#REF!</v>
      </c>
      <c r="CU37" s="205" t="e">
        <f t="shared" si="31"/>
        <v>#REF!</v>
      </c>
      <c r="CV37" s="205" t="e">
        <f t="shared" si="31"/>
        <v>#REF!</v>
      </c>
      <c r="CW37" s="205" t="e">
        <f t="shared" si="31"/>
        <v>#REF!</v>
      </c>
      <c r="CX37" s="205" t="e">
        <f t="shared" si="31"/>
        <v>#REF!</v>
      </c>
      <c r="CY37" s="205" t="e">
        <f t="shared" si="31"/>
        <v>#REF!</v>
      </c>
      <c r="CZ37" s="205" t="e">
        <f t="shared" si="31"/>
        <v>#REF!</v>
      </c>
      <c r="DA37" s="205" t="e">
        <f t="shared" si="31"/>
        <v>#REF!</v>
      </c>
      <c r="DB37" s="205" t="e">
        <f t="shared" si="31"/>
        <v>#REF!</v>
      </c>
      <c r="DC37" s="205" t="e">
        <f t="shared" si="31"/>
        <v>#REF!</v>
      </c>
      <c r="DD37" s="205"/>
      <c r="DE37" s="205" t="e">
        <f t="shared" si="31"/>
        <v>#REF!</v>
      </c>
      <c r="DF37" s="205" t="e">
        <f t="shared" si="31"/>
        <v>#REF!</v>
      </c>
      <c r="DG37" s="205" t="e">
        <f t="shared" si="31"/>
        <v>#REF!</v>
      </c>
      <c r="DH37" s="205" t="e">
        <f t="shared" si="31"/>
        <v>#REF!</v>
      </c>
      <c r="DI37" s="205" t="e">
        <f t="shared" si="31"/>
        <v>#REF!</v>
      </c>
      <c r="DJ37" s="205" t="e">
        <f t="shared" si="31"/>
        <v>#REF!</v>
      </c>
      <c r="DK37" s="205" t="e">
        <f t="shared" si="31"/>
        <v>#REF!</v>
      </c>
      <c r="DL37" s="205" t="e">
        <f t="shared" si="31"/>
        <v>#REF!</v>
      </c>
      <c r="DM37" s="205" t="e">
        <f t="shared" si="31"/>
        <v>#REF!</v>
      </c>
      <c r="DN37" s="205" t="e">
        <f t="shared" si="31"/>
        <v>#REF!</v>
      </c>
      <c r="DO37" s="205" t="e">
        <f t="shared" si="31"/>
        <v>#REF!</v>
      </c>
      <c r="DP37" s="205" t="e">
        <f t="shared" si="31"/>
        <v>#REF!</v>
      </c>
      <c r="DQ37" s="205"/>
      <c r="DR37" s="205" t="e">
        <f t="shared" si="31"/>
        <v>#REF!</v>
      </c>
      <c r="DS37" s="205" t="e">
        <f t="shared" si="31"/>
        <v>#REF!</v>
      </c>
      <c r="DT37" s="205" t="e">
        <f t="shared" si="31"/>
        <v>#REF!</v>
      </c>
      <c r="DU37" s="205" t="e">
        <f t="shared" si="31"/>
        <v>#REF!</v>
      </c>
      <c r="DV37" s="205" t="e">
        <f t="shared" si="31"/>
        <v>#REF!</v>
      </c>
      <c r="DW37" s="205" t="e">
        <f t="shared" si="31"/>
        <v>#REF!</v>
      </c>
      <c r="DX37" s="205" t="e">
        <f t="shared" si="31"/>
        <v>#REF!</v>
      </c>
      <c r="DY37" s="205" t="e">
        <f t="shared" si="31"/>
        <v>#REF!</v>
      </c>
      <c r="DZ37" s="205" t="e">
        <f t="shared" si="31"/>
        <v>#REF!</v>
      </c>
      <c r="EA37" s="205" t="e">
        <f t="shared" si="31"/>
        <v>#REF!</v>
      </c>
      <c r="EB37" s="205" t="e">
        <f t="shared" si="31"/>
        <v>#REF!</v>
      </c>
      <c r="EC37" s="205" t="e">
        <f t="shared" si="31"/>
        <v>#REF!</v>
      </c>
    </row>
    <row r="38" spans="1:133" x14ac:dyDescent="0.2">
      <c r="A38" s="13"/>
      <c r="B38" s="34"/>
      <c r="C38" s="34"/>
      <c r="D38" s="34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8"/>
      <c r="DE38" s="208"/>
      <c r="DF38" s="208"/>
      <c r="DG38" s="208"/>
      <c r="DH38" s="208"/>
      <c r="DI38" s="208"/>
      <c r="DJ38" s="208"/>
      <c r="DK38" s="208"/>
      <c r="DL38" s="208"/>
      <c r="DM38" s="208"/>
      <c r="DN38" s="208"/>
      <c r="DO38" s="208"/>
      <c r="DP38" s="208"/>
      <c r="DQ38" s="208"/>
      <c r="DR38" s="208"/>
      <c r="DS38" s="208"/>
      <c r="DT38" s="208"/>
      <c r="DU38" s="208"/>
      <c r="DV38" s="208"/>
      <c r="DW38" s="208"/>
      <c r="DX38" s="208"/>
      <c r="DY38" s="208"/>
      <c r="DZ38" s="208"/>
      <c r="EA38" s="208"/>
      <c r="EB38" s="208"/>
      <c r="EC38" s="208"/>
    </row>
    <row r="39" spans="1:133" x14ac:dyDescent="0.2">
      <c r="A39" s="37">
        <v>19</v>
      </c>
      <c r="B39" s="34"/>
      <c r="C39" s="63" t="s">
        <v>62</v>
      </c>
      <c r="D39" s="63"/>
      <c r="E39" s="209" t="e">
        <f>#REF!/1000000</f>
        <v>#REF!</v>
      </c>
      <c r="F39" s="209" t="e">
        <f>#REF!/1000000</f>
        <v>#REF!</v>
      </c>
      <c r="G39" s="209" t="e">
        <f>#REF!/1000000</f>
        <v>#REF!</v>
      </c>
      <c r="H39" s="209" t="e">
        <f>#REF!/1000000</f>
        <v>#REF!</v>
      </c>
      <c r="I39" s="209" t="e">
        <f>#REF!/1000000</f>
        <v>#REF!</v>
      </c>
      <c r="J39" s="209" t="e">
        <f>#REF!/1000000</f>
        <v>#REF!</v>
      </c>
      <c r="K39" s="209" t="e">
        <f>#REF!/1000000</f>
        <v>#REF!</v>
      </c>
      <c r="L39" s="209" t="e">
        <f>#REF!/1000000</f>
        <v>#REF!</v>
      </c>
      <c r="M39" s="209" t="e">
        <f>#REF!/1000000</f>
        <v>#REF!</v>
      </c>
      <c r="N39" s="209" t="e">
        <f>#REF!/1000000</f>
        <v>#REF!</v>
      </c>
      <c r="O39" s="209" t="e">
        <f>#REF!/1000000</f>
        <v>#REF!</v>
      </c>
      <c r="P39" s="209" t="e">
        <f>#REF!/1000000</f>
        <v>#REF!</v>
      </c>
      <c r="Q39" s="209"/>
      <c r="R39" s="209" t="e">
        <f>#REF!/1000000</f>
        <v>#REF!</v>
      </c>
      <c r="S39" s="209" t="e">
        <f>#REF!/1000000</f>
        <v>#REF!</v>
      </c>
      <c r="T39" s="209" t="e">
        <f>#REF!/1000000</f>
        <v>#REF!</v>
      </c>
      <c r="U39" s="209" t="e">
        <f>#REF!/1000000</f>
        <v>#REF!</v>
      </c>
      <c r="V39" s="209" t="e">
        <f>#REF!/1000000</f>
        <v>#REF!</v>
      </c>
      <c r="W39" s="209" t="e">
        <f>#REF!/1000000</f>
        <v>#REF!</v>
      </c>
      <c r="X39" s="209" t="e">
        <f>#REF!/1000000</f>
        <v>#REF!</v>
      </c>
      <c r="Y39" s="209" t="e">
        <f>#REF!/1000000</f>
        <v>#REF!</v>
      </c>
      <c r="Z39" s="209" t="e">
        <f>#REF!/1000000</f>
        <v>#REF!</v>
      </c>
      <c r="AA39" s="209" t="e">
        <f>#REF!/1000000</f>
        <v>#REF!</v>
      </c>
      <c r="AB39" s="209" t="e">
        <f>#REF!/1000000</f>
        <v>#REF!</v>
      </c>
      <c r="AC39" s="209" t="e">
        <f>#REF!/1000000</f>
        <v>#REF!</v>
      </c>
      <c r="AD39" s="209"/>
      <c r="AE39" s="209" t="e">
        <f>#REF!/1000000</f>
        <v>#REF!</v>
      </c>
      <c r="AF39" s="209" t="e">
        <f>#REF!/1000000</f>
        <v>#REF!</v>
      </c>
      <c r="AG39" s="209" t="e">
        <f>#REF!/1000000</f>
        <v>#REF!</v>
      </c>
      <c r="AH39" s="209" t="e">
        <f>#REF!/1000000</f>
        <v>#REF!</v>
      </c>
      <c r="AI39" s="209" t="e">
        <f>#REF!/1000000</f>
        <v>#REF!</v>
      </c>
      <c r="AJ39" s="209" t="e">
        <f>#REF!/1000000</f>
        <v>#REF!</v>
      </c>
      <c r="AK39" s="209" t="e">
        <f>#REF!/1000000</f>
        <v>#REF!</v>
      </c>
      <c r="AL39" s="209" t="e">
        <f>#REF!/1000000</f>
        <v>#REF!</v>
      </c>
      <c r="AM39" s="209" t="e">
        <f>#REF!/1000000</f>
        <v>#REF!</v>
      </c>
      <c r="AN39" s="209" t="e">
        <f>#REF!/1000000</f>
        <v>#REF!</v>
      </c>
      <c r="AO39" s="209" t="e">
        <f>#REF!/1000000</f>
        <v>#REF!</v>
      </c>
      <c r="AP39" s="209" t="e">
        <f>#REF!/1000000</f>
        <v>#REF!</v>
      </c>
      <c r="AQ39" s="209"/>
      <c r="AR39" s="209" t="e">
        <f>#REF!/1000000</f>
        <v>#REF!</v>
      </c>
      <c r="AS39" s="209" t="e">
        <f>#REF!/1000000</f>
        <v>#REF!</v>
      </c>
      <c r="AT39" s="209" t="e">
        <f>#REF!/1000000</f>
        <v>#REF!</v>
      </c>
      <c r="AU39" s="209" t="e">
        <f>#REF!/1000000</f>
        <v>#REF!</v>
      </c>
      <c r="AV39" s="209" t="e">
        <f>#REF!/1000000</f>
        <v>#REF!</v>
      </c>
      <c r="AW39" s="209" t="e">
        <f>#REF!/1000000</f>
        <v>#REF!</v>
      </c>
      <c r="AX39" s="209" t="e">
        <f>#REF!/1000000</f>
        <v>#REF!</v>
      </c>
      <c r="AY39" s="209" t="e">
        <f>#REF!/1000000</f>
        <v>#REF!</v>
      </c>
      <c r="AZ39" s="209" t="e">
        <f>#REF!/1000000</f>
        <v>#REF!</v>
      </c>
      <c r="BA39" s="209" t="e">
        <f>#REF!/1000000</f>
        <v>#REF!</v>
      </c>
      <c r="BB39" s="209" t="e">
        <f>#REF!/1000000</f>
        <v>#REF!</v>
      </c>
      <c r="BC39" s="209" t="e">
        <f>#REF!/1000000</f>
        <v>#REF!</v>
      </c>
      <c r="BD39" s="209"/>
      <c r="BE39" s="209" t="e">
        <f>#REF!/1000000</f>
        <v>#REF!</v>
      </c>
      <c r="BF39" s="209" t="e">
        <f>#REF!/1000000</f>
        <v>#REF!</v>
      </c>
      <c r="BG39" s="209" t="e">
        <f>#REF!/1000000</f>
        <v>#REF!</v>
      </c>
      <c r="BH39" s="209" t="e">
        <f>#REF!/1000000</f>
        <v>#REF!</v>
      </c>
      <c r="BI39" s="209" t="e">
        <f>#REF!/1000000</f>
        <v>#REF!</v>
      </c>
      <c r="BJ39" s="209" t="e">
        <f>#REF!/1000000</f>
        <v>#REF!</v>
      </c>
      <c r="BK39" s="209" t="e">
        <f>#REF!/1000000</f>
        <v>#REF!</v>
      </c>
      <c r="BL39" s="209" t="e">
        <f>#REF!/1000000</f>
        <v>#REF!</v>
      </c>
      <c r="BM39" s="209" t="e">
        <f>#REF!/1000000</f>
        <v>#REF!</v>
      </c>
      <c r="BN39" s="209" t="e">
        <f>#REF!/1000000</f>
        <v>#REF!</v>
      </c>
      <c r="BO39" s="209" t="e">
        <f>#REF!/1000000</f>
        <v>#REF!</v>
      </c>
      <c r="BP39" s="209" t="e">
        <f>#REF!/1000000</f>
        <v>#REF!</v>
      </c>
      <c r="BQ39" s="209"/>
      <c r="BR39" s="209" t="e">
        <f>#REF!/1000000</f>
        <v>#REF!</v>
      </c>
      <c r="BS39" s="209" t="e">
        <f>#REF!/1000000</f>
        <v>#REF!</v>
      </c>
      <c r="BT39" s="209" t="e">
        <f>#REF!/1000000</f>
        <v>#REF!</v>
      </c>
      <c r="BU39" s="209" t="e">
        <f>#REF!/1000000</f>
        <v>#REF!</v>
      </c>
      <c r="BV39" s="209" t="e">
        <f>#REF!/1000000</f>
        <v>#REF!</v>
      </c>
      <c r="BW39" s="209" t="e">
        <f>#REF!/1000000</f>
        <v>#REF!</v>
      </c>
      <c r="BX39" s="209" t="e">
        <f>#REF!/1000000</f>
        <v>#REF!</v>
      </c>
      <c r="BY39" s="209" t="e">
        <f>#REF!/1000000</f>
        <v>#REF!</v>
      </c>
      <c r="BZ39" s="209" t="e">
        <f>#REF!/1000000</f>
        <v>#REF!</v>
      </c>
      <c r="CA39" s="209" t="e">
        <f>#REF!/1000000</f>
        <v>#REF!</v>
      </c>
      <c r="CB39" s="209" t="e">
        <f>#REF!/1000000</f>
        <v>#REF!</v>
      </c>
      <c r="CC39" s="209" t="e">
        <f>#REF!/1000000</f>
        <v>#REF!</v>
      </c>
      <c r="CD39" s="209"/>
      <c r="CE39" s="209" t="e">
        <f>#REF!/1000000</f>
        <v>#REF!</v>
      </c>
      <c r="CF39" s="209" t="e">
        <f>#REF!/1000000</f>
        <v>#REF!</v>
      </c>
      <c r="CG39" s="209" t="e">
        <f>#REF!/1000000</f>
        <v>#REF!</v>
      </c>
      <c r="CH39" s="209" t="e">
        <f>#REF!/1000000</f>
        <v>#REF!</v>
      </c>
      <c r="CI39" s="209" t="e">
        <f>#REF!/1000000</f>
        <v>#REF!</v>
      </c>
      <c r="CJ39" s="209" t="e">
        <f>#REF!/1000000</f>
        <v>#REF!</v>
      </c>
      <c r="CK39" s="209" t="e">
        <f>#REF!/1000000</f>
        <v>#REF!</v>
      </c>
      <c r="CL39" s="209" t="e">
        <f>#REF!/1000000</f>
        <v>#REF!</v>
      </c>
      <c r="CM39" s="209" t="e">
        <f>#REF!/1000000</f>
        <v>#REF!</v>
      </c>
      <c r="CN39" s="209" t="e">
        <f>#REF!/1000000</f>
        <v>#REF!</v>
      </c>
      <c r="CO39" s="209" t="e">
        <f>#REF!/1000000</f>
        <v>#REF!</v>
      </c>
      <c r="CP39" s="209" t="e">
        <f>#REF!/1000000</f>
        <v>#REF!</v>
      </c>
      <c r="CQ39" s="209"/>
      <c r="CR39" s="209" t="e">
        <f>#REF!/1000000</f>
        <v>#REF!</v>
      </c>
      <c r="CS39" s="209" t="e">
        <f>#REF!/1000000</f>
        <v>#REF!</v>
      </c>
      <c r="CT39" s="209" t="e">
        <f>#REF!/1000000</f>
        <v>#REF!</v>
      </c>
      <c r="CU39" s="209" t="e">
        <f>#REF!/1000000</f>
        <v>#REF!</v>
      </c>
      <c r="CV39" s="209" t="e">
        <f>#REF!/1000000</f>
        <v>#REF!</v>
      </c>
      <c r="CW39" s="209" t="e">
        <f>#REF!/1000000</f>
        <v>#REF!</v>
      </c>
      <c r="CX39" s="209" t="e">
        <f>#REF!/1000000</f>
        <v>#REF!</v>
      </c>
      <c r="CY39" s="209" t="e">
        <f>#REF!/1000000</f>
        <v>#REF!</v>
      </c>
      <c r="CZ39" s="209" t="e">
        <f>#REF!/1000000</f>
        <v>#REF!</v>
      </c>
      <c r="DA39" s="209" t="e">
        <f>#REF!/1000000</f>
        <v>#REF!</v>
      </c>
      <c r="DB39" s="209" t="e">
        <f>#REF!/1000000</f>
        <v>#REF!</v>
      </c>
      <c r="DC39" s="209" t="e">
        <f>#REF!/1000000</f>
        <v>#REF!</v>
      </c>
      <c r="DD39" s="209"/>
      <c r="DE39" s="209" t="e">
        <f>#REF!/1000000</f>
        <v>#REF!</v>
      </c>
      <c r="DF39" s="209" t="e">
        <f>#REF!/1000000</f>
        <v>#REF!</v>
      </c>
      <c r="DG39" s="209" t="e">
        <f>#REF!/1000000</f>
        <v>#REF!</v>
      </c>
      <c r="DH39" s="209" t="e">
        <f>#REF!/1000000</f>
        <v>#REF!</v>
      </c>
      <c r="DI39" s="209" t="e">
        <f>#REF!/1000000</f>
        <v>#REF!</v>
      </c>
      <c r="DJ39" s="209" t="e">
        <f>#REF!/1000000</f>
        <v>#REF!</v>
      </c>
      <c r="DK39" s="209" t="e">
        <f>#REF!/1000000</f>
        <v>#REF!</v>
      </c>
      <c r="DL39" s="209" t="e">
        <f>#REF!/1000000</f>
        <v>#REF!</v>
      </c>
      <c r="DM39" s="209" t="e">
        <f>#REF!/1000000</f>
        <v>#REF!</v>
      </c>
      <c r="DN39" s="209" t="e">
        <f>#REF!/1000000</f>
        <v>#REF!</v>
      </c>
      <c r="DO39" s="209" t="e">
        <f>#REF!/1000000</f>
        <v>#REF!</v>
      </c>
      <c r="DP39" s="209" t="e">
        <f>#REF!/1000000</f>
        <v>#REF!</v>
      </c>
      <c r="DQ39" s="209"/>
      <c r="DR39" s="209" t="e">
        <f>#REF!/1000000</f>
        <v>#REF!</v>
      </c>
      <c r="DS39" s="209" t="e">
        <f>#REF!/1000000</f>
        <v>#REF!</v>
      </c>
      <c r="DT39" s="209" t="e">
        <f>#REF!/1000000</f>
        <v>#REF!</v>
      </c>
      <c r="DU39" s="209" t="e">
        <f>#REF!/1000000</f>
        <v>#REF!</v>
      </c>
      <c r="DV39" s="209" t="e">
        <f>#REF!/1000000</f>
        <v>#REF!</v>
      </c>
      <c r="DW39" s="209" t="e">
        <f>#REF!/1000000</f>
        <v>#REF!</v>
      </c>
      <c r="DX39" s="209" t="e">
        <f>#REF!/1000000</f>
        <v>#REF!</v>
      </c>
      <c r="DY39" s="209" t="e">
        <f>#REF!/1000000</f>
        <v>#REF!</v>
      </c>
      <c r="DZ39" s="209" t="e">
        <f>#REF!/1000000</f>
        <v>#REF!</v>
      </c>
      <c r="EA39" s="209" t="e">
        <f>#REF!/1000000</f>
        <v>#REF!</v>
      </c>
      <c r="EB39" s="209" t="e">
        <f>#REF!/1000000</f>
        <v>#REF!</v>
      </c>
      <c r="EC39" s="209" t="e">
        <f>#REF!/1000000</f>
        <v>#REF!</v>
      </c>
    </row>
    <row r="40" spans="1:133" x14ac:dyDescent="0.2">
      <c r="A40" s="13"/>
      <c r="B40" s="34"/>
      <c r="C40" s="34"/>
      <c r="D40" s="34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07"/>
      <c r="CN40" s="207"/>
      <c r="CO40" s="207"/>
      <c r="CP40" s="207"/>
      <c r="CQ40" s="207"/>
      <c r="CR40" s="207"/>
      <c r="CS40" s="207"/>
      <c r="CT40" s="207"/>
      <c r="CU40" s="207"/>
      <c r="CV40" s="207"/>
      <c r="CW40" s="207"/>
      <c r="CX40" s="207"/>
      <c r="CY40" s="207"/>
      <c r="CZ40" s="207"/>
      <c r="DA40" s="207"/>
      <c r="DB40" s="207"/>
      <c r="DC40" s="207"/>
      <c r="DD40" s="207"/>
      <c r="DE40" s="207"/>
      <c r="DF40" s="207"/>
      <c r="DG40" s="207"/>
      <c r="DH40" s="207"/>
      <c r="DI40" s="207"/>
      <c r="DJ40" s="207"/>
      <c r="DK40" s="207"/>
      <c r="DL40" s="207"/>
      <c r="DM40" s="207"/>
      <c r="DN40" s="207"/>
      <c r="DO40" s="207"/>
      <c r="DP40" s="207"/>
      <c r="DQ40" s="207"/>
      <c r="DR40" s="207"/>
      <c r="DS40" s="207"/>
      <c r="DT40" s="207"/>
      <c r="DU40" s="207"/>
      <c r="DV40" s="207"/>
      <c r="DW40" s="207"/>
      <c r="DX40" s="207"/>
      <c r="DY40" s="207"/>
      <c r="DZ40" s="207"/>
      <c r="EA40" s="207"/>
      <c r="EB40" s="207"/>
      <c r="EC40" s="207"/>
    </row>
    <row r="41" spans="1:133" ht="13.5" thickBot="1" x14ac:dyDescent="0.25">
      <c r="A41" s="37">
        <v>20</v>
      </c>
      <c r="B41" s="34"/>
      <c r="C41" s="35" t="s">
        <v>63</v>
      </c>
      <c r="D41" s="35"/>
      <c r="E41" s="210" t="e">
        <f t="shared" ref="E41" si="32">+E37-E39</f>
        <v>#REF!</v>
      </c>
      <c r="F41" s="210" t="e">
        <f t="shared" ref="F41:BP41" si="33">+F37-F39</f>
        <v>#REF!</v>
      </c>
      <c r="G41" s="210" t="e">
        <f t="shared" si="33"/>
        <v>#REF!</v>
      </c>
      <c r="H41" s="210" t="e">
        <f t="shared" si="33"/>
        <v>#REF!</v>
      </c>
      <c r="I41" s="210" t="e">
        <f t="shared" si="33"/>
        <v>#REF!</v>
      </c>
      <c r="J41" s="210" t="e">
        <f t="shared" si="33"/>
        <v>#REF!</v>
      </c>
      <c r="K41" s="210" t="e">
        <f t="shared" si="33"/>
        <v>#REF!</v>
      </c>
      <c r="L41" s="210" t="e">
        <f t="shared" si="33"/>
        <v>#REF!</v>
      </c>
      <c r="M41" s="210" t="e">
        <f t="shared" si="33"/>
        <v>#REF!</v>
      </c>
      <c r="N41" s="210" t="e">
        <f t="shared" si="33"/>
        <v>#REF!</v>
      </c>
      <c r="O41" s="210" t="e">
        <f t="shared" si="33"/>
        <v>#REF!</v>
      </c>
      <c r="P41" s="210" t="e">
        <f t="shared" si="33"/>
        <v>#REF!</v>
      </c>
      <c r="Q41" s="210"/>
      <c r="R41" s="210" t="e">
        <f t="shared" si="33"/>
        <v>#REF!</v>
      </c>
      <c r="S41" s="210" t="e">
        <f t="shared" si="33"/>
        <v>#REF!</v>
      </c>
      <c r="T41" s="210" t="e">
        <f t="shared" si="33"/>
        <v>#REF!</v>
      </c>
      <c r="U41" s="210" t="e">
        <f t="shared" si="33"/>
        <v>#REF!</v>
      </c>
      <c r="V41" s="210" t="e">
        <f t="shared" si="33"/>
        <v>#REF!</v>
      </c>
      <c r="W41" s="210" t="e">
        <f t="shared" si="33"/>
        <v>#REF!</v>
      </c>
      <c r="X41" s="210" t="e">
        <f t="shared" si="33"/>
        <v>#REF!</v>
      </c>
      <c r="Y41" s="210" t="e">
        <f t="shared" si="33"/>
        <v>#REF!</v>
      </c>
      <c r="Z41" s="210" t="e">
        <f t="shared" si="33"/>
        <v>#REF!</v>
      </c>
      <c r="AA41" s="210" t="e">
        <f t="shared" si="33"/>
        <v>#REF!</v>
      </c>
      <c r="AB41" s="210" t="e">
        <f t="shared" si="33"/>
        <v>#REF!</v>
      </c>
      <c r="AC41" s="210" t="e">
        <f t="shared" si="33"/>
        <v>#REF!</v>
      </c>
      <c r="AD41" s="210"/>
      <c r="AE41" s="210" t="e">
        <f t="shared" si="33"/>
        <v>#REF!</v>
      </c>
      <c r="AF41" s="210" t="e">
        <f t="shared" si="33"/>
        <v>#REF!</v>
      </c>
      <c r="AG41" s="210" t="e">
        <f t="shared" si="33"/>
        <v>#REF!</v>
      </c>
      <c r="AH41" s="210" t="e">
        <f t="shared" si="33"/>
        <v>#REF!</v>
      </c>
      <c r="AI41" s="210" t="e">
        <f t="shared" si="33"/>
        <v>#REF!</v>
      </c>
      <c r="AJ41" s="210" t="e">
        <f t="shared" si="33"/>
        <v>#REF!</v>
      </c>
      <c r="AK41" s="210" t="e">
        <f t="shared" si="33"/>
        <v>#REF!</v>
      </c>
      <c r="AL41" s="210" t="e">
        <f t="shared" si="33"/>
        <v>#REF!</v>
      </c>
      <c r="AM41" s="210" t="e">
        <f t="shared" si="33"/>
        <v>#REF!</v>
      </c>
      <c r="AN41" s="210" t="e">
        <f t="shared" si="33"/>
        <v>#REF!</v>
      </c>
      <c r="AO41" s="210" t="e">
        <f t="shared" si="33"/>
        <v>#REF!</v>
      </c>
      <c r="AP41" s="210" t="e">
        <f t="shared" si="33"/>
        <v>#REF!</v>
      </c>
      <c r="AQ41" s="210"/>
      <c r="AR41" s="210" t="e">
        <f t="shared" si="33"/>
        <v>#REF!</v>
      </c>
      <c r="AS41" s="210" t="e">
        <f t="shared" si="33"/>
        <v>#REF!</v>
      </c>
      <c r="AT41" s="210" t="e">
        <f t="shared" si="33"/>
        <v>#REF!</v>
      </c>
      <c r="AU41" s="210" t="e">
        <f t="shared" si="33"/>
        <v>#REF!</v>
      </c>
      <c r="AV41" s="210" t="e">
        <f t="shared" si="33"/>
        <v>#REF!</v>
      </c>
      <c r="AW41" s="210" t="e">
        <f t="shared" si="33"/>
        <v>#REF!</v>
      </c>
      <c r="AX41" s="210" t="e">
        <f t="shared" si="33"/>
        <v>#REF!</v>
      </c>
      <c r="AY41" s="210" t="e">
        <f t="shared" si="33"/>
        <v>#REF!</v>
      </c>
      <c r="AZ41" s="210" t="e">
        <f t="shared" si="33"/>
        <v>#REF!</v>
      </c>
      <c r="BA41" s="210" t="e">
        <f t="shared" si="33"/>
        <v>#REF!</v>
      </c>
      <c r="BB41" s="210" t="e">
        <f t="shared" si="33"/>
        <v>#REF!</v>
      </c>
      <c r="BC41" s="210" t="e">
        <f t="shared" si="33"/>
        <v>#REF!</v>
      </c>
      <c r="BD41" s="210"/>
      <c r="BE41" s="210" t="e">
        <f t="shared" si="33"/>
        <v>#REF!</v>
      </c>
      <c r="BF41" s="210" t="e">
        <f t="shared" si="33"/>
        <v>#REF!</v>
      </c>
      <c r="BG41" s="210" t="e">
        <f t="shared" si="33"/>
        <v>#REF!</v>
      </c>
      <c r="BH41" s="210" t="e">
        <f t="shared" si="33"/>
        <v>#REF!</v>
      </c>
      <c r="BI41" s="210" t="e">
        <f t="shared" si="33"/>
        <v>#REF!</v>
      </c>
      <c r="BJ41" s="210" t="e">
        <f t="shared" si="33"/>
        <v>#REF!</v>
      </c>
      <c r="BK41" s="210" t="e">
        <f t="shared" si="33"/>
        <v>#REF!</v>
      </c>
      <c r="BL41" s="210" t="e">
        <f t="shared" si="33"/>
        <v>#REF!</v>
      </c>
      <c r="BM41" s="210" t="e">
        <f t="shared" si="33"/>
        <v>#REF!</v>
      </c>
      <c r="BN41" s="210" t="e">
        <f t="shared" si="33"/>
        <v>#REF!</v>
      </c>
      <c r="BO41" s="210" t="e">
        <f t="shared" si="33"/>
        <v>#REF!</v>
      </c>
      <c r="BP41" s="210" t="e">
        <f t="shared" si="33"/>
        <v>#REF!</v>
      </c>
      <c r="BQ41" s="210"/>
      <c r="BR41" s="210" t="e">
        <f t="shared" ref="BR41:EC41" si="34">+BR37-BR39</f>
        <v>#REF!</v>
      </c>
      <c r="BS41" s="210" t="e">
        <f t="shared" si="34"/>
        <v>#REF!</v>
      </c>
      <c r="BT41" s="210" t="e">
        <f t="shared" si="34"/>
        <v>#REF!</v>
      </c>
      <c r="BU41" s="210" t="e">
        <f t="shared" si="34"/>
        <v>#REF!</v>
      </c>
      <c r="BV41" s="210" t="e">
        <f t="shared" si="34"/>
        <v>#REF!</v>
      </c>
      <c r="BW41" s="210" t="e">
        <f t="shared" si="34"/>
        <v>#REF!</v>
      </c>
      <c r="BX41" s="210" t="e">
        <f t="shared" si="34"/>
        <v>#REF!</v>
      </c>
      <c r="BY41" s="210" t="e">
        <f t="shared" si="34"/>
        <v>#REF!</v>
      </c>
      <c r="BZ41" s="210" t="e">
        <f t="shared" si="34"/>
        <v>#REF!</v>
      </c>
      <c r="CA41" s="210" t="e">
        <f t="shared" si="34"/>
        <v>#REF!</v>
      </c>
      <c r="CB41" s="210" t="e">
        <f t="shared" si="34"/>
        <v>#REF!</v>
      </c>
      <c r="CC41" s="210" t="e">
        <f t="shared" si="34"/>
        <v>#REF!</v>
      </c>
      <c r="CD41" s="210"/>
      <c r="CE41" s="210" t="e">
        <f t="shared" si="34"/>
        <v>#REF!</v>
      </c>
      <c r="CF41" s="210" t="e">
        <f t="shared" si="34"/>
        <v>#REF!</v>
      </c>
      <c r="CG41" s="210" t="e">
        <f t="shared" si="34"/>
        <v>#REF!</v>
      </c>
      <c r="CH41" s="210" t="e">
        <f t="shared" si="34"/>
        <v>#REF!</v>
      </c>
      <c r="CI41" s="210" t="e">
        <f t="shared" si="34"/>
        <v>#REF!</v>
      </c>
      <c r="CJ41" s="210" t="e">
        <f t="shared" si="34"/>
        <v>#REF!</v>
      </c>
      <c r="CK41" s="210" t="e">
        <f t="shared" si="34"/>
        <v>#REF!</v>
      </c>
      <c r="CL41" s="210" t="e">
        <f t="shared" si="34"/>
        <v>#REF!</v>
      </c>
      <c r="CM41" s="210" t="e">
        <f t="shared" si="34"/>
        <v>#REF!</v>
      </c>
      <c r="CN41" s="210" t="e">
        <f t="shared" si="34"/>
        <v>#REF!</v>
      </c>
      <c r="CO41" s="210" t="e">
        <f t="shared" si="34"/>
        <v>#REF!</v>
      </c>
      <c r="CP41" s="210" t="e">
        <f t="shared" si="34"/>
        <v>#REF!</v>
      </c>
      <c r="CQ41" s="210"/>
      <c r="CR41" s="210" t="e">
        <f t="shared" si="34"/>
        <v>#REF!</v>
      </c>
      <c r="CS41" s="210" t="e">
        <f t="shared" si="34"/>
        <v>#REF!</v>
      </c>
      <c r="CT41" s="210" t="e">
        <f t="shared" si="34"/>
        <v>#REF!</v>
      </c>
      <c r="CU41" s="210" t="e">
        <f t="shared" si="34"/>
        <v>#REF!</v>
      </c>
      <c r="CV41" s="210" t="e">
        <f t="shared" si="34"/>
        <v>#REF!</v>
      </c>
      <c r="CW41" s="210" t="e">
        <f t="shared" si="34"/>
        <v>#REF!</v>
      </c>
      <c r="CX41" s="210" t="e">
        <f t="shared" si="34"/>
        <v>#REF!</v>
      </c>
      <c r="CY41" s="210" t="e">
        <f t="shared" si="34"/>
        <v>#REF!</v>
      </c>
      <c r="CZ41" s="210" t="e">
        <f t="shared" si="34"/>
        <v>#REF!</v>
      </c>
      <c r="DA41" s="210" t="e">
        <f t="shared" si="34"/>
        <v>#REF!</v>
      </c>
      <c r="DB41" s="210" t="e">
        <f t="shared" si="34"/>
        <v>#REF!</v>
      </c>
      <c r="DC41" s="210" t="e">
        <f t="shared" si="34"/>
        <v>#REF!</v>
      </c>
      <c r="DD41" s="210"/>
      <c r="DE41" s="210" t="e">
        <f t="shared" si="34"/>
        <v>#REF!</v>
      </c>
      <c r="DF41" s="210" t="e">
        <f t="shared" si="34"/>
        <v>#REF!</v>
      </c>
      <c r="DG41" s="210" t="e">
        <f t="shared" si="34"/>
        <v>#REF!</v>
      </c>
      <c r="DH41" s="210" t="e">
        <f t="shared" si="34"/>
        <v>#REF!</v>
      </c>
      <c r="DI41" s="210" t="e">
        <f t="shared" si="34"/>
        <v>#REF!</v>
      </c>
      <c r="DJ41" s="210" t="e">
        <f t="shared" si="34"/>
        <v>#REF!</v>
      </c>
      <c r="DK41" s="210" t="e">
        <f t="shared" si="34"/>
        <v>#REF!</v>
      </c>
      <c r="DL41" s="210" t="e">
        <f t="shared" si="34"/>
        <v>#REF!</v>
      </c>
      <c r="DM41" s="210" t="e">
        <f t="shared" si="34"/>
        <v>#REF!</v>
      </c>
      <c r="DN41" s="210" t="e">
        <f t="shared" si="34"/>
        <v>#REF!</v>
      </c>
      <c r="DO41" s="210" t="e">
        <f t="shared" si="34"/>
        <v>#REF!</v>
      </c>
      <c r="DP41" s="210" t="e">
        <f t="shared" si="34"/>
        <v>#REF!</v>
      </c>
      <c r="DQ41" s="210"/>
      <c r="DR41" s="210" t="e">
        <f t="shared" si="34"/>
        <v>#REF!</v>
      </c>
      <c r="DS41" s="210" t="e">
        <f t="shared" si="34"/>
        <v>#REF!</v>
      </c>
      <c r="DT41" s="210" t="e">
        <f t="shared" si="34"/>
        <v>#REF!</v>
      </c>
      <c r="DU41" s="210" t="e">
        <f t="shared" si="34"/>
        <v>#REF!</v>
      </c>
      <c r="DV41" s="210" t="e">
        <f t="shared" si="34"/>
        <v>#REF!</v>
      </c>
      <c r="DW41" s="210" t="e">
        <f t="shared" si="34"/>
        <v>#REF!</v>
      </c>
      <c r="DX41" s="210" t="e">
        <f t="shared" si="34"/>
        <v>#REF!</v>
      </c>
      <c r="DY41" s="210" t="e">
        <f t="shared" si="34"/>
        <v>#REF!</v>
      </c>
      <c r="DZ41" s="210" t="e">
        <f t="shared" si="34"/>
        <v>#REF!</v>
      </c>
      <c r="EA41" s="210" t="e">
        <f t="shared" si="34"/>
        <v>#REF!</v>
      </c>
      <c r="EB41" s="210" t="e">
        <f t="shared" si="34"/>
        <v>#REF!</v>
      </c>
      <c r="EC41" s="210" t="e">
        <f t="shared" si="34"/>
        <v>#REF!</v>
      </c>
    </row>
    <row r="42" spans="1:133" ht="13.5" thickTop="1" x14ac:dyDescent="0.2">
      <c r="A42" s="13"/>
      <c r="B42" s="34"/>
      <c r="C42" s="34"/>
      <c r="D42" s="34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</row>
    <row r="43" spans="1:133" x14ac:dyDescent="0.2">
      <c r="A43" s="13"/>
      <c r="B43" s="34"/>
      <c r="C43" s="34"/>
      <c r="D43" s="34"/>
    </row>
    <row r="44" spans="1:133" x14ac:dyDescent="0.2">
      <c r="A44" s="13"/>
      <c r="B44" s="34"/>
      <c r="C44" s="34"/>
      <c r="D44" s="34"/>
      <c r="E44" s="195" t="e">
        <f>E41-'Mo. Output to Forecast model'!E31</f>
        <v>#REF!</v>
      </c>
      <c r="F44" s="195" t="e">
        <f>F41-'Mo. Output to Forecast model'!F31</f>
        <v>#REF!</v>
      </c>
      <c r="G44" s="195" t="e">
        <f>G41-'Mo. Output to Forecast model'!G31</f>
        <v>#REF!</v>
      </c>
      <c r="H44" s="195" t="e">
        <f>H41-'Mo. Output to Forecast model'!H31</f>
        <v>#REF!</v>
      </c>
      <c r="I44" s="195" t="e">
        <f>I41-'Mo. Output to Forecast model'!I31</f>
        <v>#REF!</v>
      </c>
      <c r="J44" s="195" t="e">
        <f>J41-'Mo. Output to Forecast model'!J31</f>
        <v>#REF!</v>
      </c>
      <c r="K44" s="195" t="e">
        <f>K41-'Mo. Output to Forecast model'!K31</f>
        <v>#REF!</v>
      </c>
      <c r="L44" s="195" t="e">
        <f>L41-'Mo. Output to Forecast model'!L31</f>
        <v>#REF!</v>
      </c>
      <c r="M44" s="195" t="e">
        <f>M41-'Mo. Output to Forecast model'!M31</f>
        <v>#REF!</v>
      </c>
      <c r="N44" s="195" t="e">
        <f>N41-'Mo. Output to Forecast model'!N31</f>
        <v>#REF!</v>
      </c>
      <c r="O44" s="195" t="e">
        <f>O41-'Mo. Output to Forecast model'!O31</f>
        <v>#REF!</v>
      </c>
      <c r="P44" s="195" t="e">
        <f>P41-'Mo. Output to Forecast model'!P31</f>
        <v>#REF!</v>
      </c>
      <c r="Q44" s="195"/>
      <c r="R44" s="195" t="e">
        <f>R41-'Mo. Output to Forecast model'!R31</f>
        <v>#REF!</v>
      </c>
      <c r="S44" s="195" t="e">
        <f>S41-'Mo. Output to Forecast model'!S31</f>
        <v>#REF!</v>
      </c>
      <c r="T44" s="195" t="e">
        <f>T41-'Mo. Output to Forecast model'!T31</f>
        <v>#REF!</v>
      </c>
      <c r="U44" s="195" t="e">
        <f>U41-'Mo. Output to Forecast model'!U31</f>
        <v>#REF!</v>
      </c>
      <c r="V44" s="195" t="e">
        <f>V41-'Mo. Output to Forecast model'!V31</f>
        <v>#REF!</v>
      </c>
      <c r="W44" s="195" t="e">
        <f>W41-'Mo. Output to Forecast model'!W31</f>
        <v>#REF!</v>
      </c>
      <c r="X44" s="195" t="e">
        <f>X41-'Mo. Output to Forecast model'!X31</f>
        <v>#REF!</v>
      </c>
      <c r="Y44" s="195" t="e">
        <f>Y41-'Mo. Output to Forecast model'!Y31</f>
        <v>#REF!</v>
      </c>
      <c r="Z44" s="195" t="e">
        <f>Z41-'Mo. Output to Forecast model'!Z31</f>
        <v>#REF!</v>
      </c>
      <c r="AA44" s="195" t="e">
        <f>AA41-'Mo. Output to Forecast model'!AA31</f>
        <v>#REF!</v>
      </c>
      <c r="AB44" s="195" t="e">
        <f>AB41-'Mo. Output to Forecast model'!AB31</f>
        <v>#REF!</v>
      </c>
      <c r="AC44" s="195" t="e">
        <f>AC41-'Mo. Output to Forecast model'!AC31</f>
        <v>#REF!</v>
      </c>
      <c r="AD44" s="195"/>
      <c r="AE44" s="195" t="e">
        <f>AE41-'Mo. Output to Forecast model'!AE31</f>
        <v>#REF!</v>
      </c>
      <c r="AF44" s="195" t="e">
        <f>AF41-'Mo. Output to Forecast model'!AF31</f>
        <v>#REF!</v>
      </c>
      <c r="AG44" s="195" t="e">
        <f>AG41-'Mo. Output to Forecast model'!AG31</f>
        <v>#REF!</v>
      </c>
      <c r="AH44" s="195" t="e">
        <f>AH41-'Mo. Output to Forecast model'!AH31</f>
        <v>#REF!</v>
      </c>
      <c r="AI44" s="195" t="e">
        <f>AI41-'Mo. Output to Forecast model'!AI31</f>
        <v>#REF!</v>
      </c>
      <c r="AJ44" s="195" t="e">
        <f>AJ41-'Mo. Output to Forecast model'!AJ31</f>
        <v>#REF!</v>
      </c>
      <c r="AK44" s="195" t="e">
        <f>AK41-'Mo. Output to Forecast model'!AK31</f>
        <v>#REF!</v>
      </c>
      <c r="AL44" s="195" t="e">
        <f>AL41-'Mo. Output to Forecast model'!AL31</f>
        <v>#REF!</v>
      </c>
      <c r="AM44" s="195" t="e">
        <f>AM41-'Mo. Output to Forecast model'!AM31</f>
        <v>#REF!</v>
      </c>
      <c r="AN44" s="195" t="e">
        <f>AN41-'Mo. Output to Forecast model'!AN31</f>
        <v>#REF!</v>
      </c>
      <c r="AO44" s="195" t="e">
        <f>AO41-'Mo. Output to Forecast model'!AO31</f>
        <v>#REF!</v>
      </c>
      <c r="AP44" s="195" t="e">
        <f>AP41-'Mo. Output to Forecast model'!AP31</f>
        <v>#REF!</v>
      </c>
      <c r="AQ44" s="195"/>
      <c r="AR44" s="195" t="e">
        <f>AR41-'Mo. Output to Forecast model'!AR31</f>
        <v>#REF!</v>
      </c>
      <c r="AS44" s="195" t="e">
        <f>AS41-'Mo. Output to Forecast model'!AS31</f>
        <v>#REF!</v>
      </c>
      <c r="AT44" s="195" t="e">
        <f>AT41-'Mo. Output to Forecast model'!AT31</f>
        <v>#REF!</v>
      </c>
      <c r="AU44" s="195" t="e">
        <f>AU41-'Mo. Output to Forecast model'!AU31</f>
        <v>#REF!</v>
      </c>
      <c r="AV44" s="195" t="e">
        <f>AV41-'Mo. Output to Forecast model'!AV31</f>
        <v>#REF!</v>
      </c>
      <c r="AW44" s="195" t="e">
        <f>AW41-'Mo. Output to Forecast model'!AW31</f>
        <v>#REF!</v>
      </c>
      <c r="AX44" s="195" t="e">
        <f>AX41-'Mo. Output to Forecast model'!AX31</f>
        <v>#REF!</v>
      </c>
      <c r="AY44" s="195" t="e">
        <f>AY41-'Mo. Output to Forecast model'!AY31</f>
        <v>#REF!</v>
      </c>
      <c r="AZ44" s="195" t="e">
        <f>AZ41-'Mo. Output to Forecast model'!AZ31</f>
        <v>#REF!</v>
      </c>
      <c r="BA44" s="195" t="e">
        <f>BA41-'Mo. Output to Forecast model'!BA31</f>
        <v>#REF!</v>
      </c>
      <c r="BB44" s="195" t="e">
        <f>BB41-'Mo. Output to Forecast model'!BB31</f>
        <v>#REF!</v>
      </c>
      <c r="BC44" s="195" t="e">
        <f>BC41-'Mo. Output to Forecast model'!BC31</f>
        <v>#REF!</v>
      </c>
      <c r="BD44" s="195"/>
      <c r="BE44" s="195" t="e">
        <f>BE41-'Mo. Output to Forecast model'!BE31</f>
        <v>#REF!</v>
      </c>
      <c r="BF44" s="195" t="e">
        <f>BF41-'Mo. Output to Forecast model'!BF31</f>
        <v>#REF!</v>
      </c>
      <c r="BG44" s="195" t="e">
        <f>BG41-'Mo. Output to Forecast model'!BG31</f>
        <v>#REF!</v>
      </c>
      <c r="BH44" s="195" t="e">
        <f>BH41-'Mo. Output to Forecast model'!BH31</f>
        <v>#REF!</v>
      </c>
      <c r="BI44" s="195" t="e">
        <f>BI41-'Mo. Output to Forecast model'!BI31</f>
        <v>#REF!</v>
      </c>
      <c r="BJ44" s="195" t="e">
        <f>BJ41-'Mo. Output to Forecast model'!BJ31</f>
        <v>#REF!</v>
      </c>
      <c r="BK44" s="195" t="e">
        <f>BK41-'Mo. Output to Forecast model'!BK31</f>
        <v>#REF!</v>
      </c>
      <c r="BL44" s="195" t="e">
        <f>BL41-'Mo. Output to Forecast model'!BL31</f>
        <v>#REF!</v>
      </c>
      <c r="BM44" s="195" t="e">
        <f>BM41-'Mo. Output to Forecast model'!BM31</f>
        <v>#REF!</v>
      </c>
      <c r="BN44" s="195" t="e">
        <f>BN41-'Mo. Output to Forecast model'!BN31</f>
        <v>#REF!</v>
      </c>
      <c r="BO44" s="195" t="e">
        <f>BO41-'Mo. Output to Forecast model'!BO31</f>
        <v>#REF!</v>
      </c>
      <c r="BP44" s="195" t="e">
        <f>BP41-'Mo. Output to Forecast model'!BP31</f>
        <v>#REF!</v>
      </c>
      <c r="BQ44" s="195"/>
      <c r="BR44" s="195" t="e">
        <f>BR41-'Mo. Output to Forecast model'!BR31</f>
        <v>#REF!</v>
      </c>
      <c r="BS44" s="195" t="e">
        <f>BS41-'Mo. Output to Forecast model'!BS31</f>
        <v>#REF!</v>
      </c>
      <c r="BT44" s="195" t="e">
        <f>BT41-'Mo. Output to Forecast model'!BT31</f>
        <v>#REF!</v>
      </c>
      <c r="BU44" s="195" t="e">
        <f>BU41-'Mo. Output to Forecast model'!BU31</f>
        <v>#REF!</v>
      </c>
      <c r="BV44" s="195" t="e">
        <f>BV41-'Mo. Output to Forecast model'!BV31</f>
        <v>#REF!</v>
      </c>
      <c r="BW44" s="195" t="e">
        <f>BW41-'Mo. Output to Forecast model'!BW31</f>
        <v>#REF!</v>
      </c>
      <c r="BX44" s="195" t="e">
        <f>BX41-'Mo. Output to Forecast model'!BX31</f>
        <v>#REF!</v>
      </c>
      <c r="BY44" s="195" t="e">
        <f>BY41-'Mo. Output to Forecast model'!BY31</f>
        <v>#REF!</v>
      </c>
      <c r="BZ44" s="195" t="e">
        <f>BZ41-'Mo. Output to Forecast model'!BZ31</f>
        <v>#REF!</v>
      </c>
      <c r="CA44" s="195" t="e">
        <f>CA41-'Mo. Output to Forecast model'!CA31</f>
        <v>#REF!</v>
      </c>
      <c r="CB44" s="195" t="e">
        <f>CB41-'Mo. Output to Forecast model'!CB31</f>
        <v>#REF!</v>
      </c>
      <c r="CC44" s="195" t="e">
        <f>CC41-'Mo. Output to Forecast model'!CC31</f>
        <v>#REF!</v>
      </c>
      <c r="CD44" s="195"/>
      <c r="CE44" s="195" t="e">
        <f>CE41-'Mo. Output to Forecast model'!CE31</f>
        <v>#REF!</v>
      </c>
      <c r="CF44" s="195" t="e">
        <f>CF41-'Mo. Output to Forecast model'!CF31</f>
        <v>#REF!</v>
      </c>
      <c r="CG44" s="195" t="e">
        <f>CG41-'Mo. Output to Forecast model'!CG31</f>
        <v>#REF!</v>
      </c>
      <c r="CH44" s="195" t="e">
        <f>CH41-'Mo. Output to Forecast model'!CH31</f>
        <v>#REF!</v>
      </c>
      <c r="CI44" s="195" t="e">
        <f>CI41-'Mo. Output to Forecast model'!CI31</f>
        <v>#REF!</v>
      </c>
      <c r="CJ44" s="195" t="e">
        <f>CJ41-'Mo. Output to Forecast model'!CJ31</f>
        <v>#REF!</v>
      </c>
      <c r="CK44" s="195" t="e">
        <f>CK41-'Mo. Output to Forecast model'!CK31</f>
        <v>#REF!</v>
      </c>
      <c r="CL44" s="195" t="e">
        <f>CL41-'Mo. Output to Forecast model'!CL31</f>
        <v>#REF!</v>
      </c>
      <c r="CM44" s="195" t="e">
        <f>CM41-'Mo. Output to Forecast model'!CM31</f>
        <v>#REF!</v>
      </c>
      <c r="CN44" s="195" t="e">
        <f>CN41-'Mo. Output to Forecast model'!CN31</f>
        <v>#REF!</v>
      </c>
      <c r="CO44" s="195" t="e">
        <f>CO41-'Mo. Output to Forecast model'!CO31</f>
        <v>#REF!</v>
      </c>
      <c r="CP44" s="195" t="e">
        <f>CP41-'Mo. Output to Forecast model'!CP31</f>
        <v>#REF!</v>
      </c>
      <c r="CQ44" s="195"/>
      <c r="CR44" s="195" t="e">
        <f>CR41-'Mo. Output to Forecast model'!CR31</f>
        <v>#REF!</v>
      </c>
      <c r="CS44" s="195" t="e">
        <f>CS41-'Mo. Output to Forecast model'!CS31</f>
        <v>#REF!</v>
      </c>
      <c r="CT44" s="195" t="e">
        <f>CT41-'Mo. Output to Forecast model'!CT31</f>
        <v>#REF!</v>
      </c>
      <c r="CU44" s="195" t="e">
        <f>CU41-'Mo. Output to Forecast model'!CU31</f>
        <v>#REF!</v>
      </c>
      <c r="CV44" s="195" t="e">
        <f>CV41-'Mo. Output to Forecast model'!CV31</f>
        <v>#REF!</v>
      </c>
      <c r="CW44" s="195" t="e">
        <f>CW41-'Mo. Output to Forecast model'!CW31</f>
        <v>#REF!</v>
      </c>
      <c r="CX44" s="195" t="e">
        <f>CX41-'Mo. Output to Forecast model'!CX31</f>
        <v>#REF!</v>
      </c>
      <c r="CY44" s="195" t="e">
        <f>CY41-'Mo. Output to Forecast model'!CY31</f>
        <v>#REF!</v>
      </c>
      <c r="CZ44" s="195" t="e">
        <f>CZ41-'Mo. Output to Forecast model'!CZ31</f>
        <v>#REF!</v>
      </c>
      <c r="DA44" s="195" t="e">
        <f>DA41-'Mo. Output to Forecast model'!DA31</f>
        <v>#REF!</v>
      </c>
      <c r="DB44" s="195" t="e">
        <f>DB41-'Mo. Output to Forecast model'!DB31</f>
        <v>#REF!</v>
      </c>
      <c r="DC44" s="195" t="e">
        <f>DC41-'Mo. Output to Forecast model'!DC31</f>
        <v>#REF!</v>
      </c>
      <c r="DD44" s="195"/>
      <c r="DE44" s="195" t="e">
        <f>DE41-'Mo. Output to Forecast model'!DE31</f>
        <v>#REF!</v>
      </c>
      <c r="DF44" s="195" t="e">
        <f>DF41-'Mo. Output to Forecast model'!DF31</f>
        <v>#REF!</v>
      </c>
      <c r="DG44" s="195" t="e">
        <f>DG41-'Mo. Output to Forecast model'!DG31</f>
        <v>#REF!</v>
      </c>
      <c r="DH44" s="195" t="e">
        <f>DH41-'Mo. Output to Forecast model'!DH31</f>
        <v>#REF!</v>
      </c>
      <c r="DI44" s="195" t="e">
        <f>DI41-'Mo. Output to Forecast model'!DI31</f>
        <v>#REF!</v>
      </c>
      <c r="DJ44" s="195" t="e">
        <f>DJ41-'Mo. Output to Forecast model'!DJ31</f>
        <v>#REF!</v>
      </c>
      <c r="DK44" s="195" t="e">
        <f>DK41-'Mo. Output to Forecast model'!DK31</f>
        <v>#REF!</v>
      </c>
      <c r="DL44" s="195" t="e">
        <f>DL41-'Mo. Output to Forecast model'!DL31</f>
        <v>#REF!</v>
      </c>
      <c r="DM44" s="195" t="e">
        <f>DM41-'Mo. Output to Forecast model'!DM31</f>
        <v>#REF!</v>
      </c>
      <c r="DN44" s="195" t="e">
        <f>DN41-'Mo. Output to Forecast model'!DN31</f>
        <v>#REF!</v>
      </c>
      <c r="DO44" s="195" t="e">
        <f>DO41-'Mo. Output to Forecast model'!DO31</f>
        <v>#REF!</v>
      </c>
      <c r="DP44" s="195" t="e">
        <f>DP41-'Mo. Output to Forecast model'!DP31</f>
        <v>#REF!</v>
      </c>
      <c r="DQ44" s="195"/>
      <c r="DR44" s="195" t="e">
        <f>DR41-'Mo. Output to Forecast model'!DR31</f>
        <v>#REF!</v>
      </c>
      <c r="DS44" s="195" t="e">
        <f>DS41-'Mo. Output to Forecast model'!DS31</f>
        <v>#REF!</v>
      </c>
      <c r="DT44" s="195" t="e">
        <f>DT41-'Mo. Output to Forecast model'!DT31</f>
        <v>#REF!</v>
      </c>
      <c r="DU44" s="195" t="e">
        <f>DU41-'Mo. Output to Forecast model'!DU31</f>
        <v>#REF!</v>
      </c>
      <c r="DV44" s="195" t="e">
        <f>DV41-'Mo. Output to Forecast model'!DV31</f>
        <v>#REF!</v>
      </c>
      <c r="DW44" s="195" t="e">
        <f>DW41-'Mo. Output to Forecast model'!DW31</f>
        <v>#REF!</v>
      </c>
      <c r="DX44" s="195" t="e">
        <f>DX41-'Mo. Output to Forecast model'!DX31</f>
        <v>#REF!</v>
      </c>
      <c r="DY44" s="195" t="e">
        <f>DY41-'Mo. Output to Forecast model'!DY31</f>
        <v>#REF!</v>
      </c>
      <c r="DZ44" s="195" t="e">
        <f>DZ41-'Mo. Output to Forecast model'!DZ31</f>
        <v>#REF!</v>
      </c>
      <c r="EA44" s="195" t="e">
        <f>EA41-'Mo. Output to Forecast model'!EA31</f>
        <v>#REF!</v>
      </c>
      <c r="EB44" s="195" t="e">
        <f>EB41-'Mo. Output to Forecast model'!EB31</f>
        <v>#REF!</v>
      </c>
      <c r="EC44" s="195" t="e">
        <f>EC41-'Mo. Output to Forecast model'!EC31</f>
        <v>#REF!</v>
      </c>
    </row>
    <row r="45" spans="1:133" x14ac:dyDescent="0.2">
      <c r="A45" s="34"/>
      <c r="B45" s="34"/>
      <c r="C45" s="34"/>
      <c r="D45" s="34"/>
    </row>
    <row r="46" spans="1:133" x14ac:dyDescent="0.2">
      <c r="A46" s="475" t="s">
        <v>32</v>
      </c>
      <c r="B46" s="476"/>
      <c r="C46" s="477"/>
      <c r="D46" s="237"/>
    </row>
    <row r="47" spans="1:133" x14ac:dyDescent="0.2">
      <c r="B47" s="25"/>
      <c r="C47" s="25"/>
      <c r="D47" s="25"/>
      <c r="E47" s="29" t="e">
        <f>E5</f>
        <v>#REF!</v>
      </c>
      <c r="F47" s="29" t="e">
        <f t="shared" ref="F47:BP47" si="35">F5</f>
        <v>#REF!</v>
      </c>
      <c r="G47" s="29" t="e">
        <f t="shared" si="35"/>
        <v>#REF!</v>
      </c>
      <c r="H47" s="29" t="e">
        <f t="shared" si="35"/>
        <v>#REF!</v>
      </c>
      <c r="I47" s="29" t="e">
        <f t="shared" si="35"/>
        <v>#REF!</v>
      </c>
      <c r="J47" s="29" t="e">
        <f t="shared" si="35"/>
        <v>#REF!</v>
      </c>
      <c r="K47" s="29" t="e">
        <f t="shared" si="35"/>
        <v>#REF!</v>
      </c>
      <c r="L47" s="29" t="e">
        <f t="shared" si="35"/>
        <v>#REF!</v>
      </c>
      <c r="M47" s="29" t="e">
        <f t="shared" si="35"/>
        <v>#REF!</v>
      </c>
      <c r="N47" s="29">
        <f t="shared" si="35"/>
        <v>2017</v>
      </c>
      <c r="O47" s="29">
        <f t="shared" si="35"/>
        <v>2017</v>
      </c>
      <c r="P47" s="29">
        <f t="shared" si="35"/>
        <v>2017</v>
      </c>
      <c r="Q47" s="29"/>
      <c r="R47" s="29">
        <f t="shared" si="35"/>
        <v>2018</v>
      </c>
      <c r="S47" s="29">
        <f t="shared" si="35"/>
        <v>2018</v>
      </c>
      <c r="T47" s="29">
        <f t="shared" si="35"/>
        <v>2018</v>
      </c>
      <c r="U47" s="29">
        <f t="shared" si="35"/>
        <v>2018</v>
      </c>
      <c r="V47" s="29">
        <f t="shared" si="35"/>
        <v>2018</v>
      </c>
      <c r="W47" s="29">
        <f t="shared" si="35"/>
        <v>2018</v>
      </c>
      <c r="X47" s="29">
        <f t="shared" si="35"/>
        <v>2018</v>
      </c>
      <c r="Y47" s="29">
        <f t="shared" si="35"/>
        <v>2018</v>
      </c>
      <c r="Z47" s="29">
        <f t="shared" si="35"/>
        <v>2018</v>
      </c>
      <c r="AA47" s="29" t="e">
        <f t="shared" si="35"/>
        <v>#REF!</v>
      </c>
      <c r="AB47" s="29" t="e">
        <f t="shared" si="35"/>
        <v>#REF!</v>
      </c>
      <c r="AC47" s="29" t="e">
        <f t="shared" si="35"/>
        <v>#REF!</v>
      </c>
      <c r="AD47" s="29"/>
      <c r="AE47" s="29" t="e">
        <f t="shared" si="35"/>
        <v>#REF!</v>
      </c>
      <c r="AF47" s="29" t="e">
        <f t="shared" si="35"/>
        <v>#REF!</v>
      </c>
      <c r="AG47" s="29" t="e">
        <f t="shared" si="35"/>
        <v>#REF!</v>
      </c>
      <c r="AH47" s="29" t="e">
        <f t="shared" si="35"/>
        <v>#REF!</v>
      </c>
      <c r="AI47" s="29" t="e">
        <f t="shared" si="35"/>
        <v>#REF!</v>
      </c>
      <c r="AJ47" s="29" t="e">
        <f t="shared" si="35"/>
        <v>#REF!</v>
      </c>
      <c r="AK47" s="29" t="e">
        <f t="shared" si="35"/>
        <v>#REF!</v>
      </c>
      <c r="AL47" s="29" t="e">
        <f t="shared" si="35"/>
        <v>#REF!</v>
      </c>
      <c r="AM47" s="29" t="e">
        <f t="shared" si="35"/>
        <v>#REF!</v>
      </c>
      <c r="AN47" s="29" t="e">
        <f t="shared" si="35"/>
        <v>#REF!</v>
      </c>
      <c r="AO47" s="29" t="e">
        <f t="shared" si="35"/>
        <v>#REF!</v>
      </c>
      <c r="AP47" s="29" t="e">
        <f t="shared" si="35"/>
        <v>#REF!</v>
      </c>
      <c r="AQ47" s="29"/>
      <c r="AR47" s="29" t="e">
        <f t="shared" si="35"/>
        <v>#REF!</v>
      </c>
      <c r="AS47" s="29" t="e">
        <f t="shared" si="35"/>
        <v>#REF!</v>
      </c>
      <c r="AT47" s="29" t="e">
        <f t="shared" si="35"/>
        <v>#REF!</v>
      </c>
      <c r="AU47" s="29" t="e">
        <f t="shared" si="35"/>
        <v>#REF!</v>
      </c>
      <c r="AV47" s="29" t="e">
        <f t="shared" si="35"/>
        <v>#REF!</v>
      </c>
      <c r="AW47" s="29" t="e">
        <f t="shared" si="35"/>
        <v>#REF!</v>
      </c>
      <c r="AX47" s="29" t="e">
        <f t="shared" si="35"/>
        <v>#REF!</v>
      </c>
      <c r="AY47" s="29" t="e">
        <f t="shared" si="35"/>
        <v>#REF!</v>
      </c>
      <c r="AZ47" s="29" t="e">
        <f t="shared" si="35"/>
        <v>#REF!</v>
      </c>
      <c r="BA47" s="29" t="e">
        <f t="shared" si="35"/>
        <v>#REF!</v>
      </c>
      <c r="BB47" s="29" t="e">
        <f t="shared" si="35"/>
        <v>#REF!</v>
      </c>
      <c r="BC47" s="29" t="e">
        <f t="shared" si="35"/>
        <v>#REF!</v>
      </c>
      <c r="BD47" s="29"/>
      <c r="BE47" s="29" t="e">
        <f t="shared" si="35"/>
        <v>#REF!</v>
      </c>
      <c r="BF47" s="29" t="e">
        <f t="shared" si="35"/>
        <v>#REF!</v>
      </c>
      <c r="BG47" s="29" t="e">
        <f t="shared" si="35"/>
        <v>#REF!</v>
      </c>
      <c r="BH47" s="29" t="e">
        <f t="shared" si="35"/>
        <v>#REF!</v>
      </c>
      <c r="BI47" s="29" t="e">
        <f t="shared" si="35"/>
        <v>#REF!</v>
      </c>
      <c r="BJ47" s="29" t="e">
        <f t="shared" si="35"/>
        <v>#REF!</v>
      </c>
      <c r="BK47" s="29" t="e">
        <f t="shared" si="35"/>
        <v>#REF!</v>
      </c>
      <c r="BL47" s="29" t="e">
        <f t="shared" si="35"/>
        <v>#REF!</v>
      </c>
      <c r="BM47" s="29" t="e">
        <f t="shared" si="35"/>
        <v>#REF!</v>
      </c>
      <c r="BN47" s="29" t="e">
        <f t="shared" si="35"/>
        <v>#REF!</v>
      </c>
      <c r="BO47" s="29" t="e">
        <f t="shared" si="35"/>
        <v>#REF!</v>
      </c>
      <c r="BP47" s="29" t="e">
        <f t="shared" si="35"/>
        <v>#REF!</v>
      </c>
      <c r="BQ47" s="29"/>
      <c r="BR47" s="29" t="e">
        <f t="shared" ref="BR47:EC47" si="36">BR5</f>
        <v>#REF!</v>
      </c>
      <c r="BS47" s="29" t="e">
        <f t="shared" si="36"/>
        <v>#REF!</v>
      </c>
      <c r="BT47" s="29" t="e">
        <f t="shared" si="36"/>
        <v>#REF!</v>
      </c>
      <c r="BU47" s="29" t="e">
        <f t="shared" si="36"/>
        <v>#REF!</v>
      </c>
      <c r="BV47" s="29" t="e">
        <f t="shared" si="36"/>
        <v>#REF!</v>
      </c>
      <c r="BW47" s="29" t="e">
        <f t="shared" si="36"/>
        <v>#REF!</v>
      </c>
      <c r="BX47" s="29" t="e">
        <f t="shared" si="36"/>
        <v>#REF!</v>
      </c>
      <c r="BY47" s="29" t="e">
        <f t="shared" si="36"/>
        <v>#REF!</v>
      </c>
      <c r="BZ47" s="29" t="e">
        <f t="shared" si="36"/>
        <v>#REF!</v>
      </c>
      <c r="CA47" s="29" t="e">
        <f t="shared" si="36"/>
        <v>#REF!</v>
      </c>
      <c r="CB47" s="29" t="e">
        <f t="shared" si="36"/>
        <v>#REF!</v>
      </c>
      <c r="CC47" s="29" t="e">
        <f t="shared" si="36"/>
        <v>#REF!</v>
      </c>
      <c r="CD47" s="29"/>
      <c r="CE47" s="29" t="e">
        <f t="shared" si="36"/>
        <v>#REF!</v>
      </c>
      <c r="CF47" s="29" t="e">
        <f t="shared" si="36"/>
        <v>#REF!</v>
      </c>
      <c r="CG47" s="29" t="e">
        <f t="shared" si="36"/>
        <v>#REF!</v>
      </c>
      <c r="CH47" s="29" t="e">
        <f t="shared" si="36"/>
        <v>#REF!</v>
      </c>
      <c r="CI47" s="29" t="e">
        <f t="shared" si="36"/>
        <v>#REF!</v>
      </c>
      <c r="CJ47" s="29" t="e">
        <f t="shared" si="36"/>
        <v>#REF!</v>
      </c>
      <c r="CK47" s="29" t="e">
        <f t="shared" si="36"/>
        <v>#REF!</v>
      </c>
      <c r="CL47" s="29" t="e">
        <f t="shared" si="36"/>
        <v>#REF!</v>
      </c>
      <c r="CM47" s="29" t="e">
        <f t="shared" si="36"/>
        <v>#REF!</v>
      </c>
      <c r="CN47" s="29" t="e">
        <f t="shared" si="36"/>
        <v>#REF!</v>
      </c>
      <c r="CO47" s="29" t="e">
        <f t="shared" si="36"/>
        <v>#REF!</v>
      </c>
      <c r="CP47" s="29" t="e">
        <f t="shared" si="36"/>
        <v>#REF!</v>
      </c>
      <c r="CQ47" s="29"/>
      <c r="CR47" s="29" t="e">
        <f t="shared" si="36"/>
        <v>#REF!</v>
      </c>
      <c r="CS47" s="29" t="e">
        <f t="shared" si="36"/>
        <v>#REF!</v>
      </c>
      <c r="CT47" s="29" t="e">
        <f t="shared" si="36"/>
        <v>#REF!</v>
      </c>
      <c r="CU47" s="29" t="e">
        <f t="shared" si="36"/>
        <v>#REF!</v>
      </c>
      <c r="CV47" s="29" t="e">
        <f t="shared" si="36"/>
        <v>#REF!</v>
      </c>
      <c r="CW47" s="29" t="e">
        <f t="shared" si="36"/>
        <v>#REF!</v>
      </c>
      <c r="CX47" s="29" t="e">
        <f t="shared" si="36"/>
        <v>#REF!</v>
      </c>
      <c r="CY47" s="29" t="e">
        <f t="shared" si="36"/>
        <v>#REF!</v>
      </c>
      <c r="CZ47" s="29" t="e">
        <f t="shared" si="36"/>
        <v>#REF!</v>
      </c>
      <c r="DA47" s="29" t="e">
        <f t="shared" si="36"/>
        <v>#REF!</v>
      </c>
      <c r="DB47" s="29" t="e">
        <f t="shared" si="36"/>
        <v>#REF!</v>
      </c>
      <c r="DC47" s="29" t="e">
        <f t="shared" si="36"/>
        <v>#REF!</v>
      </c>
      <c r="DD47" s="29"/>
      <c r="DE47" s="29" t="e">
        <f t="shared" si="36"/>
        <v>#REF!</v>
      </c>
      <c r="DF47" s="29" t="e">
        <f t="shared" si="36"/>
        <v>#REF!</v>
      </c>
      <c r="DG47" s="29" t="e">
        <f t="shared" si="36"/>
        <v>#REF!</v>
      </c>
      <c r="DH47" s="29" t="e">
        <f t="shared" si="36"/>
        <v>#REF!</v>
      </c>
      <c r="DI47" s="29" t="e">
        <f t="shared" si="36"/>
        <v>#REF!</v>
      </c>
      <c r="DJ47" s="29" t="e">
        <f t="shared" si="36"/>
        <v>#REF!</v>
      </c>
      <c r="DK47" s="29" t="e">
        <f t="shared" si="36"/>
        <v>#REF!</v>
      </c>
      <c r="DL47" s="29" t="e">
        <f t="shared" si="36"/>
        <v>#REF!</v>
      </c>
      <c r="DM47" s="29" t="e">
        <f t="shared" si="36"/>
        <v>#REF!</v>
      </c>
      <c r="DN47" s="29" t="e">
        <f t="shared" si="36"/>
        <v>#REF!</v>
      </c>
      <c r="DO47" s="29" t="e">
        <f t="shared" si="36"/>
        <v>#REF!</v>
      </c>
      <c r="DP47" s="29" t="e">
        <f t="shared" si="36"/>
        <v>#REF!</v>
      </c>
      <c r="DQ47" s="29"/>
      <c r="DR47" s="29" t="e">
        <f t="shared" si="36"/>
        <v>#REF!</v>
      </c>
      <c r="DS47" s="29" t="e">
        <f t="shared" si="36"/>
        <v>#REF!</v>
      </c>
      <c r="DT47" s="29" t="e">
        <f t="shared" si="36"/>
        <v>#REF!</v>
      </c>
      <c r="DU47" s="29" t="e">
        <f t="shared" si="36"/>
        <v>#REF!</v>
      </c>
      <c r="DV47" s="29" t="e">
        <f t="shared" si="36"/>
        <v>#REF!</v>
      </c>
      <c r="DW47" s="29" t="e">
        <f t="shared" si="36"/>
        <v>#REF!</v>
      </c>
      <c r="DX47" s="29" t="e">
        <f t="shared" si="36"/>
        <v>#REF!</v>
      </c>
      <c r="DY47" s="29" t="e">
        <f t="shared" si="36"/>
        <v>#REF!</v>
      </c>
      <c r="DZ47" s="29" t="e">
        <f t="shared" si="36"/>
        <v>#REF!</v>
      </c>
      <c r="EA47" s="29" t="e">
        <f t="shared" si="36"/>
        <v>#REF!</v>
      </c>
      <c r="EB47" s="29" t="e">
        <f t="shared" si="36"/>
        <v>#REF!</v>
      </c>
      <c r="EC47" s="29" t="e">
        <f t="shared" si="36"/>
        <v>#REF!</v>
      </c>
    </row>
    <row r="48" spans="1:133" x14ac:dyDescent="0.2">
      <c r="A48" s="53" t="s">
        <v>48</v>
      </c>
      <c r="B48" s="25"/>
      <c r="C48" s="25"/>
      <c r="D48" s="25"/>
      <c r="E48" s="50" t="e">
        <f>E6</f>
        <v>#REF!</v>
      </c>
      <c r="F48" s="50" t="e">
        <f t="shared" ref="F48:BP48" si="37">F6</f>
        <v>#REF!</v>
      </c>
      <c r="G48" s="50" t="e">
        <f t="shared" si="37"/>
        <v>#REF!</v>
      </c>
      <c r="H48" s="50" t="e">
        <f t="shared" si="37"/>
        <v>#REF!</v>
      </c>
      <c r="I48" s="50" t="e">
        <f t="shared" si="37"/>
        <v>#REF!</v>
      </c>
      <c r="J48" s="50" t="e">
        <f t="shared" si="37"/>
        <v>#REF!</v>
      </c>
      <c r="K48" s="50" t="e">
        <f t="shared" si="37"/>
        <v>#REF!</v>
      </c>
      <c r="L48" s="50" t="e">
        <f t="shared" si="37"/>
        <v>#REF!</v>
      </c>
      <c r="M48" s="50" t="e">
        <f t="shared" si="37"/>
        <v>#REF!</v>
      </c>
      <c r="N48" s="50" t="str">
        <f t="shared" si="37"/>
        <v>October</v>
      </c>
      <c r="O48" s="50" t="str">
        <f t="shared" si="37"/>
        <v>November</v>
      </c>
      <c r="P48" s="50" t="str">
        <f t="shared" si="37"/>
        <v>December</v>
      </c>
      <c r="Q48" s="50"/>
      <c r="R48" s="50" t="str">
        <f t="shared" si="37"/>
        <v>January</v>
      </c>
      <c r="S48" s="50" t="str">
        <f t="shared" si="37"/>
        <v>February</v>
      </c>
      <c r="T48" s="50" t="str">
        <f t="shared" si="37"/>
        <v>March</v>
      </c>
      <c r="U48" s="50" t="str">
        <f t="shared" si="37"/>
        <v>April</v>
      </c>
      <c r="V48" s="50" t="str">
        <f t="shared" si="37"/>
        <v>May</v>
      </c>
      <c r="W48" s="50" t="str">
        <f t="shared" si="37"/>
        <v>June</v>
      </c>
      <c r="X48" s="50" t="str">
        <f t="shared" si="37"/>
        <v>July</v>
      </c>
      <c r="Y48" s="50" t="str">
        <f t="shared" si="37"/>
        <v>August</v>
      </c>
      <c r="Z48" s="50" t="str">
        <f t="shared" si="37"/>
        <v>September</v>
      </c>
      <c r="AA48" s="50" t="e">
        <f t="shared" si="37"/>
        <v>#REF!</v>
      </c>
      <c r="AB48" s="50" t="e">
        <f t="shared" si="37"/>
        <v>#REF!</v>
      </c>
      <c r="AC48" s="50" t="e">
        <f t="shared" si="37"/>
        <v>#REF!</v>
      </c>
      <c r="AD48" s="50"/>
      <c r="AE48" s="50" t="e">
        <f t="shared" si="37"/>
        <v>#REF!</v>
      </c>
      <c r="AF48" s="50" t="e">
        <f t="shared" si="37"/>
        <v>#REF!</v>
      </c>
      <c r="AG48" s="50" t="e">
        <f t="shared" si="37"/>
        <v>#REF!</v>
      </c>
      <c r="AH48" s="50" t="e">
        <f t="shared" si="37"/>
        <v>#REF!</v>
      </c>
      <c r="AI48" s="50" t="e">
        <f t="shared" si="37"/>
        <v>#REF!</v>
      </c>
      <c r="AJ48" s="50" t="e">
        <f t="shared" si="37"/>
        <v>#REF!</v>
      </c>
      <c r="AK48" s="50" t="e">
        <f t="shared" si="37"/>
        <v>#REF!</v>
      </c>
      <c r="AL48" s="50" t="e">
        <f t="shared" si="37"/>
        <v>#REF!</v>
      </c>
      <c r="AM48" s="50" t="e">
        <f t="shared" si="37"/>
        <v>#REF!</v>
      </c>
      <c r="AN48" s="50" t="e">
        <f t="shared" si="37"/>
        <v>#REF!</v>
      </c>
      <c r="AO48" s="50" t="e">
        <f t="shared" si="37"/>
        <v>#REF!</v>
      </c>
      <c r="AP48" s="50" t="e">
        <f t="shared" si="37"/>
        <v>#REF!</v>
      </c>
      <c r="AQ48" s="50"/>
      <c r="AR48" s="50" t="e">
        <f t="shared" si="37"/>
        <v>#REF!</v>
      </c>
      <c r="AS48" s="50" t="e">
        <f t="shared" si="37"/>
        <v>#REF!</v>
      </c>
      <c r="AT48" s="50" t="e">
        <f t="shared" si="37"/>
        <v>#REF!</v>
      </c>
      <c r="AU48" s="50" t="e">
        <f t="shared" si="37"/>
        <v>#REF!</v>
      </c>
      <c r="AV48" s="50" t="e">
        <f t="shared" si="37"/>
        <v>#REF!</v>
      </c>
      <c r="AW48" s="50" t="e">
        <f t="shared" si="37"/>
        <v>#REF!</v>
      </c>
      <c r="AX48" s="50" t="e">
        <f t="shared" si="37"/>
        <v>#REF!</v>
      </c>
      <c r="AY48" s="50" t="e">
        <f t="shared" si="37"/>
        <v>#REF!</v>
      </c>
      <c r="AZ48" s="50" t="e">
        <f t="shared" si="37"/>
        <v>#REF!</v>
      </c>
      <c r="BA48" s="50" t="e">
        <f t="shared" si="37"/>
        <v>#REF!</v>
      </c>
      <c r="BB48" s="50" t="e">
        <f t="shared" si="37"/>
        <v>#REF!</v>
      </c>
      <c r="BC48" s="50" t="e">
        <f t="shared" si="37"/>
        <v>#REF!</v>
      </c>
      <c r="BD48" s="50"/>
      <c r="BE48" s="50" t="e">
        <f t="shared" si="37"/>
        <v>#REF!</v>
      </c>
      <c r="BF48" s="50" t="e">
        <f t="shared" si="37"/>
        <v>#REF!</v>
      </c>
      <c r="BG48" s="50" t="e">
        <f t="shared" si="37"/>
        <v>#REF!</v>
      </c>
      <c r="BH48" s="50" t="e">
        <f t="shared" si="37"/>
        <v>#REF!</v>
      </c>
      <c r="BI48" s="50" t="e">
        <f t="shared" si="37"/>
        <v>#REF!</v>
      </c>
      <c r="BJ48" s="50" t="e">
        <f t="shared" si="37"/>
        <v>#REF!</v>
      </c>
      <c r="BK48" s="50" t="e">
        <f t="shared" si="37"/>
        <v>#REF!</v>
      </c>
      <c r="BL48" s="50" t="e">
        <f t="shared" si="37"/>
        <v>#REF!</v>
      </c>
      <c r="BM48" s="50" t="e">
        <f t="shared" si="37"/>
        <v>#REF!</v>
      </c>
      <c r="BN48" s="50" t="e">
        <f t="shared" si="37"/>
        <v>#REF!</v>
      </c>
      <c r="BO48" s="50" t="e">
        <f t="shared" si="37"/>
        <v>#REF!</v>
      </c>
      <c r="BP48" s="50" t="e">
        <f t="shared" si="37"/>
        <v>#REF!</v>
      </c>
      <c r="BQ48" s="50"/>
      <c r="BR48" s="50" t="e">
        <f t="shared" ref="BR48:EC48" si="38">BR6</f>
        <v>#REF!</v>
      </c>
      <c r="BS48" s="50" t="e">
        <f t="shared" si="38"/>
        <v>#REF!</v>
      </c>
      <c r="BT48" s="50" t="e">
        <f t="shared" si="38"/>
        <v>#REF!</v>
      </c>
      <c r="BU48" s="50" t="e">
        <f t="shared" si="38"/>
        <v>#REF!</v>
      </c>
      <c r="BV48" s="50" t="e">
        <f t="shared" si="38"/>
        <v>#REF!</v>
      </c>
      <c r="BW48" s="50" t="e">
        <f t="shared" si="38"/>
        <v>#REF!</v>
      </c>
      <c r="BX48" s="50" t="e">
        <f t="shared" si="38"/>
        <v>#REF!</v>
      </c>
      <c r="BY48" s="50" t="e">
        <f t="shared" si="38"/>
        <v>#REF!</v>
      </c>
      <c r="BZ48" s="50" t="e">
        <f t="shared" si="38"/>
        <v>#REF!</v>
      </c>
      <c r="CA48" s="50" t="e">
        <f t="shared" si="38"/>
        <v>#REF!</v>
      </c>
      <c r="CB48" s="50" t="e">
        <f t="shared" si="38"/>
        <v>#REF!</v>
      </c>
      <c r="CC48" s="50" t="e">
        <f t="shared" si="38"/>
        <v>#REF!</v>
      </c>
      <c r="CD48" s="50"/>
      <c r="CE48" s="50" t="e">
        <f t="shared" si="38"/>
        <v>#REF!</v>
      </c>
      <c r="CF48" s="50" t="e">
        <f t="shared" si="38"/>
        <v>#REF!</v>
      </c>
      <c r="CG48" s="50" t="e">
        <f t="shared" si="38"/>
        <v>#REF!</v>
      </c>
      <c r="CH48" s="50" t="e">
        <f t="shared" si="38"/>
        <v>#REF!</v>
      </c>
      <c r="CI48" s="50" t="e">
        <f t="shared" si="38"/>
        <v>#REF!</v>
      </c>
      <c r="CJ48" s="50" t="e">
        <f t="shared" si="38"/>
        <v>#REF!</v>
      </c>
      <c r="CK48" s="50" t="e">
        <f t="shared" si="38"/>
        <v>#REF!</v>
      </c>
      <c r="CL48" s="50" t="e">
        <f t="shared" si="38"/>
        <v>#REF!</v>
      </c>
      <c r="CM48" s="50" t="e">
        <f t="shared" si="38"/>
        <v>#REF!</v>
      </c>
      <c r="CN48" s="50" t="e">
        <f t="shared" si="38"/>
        <v>#REF!</v>
      </c>
      <c r="CO48" s="50" t="e">
        <f t="shared" si="38"/>
        <v>#REF!</v>
      </c>
      <c r="CP48" s="50" t="e">
        <f t="shared" si="38"/>
        <v>#REF!</v>
      </c>
      <c r="CQ48" s="50"/>
      <c r="CR48" s="50" t="e">
        <f t="shared" si="38"/>
        <v>#REF!</v>
      </c>
      <c r="CS48" s="50" t="e">
        <f t="shared" si="38"/>
        <v>#REF!</v>
      </c>
      <c r="CT48" s="50" t="e">
        <f t="shared" si="38"/>
        <v>#REF!</v>
      </c>
      <c r="CU48" s="50" t="e">
        <f t="shared" si="38"/>
        <v>#REF!</v>
      </c>
      <c r="CV48" s="50" t="e">
        <f t="shared" si="38"/>
        <v>#REF!</v>
      </c>
      <c r="CW48" s="50" t="e">
        <f t="shared" si="38"/>
        <v>#REF!</v>
      </c>
      <c r="CX48" s="50" t="e">
        <f t="shared" si="38"/>
        <v>#REF!</v>
      </c>
      <c r="CY48" s="50" t="e">
        <f t="shared" si="38"/>
        <v>#REF!</v>
      </c>
      <c r="CZ48" s="50" t="e">
        <f t="shared" si="38"/>
        <v>#REF!</v>
      </c>
      <c r="DA48" s="50" t="e">
        <f t="shared" si="38"/>
        <v>#REF!</v>
      </c>
      <c r="DB48" s="50" t="e">
        <f t="shared" si="38"/>
        <v>#REF!</v>
      </c>
      <c r="DC48" s="50" t="e">
        <f t="shared" si="38"/>
        <v>#REF!</v>
      </c>
      <c r="DD48" s="50"/>
      <c r="DE48" s="50" t="e">
        <f t="shared" si="38"/>
        <v>#REF!</v>
      </c>
      <c r="DF48" s="50" t="e">
        <f t="shared" si="38"/>
        <v>#REF!</v>
      </c>
      <c r="DG48" s="50" t="e">
        <f t="shared" si="38"/>
        <v>#REF!</v>
      </c>
      <c r="DH48" s="50" t="e">
        <f t="shared" si="38"/>
        <v>#REF!</v>
      </c>
      <c r="DI48" s="50" t="e">
        <f t="shared" si="38"/>
        <v>#REF!</v>
      </c>
      <c r="DJ48" s="50" t="e">
        <f t="shared" si="38"/>
        <v>#REF!</v>
      </c>
      <c r="DK48" s="50" t="e">
        <f t="shared" si="38"/>
        <v>#REF!</v>
      </c>
      <c r="DL48" s="50" t="e">
        <f t="shared" si="38"/>
        <v>#REF!</v>
      </c>
      <c r="DM48" s="50" t="e">
        <f t="shared" si="38"/>
        <v>#REF!</v>
      </c>
      <c r="DN48" s="50" t="e">
        <f t="shared" si="38"/>
        <v>#REF!</v>
      </c>
      <c r="DO48" s="50" t="e">
        <f t="shared" si="38"/>
        <v>#REF!</v>
      </c>
      <c r="DP48" s="50" t="e">
        <f t="shared" si="38"/>
        <v>#REF!</v>
      </c>
      <c r="DQ48" s="50"/>
      <c r="DR48" s="50" t="e">
        <f t="shared" si="38"/>
        <v>#REF!</v>
      </c>
      <c r="DS48" s="50" t="e">
        <f t="shared" si="38"/>
        <v>#REF!</v>
      </c>
      <c r="DT48" s="50" t="e">
        <f t="shared" si="38"/>
        <v>#REF!</v>
      </c>
      <c r="DU48" s="50" t="e">
        <f t="shared" si="38"/>
        <v>#REF!</v>
      </c>
      <c r="DV48" s="50" t="e">
        <f t="shared" si="38"/>
        <v>#REF!</v>
      </c>
      <c r="DW48" s="50" t="e">
        <f t="shared" si="38"/>
        <v>#REF!</v>
      </c>
      <c r="DX48" s="50" t="e">
        <f t="shared" si="38"/>
        <v>#REF!</v>
      </c>
      <c r="DY48" s="50" t="e">
        <f t="shared" si="38"/>
        <v>#REF!</v>
      </c>
      <c r="DZ48" s="50" t="e">
        <f t="shared" si="38"/>
        <v>#REF!</v>
      </c>
      <c r="EA48" s="50" t="e">
        <f t="shared" si="38"/>
        <v>#REF!</v>
      </c>
      <c r="EB48" s="50" t="e">
        <f t="shared" si="38"/>
        <v>#REF!</v>
      </c>
      <c r="EC48" s="50" t="e">
        <f t="shared" si="38"/>
        <v>#REF!</v>
      </c>
    </row>
    <row r="49" spans="1:133" x14ac:dyDescent="0.2">
      <c r="A49" s="31"/>
      <c r="B49" s="25"/>
      <c r="C49" s="25"/>
      <c r="D49" s="25"/>
      <c r="E49" s="27"/>
      <c r="F49" s="27"/>
      <c r="G49" s="27"/>
    </row>
    <row r="50" spans="1:133" x14ac:dyDescent="0.2">
      <c r="A50" s="34"/>
      <c r="B50" s="34"/>
      <c r="C50" s="35"/>
      <c r="D50" s="35"/>
      <c r="E50" s="33"/>
      <c r="F50" s="33"/>
      <c r="G50" s="33"/>
    </row>
    <row r="51" spans="1:133" x14ac:dyDescent="0.2">
      <c r="A51" s="37">
        <f t="shared" ref="A51:A52" si="39">A9+20</f>
        <v>21</v>
      </c>
      <c r="B51" s="35" t="s">
        <v>12</v>
      </c>
      <c r="C51" s="34"/>
      <c r="D51" s="34"/>
      <c r="E51" s="55" t="e">
        <f>('Monthly Margin'!#REF!+#REF!)/1000000</f>
        <v>#REF!</v>
      </c>
      <c r="F51" s="55" t="e">
        <f>('Monthly Margin'!#REF!+#REF!)/1000000</f>
        <v>#REF!</v>
      </c>
      <c r="G51" s="55" t="e">
        <f>('Monthly Margin'!#REF!+#REF!)/1000000</f>
        <v>#REF!</v>
      </c>
      <c r="H51" s="55" t="e">
        <f>('Monthly Margin'!#REF!+#REF!)/1000000</f>
        <v>#REF!</v>
      </c>
      <c r="I51" s="55" t="e">
        <f>('Monthly Margin'!#REF!+#REF!)/1000000</f>
        <v>#REF!</v>
      </c>
      <c r="J51" s="55" t="e">
        <f>('Monthly Margin'!#REF!+#REF!)/1000000</f>
        <v>#REF!</v>
      </c>
      <c r="K51" s="55" t="e">
        <f>('Monthly Margin'!#REF!+#REF!)/1000000</f>
        <v>#REF!</v>
      </c>
      <c r="L51" s="55" t="e">
        <f>('Monthly Margin'!#REF!+#REF!)/1000000</f>
        <v>#REF!</v>
      </c>
      <c r="M51" s="55" t="e">
        <f>('Monthly Margin'!#REF!+#REF!)/1000000</f>
        <v>#REF!</v>
      </c>
      <c r="N51" s="55" t="e">
        <f>('Monthly Margin'!#REF!+#REF!)/1000000</f>
        <v>#REF!</v>
      </c>
      <c r="O51" s="55" t="e">
        <f>('Monthly Margin'!#REF!+#REF!)/1000000</f>
        <v>#REF!</v>
      </c>
      <c r="P51" s="55" t="e">
        <f>('Monthly Margin'!#REF!+#REF!)/1000000</f>
        <v>#REF!</v>
      </c>
      <c r="Q51" s="55"/>
      <c r="R51" s="55" t="e">
        <f>('Monthly Margin'!#REF!+#REF!)/1000000</f>
        <v>#REF!</v>
      </c>
      <c r="S51" s="55" t="e">
        <f>('Monthly Margin'!#REF!+#REF!)/1000000</f>
        <v>#REF!</v>
      </c>
      <c r="T51" s="55" t="e">
        <f>('Monthly Margin'!#REF!+#REF!)/1000000</f>
        <v>#REF!</v>
      </c>
      <c r="U51" s="55" t="e">
        <f>('Monthly Margin'!#REF!+#REF!)/1000000</f>
        <v>#REF!</v>
      </c>
      <c r="V51" s="55" t="e">
        <f>('Monthly Margin'!#REF!+#REF!)/1000000</f>
        <v>#REF!</v>
      </c>
      <c r="W51" s="55" t="e">
        <f>('Monthly Margin'!#REF!+#REF!)/1000000</f>
        <v>#REF!</v>
      </c>
      <c r="X51" s="55" t="e">
        <f>('Monthly Margin'!#REF!+#REF!)/1000000</f>
        <v>#REF!</v>
      </c>
      <c r="Y51" s="55" t="e">
        <f>('Monthly Margin'!#REF!+#REF!)/1000000</f>
        <v>#REF!</v>
      </c>
      <c r="Z51" s="55" t="e">
        <f>('Monthly Margin'!#REF!+#REF!)/1000000</f>
        <v>#REF!</v>
      </c>
      <c r="AA51" s="55" t="e">
        <f>('Monthly Margin'!#REF!+#REF!)/1000000</f>
        <v>#REF!</v>
      </c>
      <c r="AB51" s="55" t="e">
        <f>('Monthly Margin'!#REF!+#REF!)/1000000</f>
        <v>#REF!</v>
      </c>
      <c r="AC51" s="55" t="e">
        <f>('Monthly Margin'!#REF!+#REF!)/1000000</f>
        <v>#REF!</v>
      </c>
      <c r="AD51" s="55"/>
      <c r="AE51" s="55" t="e">
        <f>('Monthly Margin'!#REF!+#REF!)/1000000</f>
        <v>#REF!</v>
      </c>
      <c r="AF51" s="55" t="e">
        <f>('Monthly Margin'!#REF!+#REF!)/1000000</f>
        <v>#REF!</v>
      </c>
      <c r="AG51" s="55" t="e">
        <f>('Monthly Margin'!#REF!+#REF!)/1000000</f>
        <v>#REF!</v>
      </c>
      <c r="AH51" s="55" t="e">
        <f>('Monthly Margin'!#REF!+#REF!)/1000000</f>
        <v>#REF!</v>
      </c>
      <c r="AI51" s="55" t="e">
        <f>('Monthly Margin'!#REF!+#REF!)/1000000</f>
        <v>#REF!</v>
      </c>
      <c r="AJ51" s="55" t="e">
        <f>('Monthly Margin'!#REF!+#REF!)/1000000</f>
        <v>#REF!</v>
      </c>
      <c r="AK51" s="55" t="e">
        <f>('Monthly Margin'!#REF!+#REF!)/1000000</f>
        <v>#REF!</v>
      </c>
      <c r="AL51" s="55" t="e">
        <f>('Monthly Margin'!#REF!+#REF!)/1000000</f>
        <v>#REF!</v>
      </c>
      <c r="AM51" s="55" t="e">
        <f>('Monthly Margin'!#REF!+#REF!)/1000000</f>
        <v>#REF!</v>
      </c>
      <c r="AN51" s="55" t="e">
        <f>('Monthly Margin'!#REF!+#REF!)/1000000</f>
        <v>#REF!</v>
      </c>
      <c r="AO51" s="55" t="e">
        <f>('Monthly Margin'!#REF!+#REF!)/1000000</f>
        <v>#REF!</v>
      </c>
      <c r="AP51" s="55" t="e">
        <f>('Monthly Margin'!#REF!+#REF!)/1000000</f>
        <v>#REF!</v>
      </c>
      <c r="AQ51" s="55"/>
      <c r="AR51" s="55" t="e">
        <f>('Monthly Margin'!#REF!+#REF!)/1000000</f>
        <v>#REF!</v>
      </c>
      <c r="AS51" s="55" t="e">
        <f>('Monthly Margin'!#REF!+#REF!)/1000000</f>
        <v>#REF!</v>
      </c>
      <c r="AT51" s="55" t="e">
        <f>('Monthly Margin'!#REF!+#REF!)/1000000</f>
        <v>#REF!</v>
      </c>
      <c r="AU51" s="55" t="e">
        <f>('Monthly Margin'!#REF!+#REF!)/1000000</f>
        <v>#REF!</v>
      </c>
      <c r="AV51" s="55" t="e">
        <f>('Monthly Margin'!#REF!+#REF!)/1000000</f>
        <v>#REF!</v>
      </c>
      <c r="AW51" s="55" t="e">
        <f>('Monthly Margin'!#REF!+#REF!)/1000000</f>
        <v>#REF!</v>
      </c>
      <c r="AX51" s="55" t="e">
        <f>('Monthly Margin'!#REF!+#REF!)/1000000</f>
        <v>#REF!</v>
      </c>
      <c r="AY51" s="55" t="e">
        <f>('Monthly Margin'!#REF!+#REF!)/1000000</f>
        <v>#REF!</v>
      </c>
      <c r="AZ51" s="55" t="e">
        <f>('Monthly Margin'!#REF!+#REF!)/1000000</f>
        <v>#REF!</v>
      </c>
      <c r="BA51" s="55" t="e">
        <f>('Monthly Margin'!#REF!+#REF!)/1000000</f>
        <v>#REF!</v>
      </c>
      <c r="BB51" s="55" t="e">
        <f>('Monthly Margin'!#REF!+#REF!)/1000000</f>
        <v>#REF!</v>
      </c>
      <c r="BC51" s="55" t="e">
        <f>('Monthly Margin'!#REF!+#REF!)/1000000</f>
        <v>#REF!</v>
      </c>
      <c r="BD51" s="55"/>
      <c r="BE51" s="55" t="e">
        <f>('Monthly Margin'!#REF!+#REF!)/1000000</f>
        <v>#REF!</v>
      </c>
      <c r="BF51" s="55" t="e">
        <f>('Monthly Margin'!#REF!+#REF!)/1000000</f>
        <v>#REF!</v>
      </c>
      <c r="BG51" s="55" t="e">
        <f>('Monthly Margin'!#REF!+#REF!)/1000000</f>
        <v>#REF!</v>
      </c>
      <c r="BH51" s="55" t="e">
        <f>('Monthly Margin'!#REF!+#REF!)/1000000</f>
        <v>#REF!</v>
      </c>
      <c r="BI51" s="55" t="e">
        <f>('Monthly Margin'!#REF!+#REF!)/1000000</f>
        <v>#REF!</v>
      </c>
      <c r="BJ51" s="55" t="e">
        <f>('Monthly Margin'!#REF!+#REF!)/1000000</f>
        <v>#REF!</v>
      </c>
      <c r="BK51" s="55" t="e">
        <f>('Monthly Margin'!#REF!+#REF!)/1000000</f>
        <v>#REF!</v>
      </c>
      <c r="BL51" s="55" t="e">
        <f>('Monthly Margin'!#REF!+#REF!)/1000000</f>
        <v>#REF!</v>
      </c>
      <c r="BM51" s="55" t="e">
        <f>('Monthly Margin'!#REF!+#REF!)/1000000</f>
        <v>#REF!</v>
      </c>
      <c r="BN51" s="55" t="e">
        <f>('Monthly Margin'!#REF!+#REF!)/1000000</f>
        <v>#REF!</v>
      </c>
      <c r="BO51" s="55" t="e">
        <f>('Monthly Margin'!#REF!+#REF!)/1000000</f>
        <v>#REF!</v>
      </c>
      <c r="BP51" s="55" t="e">
        <f>('Monthly Margin'!#REF!+#REF!)/1000000</f>
        <v>#REF!</v>
      </c>
      <c r="BQ51" s="55"/>
      <c r="BR51" s="55" t="e">
        <f>('Monthly Margin'!#REF!+#REF!)/1000000</f>
        <v>#REF!</v>
      </c>
      <c r="BS51" s="55" t="e">
        <f>('Monthly Margin'!#REF!+#REF!)/1000000</f>
        <v>#REF!</v>
      </c>
      <c r="BT51" s="55" t="e">
        <f>('Monthly Margin'!#REF!+#REF!)/1000000</f>
        <v>#REF!</v>
      </c>
      <c r="BU51" s="55" t="e">
        <f>('Monthly Margin'!#REF!+#REF!)/1000000</f>
        <v>#REF!</v>
      </c>
      <c r="BV51" s="55" t="e">
        <f>('Monthly Margin'!#REF!+#REF!)/1000000</f>
        <v>#REF!</v>
      </c>
      <c r="BW51" s="55" t="e">
        <f>('Monthly Margin'!#REF!+#REF!)/1000000</f>
        <v>#REF!</v>
      </c>
      <c r="BX51" s="55" t="e">
        <f>('Monthly Margin'!#REF!+#REF!)/1000000</f>
        <v>#REF!</v>
      </c>
      <c r="BY51" s="55" t="e">
        <f>('Monthly Margin'!#REF!+#REF!)/1000000</f>
        <v>#REF!</v>
      </c>
      <c r="BZ51" s="55" t="e">
        <f>('Monthly Margin'!#REF!+#REF!)/1000000</f>
        <v>#REF!</v>
      </c>
      <c r="CA51" s="55" t="e">
        <f>('Monthly Margin'!#REF!+#REF!)/1000000</f>
        <v>#REF!</v>
      </c>
      <c r="CB51" s="55" t="e">
        <f>('Monthly Margin'!#REF!+#REF!)/1000000</f>
        <v>#REF!</v>
      </c>
      <c r="CC51" s="55" t="e">
        <f>('Monthly Margin'!#REF!+#REF!)/1000000</f>
        <v>#REF!</v>
      </c>
      <c r="CD51" s="55"/>
      <c r="CE51" s="55" t="e">
        <f>('Monthly Margin'!#REF!+#REF!)/1000000</f>
        <v>#REF!</v>
      </c>
      <c r="CF51" s="55" t="e">
        <f>('Monthly Margin'!#REF!+#REF!)/1000000</f>
        <v>#REF!</v>
      </c>
      <c r="CG51" s="55" t="e">
        <f>('Monthly Margin'!#REF!+#REF!)/1000000</f>
        <v>#REF!</v>
      </c>
      <c r="CH51" s="55" t="e">
        <f>('Monthly Margin'!#REF!+#REF!)/1000000</f>
        <v>#REF!</v>
      </c>
      <c r="CI51" s="55" t="e">
        <f>('Monthly Margin'!#REF!+#REF!)/1000000</f>
        <v>#REF!</v>
      </c>
      <c r="CJ51" s="55" t="e">
        <f>('Monthly Margin'!#REF!+#REF!)/1000000</f>
        <v>#REF!</v>
      </c>
      <c r="CK51" s="55" t="e">
        <f>('Monthly Margin'!#REF!+#REF!)/1000000</f>
        <v>#REF!</v>
      </c>
      <c r="CL51" s="55" t="e">
        <f>('Monthly Margin'!#REF!+#REF!)/1000000</f>
        <v>#REF!</v>
      </c>
      <c r="CM51" s="55" t="e">
        <f>('Monthly Margin'!#REF!+#REF!)/1000000</f>
        <v>#REF!</v>
      </c>
      <c r="CN51" s="55" t="e">
        <f>('Monthly Margin'!#REF!+#REF!)/1000000</f>
        <v>#REF!</v>
      </c>
      <c r="CO51" s="55" t="e">
        <f>('Monthly Margin'!#REF!+#REF!)/1000000</f>
        <v>#REF!</v>
      </c>
      <c r="CP51" s="55" t="e">
        <f>('Monthly Margin'!#REF!+#REF!)/1000000</f>
        <v>#REF!</v>
      </c>
      <c r="CQ51" s="55"/>
      <c r="CR51" s="55" t="e">
        <f>('Monthly Margin'!#REF!+#REF!)/1000000</f>
        <v>#REF!</v>
      </c>
      <c r="CS51" s="55" t="e">
        <f>('Monthly Margin'!#REF!+#REF!)/1000000</f>
        <v>#REF!</v>
      </c>
      <c r="CT51" s="55" t="e">
        <f>('Monthly Margin'!#REF!+#REF!)/1000000</f>
        <v>#REF!</v>
      </c>
      <c r="CU51" s="55" t="e">
        <f>('Monthly Margin'!#REF!+#REF!)/1000000</f>
        <v>#REF!</v>
      </c>
      <c r="CV51" s="55" t="e">
        <f>('Monthly Margin'!#REF!+#REF!)/1000000</f>
        <v>#REF!</v>
      </c>
      <c r="CW51" s="55" t="e">
        <f>('Monthly Margin'!#REF!+#REF!)/1000000</f>
        <v>#REF!</v>
      </c>
      <c r="CX51" s="55" t="e">
        <f>('Monthly Margin'!#REF!+#REF!)/1000000</f>
        <v>#REF!</v>
      </c>
      <c r="CY51" s="55" t="e">
        <f>('Monthly Margin'!#REF!+#REF!)/1000000</f>
        <v>#REF!</v>
      </c>
      <c r="CZ51" s="55" t="e">
        <f>('Monthly Margin'!#REF!+#REF!)/1000000</f>
        <v>#REF!</v>
      </c>
      <c r="DA51" s="55" t="e">
        <f>('Monthly Margin'!#REF!+#REF!)/1000000</f>
        <v>#REF!</v>
      </c>
      <c r="DB51" s="55" t="e">
        <f>('Monthly Margin'!#REF!+#REF!)/1000000</f>
        <v>#REF!</v>
      </c>
      <c r="DC51" s="55" t="e">
        <f>('Monthly Margin'!#REF!+#REF!)/1000000</f>
        <v>#REF!</v>
      </c>
      <c r="DD51" s="55"/>
      <c r="DE51" s="55" t="e">
        <f>('Monthly Margin'!#REF!+#REF!)/1000000</f>
        <v>#REF!</v>
      </c>
      <c r="DF51" s="55" t="e">
        <f>('Monthly Margin'!#REF!+#REF!)/1000000</f>
        <v>#REF!</v>
      </c>
      <c r="DG51" s="55" t="e">
        <f>('Monthly Margin'!#REF!+#REF!)/1000000</f>
        <v>#REF!</v>
      </c>
      <c r="DH51" s="55" t="e">
        <f>('Monthly Margin'!#REF!+#REF!)/1000000</f>
        <v>#REF!</v>
      </c>
      <c r="DI51" s="55" t="e">
        <f>('Monthly Margin'!#REF!+#REF!)/1000000</f>
        <v>#REF!</v>
      </c>
      <c r="DJ51" s="55" t="e">
        <f>('Monthly Margin'!#REF!+#REF!)/1000000</f>
        <v>#REF!</v>
      </c>
      <c r="DK51" s="55" t="e">
        <f>('Monthly Margin'!#REF!+#REF!)/1000000</f>
        <v>#REF!</v>
      </c>
      <c r="DL51" s="55" t="e">
        <f>('Monthly Margin'!#REF!+#REF!)/1000000</f>
        <v>#REF!</v>
      </c>
      <c r="DM51" s="55" t="e">
        <f>('Monthly Margin'!#REF!+#REF!)/1000000</f>
        <v>#REF!</v>
      </c>
      <c r="DN51" s="55" t="e">
        <f>('Monthly Margin'!#REF!+#REF!)/1000000</f>
        <v>#REF!</v>
      </c>
      <c r="DO51" s="55" t="e">
        <f>('Monthly Margin'!#REF!+#REF!)/1000000</f>
        <v>#REF!</v>
      </c>
      <c r="DP51" s="55" t="e">
        <f>('Monthly Margin'!#REF!+#REF!)/1000000</f>
        <v>#REF!</v>
      </c>
      <c r="DQ51" s="55"/>
      <c r="DR51" s="55" t="e">
        <f>('Monthly Margin'!#REF!+#REF!)/1000000</f>
        <v>#REF!</v>
      </c>
      <c r="DS51" s="55" t="e">
        <f>('Monthly Margin'!#REF!+#REF!)/1000000</f>
        <v>#REF!</v>
      </c>
      <c r="DT51" s="55" t="e">
        <f>('Monthly Margin'!#REF!+#REF!)/1000000</f>
        <v>#REF!</v>
      </c>
      <c r="DU51" s="55" t="e">
        <f>('Monthly Margin'!#REF!+#REF!)/1000000</f>
        <v>#REF!</v>
      </c>
      <c r="DV51" s="55" t="e">
        <f>('Monthly Margin'!#REF!+#REF!)/1000000</f>
        <v>#REF!</v>
      </c>
      <c r="DW51" s="55" t="e">
        <f>('Monthly Margin'!#REF!+#REF!)/1000000</f>
        <v>#REF!</v>
      </c>
      <c r="DX51" s="55" t="e">
        <f>('Monthly Margin'!#REF!+#REF!)/1000000</f>
        <v>#REF!</v>
      </c>
      <c r="DY51" s="55" t="e">
        <f>('Monthly Margin'!#REF!+#REF!)/1000000</f>
        <v>#REF!</v>
      </c>
      <c r="DZ51" s="55" t="e">
        <f>('Monthly Margin'!#REF!+#REF!)/1000000</f>
        <v>#REF!</v>
      </c>
      <c r="EA51" s="55" t="e">
        <f>('Monthly Margin'!#REF!+#REF!)/1000000</f>
        <v>#REF!</v>
      </c>
      <c r="EB51" s="55" t="e">
        <f>('Monthly Margin'!#REF!+#REF!)/1000000</f>
        <v>#REF!</v>
      </c>
      <c r="EC51" s="55" t="e">
        <f>('Monthly Margin'!#REF!+#REF!)/1000000</f>
        <v>#REF!</v>
      </c>
    </row>
    <row r="52" spans="1:133" x14ac:dyDescent="0.2">
      <c r="A52" s="37">
        <f t="shared" si="39"/>
        <v>22</v>
      </c>
      <c r="B52" s="31" t="s">
        <v>26</v>
      </c>
      <c r="C52" s="34"/>
      <c r="D52" s="34"/>
      <c r="E52" s="203" t="e">
        <f>('Monthly Margin'!#REF!+#REF!)/1000000</f>
        <v>#REF!</v>
      </c>
      <c r="F52" s="203" t="e">
        <f>('Monthly Margin'!#REF!+#REF!)/1000000</f>
        <v>#REF!</v>
      </c>
      <c r="G52" s="203" t="e">
        <f>('Monthly Margin'!#REF!+#REF!)/1000000</f>
        <v>#REF!</v>
      </c>
      <c r="H52" s="203" t="e">
        <f>('Monthly Margin'!#REF!+#REF!)/1000000</f>
        <v>#REF!</v>
      </c>
      <c r="I52" s="203" t="e">
        <f>('Monthly Margin'!#REF!+#REF!)/1000000</f>
        <v>#REF!</v>
      </c>
      <c r="J52" s="203" t="e">
        <f>('Monthly Margin'!#REF!+#REF!)/1000000</f>
        <v>#REF!</v>
      </c>
      <c r="K52" s="203" t="e">
        <f>('Monthly Margin'!#REF!+#REF!)/1000000</f>
        <v>#REF!</v>
      </c>
      <c r="L52" s="203" t="e">
        <f>('Monthly Margin'!#REF!+#REF!)/1000000</f>
        <v>#REF!</v>
      </c>
      <c r="M52" s="203" t="e">
        <f>('Monthly Margin'!#REF!+#REF!)/1000000</f>
        <v>#REF!</v>
      </c>
      <c r="N52" s="203" t="e">
        <f>('Monthly Margin'!#REF!+#REF!)/1000000</f>
        <v>#REF!</v>
      </c>
      <c r="O52" s="203" t="e">
        <f>('Monthly Margin'!#REF!+#REF!)/1000000</f>
        <v>#REF!</v>
      </c>
      <c r="P52" s="203" t="e">
        <f>('Monthly Margin'!#REF!+#REF!)/1000000</f>
        <v>#REF!</v>
      </c>
      <c r="Q52" s="203"/>
      <c r="R52" s="203" t="e">
        <f>('Monthly Margin'!#REF!+#REF!)/1000000</f>
        <v>#REF!</v>
      </c>
      <c r="S52" s="203" t="e">
        <f>('Monthly Margin'!#REF!+#REF!)/1000000</f>
        <v>#REF!</v>
      </c>
      <c r="T52" s="203" t="e">
        <f>('Monthly Margin'!#REF!+#REF!)/1000000</f>
        <v>#REF!</v>
      </c>
      <c r="U52" s="203" t="e">
        <f>('Monthly Margin'!#REF!+#REF!)/1000000</f>
        <v>#REF!</v>
      </c>
      <c r="V52" s="203" t="e">
        <f>('Monthly Margin'!#REF!+#REF!)/1000000</f>
        <v>#REF!</v>
      </c>
      <c r="W52" s="203" t="e">
        <f>('Monthly Margin'!#REF!+#REF!)/1000000</f>
        <v>#REF!</v>
      </c>
      <c r="X52" s="203" t="e">
        <f>('Monthly Margin'!#REF!+#REF!)/1000000</f>
        <v>#REF!</v>
      </c>
      <c r="Y52" s="203" t="e">
        <f>('Monthly Margin'!#REF!+#REF!)/1000000</f>
        <v>#REF!</v>
      </c>
      <c r="Z52" s="203" t="e">
        <f>('Monthly Margin'!#REF!+#REF!)/1000000</f>
        <v>#REF!</v>
      </c>
      <c r="AA52" s="203" t="e">
        <f>('Monthly Margin'!#REF!+#REF!)/1000000</f>
        <v>#REF!</v>
      </c>
      <c r="AB52" s="203" t="e">
        <f>('Monthly Margin'!#REF!+#REF!)/1000000</f>
        <v>#REF!</v>
      </c>
      <c r="AC52" s="203" t="e">
        <f>('Monthly Margin'!#REF!+#REF!)/1000000</f>
        <v>#REF!</v>
      </c>
      <c r="AD52" s="203"/>
      <c r="AE52" s="203" t="e">
        <f>('Monthly Margin'!#REF!+#REF!)/1000000</f>
        <v>#REF!</v>
      </c>
      <c r="AF52" s="203" t="e">
        <f>('Monthly Margin'!#REF!+#REF!)/1000000</f>
        <v>#REF!</v>
      </c>
      <c r="AG52" s="203" t="e">
        <f>('Monthly Margin'!#REF!+#REF!)/1000000</f>
        <v>#REF!</v>
      </c>
      <c r="AH52" s="203" t="e">
        <f>('Monthly Margin'!#REF!+#REF!)/1000000</f>
        <v>#REF!</v>
      </c>
      <c r="AI52" s="203" t="e">
        <f>('Monthly Margin'!#REF!+#REF!)/1000000</f>
        <v>#REF!</v>
      </c>
      <c r="AJ52" s="203" t="e">
        <f>('Monthly Margin'!#REF!+#REF!)/1000000</f>
        <v>#REF!</v>
      </c>
      <c r="AK52" s="203" t="e">
        <f>('Monthly Margin'!#REF!+#REF!)/1000000</f>
        <v>#REF!</v>
      </c>
      <c r="AL52" s="203" t="e">
        <f>('Monthly Margin'!#REF!+#REF!)/1000000</f>
        <v>#REF!</v>
      </c>
      <c r="AM52" s="203" t="e">
        <f>('Monthly Margin'!#REF!+#REF!)/1000000</f>
        <v>#REF!</v>
      </c>
      <c r="AN52" s="203" t="e">
        <f>('Monthly Margin'!#REF!+#REF!)/1000000</f>
        <v>#REF!</v>
      </c>
      <c r="AO52" s="203" t="e">
        <f>('Monthly Margin'!#REF!+#REF!)/1000000</f>
        <v>#REF!</v>
      </c>
      <c r="AP52" s="203" t="e">
        <f>('Monthly Margin'!#REF!+#REF!)/1000000</f>
        <v>#REF!</v>
      </c>
      <c r="AQ52" s="203"/>
      <c r="AR52" s="203" t="e">
        <f>('Monthly Margin'!#REF!+#REF!)/1000000</f>
        <v>#REF!</v>
      </c>
      <c r="AS52" s="203" t="e">
        <f>('Monthly Margin'!#REF!+#REF!)/1000000</f>
        <v>#REF!</v>
      </c>
      <c r="AT52" s="203" t="e">
        <f>('Monthly Margin'!#REF!+#REF!)/1000000</f>
        <v>#REF!</v>
      </c>
      <c r="AU52" s="203" t="e">
        <f>('Monthly Margin'!#REF!+#REF!)/1000000</f>
        <v>#REF!</v>
      </c>
      <c r="AV52" s="203" t="e">
        <f>('Monthly Margin'!#REF!+#REF!)/1000000</f>
        <v>#REF!</v>
      </c>
      <c r="AW52" s="203" t="e">
        <f>('Monthly Margin'!#REF!+#REF!)/1000000</f>
        <v>#REF!</v>
      </c>
      <c r="AX52" s="203" t="e">
        <f>('Monthly Margin'!#REF!+#REF!)/1000000</f>
        <v>#REF!</v>
      </c>
      <c r="AY52" s="203" t="e">
        <f>('Monthly Margin'!#REF!+#REF!)/1000000</f>
        <v>#REF!</v>
      </c>
      <c r="AZ52" s="203" t="e">
        <f>('Monthly Margin'!#REF!+#REF!)/1000000</f>
        <v>#REF!</v>
      </c>
      <c r="BA52" s="203" t="e">
        <f>('Monthly Margin'!#REF!+#REF!)/1000000</f>
        <v>#REF!</v>
      </c>
      <c r="BB52" s="203" t="e">
        <f>('Monthly Margin'!#REF!+#REF!)/1000000</f>
        <v>#REF!</v>
      </c>
      <c r="BC52" s="203" t="e">
        <f>('Monthly Margin'!#REF!+#REF!)/1000000</f>
        <v>#REF!</v>
      </c>
      <c r="BD52" s="203"/>
      <c r="BE52" s="203" t="e">
        <f>('Monthly Margin'!#REF!+#REF!)/1000000</f>
        <v>#REF!</v>
      </c>
      <c r="BF52" s="203" t="e">
        <f>('Monthly Margin'!#REF!+#REF!)/1000000</f>
        <v>#REF!</v>
      </c>
      <c r="BG52" s="203" t="e">
        <f>('Monthly Margin'!#REF!+#REF!)/1000000</f>
        <v>#REF!</v>
      </c>
      <c r="BH52" s="203" t="e">
        <f>('Monthly Margin'!#REF!+#REF!)/1000000</f>
        <v>#REF!</v>
      </c>
      <c r="BI52" s="203" t="e">
        <f>('Monthly Margin'!#REF!+#REF!)/1000000</f>
        <v>#REF!</v>
      </c>
      <c r="BJ52" s="203" t="e">
        <f>('Monthly Margin'!#REF!+#REF!)/1000000</f>
        <v>#REF!</v>
      </c>
      <c r="BK52" s="203" t="e">
        <f>('Monthly Margin'!#REF!+#REF!)/1000000</f>
        <v>#REF!</v>
      </c>
      <c r="BL52" s="203" t="e">
        <f>('Monthly Margin'!#REF!+#REF!)/1000000</f>
        <v>#REF!</v>
      </c>
      <c r="BM52" s="203" t="e">
        <f>('Monthly Margin'!#REF!+#REF!)/1000000</f>
        <v>#REF!</v>
      </c>
      <c r="BN52" s="203" t="e">
        <f>('Monthly Margin'!#REF!+#REF!)/1000000</f>
        <v>#REF!</v>
      </c>
      <c r="BO52" s="203" t="e">
        <f>('Monthly Margin'!#REF!+#REF!)/1000000</f>
        <v>#REF!</v>
      </c>
      <c r="BP52" s="203" t="e">
        <f>('Monthly Margin'!#REF!+#REF!)/1000000</f>
        <v>#REF!</v>
      </c>
      <c r="BQ52" s="203"/>
      <c r="BR52" s="203" t="e">
        <f>('Monthly Margin'!#REF!+#REF!)/1000000</f>
        <v>#REF!</v>
      </c>
      <c r="BS52" s="203" t="e">
        <f>('Monthly Margin'!#REF!+#REF!)/1000000</f>
        <v>#REF!</v>
      </c>
      <c r="BT52" s="203" t="e">
        <f>('Monthly Margin'!#REF!+#REF!)/1000000</f>
        <v>#REF!</v>
      </c>
      <c r="BU52" s="203" t="e">
        <f>('Monthly Margin'!#REF!+#REF!)/1000000</f>
        <v>#REF!</v>
      </c>
      <c r="BV52" s="203" t="e">
        <f>('Monthly Margin'!#REF!+#REF!)/1000000</f>
        <v>#REF!</v>
      </c>
      <c r="BW52" s="203" t="e">
        <f>('Monthly Margin'!#REF!+#REF!)/1000000</f>
        <v>#REF!</v>
      </c>
      <c r="BX52" s="203" t="e">
        <f>('Monthly Margin'!#REF!+#REF!)/1000000</f>
        <v>#REF!</v>
      </c>
      <c r="BY52" s="203" t="e">
        <f>('Monthly Margin'!#REF!+#REF!)/1000000</f>
        <v>#REF!</v>
      </c>
      <c r="BZ52" s="203" t="e">
        <f>('Monthly Margin'!#REF!+#REF!)/1000000</f>
        <v>#REF!</v>
      </c>
      <c r="CA52" s="203" t="e">
        <f>('Monthly Margin'!#REF!+#REF!)/1000000</f>
        <v>#REF!</v>
      </c>
      <c r="CB52" s="203" t="e">
        <f>('Monthly Margin'!#REF!+#REF!)/1000000</f>
        <v>#REF!</v>
      </c>
      <c r="CC52" s="203" t="e">
        <f>('Monthly Margin'!#REF!+#REF!)/1000000</f>
        <v>#REF!</v>
      </c>
      <c r="CD52" s="203"/>
      <c r="CE52" s="203" t="e">
        <f>('Monthly Margin'!#REF!+#REF!)/1000000</f>
        <v>#REF!</v>
      </c>
      <c r="CF52" s="203" t="e">
        <f>('Monthly Margin'!#REF!+#REF!)/1000000</f>
        <v>#REF!</v>
      </c>
      <c r="CG52" s="203" t="e">
        <f>('Monthly Margin'!#REF!+#REF!)/1000000</f>
        <v>#REF!</v>
      </c>
      <c r="CH52" s="203" t="e">
        <f>('Monthly Margin'!#REF!+#REF!)/1000000</f>
        <v>#REF!</v>
      </c>
      <c r="CI52" s="203" t="e">
        <f>('Monthly Margin'!#REF!+#REF!)/1000000</f>
        <v>#REF!</v>
      </c>
      <c r="CJ52" s="203" t="e">
        <f>('Monthly Margin'!#REF!+#REF!)/1000000</f>
        <v>#REF!</v>
      </c>
      <c r="CK52" s="203" t="e">
        <f>('Monthly Margin'!#REF!+#REF!)/1000000</f>
        <v>#REF!</v>
      </c>
      <c r="CL52" s="203" t="e">
        <f>('Monthly Margin'!#REF!+#REF!)/1000000</f>
        <v>#REF!</v>
      </c>
      <c r="CM52" s="203" t="e">
        <f>('Monthly Margin'!#REF!+#REF!)/1000000</f>
        <v>#REF!</v>
      </c>
      <c r="CN52" s="203" t="e">
        <f>('Monthly Margin'!#REF!+#REF!)/1000000</f>
        <v>#REF!</v>
      </c>
      <c r="CO52" s="203" t="e">
        <f>('Monthly Margin'!#REF!+#REF!)/1000000</f>
        <v>#REF!</v>
      </c>
      <c r="CP52" s="203" t="e">
        <f>('Monthly Margin'!#REF!+#REF!)/1000000</f>
        <v>#REF!</v>
      </c>
      <c r="CQ52" s="203"/>
      <c r="CR52" s="203" t="e">
        <f>('Monthly Margin'!#REF!+#REF!)/1000000</f>
        <v>#REF!</v>
      </c>
      <c r="CS52" s="203" t="e">
        <f>('Monthly Margin'!#REF!+#REF!)/1000000</f>
        <v>#REF!</v>
      </c>
      <c r="CT52" s="203" t="e">
        <f>('Monthly Margin'!#REF!+#REF!)/1000000</f>
        <v>#REF!</v>
      </c>
      <c r="CU52" s="203" t="e">
        <f>('Monthly Margin'!#REF!+#REF!)/1000000</f>
        <v>#REF!</v>
      </c>
      <c r="CV52" s="203" t="e">
        <f>('Monthly Margin'!#REF!+#REF!)/1000000</f>
        <v>#REF!</v>
      </c>
      <c r="CW52" s="203" t="e">
        <f>('Monthly Margin'!#REF!+#REF!)/1000000</f>
        <v>#REF!</v>
      </c>
      <c r="CX52" s="203" t="e">
        <f>('Monthly Margin'!#REF!+#REF!)/1000000</f>
        <v>#REF!</v>
      </c>
      <c r="CY52" s="203" t="e">
        <f>('Monthly Margin'!#REF!+#REF!)/1000000</f>
        <v>#REF!</v>
      </c>
      <c r="CZ52" s="203" t="e">
        <f>('Monthly Margin'!#REF!+#REF!)/1000000</f>
        <v>#REF!</v>
      </c>
      <c r="DA52" s="203" t="e">
        <f>('Monthly Margin'!#REF!+#REF!)/1000000</f>
        <v>#REF!</v>
      </c>
      <c r="DB52" s="203" t="e">
        <f>('Monthly Margin'!#REF!+#REF!)/1000000</f>
        <v>#REF!</v>
      </c>
      <c r="DC52" s="203" t="e">
        <f>('Monthly Margin'!#REF!+#REF!)/1000000</f>
        <v>#REF!</v>
      </c>
      <c r="DD52" s="203"/>
      <c r="DE52" s="203" t="e">
        <f>('Monthly Margin'!#REF!+#REF!)/1000000</f>
        <v>#REF!</v>
      </c>
      <c r="DF52" s="203" t="e">
        <f>('Monthly Margin'!#REF!+#REF!)/1000000</f>
        <v>#REF!</v>
      </c>
      <c r="DG52" s="203" t="e">
        <f>('Monthly Margin'!#REF!+#REF!)/1000000</f>
        <v>#REF!</v>
      </c>
      <c r="DH52" s="203" t="e">
        <f>('Monthly Margin'!#REF!+#REF!)/1000000</f>
        <v>#REF!</v>
      </c>
      <c r="DI52" s="203" t="e">
        <f>('Monthly Margin'!#REF!+#REF!)/1000000</f>
        <v>#REF!</v>
      </c>
      <c r="DJ52" s="203" t="e">
        <f>('Monthly Margin'!#REF!+#REF!)/1000000</f>
        <v>#REF!</v>
      </c>
      <c r="DK52" s="203" t="e">
        <f>('Monthly Margin'!#REF!+#REF!)/1000000</f>
        <v>#REF!</v>
      </c>
      <c r="DL52" s="203" t="e">
        <f>('Monthly Margin'!#REF!+#REF!)/1000000</f>
        <v>#REF!</v>
      </c>
      <c r="DM52" s="203" t="e">
        <f>('Monthly Margin'!#REF!+#REF!)/1000000</f>
        <v>#REF!</v>
      </c>
      <c r="DN52" s="203" t="e">
        <f>('Monthly Margin'!#REF!+#REF!)/1000000</f>
        <v>#REF!</v>
      </c>
      <c r="DO52" s="203" t="e">
        <f>('Monthly Margin'!#REF!+#REF!)/1000000</f>
        <v>#REF!</v>
      </c>
      <c r="DP52" s="203" t="e">
        <f>('Monthly Margin'!#REF!+#REF!)/1000000</f>
        <v>#REF!</v>
      </c>
      <c r="DQ52" s="203"/>
      <c r="DR52" s="203" t="e">
        <f>('Monthly Margin'!#REF!+#REF!)/1000000</f>
        <v>#REF!</v>
      </c>
      <c r="DS52" s="203" t="e">
        <f>('Monthly Margin'!#REF!+#REF!)/1000000</f>
        <v>#REF!</v>
      </c>
      <c r="DT52" s="203" t="e">
        <f>('Monthly Margin'!#REF!+#REF!)/1000000</f>
        <v>#REF!</v>
      </c>
      <c r="DU52" s="203" t="e">
        <f>('Monthly Margin'!#REF!+#REF!)/1000000</f>
        <v>#REF!</v>
      </c>
      <c r="DV52" s="203" t="e">
        <f>('Monthly Margin'!#REF!+#REF!)/1000000</f>
        <v>#REF!</v>
      </c>
      <c r="DW52" s="203" t="e">
        <f>('Monthly Margin'!#REF!+#REF!)/1000000</f>
        <v>#REF!</v>
      </c>
      <c r="DX52" s="203" t="e">
        <f>('Monthly Margin'!#REF!+#REF!)/1000000</f>
        <v>#REF!</v>
      </c>
      <c r="DY52" s="203" t="e">
        <f>('Monthly Margin'!#REF!+#REF!)/1000000</f>
        <v>#REF!</v>
      </c>
      <c r="DZ52" s="203" t="e">
        <f>('Monthly Margin'!#REF!+#REF!)/1000000</f>
        <v>#REF!</v>
      </c>
      <c r="EA52" s="203" t="e">
        <f>('Monthly Margin'!#REF!+#REF!)/1000000</f>
        <v>#REF!</v>
      </c>
      <c r="EB52" s="203" t="e">
        <f>('Monthly Margin'!#REF!+#REF!)/1000000</f>
        <v>#REF!</v>
      </c>
      <c r="EC52" s="203" t="e">
        <f>('Monthly Margin'!#REF!+#REF!)/1000000</f>
        <v>#REF!</v>
      </c>
    </row>
    <row r="53" spans="1:133" x14ac:dyDescent="0.2">
      <c r="B53" s="34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</row>
    <row r="54" spans="1:133" x14ac:dyDescent="0.2">
      <c r="A54" s="37">
        <f>A12+20</f>
        <v>23</v>
      </c>
      <c r="B54" s="34"/>
      <c r="C54" s="56" t="s">
        <v>49</v>
      </c>
      <c r="D54" s="56"/>
      <c r="E54" s="55" t="e">
        <f t="shared" ref="E54" si="40">SUM(E51:E52)</f>
        <v>#REF!</v>
      </c>
      <c r="F54" s="55" t="e">
        <f t="shared" ref="F54:BP54" si="41">SUM(F51:F52)</f>
        <v>#REF!</v>
      </c>
      <c r="G54" s="55" t="e">
        <f t="shared" si="41"/>
        <v>#REF!</v>
      </c>
      <c r="H54" s="55" t="e">
        <f t="shared" si="41"/>
        <v>#REF!</v>
      </c>
      <c r="I54" s="55" t="e">
        <f t="shared" si="41"/>
        <v>#REF!</v>
      </c>
      <c r="J54" s="55" t="e">
        <f t="shared" si="41"/>
        <v>#REF!</v>
      </c>
      <c r="K54" s="55" t="e">
        <f t="shared" si="41"/>
        <v>#REF!</v>
      </c>
      <c r="L54" s="55" t="e">
        <f t="shared" si="41"/>
        <v>#REF!</v>
      </c>
      <c r="M54" s="55" t="e">
        <f t="shared" si="41"/>
        <v>#REF!</v>
      </c>
      <c r="N54" s="55" t="e">
        <f t="shared" si="41"/>
        <v>#REF!</v>
      </c>
      <c r="O54" s="55" t="e">
        <f t="shared" si="41"/>
        <v>#REF!</v>
      </c>
      <c r="P54" s="55" t="e">
        <f t="shared" si="41"/>
        <v>#REF!</v>
      </c>
      <c r="Q54" s="55"/>
      <c r="R54" s="55" t="e">
        <f t="shared" si="41"/>
        <v>#REF!</v>
      </c>
      <c r="S54" s="55" t="e">
        <f t="shared" si="41"/>
        <v>#REF!</v>
      </c>
      <c r="T54" s="55" t="e">
        <f t="shared" si="41"/>
        <v>#REF!</v>
      </c>
      <c r="U54" s="55" t="e">
        <f t="shared" si="41"/>
        <v>#REF!</v>
      </c>
      <c r="V54" s="55" t="e">
        <f t="shared" si="41"/>
        <v>#REF!</v>
      </c>
      <c r="W54" s="55" t="e">
        <f t="shared" si="41"/>
        <v>#REF!</v>
      </c>
      <c r="X54" s="55" t="e">
        <f t="shared" si="41"/>
        <v>#REF!</v>
      </c>
      <c r="Y54" s="55" t="e">
        <f t="shared" si="41"/>
        <v>#REF!</v>
      </c>
      <c r="Z54" s="55" t="e">
        <f t="shared" si="41"/>
        <v>#REF!</v>
      </c>
      <c r="AA54" s="55" t="e">
        <f t="shared" si="41"/>
        <v>#REF!</v>
      </c>
      <c r="AB54" s="55" t="e">
        <f t="shared" si="41"/>
        <v>#REF!</v>
      </c>
      <c r="AC54" s="55" t="e">
        <f t="shared" si="41"/>
        <v>#REF!</v>
      </c>
      <c r="AD54" s="55"/>
      <c r="AE54" s="55" t="e">
        <f t="shared" si="41"/>
        <v>#REF!</v>
      </c>
      <c r="AF54" s="55" t="e">
        <f t="shared" si="41"/>
        <v>#REF!</v>
      </c>
      <c r="AG54" s="55" t="e">
        <f t="shared" si="41"/>
        <v>#REF!</v>
      </c>
      <c r="AH54" s="55" t="e">
        <f t="shared" si="41"/>
        <v>#REF!</v>
      </c>
      <c r="AI54" s="55" t="e">
        <f t="shared" si="41"/>
        <v>#REF!</v>
      </c>
      <c r="AJ54" s="55" t="e">
        <f t="shared" si="41"/>
        <v>#REF!</v>
      </c>
      <c r="AK54" s="55" t="e">
        <f t="shared" si="41"/>
        <v>#REF!</v>
      </c>
      <c r="AL54" s="55" t="e">
        <f t="shared" si="41"/>
        <v>#REF!</v>
      </c>
      <c r="AM54" s="55" t="e">
        <f t="shared" si="41"/>
        <v>#REF!</v>
      </c>
      <c r="AN54" s="55" t="e">
        <f t="shared" si="41"/>
        <v>#REF!</v>
      </c>
      <c r="AO54" s="55" t="e">
        <f t="shared" si="41"/>
        <v>#REF!</v>
      </c>
      <c r="AP54" s="55" t="e">
        <f t="shared" si="41"/>
        <v>#REF!</v>
      </c>
      <c r="AQ54" s="55"/>
      <c r="AR54" s="55" t="e">
        <f t="shared" si="41"/>
        <v>#REF!</v>
      </c>
      <c r="AS54" s="55" t="e">
        <f t="shared" si="41"/>
        <v>#REF!</v>
      </c>
      <c r="AT54" s="55" t="e">
        <f t="shared" si="41"/>
        <v>#REF!</v>
      </c>
      <c r="AU54" s="55" t="e">
        <f t="shared" si="41"/>
        <v>#REF!</v>
      </c>
      <c r="AV54" s="55" t="e">
        <f t="shared" si="41"/>
        <v>#REF!</v>
      </c>
      <c r="AW54" s="55" t="e">
        <f t="shared" si="41"/>
        <v>#REF!</v>
      </c>
      <c r="AX54" s="55" t="e">
        <f t="shared" si="41"/>
        <v>#REF!</v>
      </c>
      <c r="AY54" s="55" t="e">
        <f t="shared" si="41"/>
        <v>#REF!</v>
      </c>
      <c r="AZ54" s="55" t="e">
        <f t="shared" si="41"/>
        <v>#REF!</v>
      </c>
      <c r="BA54" s="55" t="e">
        <f t="shared" si="41"/>
        <v>#REF!</v>
      </c>
      <c r="BB54" s="55" t="e">
        <f t="shared" si="41"/>
        <v>#REF!</v>
      </c>
      <c r="BC54" s="55" t="e">
        <f t="shared" si="41"/>
        <v>#REF!</v>
      </c>
      <c r="BD54" s="55"/>
      <c r="BE54" s="55" t="e">
        <f t="shared" si="41"/>
        <v>#REF!</v>
      </c>
      <c r="BF54" s="55" t="e">
        <f t="shared" si="41"/>
        <v>#REF!</v>
      </c>
      <c r="BG54" s="55" t="e">
        <f t="shared" si="41"/>
        <v>#REF!</v>
      </c>
      <c r="BH54" s="55" t="e">
        <f t="shared" si="41"/>
        <v>#REF!</v>
      </c>
      <c r="BI54" s="55" t="e">
        <f t="shared" si="41"/>
        <v>#REF!</v>
      </c>
      <c r="BJ54" s="55" t="e">
        <f t="shared" si="41"/>
        <v>#REF!</v>
      </c>
      <c r="BK54" s="55" t="e">
        <f t="shared" si="41"/>
        <v>#REF!</v>
      </c>
      <c r="BL54" s="55" t="e">
        <f t="shared" si="41"/>
        <v>#REF!</v>
      </c>
      <c r="BM54" s="55" t="e">
        <f t="shared" si="41"/>
        <v>#REF!</v>
      </c>
      <c r="BN54" s="55" t="e">
        <f t="shared" si="41"/>
        <v>#REF!</v>
      </c>
      <c r="BO54" s="55" t="e">
        <f t="shared" si="41"/>
        <v>#REF!</v>
      </c>
      <c r="BP54" s="55" t="e">
        <f t="shared" si="41"/>
        <v>#REF!</v>
      </c>
      <c r="BQ54" s="55"/>
      <c r="BR54" s="55" t="e">
        <f t="shared" ref="BR54:EC54" si="42">SUM(BR51:BR52)</f>
        <v>#REF!</v>
      </c>
      <c r="BS54" s="55" t="e">
        <f t="shared" si="42"/>
        <v>#REF!</v>
      </c>
      <c r="BT54" s="55" t="e">
        <f t="shared" si="42"/>
        <v>#REF!</v>
      </c>
      <c r="BU54" s="55" t="e">
        <f t="shared" si="42"/>
        <v>#REF!</v>
      </c>
      <c r="BV54" s="55" t="e">
        <f t="shared" si="42"/>
        <v>#REF!</v>
      </c>
      <c r="BW54" s="55" t="e">
        <f t="shared" si="42"/>
        <v>#REF!</v>
      </c>
      <c r="BX54" s="55" t="e">
        <f t="shared" si="42"/>
        <v>#REF!</v>
      </c>
      <c r="BY54" s="55" t="e">
        <f t="shared" si="42"/>
        <v>#REF!</v>
      </c>
      <c r="BZ54" s="55" t="e">
        <f t="shared" si="42"/>
        <v>#REF!</v>
      </c>
      <c r="CA54" s="55" t="e">
        <f t="shared" si="42"/>
        <v>#REF!</v>
      </c>
      <c r="CB54" s="55" t="e">
        <f t="shared" si="42"/>
        <v>#REF!</v>
      </c>
      <c r="CC54" s="55" t="e">
        <f t="shared" si="42"/>
        <v>#REF!</v>
      </c>
      <c r="CD54" s="55"/>
      <c r="CE54" s="55" t="e">
        <f t="shared" si="42"/>
        <v>#REF!</v>
      </c>
      <c r="CF54" s="55" t="e">
        <f t="shared" si="42"/>
        <v>#REF!</v>
      </c>
      <c r="CG54" s="55" t="e">
        <f t="shared" si="42"/>
        <v>#REF!</v>
      </c>
      <c r="CH54" s="55" t="e">
        <f t="shared" si="42"/>
        <v>#REF!</v>
      </c>
      <c r="CI54" s="55" t="e">
        <f t="shared" si="42"/>
        <v>#REF!</v>
      </c>
      <c r="CJ54" s="55" t="e">
        <f t="shared" si="42"/>
        <v>#REF!</v>
      </c>
      <c r="CK54" s="55" t="e">
        <f t="shared" si="42"/>
        <v>#REF!</v>
      </c>
      <c r="CL54" s="55" t="e">
        <f t="shared" si="42"/>
        <v>#REF!</v>
      </c>
      <c r="CM54" s="55" t="e">
        <f t="shared" si="42"/>
        <v>#REF!</v>
      </c>
      <c r="CN54" s="55" t="e">
        <f t="shared" si="42"/>
        <v>#REF!</v>
      </c>
      <c r="CO54" s="55" t="e">
        <f t="shared" si="42"/>
        <v>#REF!</v>
      </c>
      <c r="CP54" s="55" t="e">
        <f t="shared" si="42"/>
        <v>#REF!</v>
      </c>
      <c r="CQ54" s="55"/>
      <c r="CR54" s="55" t="e">
        <f t="shared" si="42"/>
        <v>#REF!</v>
      </c>
      <c r="CS54" s="55" t="e">
        <f t="shared" si="42"/>
        <v>#REF!</v>
      </c>
      <c r="CT54" s="55" t="e">
        <f t="shared" si="42"/>
        <v>#REF!</v>
      </c>
      <c r="CU54" s="55" t="e">
        <f t="shared" si="42"/>
        <v>#REF!</v>
      </c>
      <c r="CV54" s="55" t="e">
        <f t="shared" si="42"/>
        <v>#REF!</v>
      </c>
      <c r="CW54" s="55" t="e">
        <f t="shared" si="42"/>
        <v>#REF!</v>
      </c>
      <c r="CX54" s="55" t="e">
        <f t="shared" si="42"/>
        <v>#REF!</v>
      </c>
      <c r="CY54" s="55" t="e">
        <f t="shared" si="42"/>
        <v>#REF!</v>
      </c>
      <c r="CZ54" s="55" t="e">
        <f t="shared" si="42"/>
        <v>#REF!</v>
      </c>
      <c r="DA54" s="55" t="e">
        <f t="shared" si="42"/>
        <v>#REF!</v>
      </c>
      <c r="DB54" s="55" t="e">
        <f t="shared" si="42"/>
        <v>#REF!</v>
      </c>
      <c r="DC54" s="55" t="e">
        <f t="shared" si="42"/>
        <v>#REF!</v>
      </c>
      <c r="DD54" s="55"/>
      <c r="DE54" s="55" t="e">
        <f t="shared" si="42"/>
        <v>#REF!</v>
      </c>
      <c r="DF54" s="55" t="e">
        <f t="shared" si="42"/>
        <v>#REF!</v>
      </c>
      <c r="DG54" s="55" t="e">
        <f t="shared" si="42"/>
        <v>#REF!</v>
      </c>
      <c r="DH54" s="55" t="e">
        <f t="shared" si="42"/>
        <v>#REF!</v>
      </c>
      <c r="DI54" s="55" t="e">
        <f t="shared" si="42"/>
        <v>#REF!</v>
      </c>
      <c r="DJ54" s="55" t="e">
        <f t="shared" si="42"/>
        <v>#REF!</v>
      </c>
      <c r="DK54" s="55" t="e">
        <f t="shared" si="42"/>
        <v>#REF!</v>
      </c>
      <c r="DL54" s="55" t="e">
        <f t="shared" si="42"/>
        <v>#REF!</v>
      </c>
      <c r="DM54" s="55" t="e">
        <f t="shared" si="42"/>
        <v>#REF!</v>
      </c>
      <c r="DN54" s="55" t="e">
        <f t="shared" si="42"/>
        <v>#REF!</v>
      </c>
      <c r="DO54" s="55" t="e">
        <f t="shared" si="42"/>
        <v>#REF!</v>
      </c>
      <c r="DP54" s="55" t="e">
        <f t="shared" si="42"/>
        <v>#REF!</v>
      </c>
      <c r="DQ54" s="55"/>
      <c r="DR54" s="55" t="e">
        <f t="shared" si="42"/>
        <v>#REF!</v>
      </c>
      <c r="DS54" s="55" t="e">
        <f t="shared" si="42"/>
        <v>#REF!</v>
      </c>
      <c r="DT54" s="55" t="e">
        <f t="shared" si="42"/>
        <v>#REF!</v>
      </c>
      <c r="DU54" s="55" t="e">
        <f t="shared" si="42"/>
        <v>#REF!</v>
      </c>
      <c r="DV54" s="55" t="e">
        <f t="shared" si="42"/>
        <v>#REF!</v>
      </c>
      <c r="DW54" s="55" t="e">
        <f t="shared" si="42"/>
        <v>#REF!</v>
      </c>
      <c r="DX54" s="55" t="e">
        <f t="shared" si="42"/>
        <v>#REF!</v>
      </c>
      <c r="DY54" s="55" t="e">
        <f t="shared" si="42"/>
        <v>#REF!</v>
      </c>
      <c r="DZ54" s="55" t="e">
        <f t="shared" si="42"/>
        <v>#REF!</v>
      </c>
      <c r="EA54" s="55" t="e">
        <f t="shared" si="42"/>
        <v>#REF!</v>
      </c>
      <c r="EB54" s="55" t="e">
        <f t="shared" si="42"/>
        <v>#REF!</v>
      </c>
      <c r="EC54" s="55" t="e">
        <f t="shared" si="42"/>
        <v>#REF!</v>
      </c>
    </row>
    <row r="55" spans="1:133" x14ac:dyDescent="0.2">
      <c r="A55" s="37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</row>
    <row r="56" spans="1:133" x14ac:dyDescent="0.2">
      <c r="A56" s="37">
        <f t="shared" ref="A56:A58" si="43">A14+20</f>
        <v>24</v>
      </c>
      <c r="B56" s="56" t="s">
        <v>27</v>
      </c>
      <c r="C56" s="35"/>
      <c r="D56" s="35"/>
      <c r="E56" s="55" t="e">
        <f>('Monthly Margin'!#REF!+'Monthly Margin'!#REF!+#REF!+#REF!)/1000000</f>
        <v>#REF!</v>
      </c>
      <c r="F56" s="55" t="e">
        <f>('Monthly Margin'!#REF!+'Monthly Margin'!#REF!+#REF!+#REF!)/1000000</f>
        <v>#REF!</v>
      </c>
      <c r="G56" s="55" t="e">
        <f>('Monthly Margin'!#REF!+'Monthly Margin'!#REF!+#REF!+#REF!)/1000000</f>
        <v>#REF!</v>
      </c>
      <c r="H56" s="55" t="e">
        <f>('Monthly Margin'!#REF!+'Monthly Margin'!#REF!+#REF!+#REF!)/1000000</f>
        <v>#REF!</v>
      </c>
      <c r="I56" s="55" t="e">
        <f>('Monthly Margin'!#REF!+'Monthly Margin'!#REF!+#REF!+#REF!)/1000000</f>
        <v>#REF!</v>
      </c>
      <c r="J56" s="55" t="e">
        <f>('Monthly Margin'!#REF!+'Monthly Margin'!#REF!+#REF!+#REF!)/1000000</f>
        <v>#REF!</v>
      </c>
      <c r="K56" s="55" t="e">
        <f>('Monthly Margin'!#REF!+'Monthly Margin'!#REF!+#REF!+#REF!)/1000000</f>
        <v>#REF!</v>
      </c>
      <c r="L56" s="55" t="e">
        <f>('Monthly Margin'!#REF!+'Monthly Margin'!#REF!+#REF!+#REF!)/1000000</f>
        <v>#REF!</v>
      </c>
      <c r="M56" s="55" t="e">
        <f>('Monthly Margin'!#REF!+'Monthly Margin'!#REF!+#REF!+#REF!)/1000000</f>
        <v>#REF!</v>
      </c>
      <c r="N56" s="55" t="e">
        <f>('Monthly Margin'!#REF!+'Monthly Margin'!#REF!+#REF!+#REF!)/1000000</f>
        <v>#REF!</v>
      </c>
      <c r="O56" s="55" t="e">
        <f>('Monthly Margin'!#REF!+'Monthly Margin'!#REF!+#REF!+#REF!)/1000000</f>
        <v>#REF!</v>
      </c>
      <c r="P56" s="55" t="e">
        <f>('Monthly Margin'!#REF!+'Monthly Margin'!#REF!+#REF!+#REF!)/1000000</f>
        <v>#REF!</v>
      </c>
      <c r="Q56" s="55"/>
      <c r="R56" s="55" t="e">
        <f>('Monthly Margin'!#REF!+'Monthly Margin'!#REF!+#REF!+#REF!)/1000000</f>
        <v>#REF!</v>
      </c>
      <c r="S56" s="55" t="e">
        <f>('Monthly Margin'!#REF!+'Monthly Margin'!#REF!+#REF!+#REF!)/1000000</f>
        <v>#REF!</v>
      </c>
      <c r="T56" s="55" t="e">
        <f>('Monthly Margin'!#REF!+'Monthly Margin'!#REF!+#REF!+#REF!)/1000000</f>
        <v>#REF!</v>
      </c>
      <c r="U56" s="55" t="e">
        <f>('Monthly Margin'!#REF!+'Monthly Margin'!#REF!+#REF!+#REF!)/1000000</f>
        <v>#REF!</v>
      </c>
      <c r="V56" s="55" t="e">
        <f>('Monthly Margin'!#REF!+'Monthly Margin'!#REF!+#REF!+#REF!)/1000000</f>
        <v>#REF!</v>
      </c>
      <c r="W56" s="55" t="e">
        <f>('Monthly Margin'!#REF!+'Monthly Margin'!#REF!+#REF!+#REF!)/1000000</f>
        <v>#REF!</v>
      </c>
      <c r="X56" s="55" t="e">
        <f>('Monthly Margin'!#REF!+'Monthly Margin'!#REF!+#REF!+#REF!)/1000000</f>
        <v>#REF!</v>
      </c>
      <c r="Y56" s="55" t="e">
        <f>('Monthly Margin'!#REF!+'Monthly Margin'!#REF!+#REF!+#REF!)/1000000</f>
        <v>#REF!</v>
      </c>
      <c r="Z56" s="55" t="e">
        <f>('Monthly Margin'!#REF!+'Monthly Margin'!#REF!+#REF!+#REF!)/1000000</f>
        <v>#REF!</v>
      </c>
      <c r="AA56" s="55" t="e">
        <f>('Monthly Margin'!#REF!+'Monthly Margin'!#REF!+#REF!+#REF!)/1000000</f>
        <v>#REF!</v>
      </c>
      <c r="AB56" s="55" t="e">
        <f>('Monthly Margin'!#REF!+'Monthly Margin'!#REF!+#REF!+#REF!)/1000000</f>
        <v>#REF!</v>
      </c>
      <c r="AC56" s="55" t="e">
        <f>('Monthly Margin'!#REF!+'Monthly Margin'!#REF!+#REF!+#REF!)/1000000</f>
        <v>#REF!</v>
      </c>
      <c r="AD56" s="55"/>
      <c r="AE56" s="55" t="e">
        <f>('Monthly Margin'!#REF!+'Monthly Margin'!#REF!+#REF!+#REF!)/1000000</f>
        <v>#REF!</v>
      </c>
      <c r="AF56" s="55" t="e">
        <f>('Monthly Margin'!#REF!+'Monthly Margin'!#REF!+#REF!+#REF!)/1000000</f>
        <v>#REF!</v>
      </c>
      <c r="AG56" s="55" t="e">
        <f>('Monthly Margin'!#REF!+'Monthly Margin'!#REF!+#REF!+#REF!)/1000000</f>
        <v>#REF!</v>
      </c>
      <c r="AH56" s="55" t="e">
        <f>('Monthly Margin'!#REF!+'Monthly Margin'!#REF!+#REF!+#REF!)/1000000</f>
        <v>#REF!</v>
      </c>
      <c r="AI56" s="55" t="e">
        <f>('Monthly Margin'!#REF!+'Monthly Margin'!#REF!+#REF!+#REF!)/1000000</f>
        <v>#REF!</v>
      </c>
      <c r="AJ56" s="55" t="e">
        <f>('Monthly Margin'!#REF!+'Monthly Margin'!#REF!+#REF!+#REF!)/1000000</f>
        <v>#REF!</v>
      </c>
      <c r="AK56" s="55" t="e">
        <f>('Monthly Margin'!#REF!+'Monthly Margin'!#REF!+#REF!+#REF!)/1000000</f>
        <v>#REF!</v>
      </c>
      <c r="AL56" s="55" t="e">
        <f>('Monthly Margin'!#REF!+'Monthly Margin'!#REF!+#REF!+#REF!)/1000000</f>
        <v>#REF!</v>
      </c>
      <c r="AM56" s="55" t="e">
        <f>('Monthly Margin'!#REF!+'Monthly Margin'!#REF!+#REF!+#REF!)/1000000</f>
        <v>#REF!</v>
      </c>
      <c r="AN56" s="55" t="e">
        <f>('Monthly Margin'!#REF!+'Monthly Margin'!#REF!+#REF!+#REF!)/1000000</f>
        <v>#REF!</v>
      </c>
      <c r="AO56" s="55" t="e">
        <f>('Monthly Margin'!#REF!+'Monthly Margin'!#REF!+#REF!+#REF!)/1000000</f>
        <v>#REF!</v>
      </c>
      <c r="AP56" s="55" t="e">
        <f>('Monthly Margin'!#REF!+'Monthly Margin'!#REF!+#REF!+#REF!)/1000000</f>
        <v>#REF!</v>
      </c>
      <c r="AQ56" s="55"/>
      <c r="AR56" s="55" t="e">
        <f>('Monthly Margin'!#REF!+'Monthly Margin'!#REF!+#REF!+#REF!)/1000000</f>
        <v>#REF!</v>
      </c>
      <c r="AS56" s="55" t="e">
        <f>('Monthly Margin'!#REF!+'Monthly Margin'!#REF!+#REF!+#REF!)/1000000</f>
        <v>#REF!</v>
      </c>
      <c r="AT56" s="55" t="e">
        <f>('Monthly Margin'!#REF!+'Monthly Margin'!#REF!+#REF!+#REF!)/1000000</f>
        <v>#REF!</v>
      </c>
      <c r="AU56" s="55" t="e">
        <f>('Monthly Margin'!#REF!+'Monthly Margin'!#REF!+#REF!+#REF!)/1000000</f>
        <v>#REF!</v>
      </c>
      <c r="AV56" s="55" t="e">
        <f>('Monthly Margin'!#REF!+'Monthly Margin'!#REF!+#REF!+#REF!)/1000000</f>
        <v>#REF!</v>
      </c>
      <c r="AW56" s="55" t="e">
        <f>('Monthly Margin'!#REF!+'Monthly Margin'!#REF!+#REF!+#REF!)/1000000</f>
        <v>#REF!</v>
      </c>
      <c r="AX56" s="55" t="e">
        <f>('Monthly Margin'!#REF!+'Monthly Margin'!#REF!+#REF!+#REF!)/1000000</f>
        <v>#REF!</v>
      </c>
      <c r="AY56" s="55" t="e">
        <f>('Monthly Margin'!#REF!+'Monthly Margin'!#REF!+#REF!+#REF!)/1000000</f>
        <v>#REF!</v>
      </c>
      <c r="AZ56" s="55" t="e">
        <f>('Monthly Margin'!#REF!+'Monthly Margin'!#REF!+#REF!+#REF!)/1000000</f>
        <v>#REF!</v>
      </c>
      <c r="BA56" s="55" t="e">
        <f>('Monthly Margin'!#REF!+'Monthly Margin'!#REF!+#REF!+#REF!)/1000000</f>
        <v>#REF!</v>
      </c>
      <c r="BB56" s="55" t="e">
        <f>('Monthly Margin'!#REF!+'Monthly Margin'!#REF!+#REF!+#REF!)/1000000</f>
        <v>#REF!</v>
      </c>
      <c r="BC56" s="55" t="e">
        <f>('Monthly Margin'!#REF!+'Monthly Margin'!#REF!+#REF!+#REF!)/1000000</f>
        <v>#REF!</v>
      </c>
      <c r="BD56" s="55"/>
      <c r="BE56" s="55" t="e">
        <f>('Monthly Margin'!#REF!+'Monthly Margin'!#REF!+#REF!+#REF!)/1000000</f>
        <v>#REF!</v>
      </c>
      <c r="BF56" s="55" t="e">
        <f>('Monthly Margin'!#REF!+'Monthly Margin'!#REF!+#REF!+#REF!)/1000000</f>
        <v>#REF!</v>
      </c>
      <c r="BG56" s="55" t="e">
        <f>('Monthly Margin'!#REF!+'Monthly Margin'!#REF!+#REF!+#REF!)/1000000</f>
        <v>#REF!</v>
      </c>
      <c r="BH56" s="55" t="e">
        <f>('Monthly Margin'!#REF!+'Monthly Margin'!#REF!+#REF!+#REF!)/1000000</f>
        <v>#REF!</v>
      </c>
      <c r="BI56" s="55" t="e">
        <f>('Monthly Margin'!#REF!+'Monthly Margin'!#REF!+#REF!+#REF!)/1000000</f>
        <v>#REF!</v>
      </c>
      <c r="BJ56" s="55" t="e">
        <f>('Monthly Margin'!#REF!+'Monthly Margin'!#REF!+#REF!+#REF!)/1000000</f>
        <v>#REF!</v>
      </c>
      <c r="BK56" s="55" t="e">
        <f>('Monthly Margin'!#REF!+'Monthly Margin'!#REF!+#REF!+#REF!)/1000000</f>
        <v>#REF!</v>
      </c>
      <c r="BL56" s="55" t="e">
        <f>('Monthly Margin'!#REF!+'Monthly Margin'!#REF!+#REF!+#REF!)/1000000</f>
        <v>#REF!</v>
      </c>
      <c r="BM56" s="55" t="e">
        <f>('Monthly Margin'!#REF!+'Monthly Margin'!#REF!+#REF!+#REF!)/1000000</f>
        <v>#REF!</v>
      </c>
      <c r="BN56" s="55" t="e">
        <f>('Monthly Margin'!#REF!+'Monthly Margin'!#REF!+#REF!+#REF!)/1000000</f>
        <v>#REF!</v>
      </c>
      <c r="BO56" s="55" t="e">
        <f>('Monthly Margin'!#REF!+'Monthly Margin'!#REF!+#REF!+#REF!)/1000000</f>
        <v>#REF!</v>
      </c>
      <c r="BP56" s="55" t="e">
        <f>('Monthly Margin'!#REF!+'Monthly Margin'!#REF!+#REF!+#REF!)/1000000</f>
        <v>#REF!</v>
      </c>
      <c r="BQ56" s="55"/>
      <c r="BR56" s="55" t="e">
        <f>('Monthly Margin'!#REF!+'Monthly Margin'!#REF!+#REF!+#REF!)/1000000</f>
        <v>#REF!</v>
      </c>
      <c r="BS56" s="55" t="e">
        <f>('Monthly Margin'!#REF!+'Monthly Margin'!#REF!+#REF!+#REF!)/1000000</f>
        <v>#REF!</v>
      </c>
      <c r="BT56" s="55" t="e">
        <f>('Monthly Margin'!#REF!+'Monthly Margin'!#REF!+#REF!+#REF!)/1000000</f>
        <v>#REF!</v>
      </c>
      <c r="BU56" s="55" t="e">
        <f>('Monthly Margin'!#REF!+'Monthly Margin'!#REF!+#REF!+#REF!)/1000000</f>
        <v>#REF!</v>
      </c>
      <c r="BV56" s="55" t="e">
        <f>('Monthly Margin'!#REF!+'Monthly Margin'!#REF!+#REF!+#REF!)/1000000</f>
        <v>#REF!</v>
      </c>
      <c r="BW56" s="55" t="e">
        <f>('Monthly Margin'!#REF!+'Monthly Margin'!#REF!+#REF!+#REF!)/1000000</f>
        <v>#REF!</v>
      </c>
      <c r="BX56" s="55" t="e">
        <f>('Monthly Margin'!#REF!+'Monthly Margin'!#REF!+#REF!+#REF!)/1000000</f>
        <v>#REF!</v>
      </c>
      <c r="BY56" s="55" t="e">
        <f>('Monthly Margin'!#REF!+'Monthly Margin'!#REF!+#REF!+#REF!)/1000000</f>
        <v>#REF!</v>
      </c>
      <c r="BZ56" s="55" t="e">
        <f>('Monthly Margin'!#REF!+'Monthly Margin'!#REF!+#REF!+#REF!)/1000000</f>
        <v>#REF!</v>
      </c>
      <c r="CA56" s="55" t="e">
        <f>('Monthly Margin'!#REF!+'Monthly Margin'!#REF!+#REF!+#REF!)/1000000</f>
        <v>#REF!</v>
      </c>
      <c r="CB56" s="55" t="e">
        <f>('Monthly Margin'!#REF!+'Monthly Margin'!#REF!+#REF!+#REF!)/1000000</f>
        <v>#REF!</v>
      </c>
      <c r="CC56" s="55" t="e">
        <f>('Monthly Margin'!#REF!+'Monthly Margin'!#REF!+#REF!+#REF!)/1000000</f>
        <v>#REF!</v>
      </c>
      <c r="CD56" s="55"/>
      <c r="CE56" s="55" t="e">
        <f>('Monthly Margin'!#REF!+'Monthly Margin'!#REF!+#REF!+#REF!)/1000000</f>
        <v>#REF!</v>
      </c>
      <c r="CF56" s="55" t="e">
        <f>('Monthly Margin'!#REF!+'Monthly Margin'!#REF!+#REF!+#REF!)/1000000</f>
        <v>#REF!</v>
      </c>
      <c r="CG56" s="55" t="e">
        <f>('Monthly Margin'!#REF!+'Monthly Margin'!#REF!+#REF!+#REF!)/1000000</f>
        <v>#REF!</v>
      </c>
      <c r="CH56" s="55" t="e">
        <f>('Monthly Margin'!#REF!+'Monthly Margin'!#REF!+#REF!+#REF!)/1000000</f>
        <v>#REF!</v>
      </c>
      <c r="CI56" s="55" t="e">
        <f>('Monthly Margin'!#REF!+'Monthly Margin'!#REF!+#REF!+#REF!)/1000000</f>
        <v>#REF!</v>
      </c>
      <c r="CJ56" s="55" t="e">
        <f>('Monthly Margin'!#REF!+'Monthly Margin'!#REF!+#REF!+#REF!)/1000000</f>
        <v>#REF!</v>
      </c>
      <c r="CK56" s="55" t="e">
        <f>('Monthly Margin'!#REF!+'Monthly Margin'!#REF!+#REF!+#REF!)/1000000</f>
        <v>#REF!</v>
      </c>
      <c r="CL56" s="55" t="e">
        <f>('Monthly Margin'!#REF!+'Monthly Margin'!#REF!+#REF!+#REF!)/1000000</f>
        <v>#REF!</v>
      </c>
      <c r="CM56" s="55" t="e">
        <f>('Monthly Margin'!#REF!+'Monthly Margin'!#REF!+#REF!+#REF!)/1000000</f>
        <v>#REF!</v>
      </c>
      <c r="CN56" s="55" t="e">
        <f>('Monthly Margin'!#REF!+'Monthly Margin'!#REF!+#REF!+#REF!)/1000000</f>
        <v>#REF!</v>
      </c>
      <c r="CO56" s="55" t="e">
        <f>('Monthly Margin'!#REF!+'Monthly Margin'!#REF!+#REF!+#REF!)/1000000</f>
        <v>#REF!</v>
      </c>
      <c r="CP56" s="55" t="e">
        <f>('Monthly Margin'!#REF!+'Monthly Margin'!#REF!+#REF!+#REF!)/1000000</f>
        <v>#REF!</v>
      </c>
      <c r="CQ56" s="55"/>
      <c r="CR56" s="55" t="e">
        <f>('Monthly Margin'!#REF!+'Monthly Margin'!#REF!+#REF!+#REF!)/1000000</f>
        <v>#REF!</v>
      </c>
      <c r="CS56" s="55" t="e">
        <f>('Monthly Margin'!#REF!+'Monthly Margin'!#REF!+#REF!+#REF!)/1000000</f>
        <v>#REF!</v>
      </c>
      <c r="CT56" s="55" t="e">
        <f>('Monthly Margin'!#REF!+'Monthly Margin'!#REF!+#REF!+#REF!)/1000000</f>
        <v>#REF!</v>
      </c>
      <c r="CU56" s="55" t="e">
        <f>('Monthly Margin'!#REF!+'Monthly Margin'!#REF!+#REF!+#REF!)/1000000</f>
        <v>#REF!</v>
      </c>
      <c r="CV56" s="55" t="e">
        <f>('Monthly Margin'!#REF!+'Monthly Margin'!#REF!+#REF!+#REF!)/1000000</f>
        <v>#REF!</v>
      </c>
      <c r="CW56" s="55" t="e">
        <f>('Monthly Margin'!#REF!+'Monthly Margin'!#REF!+#REF!+#REF!)/1000000</f>
        <v>#REF!</v>
      </c>
      <c r="CX56" s="55" t="e">
        <f>('Monthly Margin'!#REF!+'Monthly Margin'!#REF!+#REF!+#REF!)/1000000</f>
        <v>#REF!</v>
      </c>
      <c r="CY56" s="55" t="e">
        <f>('Monthly Margin'!#REF!+'Monthly Margin'!#REF!+#REF!+#REF!)/1000000</f>
        <v>#REF!</v>
      </c>
      <c r="CZ56" s="55" t="e">
        <f>('Monthly Margin'!#REF!+'Monthly Margin'!#REF!+#REF!+#REF!)/1000000</f>
        <v>#REF!</v>
      </c>
      <c r="DA56" s="55" t="e">
        <f>('Monthly Margin'!#REF!+'Monthly Margin'!#REF!+#REF!+#REF!)/1000000</f>
        <v>#REF!</v>
      </c>
      <c r="DB56" s="55" t="e">
        <f>('Monthly Margin'!#REF!+'Monthly Margin'!#REF!+#REF!+#REF!)/1000000</f>
        <v>#REF!</v>
      </c>
      <c r="DC56" s="55" t="e">
        <f>('Monthly Margin'!#REF!+'Monthly Margin'!#REF!+#REF!+#REF!)/1000000</f>
        <v>#REF!</v>
      </c>
      <c r="DD56" s="55"/>
      <c r="DE56" s="55" t="e">
        <f>('Monthly Margin'!#REF!+'Monthly Margin'!#REF!+#REF!+#REF!)/1000000</f>
        <v>#REF!</v>
      </c>
      <c r="DF56" s="55" t="e">
        <f>('Monthly Margin'!#REF!+'Monthly Margin'!#REF!+#REF!+#REF!)/1000000</f>
        <v>#REF!</v>
      </c>
      <c r="DG56" s="55" t="e">
        <f>('Monthly Margin'!#REF!+'Monthly Margin'!#REF!+#REF!+#REF!)/1000000</f>
        <v>#REF!</v>
      </c>
      <c r="DH56" s="55" t="e">
        <f>('Monthly Margin'!#REF!+'Monthly Margin'!#REF!+#REF!+#REF!)/1000000</f>
        <v>#REF!</v>
      </c>
      <c r="DI56" s="55" t="e">
        <f>('Monthly Margin'!#REF!+'Monthly Margin'!#REF!+#REF!+#REF!)/1000000</f>
        <v>#REF!</v>
      </c>
      <c r="DJ56" s="55" t="e">
        <f>('Monthly Margin'!#REF!+'Monthly Margin'!#REF!+#REF!+#REF!)/1000000</f>
        <v>#REF!</v>
      </c>
      <c r="DK56" s="55" t="e">
        <f>('Monthly Margin'!#REF!+'Monthly Margin'!#REF!+#REF!+#REF!)/1000000</f>
        <v>#REF!</v>
      </c>
      <c r="DL56" s="55" t="e">
        <f>('Monthly Margin'!#REF!+'Monthly Margin'!#REF!+#REF!+#REF!)/1000000</f>
        <v>#REF!</v>
      </c>
      <c r="DM56" s="55" t="e">
        <f>('Monthly Margin'!#REF!+'Monthly Margin'!#REF!+#REF!+#REF!)/1000000</f>
        <v>#REF!</v>
      </c>
      <c r="DN56" s="55" t="e">
        <f>('Monthly Margin'!#REF!+'Monthly Margin'!#REF!+#REF!+#REF!)/1000000</f>
        <v>#REF!</v>
      </c>
      <c r="DO56" s="55" t="e">
        <f>('Monthly Margin'!#REF!+'Monthly Margin'!#REF!+#REF!+#REF!)/1000000</f>
        <v>#REF!</v>
      </c>
      <c r="DP56" s="55" t="e">
        <f>('Monthly Margin'!#REF!+'Monthly Margin'!#REF!+#REF!+#REF!)/1000000</f>
        <v>#REF!</v>
      </c>
      <c r="DQ56" s="55"/>
      <c r="DR56" s="55" t="e">
        <f>('Monthly Margin'!#REF!+'Monthly Margin'!#REF!+#REF!+#REF!)/1000000</f>
        <v>#REF!</v>
      </c>
      <c r="DS56" s="55" t="e">
        <f>('Monthly Margin'!#REF!+'Monthly Margin'!#REF!+#REF!+#REF!)/1000000</f>
        <v>#REF!</v>
      </c>
      <c r="DT56" s="55" t="e">
        <f>('Monthly Margin'!#REF!+'Monthly Margin'!#REF!+#REF!+#REF!)/1000000</f>
        <v>#REF!</v>
      </c>
      <c r="DU56" s="55" t="e">
        <f>('Monthly Margin'!#REF!+'Monthly Margin'!#REF!+#REF!+#REF!)/1000000</f>
        <v>#REF!</v>
      </c>
      <c r="DV56" s="55" t="e">
        <f>('Monthly Margin'!#REF!+'Monthly Margin'!#REF!+#REF!+#REF!)/1000000</f>
        <v>#REF!</v>
      </c>
      <c r="DW56" s="55" t="e">
        <f>('Monthly Margin'!#REF!+'Monthly Margin'!#REF!+#REF!+#REF!)/1000000</f>
        <v>#REF!</v>
      </c>
      <c r="DX56" s="55" t="e">
        <f>('Monthly Margin'!#REF!+'Monthly Margin'!#REF!+#REF!+#REF!)/1000000</f>
        <v>#REF!</v>
      </c>
      <c r="DY56" s="55" t="e">
        <f>('Monthly Margin'!#REF!+'Monthly Margin'!#REF!+#REF!+#REF!)/1000000</f>
        <v>#REF!</v>
      </c>
      <c r="DZ56" s="55" t="e">
        <f>('Monthly Margin'!#REF!+'Monthly Margin'!#REF!+#REF!+#REF!)/1000000</f>
        <v>#REF!</v>
      </c>
      <c r="EA56" s="55" t="e">
        <f>('Monthly Margin'!#REF!+'Monthly Margin'!#REF!+#REF!+#REF!)/1000000</f>
        <v>#REF!</v>
      </c>
      <c r="EB56" s="55" t="e">
        <f>('Monthly Margin'!#REF!+'Monthly Margin'!#REF!+#REF!+#REF!)/1000000</f>
        <v>#REF!</v>
      </c>
      <c r="EC56" s="55" t="e">
        <f>('Monthly Margin'!#REF!+'Monthly Margin'!#REF!+#REF!+#REF!)/1000000</f>
        <v>#REF!</v>
      </c>
    </row>
    <row r="57" spans="1:133" x14ac:dyDescent="0.2">
      <c r="A57" s="37">
        <f t="shared" si="43"/>
        <v>25</v>
      </c>
      <c r="B57" s="31" t="s">
        <v>28</v>
      </c>
      <c r="C57" s="34"/>
      <c r="D57" s="34"/>
      <c r="E57" s="55" t="e">
        <f>('Monthly Margin'!#REF!+'Monthly Margin'!#REF!+#REF!+#REF!)/1000000</f>
        <v>#REF!</v>
      </c>
      <c r="F57" s="55" t="e">
        <f>('Monthly Margin'!#REF!+'Monthly Margin'!#REF!+#REF!+#REF!)/1000000</f>
        <v>#REF!</v>
      </c>
      <c r="G57" s="55" t="e">
        <f>('Monthly Margin'!#REF!+'Monthly Margin'!#REF!+#REF!+#REF!)/1000000</f>
        <v>#REF!</v>
      </c>
      <c r="H57" s="55" t="e">
        <f>('Monthly Margin'!#REF!+'Monthly Margin'!#REF!+#REF!+#REF!)/1000000</f>
        <v>#REF!</v>
      </c>
      <c r="I57" s="55" t="e">
        <f>('Monthly Margin'!#REF!+'Monthly Margin'!#REF!+#REF!+#REF!)/1000000</f>
        <v>#REF!</v>
      </c>
      <c r="J57" s="55" t="e">
        <f>('Monthly Margin'!#REF!+'Monthly Margin'!#REF!+#REF!+#REF!)/1000000</f>
        <v>#REF!</v>
      </c>
      <c r="K57" s="55" t="e">
        <f>('Monthly Margin'!#REF!+'Monthly Margin'!#REF!+#REF!+#REF!)/1000000</f>
        <v>#REF!</v>
      </c>
      <c r="L57" s="55" t="e">
        <f>('Monthly Margin'!#REF!+'Monthly Margin'!#REF!+#REF!+#REF!)/1000000</f>
        <v>#REF!</v>
      </c>
      <c r="M57" s="55" t="e">
        <f>('Monthly Margin'!#REF!+'Monthly Margin'!#REF!+#REF!+#REF!)/1000000</f>
        <v>#REF!</v>
      </c>
      <c r="N57" s="55" t="e">
        <f>('Monthly Margin'!#REF!+'Monthly Margin'!#REF!+#REF!+#REF!)/1000000</f>
        <v>#REF!</v>
      </c>
      <c r="O57" s="55" t="e">
        <f>('Monthly Margin'!#REF!+'Monthly Margin'!#REF!+#REF!+#REF!)/1000000</f>
        <v>#REF!</v>
      </c>
      <c r="P57" s="55" t="e">
        <f>('Monthly Margin'!#REF!+'Monthly Margin'!#REF!+#REF!+#REF!)/1000000</f>
        <v>#REF!</v>
      </c>
      <c r="Q57" s="55"/>
      <c r="R57" s="55" t="e">
        <f>('Monthly Margin'!#REF!+'Monthly Margin'!#REF!+#REF!+#REF!)/1000000</f>
        <v>#REF!</v>
      </c>
      <c r="S57" s="55" t="e">
        <f>('Monthly Margin'!#REF!+'Monthly Margin'!#REF!+#REF!+#REF!)/1000000</f>
        <v>#REF!</v>
      </c>
      <c r="T57" s="55" t="e">
        <f>('Monthly Margin'!#REF!+'Monthly Margin'!#REF!+#REF!+#REF!)/1000000</f>
        <v>#REF!</v>
      </c>
      <c r="U57" s="55" t="e">
        <f>('Monthly Margin'!#REF!+'Monthly Margin'!#REF!+#REF!+#REF!)/1000000</f>
        <v>#REF!</v>
      </c>
      <c r="V57" s="55" t="e">
        <f>('Monthly Margin'!#REF!+'Monthly Margin'!#REF!+#REF!+#REF!)/1000000</f>
        <v>#REF!</v>
      </c>
      <c r="W57" s="55" t="e">
        <f>('Monthly Margin'!#REF!+'Monthly Margin'!#REF!+#REF!+#REF!)/1000000</f>
        <v>#REF!</v>
      </c>
      <c r="X57" s="55" t="e">
        <f>('Monthly Margin'!#REF!+'Monthly Margin'!#REF!+#REF!+#REF!)/1000000</f>
        <v>#REF!</v>
      </c>
      <c r="Y57" s="55" t="e">
        <f>('Monthly Margin'!#REF!+'Monthly Margin'!#REF!+#REF!+#REF!)/1000000</f>
        <v>#REF!</v>
      </c>
      <c r="Z57" s="55" t="e">
        <f>('Monthly Margin'!#REF!+'Monthly Margin'!#REF!+#REF!+#REF!)/1000000</f>
        <v>#REF!</v>
      </c>
      <c r="AA57" s="55" t="e">
        <f>('Monthly Margin'!#REF!+'Monthly Margin'!#REF!+#REF!+#REF!)/1000000</f>
        <v>#REF!</v>
      </c>
      <c r="AB57" s="55" t="e">
        <f>('Monthly Margin'!#REF!+'Monthly Margin'!#REF!+#REF!+#REF!)/1000000</f>
        <v>#REF!</v>
      </c>
      <c r="AC57" s="55" t="e">
        <f>('Monthly Margin'!#REF!+'Monthly Margin'!#REF!+#REF!+#REF!)/1000000</f>
        <v>#REF!</v>
      </c>
      <c r="AD57" s="55"/>
      <c r="AE57" s="55" t="e">
        <f>('Monthly Margin'!#REF!+'Monthly Margin'!#REF!+#REF!+#REF!)/1000000</f>
        <v>#REF!</v>
      </c>
      <c r="AF57" s="55" t="e">
        <f>('Monthly Margin'!#REF!+'Monthly Margin'!#REF!+#REF!+#REF!)/1000000</f>
        <v>#REF!</v>
      </c>
      <c r="AG57" s="55" t="e">
        <f>('Monthly Margin'!#REF!+'Monthly Margin'!#REF!+#REF!+#REF!)/1000000</f>
        <v>#REF!</v>
      </c>
      <c r="AH57" s="55" t="e">
        <f>('Monthly Margin'!#REF!+'Monthly Margin'!#REF!+#REF!+#REF!)/1000000</f>
        <v>#REF!</v>
      </c>
      <c r="AI57" s="55" t="e">
        <f>('Monthly Margin'!#REF!+'Monthly Margin'!#REF!+#REF!+#REF!)/1000000</f>
        <v>#REF!</v>
      </c>
      <c r="AJ57" s="55" t="e">
        <f>('Monthly Margin'!#REF!+'Monthly Margin'!#REF!+#REF!+#REF!)/1000000</f>
        <v>#REF!</v>
      </c>
      <c r="AK57" s="55" t="e">
        <f>('Monthly Margin'!#REF!+'Monthly Margin'!#REF!+#REF!+#REF!)/1000000</f>
        <v>#REF!</v>
      </c>
      <c r="AL57" s="55" t="e">
        <f>('Monthly Margin'!#REF!+'Monthly Margin'!#REF!+#REF!+#REF!)/1000000</f>
        <v>#REF!</v>
      </c>
      <c r="AM57" s="55" t="e">
        <f>('Monthly Margin'!#REF!+'Monthly Margin'!#REF!+#REF!+#REF!)/1000000</f>
        <v>#REF!</v>
      </c>
      <c r="AN57" s="55" t="e">
        <f>('Monthly Margin'!#REF!+'Monthly Margin'!#REF!+#REF!+#REF!)/1000000</f>
        <v>#REF!</v>
      </c>
      <c r="AO57" s="55" t="e">
        <f>('Monthly Margin'!#REF!+'Monthly Margin'!#REF!+#REF!+#REF!)/1000000</f>
        <v>#REF!</v>
      </c>
      <c r="AP57" s="55" t="e">
        <f>('Monthly Margin'!#REF!+'Monthly Margin'!#REF!+#REF!+#REF!)/1000000</f>
        <v>#REF!</v>
      </c>
      <c r="AQ57" s="55"/>
      <c r="AR57" s="55" t="e">
        <f>('Monthly Margin'!#REF!+'Monthly Margin'!#REF!+#REF!+#REF!)/1000000</f>
        <v>#REF!</v>
      </c>
      <c r="AS57" s="55" t="e">
        <f>('Monthly Margin'!#REF!+'Monthly Margin'!#REF!+#REF!+#REF!)/1000000</f>
        <v>#REF!</v>
      </c>
      <c r="AT57" s="55" t="e">
        <f>('Monthly Margin'!#REF!+'Monthly Margin'!#REF!+#REF!+#REF!)/1000000</f>
        <v>#REF!</v>
      </c>
      <c r="AU57" s="55" t="e">
        <f>('Monthly Margin'!#REF!+'Monthly Margin'!#REF!+#REF!+#REF!)/1000000</f>
        <v>#REF!</v>
      </c>
      <c r="AV57" s="55" t="e">
        <f>('Monthly Margin'!#REF!+'Monthly Margin'!#REF!+#REF!+#REF!)/1000000</f>
        <v>#REF!</v>
      </c>
      <c r="AW57" s="55" t="e">
        <f>('Monthly Margin'!#REF!+'Monthly Margin'!#REF!+#REF!+#REF!)/1000000</f>
        <v>#REF!</v>
      </c>
      <c r="AX57" s="55" t="e">
        <f>('Monthly Margin'!#REF!+'Monthly Margin'!#REF!+#REF!+#REF!)/1000000</f>
        <v>#REF!</v>
      </c>
      <c r="AY57" s="55" t="e">
        <f>('Monthly Margin'!#REF!+'Monthly Margin'!#REF!+#REF!+#REF!)/1000000</f>
        <v>#REF!</v>
      </c>
      <c r="AZ57" s="55" t="e">
        <f>('Monthly Margin'!#REF!+'Monthly Margin'!#REF!+#REF!+#REF!)/1000000</f>
        <v>#REF!</v>
      </c>
      <c r="BA57" s="55" t="e">
        <f>('Monthly Margin'!#REF!+'Monthly Margin'!#REF!+#REF!+#REF!)/1000000</f>
        <v>#REF!</v>
      </c>
      <c r="BB57" s="55" t="e">
        <f>('Monthly Margin'!#REF!+'Monthly Margin'!#REF!+#REF!+#REF!)/1000000</f>
        <v>#REF!</v>
      </c>
      <c r="BC57" s="55" t="e">
        <f>('Monthly Margin'!#REF!+'Monthly Margin'!#REF!+#REF!+#REF!)/1000000</f>
        <v>#REF!</v>
      </c>
      <c r="BD57" s="55"/>
      <c r="BE57" s="55" t="e">
        <f>('Monthly Margin'!#REF!+'Monthly Margin'!#REF!+#REF!+#REF!)/1000000</f>
        <v>#REF!</v>
      </c>
      <c r="BF57" s="55" t="e">
        <f>('Monthly Margin'!#REF!+'Monthly Margin'!#REF!+#REF!+#REF!)/1000000</f>
        <v>#REF!</v>
      </c>
      <c r="BG57" s="55" t="e">
        <f>('Monthly Margin'!#REF!+'Monthly Margin'!#REF!+#REF!+#REF!)/1000000</f>
        <v>#REF!</v>
      </c>
      <c r="BH57" s="55" t="e">
        <f>('Monthly Margin'!#REF!+'Monthly Margin'!#REF!+#REF!+#REF!)/1000000</f>
        <v>#REF!</v>
      </c>
      <c r="BI57" s="55" t="e">
        <f>('Monthly Margin'!#REF!+'Monthly Margin'!#REF!+#REF!+#REF!)/1000000</f>
        <v>#REF!</v>
      </c>
      <c r="BJ57" s="55" t="e">
        <f>('Monthly Margin'!#REF!+'Monthly Margin'!#REF!+#REF!+#REF!)/1000000</f>
        <v>#REF!</v>
      </c>
      <c r="BK57" s="55" t="e">
        <f>('Monthly Margin'!#REF!+'Monthly Margin'!#REF!+#REF!+#REF!)/1000000</f>
        <v>#REF!</v>
      </c>
      <c r="BL57" s="55" t="e">
        <f>('Monthly Margin'!#REF!+'Monthly Margin'!#REF!+#REF!+#REF!)/1000000</f>
        <v>#REF!</v>
      </c>
      <c r="BM57" s="55" t="e">
        <f>('Monthly Margin'!#REF!+'Monthly Margin'!#REF!+#REF!+#REF!)/1000000</f>
        <v>#REF!</v>
      </c>
      <c r="BN57" s="55" t="e">
        <f>('Monthly Margin'!#REF!+'Monthly Margin'!#REF!+#REF!+#REF!)/1000000</f>
        <v>#REF!</v>
      </c>
      <c r="BO57" s="55" t="e">
        <f>('Monthly Margin'!#REF!+'Monthly Margin'!#REF!+#REF!+#REF!)/1000000</f>
        <v>#REF!</v>
      </c>
      <c r="BP57" s="55" t="e">
        <f>('Monthly Margin'!#REF!+'Monthly Margin'!#REF!+#REF!+#REF!)/1000000</f>
        <v>#REF!</v>
      </c>
      <c r="BQ57" s="55"/>
      <c r="BR57" s="55" t="e">
        <f>('Monthly Margin'!#REF!+'Monthly Margin'!#REF!+#REF!+#REF!)/1000000</f>
        <v>#REF!</v>
      </c>
      <c r="BS57" s="55" t="e">
        <f>('Monthly Margin'!#REF!+'Monthly Margin'!#REF!+#REF!+#REF!)/1000000</f>
        <v>#REF!</v>
      </c>
      <c r="BT57" s="55" t="e">
        <f>('Monthly Margin'!#REF!+'Monthly Margin'!#REF!+#REF!+#REF!)/1000000</f>
        <v>#REF!</v>
      </c>
      <c r="BU57" s="55" t="e">
        <f>('Monthly Margin'!#REF!+'Monthly Margin'!#REF!+#REF!+#REF!)/1000000</f>
        <v>#REF!</v>
      </c>
      <c r="BV57" s="55" t="e">
        <f>('Monthly Margin'!#REF!+'Monthly Margin'!#REF!+#REF!+#REF!)/1000000</f>
        <v>#REF!</v>
      </c>
      <c r="BW57" s="55" t="e">
        <f>('Monthly Margin'!#REF!+'Monthly Margin'!#REF!+#REF!+#REF!)/1000000</f>
        <v>#REF!</v>
      </c>
      <c r="BX57" s="55" t="e">
        <f>('Monthly Margin'!#REF!+'Monthly Margin'!#REF!+#REF!+#REF!)/1000000</f>
        <v>#REF!</v>
      </c>
      <c r="BY57" s="55" t="e">
        <f>('Monthly Margin'!#REF!+'Monthly Margin'!#REF!+#REF!+#REF!)/1000000</f>
        <v>#REF!</v>
      </c>
      <c r="BZ57" s="55" t="e">
        <f>('Monthly Margin'!#REF!+'Monthly Margin'!#REF!+#REF!+#REF!)/1000000</f>
        <v>#REF!</v>
      </c>
      <c r="CA57" s="55" t="e">
        <f>('Monthly Margin'!#REF!+'Monthly Margin'!#REF!+#REF!+#REF!)/1000000</f>
        <v>#REF!</v>
      </c>
      <c r="CB57" s="55" t="e">
        <f>('Monthly Margin'!#REF!+'Monthly Margin'!#REF!+#REF!+#REF!)/1000000</f>
        <v>#REF!</v>
      </c>
      <c r="CC57" s="55" t="e">
        <f>('Monthly Margin'!#REF!+'Monthly Margin'!#REF!+#REF!+#REF!)/1000000</f>
        <v>#REF!</v>
      </c>
      <c r="CD57" s="55"/>
      <c r="CE57" s="55" t="e">
        <f>('Monthly Margin'!#REF!+'Monthly Margin'!#REF!+#REF!+#REF!)/1000000</f>
        <v>#REF!</v>
      </c>
      <c r="CF57" s="55" t="e">
        <f>('Monthly Margin'!#REF!+'Monthly Margin'!#REF!+#REF!+#REF!)/1000000</f>
        <v>#REF!</v>
      </c>
      <c r="CG57" s="55" t="e">
        <f>('Monthly Margin'!#REF!+'Monthly Margin'!#REF!+#REF!+#REF!)/1000000</f>
        <v>#REF!</v>
      </c>
      <c r="CH57" s="55" t="e">
        <f>('Monthly Margin'!#REF!+'Monthly Margin'!#REF!+#REF!+#REF!)/1000000</f>
        <v>#REF!</v>
      </c>
      <c r="CI57" s="55" t="e">
        <f>('Monthly Margin'!#REF!+'Monthly Margin'!#REF!+#REF!+#REF!)/1000000</f>
        <v>#REF!</v>
      </c>
      <c r="CJ57" s="55" t="e">
        <f>('Monthly Margin'!#REF!+'Monthly Margin'!#REF!+#REF!+#REF!)/1000000</f>
        <v>#REF!</v>
      </c>
      <c r="CK57" s="55" t="e">
        <f>('Monthly Margin'!#REF!+'Monthly Margin'!#REF!+#REF!+#REF!)/1000000</f>
        <v>#REF!</v>
      </c>
      <c r="CL57" s="55" t="e">
        <f>('Monthly Margin'!#REF!+'Monthly Margin'!#REF!+#REF!+#REF!)/1000000</f>
        <v>#REF!</v>
      </c>
      <c r="CM57" s="55" t="e">
        <f>('Monthly Margin'!#REF!+'Monthly Margin'!#REF!+#REF!+#REF!)/1000000</f>
        <v>#REF!</v>
      </c>
      <c r="CN57" s="55" t="e">
        <f>('Monthly Margin'!#REF!+'Monthly Margin'!#REF!+#REF!+#REF!)/1000000</f>
        <v>#REF!</v>
      </c>
      <c r="CO57" s="55" t="e">
        <f>('Monthly Margin'!#REF!+'Monthly Margin'!#REF!+#REF!+#REF!)/1000000</f>
        <v>#REF!</v>
      </c>
      <c r="CP57" s="55" t="e">
        <f>('Monthly Margin'!#REF!+'Monthly Margin'!#REF!+#REF!+#REF!)/1000000</f>
        <v>#REF!</v>
      </c>
      <c r="CQ57" s="55"/>
      <c r="CR57" s="55" t="e">
        <f>('Monthly Margin'!#REF!+'Monthly Margin'!#REF!+#REF!+#REF!)/1000000</f>
        <v>#REF!</v>
      </c>
      <c r="CS57" s="55" t="e">
        <f>('Monthly Margin'!#REF!+'Monthly Margin'!#REF!+#REF!+#REF!)/1000000</f>
        <v>#REF!</v>
      </c>
      <c r="CT57" s="55" t="e">
        <f>('Monthly Margin'!#REF!+'Monthly Margin'!#REF!+#REF!+#REF!)/1000000</f>
        <v>#REF!</v>
      </c>
      <c r="CU57" s="55" t="e">
        <f>('Monthly Margin'!#REF!+'Monthly Margin'!#REF!+#REF!+#REF!)/1000000</f>
        <v>#REF!</v>
      </c>
      <c r="CV57" s="55" t="e">
        <f>('Monthly Margin'!#REF!+'Monthly Margin'!#REF!+#REF!+#REF!)/1000000</f>
        <v>#REF!</v>
      </c>
      <c r="CW57" s="55" t="e">
        <f>('Monthly Margin'!#REF!+'Monthly Margin'!#REF!+#REF!+#REF!)/1000000</f>
        <v>#REF!</v>
      </c>
      <c r="CX57" s="55" t="e">
        <f>('Monthly Margin'!#REF!+'Monthly Margin'!#REF!+#REF!+#REF!)/1000000</f>
        <v>#REF!</v>
      </c>
      <c r="CY57" s="55" t="e">
        <f>('Monthly Margin'!#REF!+'Monthly Margin'!#REF!+#REF!+#REF!)/1000000</f>
        <v>#REF!</v>
      </c>
      <c r="CZ57" s="55" t="e">
        <f>('Monthly Margin'!#REF!+'Monthly Margin'!#REF!+#REF!+#REF!)/1000000</f>
        <v>#REF!</v>
      </c>
      <c r="DA57" s="55" t="e">
        <f>('Monthly Margin'!#REF!+'Monthly Margin'!#REF!+#REF!+#REF!)/1000000</f>
        <v>#REF!</v>
      </c>
      <c r="DB57" s="55" t="e">
        <f>('Monthly Margin'!#REF!+'Monthly Margin'!#REF!+#REF!+#REF!)/1000000</f>
        <v>#REF!</v>
      </c>
      <c r="DC57" s="55" t="e">
        <f>('Monthly Margin'!#REF!+'Monthly Margin'!#REF!+#REF!+#REF!)/1000000</f>
        <v>#REF!</v>
      </c>
      <c r="DD57" s="55"/>
      <c r="DE57" s="55" t="e">
        <f>('Monthly Margin'!#REF!+'Monthly Margin'!#REF!+#REF!+#REF!)/1000000</f>
        <v>#REF!</v>
      </c>
      <c r="DF57" s="55" t="e">
        <f>('Monthly Margin'!#REF!+'Monthly Margin'!#REF!+#REF!+#REF!)/1000000</f>
        <v>#REF!</v>
      </c>
      <c r="DG57" s="55" t="e">
        <f>('Monthly Margin'!#REF!+'Monthly Margin'!#REF!+#REF!+#REF!)/1000000</f>
        <v>#REF!</v>
      </c>
      <c r="DH57" s="55" t="e">
        <f>('Monthly Margin'!#REF!+'Monthly Margin'!#REF!+#REF!+#REF!)/1000000</f>
        <v>#REF!</v>
      </c>
      <c r="DI57" s="55" t="e">
        <f>('Monthly Margin'!#REF!+'Monthly Margin'!#REF!+#REF!+#REF!)/1000000</f>
        <v>#REF!</v>
      </c>
      <c r="DJ57" s="55" t="e">
        <f>('Monthly Margin'!#REF!+'Monthly Margin'!#REF!+#REF!+#REF!)/1000000</f>
        <v>#REF!</v>
      </c>
      <c r="DK57" s="55" t="e">
        <f>('Monthly Margin'!#REF!+'Monthly Margin'!#REF!+#REF!+#REF!)/1000000</f>
        <v>#REF!</v>
      </c>
      <c r="DL57" s="55" t="e">
        <f>('Monthly Margin'!#REF!+'Monthly Margin'!#REF!+#REF!+#REF!)/1000000</f>
        <v>#REF!</v>
      </c>
      <c r="DM57" s="55" t="e">
        <f>('Monthly Margin'!#REF!+'Monthly Margin'!#REF!+#REF!+#REF!)/1000000</f>
        <v>#REF!</v>
      </c>
      <c r="DN57" s="55" t="e">
        <f>('Monthly Margin'!#REF!+'Monthly Margin'!#REF!+#REF!+#REF!)/1000000</f>
        <v>#REF!</v>
      </c>
      <c r="DO57" s="55" t="e">
        <f>('Monthly Margin'!#REF!+'Monthly Margin'!#REF!+#REF!+#REF!)/1000000</f>
        <v>#REF!</v>
      </c>
      <c r="DP57" s="55" t="e">
        <f>('Monthly Margin'!#REF!+'Monthly Margin'!#REF!+#REF!+#REF!)/1000000</f>
        <v>#REF!</v>
      </c>
      <c r="DQ57" s="55"/>
      <c r="DR57" s="55" t="e">
        <f>('Monthly Margin'!#REF!+'Monthly Margin'!#REF!+#REF!+#REF!)/1000000</f>
        <v>#REF!</v>
      </c>
      <c r="DS57" s="55" t="e">
        <f>('Monthly Margin'!#REF!+'Monthly Margin'!#REF!+#REF!+#REF!)/1000000</f>
        <v>#REF!</v>
      </c>
      <c r="DT57" s="55" t="e">
        <f>('Monthly Margin'!#REF!+'Monthly Margin'!#REF!+#REF!+#REF!)/1000000</f>
        <v>#REF!</v>
      </c>
      <c r="DU57" s="55" t="e">
        <f>('Monthly Margin'!#REF!+'Monthly Margin'!#REF!+#REF!+#REF!)/1000000</f>
        <v>#REF!</v>
      </c>
      <c r="DV57" s="55" t="e">
        <f>('Monthly Margin'!#REF!+'Monthly Margin'!#REF!+#REF!+#REF!)/1000000</f>
        <v>#REF!</v>
      </c>
      <c r="DW57" s="55" t="e">
        <f>('Monthly Margin'!#REF!+'Monthly Margin'!#REF!+#REF!+#REF!)/1000000</f>
        <v>#REF!</v>
      </c>
      <c r="DX57" s="55" t="e">
        <f>('Monthly Margin'!#REF!+'Monthly Margin'!#REF!+#REF!+#REF!)/1000000</f>
        <v>#REF!</v>
      </c>
      <c r="DY57" s="55" t="e">
        <f>('Monthly Margin'!#REF!+'Monthly Margin'!#REF!+#REF!+#REF!)/1000000</f>
        <v>#REF!</v>
      </c>
      <c r="DZ57" s="55" t="e">
        <f>('Monthly Margin'!#REF!+'Monthly Margin'!#REF!+#REF!+#REF!)/1000000</f>
        <v>#REF!</v>
      </c>
      <c r="EA57" s="55" t="e">
        <f>('Monthly Margin'!#REF!+'Monthly Margin'!#REF!+#REF!+#REF!)/1000000</f>
        <v>#REF!</v>
      </c>
      <c r="EB57" s="55" t="e">
        <f>('Monthly Margin'!#REF!+'Monthly Margin'!#REF!+#REF!+#REF!)/1000000</f>
        <v>#REF!</v>
      </c>
      <c r="EC57" s="55" t="e">
        <f>('Monthly Margin'!#REF!+'Monthly Margin'!#REF!+#REF!+#REF!)/1000000</f>
        <v>#REF!</v>
      </c>
    </row>
    <row r="58" spans="1:133" x14ac:dyDescent="0.2">
      <c r="A58" s="37">
        <f t="shared" si="43"/>
        <v>26</v>
      </c>
      <c r="B58" s="35" t="s">
        <v>50</v>
      </c>
      <c r="C58" s="34"/>
      <c r="D58" s="34"/>
      <c r="E58" s="203" t="e">
        <f>('Monthly Margin'!#REF!+'Monthly Margin'!#REF!+#REF!+#REF!)/1000000</f>
        <v>#REF!</v>
      </c>
      <c r="F58" s="203" t="e">
        <f>('Monthly Margin'!#REF!+'Monthly Margin'!#REF!+#REF!+#REF!)/1000000</f>
        <v>#REF!</v>
      </c>
      <c r="G58" s="203" t="e">
        <f>('Monthly Margin'!#REF!+'Monthly Margin'!#REF!+#REF!+#REF!)/1000000</f>
        <v>#REF!</v>
      </c>
      <c r="H58" s="203" t="e">
        <f>('Monthly Margin'!#REF!+'Monthly Margin'!#REF!+#REF!+#REF!)/1000000</f>
        <v>#REF!</v>
      </c>
      <c r="I58" s="203" t="e">
        <f>('Monthly Margin'!#REF!+'Monthly Margin'!#REF!+#REF!+#REF!)/1000000</f>
        <v>#REF!</v>
      </c>
      <c r="J58" s="203" t="e">
        <f>('Monthly Margin'!#REF!+'Monthly Margin'!#REF!+#REF!+#REF!)/1000000</f>
        <v>#REF!</v>
      </c>
      <c r="K58" s="203" t="e">
        <f>('Monthly Margin'!#REF!+'Monthly Margin'!#REF!+#REF!+#REF!)/1000000</f>
        <v>#REF!</v>
      </c>
      <c r="L58" s="203" t="e">
        <f>('Monthly Margin'!#REF!+'Monthly Margin'!#REF!+#REF!+#REF!)/1000000</f>
        <v>#REF!</v>
      </c>
      <c r="M58" s="203" t="e">
        <f>('Monthly Margin'!#REF!+'Monthly Margin'!#REF!+#REF!+#REF!)/1000000</f>
        <v>#REF!</v>
      </c>
      <c r="N58" s="203" t="e">
        <f>('Monthly Margin'!#REF!+'Monthly Margin'!#REF!+#REF!+#REF!)/1000000</f>
        <v>#REF!</v>
      </c>
      <c r="O58" s="203" t="e">
        <f>('Monthly Margin'!#REF!+'Monthly Margin'!#REF!+#REF!+#REF!)/1000000</f>
        <v>#REF!</v>
      </c>
      <c r="P58" s="203" t="e">
        <f>('Monthly Margin'!#REF!+'Monthly Margin'!#REF!+#REF!+#REF!)/1000000</f>
        <v>#REF!</v>
      </c>
      <c r="Q58" s="203"/>
      <c r="R58" s="203" t="e">
        <f>('Monthly Margin'!#REF!+'Monthly Margin'!#REF!+#REF!+#REF!)/1000000</f>
        <v>#REF!</v>
      </c>
      <c r="S58" s="203" t="e">
        <f>('Monthly Margin'!#REF!+'Monthly Margin'!#REF!+#REF!+#REF!)/1000000</f>
        <v>#REF!</v>
      </c>
      <c r="T58" s="203" t="e">
        <f>('Monthly Margin'!#REF!+'Monthly Margin'!#REF!+#REF!+#REF!)/1000000</f>
        <v>#REF!</v>
      </c>
      <c r="U58" s="203" t="e">
        <f>('Monthly Margin'!#REF!+'Monthly Margin'!#REF!+#REF!+#REF!)/1000000</f>
        <v>#REF!</v>
      </c>
      <c r="V58" s="203" t="e">
        <f>('Monthly Margin'!#REF!+'Monthly Margin'!#REF!+#REF!+#REF!)/1000000</f>
        <v>#REF!</v>
      </c>
      <c r="W58" s="203" t="e">
        <f>('Monthly Margin'!#REF!+'Monthly Margin'!#REF!+#REF!+#REF!)/1000000</f>
        <v>#REF!</v>
      </c>
      <c r="X58" s="203" t="e">
        <f>('Monthly Margin'!#REF!+'Monthly Margin'!#REF!+#REF!+#REF!)/1000000</f>
        <v>#REF!</v>
      </c>
      <c r="Y58" s="203" t="e">
        <f>('Monthly Margin'!#REF!+'Monthly Margin'!#REF!+#REF!+#REF!)/1000000</f>
        <v>#REF!</v>
      </c>
      <c r="Z58" s="203" t="e">
        <f>('Monthly Margin'!#REF!+'Monthly Margin'!#REF!+#REF!+#REF!)/1000000</f>
        <v>#REF!</v>
      </c>
      <c r="AA58" s="203" t="e">
        <f>('Monthly Margin'!#REF!+'Monthly Margin'!#REF!+#REF!+#REF!)/1000000</f>
        <v>#REF!</v>
      </c>
      <c r="AB58" s="203" t="e">
        <f>('Monthly Margin'!#REF!+'Monthly Margin'!#REF!+#REF!+#REF!)/1000000</f>
        <v>#REF!</v>
      </c>
      <c r="AC58" s="203" t="e">
        <f>('Monthly Margin'!#REF!+'Monthly Margin'!#REF!+#REF!+#REF!)/1000000</f>
        <v>#REF!</v>
      </c>
      <c r="AD58" s="203"/>
      <c r="AE58" s="203" t="e">
        <f>('Monthly Margin'!#REF!+'Monthly Margin'!#REF!+#REF!+#REF!)/1000000</f>
        <v>#REF!</v>
      </c>
      <c r="AF58" s="203" t="e">
        <f>('Monthly Margin'!#REF!+'Monthly Margin'!#REF!+#REF!+#REF!)/1000000</f>
        <v>#REF!</v>
      </c>
      <c r="AG58" s="203" t="e">
        <f>('Monthly Margin'!#REF!+'Monthly Margin'!#REF!+#REF!+#REF!)/1000000</f>
        <v>#REF!</v>
      </c>
      <c r="AH58" s="203" t="e">
        <f>('Monthly Margin'!#REF!+'Monthly Margin'!#REF!+#REF!+#REF!)/1000000</f>
        <v>#REF!</v>
      </c>
      <c r="AI58" s="203" t="e">
        <f>('Monthly Margin'!#REF!+'Monthly Margin'!#REF!+#REF!+#REF!)/1000000</f>
        <v>#REF!</v>
      </c>
      <c r="AJ58" s="203" t="e">
        <f>('Monthly Margin'!#REF!+'Monthly Margin'!#REF!+#REF!+#REF!)/1000000</f>
        <v>#REF!</v>
      </c>
      <c r="AK58" s="203" t="e">
        <f>('Monthly Margin'!#REF!+'Monthly Margin'!#REF!+#REF!+#REF!)/1000000</f>
        <v>#REF!</v>
      </c>
      <c r="AL58" s="203" t="e">
        <f>('Monthly Margin'!#REF!+'Monthly Margin'!#REF!+#REF!+#REF!)/1000000</f>
        <v>#REF!</v>
      </c>
      <c r="AM58" s="203" t="e">
        <f>('Monthly Margin'!#REF!+'Monthly Margin'!#REF!+#REF!+#REF!)/1000000</f>
        <v>#REF!</v>
      </c>
      <c r="AN58" s="203" t="e">
        <f>('Monthly Margin'!#REF!+'Monthly Margin'!#REF!+#REF!+#REF!)/1000000</f>
        <v>#REF!</v>
      </c>
      <c r="AO58" s="203" t="e">
        <f>('Monthly Margin'!#REF!+'Monthly Margin'!#REF!+#REF!+#REF!)/1000000</f>
        <v>#REF!</v>
      </c>
      <c r="AP58" s="203" t="e">
        <f>('Monthly Margin'!#REF!+'Monthly Margin'!#REF!+#REF!+#REF!)/1000000</f>
        <v>#REF!</v>
      </c>
      <c r="AQ58" s="203"/>
      <c r="AR58" s="203" t="e">
        <f>('Monthly Margin'!#REF!+'Monthly Margin'!#REF!+#REF!+#REF!)/1000000</f>
        <v>#REF!</v>
      </c>
      <c r="AS58" s="203" t="e">
        <f>('Monthly Margin'!#REF!+'Monthly Margin'!#REF!+#REF!+#REF!)/1000000</f>
        <v>#REF!</v>
      </c>
      <c r="AT58" s="203" t="e">
        <f>('Monthly Margin'!#REF!+'Monthly Margin'!#REF!+#REF!+#REF!)/1000000</f>
        <v>#REF!</v>
      </c>
      <c r="AU58" s="203" t="e">
        <f>('Monthly Margin'!#REF!+'Monthly Margin'!#REF!+#REF!+#REF!)/1000000</f>
        <v>#REF!</v>
      </c>
      <c r="AV58" s="203" t="e">
        <f>('Monthly Margin'!#REF!+'Monthly Margin'!#REF!+#REF!+#REF!)/1000000</f>
        <v>#REF!</v>
      </c>
      <c r="AW58" s="203" t="e">
        <f>('Monthly Margin'!#REF!+'Monthly Margin'!#REF!+#REF!+#REF!)/1000000</f>
        <v>#REF!</v>
      </c>
      <c r="AX58" s="203" t="e">
        <f>('Monthly Margin'!#REF!+'Monthly Margin'!#REF!+#REF!+#REF!)/1000000</f>
        <v>#REF!</v>
      </c>
      <c r="AY58" s="203" t="e">
        <f>('Monthly Margin'!#REF!+'Monthly Margin'!#REF!+#REF!+#REF!)/1000000</f>
        <v>#REF!</v>
      </c>
      <c r="AZ58" s="203" t="e">
        <f>('Monthly Margin'!#REF!+'Monthly Margin'!#REF!+#REF!+#REF!)/1000000</f>
        <v>#REF!</v>
      </c>
      <c r="BA58" s="203" t="e">
        <f>('Monthly Margin'!#REF!+'Monthly Margin'!#REF!+#REF!+#REF!)/1000000</f>
        <v>#REF!</v>
      </c>
      <c r="BB58" s="203" t="e">
        <f>('Monthly Margin'!#REF!+'Monthly Margin'!#REF!+#REF!+#REF!)/1000000</f>
        <v>#REF!</v>
      </c>
      <c r="BC58" s="203" t="e">
        <f>('Monthly Margin'!#REF!+'Monthly Margin'!#REF!+#REF!+#REF!)/1000000</f>
        <v>#REF!</v>
      </c>
      <c r="BD58" s="203"/>
      <c r="BE58" s="203" t="e">
        <f>('Monthly Margin'!#REF!+'Monthly Margin'!#REF!+#REF!+#REF!)/1000000</f>
        <v>#REF!</v>
      </c>
      <c r="BF58" s="203" t="e">
        <f>('Monthly Margin'!#REF!+'Monthly Margin'!#REF!+#REF!+#REF!)/1000000</f>
        <v>#REF!</v>
      </c>
      <c r="BG58" s="203" t="e">
        <f>('Monthly Margin'!#REF!+'Monthly Margin'!#REF!+#REF!+#REF!)/1000000</f>
        <v>#REF!</v>
      </c>
      <c r="BH58" s="203" t="e">
        <f>('Monthly Margin'!#REF!+'Monthly Margin'!#REF!+#REF!+#REF!)/1000000</f>
        <v>#REF!</v>
      </c>
      <c r="BI58" s="203" t="e">
        <f>('Monthly Margin'!#REF!+'Monthly Margin'!#REF!+#REF!+#REF!)/1000000</f>
        <v>#REF!</v>
      </c>
      <c r="BJ58" s="203" t="e">
        <f>('Monthly Margin'!#REF!+'Monthly Margin'!#REF!+#REF!+#REF!)/1000000</f>
        <v>#REF!</v>
      </c>
      <c r="BK58" s="203" t="e">
        <f>('Monthly Margin'!#REF!+'Monthly Margin'!#REF!+#REF!+#REF!)/1000000</f>
        <v>#REF!</v>
      </c>
      <c r="BL58" s="203" t="e">
        <f>('Monthly Margin'!#REF!+'Monthly Margin'!#REF!+#REF!+#REF!)/1000000</f>
        <v>#REF!</v>
      </c>
      <c r="BM58" s="203" t="e">
        <f>('Monthly Margin'!#REF!+'Monthly Margin'!#REF!+#REF!+#REF!)/1000000</f>
        <v>#REF!</v>
      </c>
      <c r="BN58" s="203" t="e">
        <f>('Monthly Margin'!#REF!+'Monthly Margin'!#REF!+#REF!+#REF!)/1000000</f>
        <v>#REF!</v>
      </c>
      <c r="BO58" s="203" t="e">
        <f>('Monthly Margin'!#REF!+'Monthly Margin'!#REF!+#REF!+#REF!)/1000000</f>
        <v>#REF!</v>
      </c>
      <c r="BP58" s="203" t="e">
        <f>('Monthly Margin'!#REF!+'Monthly Margin'!#REF!+#REF!+#REF!)/1000000</f>
        <v>#REF!</v>
      </c>
      <c r="BQ58" s="203"/>
      <c r="BR58" s="203" t="e">
        <f>('Monthly Margin'!#REF!+'Monthly Margin'!#REF!+#REF!+#REF!)/1000000</f>
        <v>#REF!</v>
      </c>
      <c r="BS58" s="203" t="e">
        <f>('Monthly Margin'!#REF!+'Monthly Margin'!#REF!+#REF!+#REF!)/1000000</f>
        <v>#REF!</v>
      </c>
      <c r="BT58" s="203" t="e">
        <f>('Monthly Margin'!#REF!+'Monthly Margin'!#REF!+#REF!+#REF!)/1000000</f>
        <v>#REF!</v>
      </c>
      <c r="BU58" s="203" t="e">
        <f>('Monthly Margin'!#REF!+'Monthly Margin'!#REF!+#REF!+#REF!)/1000000</f>
        <v>#REF!</v>
      </c>
      <c r="BV58" s="203" t="e">
        <f>('Monthly Margin'!#REF!+'Monthly Margin'!#REF!+#REF!+#REF!)/1000000</f>
        <v>#REF!</v>
      </c>
      <c r="BW58" s="203" t="e">
        <f>('Monthly Margin'!#REF!+'Monthly Margin'!#REF!+#REF!+#REF!)/1000000</f>
        <v>#REF!</v>
      </c>
      <c r="BX58" s="203" t="e">
        <f>('Monthly Margin'!#REF!+'Monthly Margin'!#REF!+#REF!+#REF!)/1000000</f>
        <v>#REF!</v>
      </c>
      <c r="BY58" s="203" t="e">
        <f>('Monthly Margin'!#REF!+'Monthly Margin'!#REF!+#REF!+#REF!)/1000000</f>
        <v>#REF!</v>
      </c>
      <c r="BZ58" s="203" t="e">
        <f>('Monthly Margin'!#REF!+'Monthly Margin'!#REF!+#REF!+#REF!)/1000000</f>
        <v>#REF!</v>
      </c>
      <c r="CA58" s="203" t="e">
        <f>('Monthly Margin'!#REF!+'Monthly Margin'!#REF!+#REF!+#REF!)/1000000</f>
        <v>#REF!</v>
      </c>
      <c r="CB58" s="203" t="e">
        <f>('Monthly Margin'!#REF!+'Monthly Margin'!#REF!+#REF!+#REF!)/1000000</f>
        <v>#REF!</v>
      </c>
      <c r="CC58" s="203" t="e">
        <f>('Monthly Margin'!#REF!+'Monthly Margin'!#REF!+#REF!+#REF!)/1000000</f>
        <v>#REF!</v>
      </c>
      <c r="CD58" s="203"/>
      <c r="CE58" s="203" t="e">
        <f>('Monthly Margin'!#REF!+'Monthly Margin'!#REF!+#REF!+#REF!)/1000000</f>
        <v>#REF!</v>
      </c>
      <c r="CF58" s="203" t="e">
        <f>('Monthly Margin'!#REF!+'Monthly Margin'!#REF!+#REF!+#REF!)/1000000</f>
        <v>#REF!</v>
      </c>
      <c r="CG58" s="203" t="e">
        <f>('Monthly Margin'!#REF!+'Monthly Margin'!#REF!+#REF!+#REF!)/1000000</f>
        <v>#REF!</v>
      </c>
      <c r="CH58" s="203" t="e">
        <f>('Monthly Margin'!#REF!+'Monthly Margin'!#REF!+#REF!+#REF!)/1000000</f>
        <v>#REF!</v>
      </c>
      <c r="CI58" s="203" t="e">
        <f>('Monthly Margin'!#REF!+'Monthly Margin'!#REF!+#REF!+#REF!)/1000000</f>
        <v>#REF!</v>
      </c>
      <c r="CJ58" s="203" t="e">
        <f>('Monthly Margin'!#REF!+'Monthly Margin'!#REF!+#REF!+#REF!)/1000000</f>
        <v>#REF!</v>
      </c>
      <c r="CK58" s="203" t="e">
        <f>('Monthly Margin'!#REF!+'Monthly Margin'!#REF!+#REF!+#REF!)/1000000</f>
        <v>#REF!</v>
      </c>
      <c r="CL58" s="203" t="e">
        <f>('Monthly Margin'!#REF!+'Monthly Margin'!#REF!+#REF!+#REF!)/1000000</f>
        <v>#REF!</v>
      </c>
      <c r="CM58" s="203" t="e">
        <f>('Monthly Margin'!#REF!+'Monthly Margin'!#REF!+#REF!+#REF!)/1000000</f>
        <v>#REF!</v>
      </c>
      <c r="CN58" s="203" t="e">
        <f>('Monthly Margin'!#REF!+'Monthly Margin'!#REF!+#REF!+#REF!)/1000000</f>
        <v>#REF!</v>
      </c>
      <c r="CO58" s="203" t="e">
        <f>('Monthly Margin'!#REF!+'Monthly Margin'!#REF!+#REF!+#REF!)/1000000</f>
        <v>#REF!</v>
      </c>
      <c r="CP58" s="203" t="e">
        <f>('Monthly Margin'!#REF!+'Monthly Margin'!#REF!+#REF!+#REF!)/1000000</f>
        <v>#REF!</v>
      </c>
      <c r="CQ58" s="203"/>
      <c r="CR58" s="203" t="e">
        <f>('Monthly Margin'!#REF!+'Monthly Margin'!#REF!+#REF!+#REF!)/1000000</f>
        <v>#REF!</v>
      </c>
      <c r="CS58" s="203" t="e">
        <f>('Monthly Margin'!#REF!+'Monthly Margin'!#REF!+#REF!+#REF!)/1000000</f>
        <v>#REF!</v>
      </c>
      <c r="CT58" s="203" t="e">
        <f>('Monthly Margin'!#REF!+'Monthly Margin'!#REF!+#REF!+#REF!)/1000000</f>
        <v>#REF!</v>
      </c>
      <c r="CU58" s="203" t="e">
        <f>('Monthly Margin'!#REF!+'Monthly Margin'!#REF!+#REF!+#REF!)/1000000</f>
        <v>#REF!</v>
      </c>
      <c r="CV58" s="203" t="e">
        <f>('Monthly Margin'!#REF!+'Monthly Margin'!#REF!+#REF!+#REF!)/1000000</f>
        <v>#REF!</v>
      </c>
      <c r="CW58" s="203" t="e">
        <f>('Monthly Margin'!#REF!+'Monthly Margin'!#REF!+#REF!+#REF!)/1000000</f>
        <v>#REF!</v>
      </c>
      <c r="CX58" s="203" t="e">
        <f>('Monthly Margin'!#REF!+'Monthly Margin'!#REF!+#REF!+#REF!)/1000000</f>
        <v>#REF!</v>
      </c>
      <c r="CY58" s="203" t="e">
        <f>('Monthly Margin'!#REF!+'Monthly Margin'!#REF!+#REF!+#REF!)/1000000</f>
        <v>#REF!</v>
      </c>
      <c r="CZ58" s="203" t="e">
        <f>('Monthly Margin'!#REF!+'Monthly Margin'!#REF!+#REF!+#REF!)/1000000</f>
        <v>#REF!</v>
      </c>
      <c r="DA58" s="203" t="e">
        <f>('Monthly Margin'!#REF!+'Monthly Margin'!#REF!+#REF!+#REF!)/1000000</f>
        <v>#REF!</v>
      </c>
      <c r="DB58" s="203" t="e">
        <f>('Monthly Margin'!#REF!+'Monthly Margin'!#REF!+#REF!+#REF!)/1000000</f>
        <v>#REF!</v>
      </c>
      <c r="DC58" s="203" t="e">
        <f>('Monthly Margin'!#REF!+'Monthly Margin'!#REF!+#REF!+#REF!)/1000000</f>
        <v>#REF!</v>
      </c>
      <c r="DD58" s="203"/>
      <c r="DE58" s="203" t="e">
        <f>('Monthly Margin'!#REF!+'Monthly Margin'!#REF!+#REF!+#REF!)/1000000</f>
        <v>#REF!</v>
      </c>
      <c r="DF58" s="203" t="e">
        <f>('Monthly Margin'!#REF!+'Monthly Margin'!#REF!+#REF!+#REF!)/1000000</f>
        <v>#REF!</v>
      </c>
      <c r="DG58" s="203" t="e">
        <f>('Monthly Margin'!#REF!+'Monthly Margin'!#REF!+#REF!+#REF!)/1000000</f>
        <v>#REF!</v>
      </c>
      <c r="DH58" s="203" t="e">
        <f>('Monthly Margin'!#REF!+'Monthly Margin'!#REF!+#REF!+#REF!)/1000000</f>
        <v>#REF!</v>
      </c>
      <c r="DI58" s="203" t="e">
        <f>('Monthly Margin'!#REF!+'Monthly Margin'!#REF!+#REF!+#REF!)/1000000</f>
        <v>#REF!</v>
      </c>
      <c r="DJ58" s="203" t="e">
        <f>('Monthly Margin'!#REF!+'Monthly Margin'!#REF!+#REF!+#REF!)/1000000</f>
        <v>#REF!</v>
      </c>
      <c r="DK58" s="203" t="e">
        <f>('Monthly Margin'!#REF!+'Monthly Margin'!#REF!+#REF!+#REF!)/1000000</f>
        <v>#REF!</v>
      </c>
      <c r="DL58" s="203" t="e">
        <f>('Monthly Margin'!#REF!+'Monthly Margin'!#REF!+#REF!+#REF!)/1000000</f>
        <v>#REF!</v>
      </c>
      <c r="DM58" s="203" t="e">
        <f>('Monthly Margin'!#REF!+'Monthly Margin'!#REF!+#REF!+#REF!)/1000000</f>
        <v>#REF!</v>
      </c>
      <c r="DN58" s="203" t="e">
        <f>('Monthly Margin'!#REF!+'Monthly Margin'!#REF!+#REF!+#REF!)/1000000</f>
        <v>#REF!</v>
      </c>
      <c r="DO58" s="203" t="e">
        <f>('Monthly Margin'!#REF!+'Monthly Margin'!#REF!+#REF!+#REF!)/1000000</f>
        <v>#REF!</v>
      </c>
      <c r="DP58" s="203" t="e">
        <f>('Monthly Margin'!#REF!+'Monthly Margin'!#REF!+#REF!+#REF!)/1000000</f>
        <v>#REF!</v>
      </c>
      <c r="DQ58" s="203"/>
      <c r="DR58" s="203" t="e">
        <f>('Monthly Margin'!#REF!+'Monthly Margin'!#REF!+#REF!+#REF!)/1000000</f>
        <v>#REF!</v>
      </c>
      <c r="DS58" s="203" t="e">
        <f>('Monthly Margin'!#REF!+'Monthly Margin'!#REF!+#REF!+#REF!)/1000000</f>
        <v>#REF!</v>
      </c>
      <c r="DT58" s="203" t="e">
        <f>('Monthly Margin'!#REF!+'Monthly Margin'!#REF!+#REF!+#REF!)/1000000</f>
        <v>#REF!</v>
      </c>
      <c r="DU58" s="203" t="e">
        <f>('Monthly Margin'!#REF!+'Monthly Margin'!#REF!+#REF!+#REF!)/1000000</f>
        <v>#REF!</v>
      </c>
      <c r="DV58" s="203" t="e">
        <f>('Monthly Margin'!#REF!+'Monthly Margin'!#REF!+#REF!+#REF!)/1000000</f>
        <v>#REF!</v>
      </c>
      <c r="DW58" s="203" t="e">
        <f>('Monthly Margin'!#REF!+'Monthly Margin'!#REF!+#REF!+#REF!)/1000000</f>
        <v>#REF!</v>
      </c>
      <c r="DX58" s="203" t="e">
        <f>('Monthly Margin'!#REF!+'Monthly Margin'!#REF!+#REF!+#REF!)/1000000</f>
        <v>#REF!</v>
      </c>
      <c r="DY58" s="203" t="e">
        <f>('Monthly Margin'!#REF!+'Monthly Margin'!#REF!+#REF!+#REF!)/1000000</f>
        <v>#REF!</v>
      </c>
      <c r="DZ58" s="203" t="e">
        <f>('Monthly Margin'!#REF!+'Monthly Margin'!#REF!+#REF!+#REF!)/1000000</f>
        <v>#REF!</v>
      </c>
      <c r="EA58" s="203" t="e">
        <f>('Monthly Margin'!#REF!+'Monthly Margin'!#REF!+#REF!+#REF!)/1000000</f>
        <v>#REF!</v>
      </c>
      <c r="EB58" s="203" t="e">
        <f>('Monthly Margin'!#REF!+'Monthly Margin'!#REF!+#REF!+#REF!)/1000000</f>
        <v>#REF!</v>
      </c>
      <c r="EC58" s="203" t="e">
        <f>('Monthly Margin'!#REF!+'Monthly Margin'!#REF!+#REF!+#REF!)/1000000</f>
        <v>#REF!</v>
      </c>
    </row>
    <row r="59" spans="1:133" x14ac:dyDescent="0.2">
      <c r="B59" s="31"/>
      <c r="C59" s="35"/>
      <c r="D59" s="3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</row>
    <row r="60" spans="1:133" x14ac:dyDescent="0.2">
      <c r="A60" s="37">
        <f>A18+20</f>
        <v>27</v>
      </c>
      <c r="B60" s="35"/>
      <c r="C60" s="43" t="s">
        <v>51</v>
      </c>
      <c r="D60" s="43"/>
      <c r="E60" s="55" t="e">
        <f t="shared" ref="E60" si="44">SUM(E56:E58)</f>
        <v>#REF!</v>
      </c>
      <c r="F60" s="55" t="e">
        <f t="shared" ref="F60:BP60" si="45">SUM(F56:F58)</f>
        <v>#REF!</v>
      </c>
      <c r="G60" s="55" t="e">
        <f t="shared" si="45"/>
        <v>#REF!</v>
      </c>
      <c r="H60" s="55" t="e">
        <f t="shared" si="45"/>
        <v>#REF!</v>
      </c>
      <c r="I60" s="55" t="e">
        <f t="shared" si="45"/>
        <v>#REF!</v>
      </c>
      <c r="J60" s="55" t="e">
        <f t="shared" si="45"/>
        <v>#REF!</v>
      </c>
      <c r="K60" s="55" t="e">
        <f t="shared" si="45"/>
        <v>#REF!</v>
      </c>
      <c r="L60" s="55" t="e">
        <f t="shared" si="45"/>
        <v>#REF!</v>
      </c>
      <c r="M60" s="55" t="e">
        <f t="shared" si="45"/>
        <v>#REF!</v>
      </c>
      <c r="N60" s="55" t="e">
        <f t="shared" si="45"/>
        <v>#REF!</v>
      </c>
      <c r="O60" s="55" t="e">
        <f t="shared" si="45"/>
        <v>#REF!</v>
      </c>
      <c r="P60" s="55" t="e">
        <f t="shared" si="45"/>
        <v>#REF!</v>
      </c>
      <c r="Q60" s="55"/>
      <c r="R60" s="55" t="e">
        <f t="shared" si="45"/>
        <v>#REF!</v>
      </c>
      <c r="S60" s="55" t="e">
        <f t="shared" si="45"/>
        <v>#REF!</v>
      </c>
      <c r="T60" s="55" t="e">
        <f t="shared" si="45"/>
        <v>#REF!</v>
      </c>
      <c r="U60" s="55" t="e">
        <f t="shared" si="45"/>
        <v>#REF!</v>
      </c>
      <c r="V60" s="55" t="e">
        <f t="shared" si="45"/>
        <v>#REF!</v>
      </c>
      <c r="W60" s="55" t="e">
        <f t="shared" si="45"/>
        <v>#REF!</v>
      </c>
      <c r="X60" s="55" t="e">
        <f t="shared" si="45"/>
        <v>#REF!</v>
      </c>
      <c r="Y60" s="55" t="e">
        <f t="shared" si="45"/>
        <v>#REF!</v>
      </c>
      <c r="Z60" s="55" t="e">
        <f t="shared" si="45"/>
        <v>#REF!</v>
      </c>
      <c r="AA60" s="55" t="e">
        <f t="shared" si="45"/>
        <v>#REF!</v>
      </c>
      <c r="AB60" s="55" t="e">
        <f t="shared" si="45"/>
        <v>#REF!</v>
      </c>
      <c r="AC60" s="55" t="e">
        <f t="shared" si="45"/>
        <v>#REF!</v>
      </c>
      <c r="AD60" s="55"/>
      <c r="AE60" s="55" t="e">
        <f t="shared" si="45"/>
        <v>#REF!</v>
      </c>
      <c r="AF60" s="55" t="e">
        <f t="shared" si="45"/>
        <v>#REF!</v>
      </c>
      <c r="AG60" s="55" t="e">
        <f t="shared" si="45"/>
        <v>#REF!</v>
      </c>
      <c r="AH60" s="55" t="e">
        <f t="shared" si="45"/>
        <v>#REF!</v>
      </c>
      <c r="AI60" s="55" t="e">
        <f t="shared" si="45"/>
        <v>#REF!</v>
      </c>
      <c r="AJ60" s="55" t="e">
        <f t="shared" si="45"/>
        <v>#REF!</v>
      </c>
      <c r="AK60" s="55" t="e">
        <f t="shared" si="45"/>
        <v>#REF!</v>
      </c>
      <c r="AL60" s="55" t="e">
        <f t="shared" si="45"/>
        <v>#REF!</v>
      </c>
      <c r="AM60" s="55" t="e">
        <f t="shared" si="45"/>
        <v>#REF!</v>
      </c>
      <c r="AN60" s="55" t="e">
        <f t="shared" si="45"/>
        <v>#REF!</v>
      </c>
      <c r="AO60" s="55" t="e">
        <f t="shared" si="45"/>
        <v>#REF!</v>
      </c>
      <c r="AP60" s="55" t="e">
        <f t="shared" si="45"/>
        <v>#REF!</v>
      </c>
      <c r="AQ60" s="55"/>
      <c r="AR60" s="55" t="e">
        <f t="shared" si="45"/>
        <v>#REF!</v>
      </c>
      <c r="AS60" s="55" t="e">
        <f t="shared" si="45"/>
        <v>#REF!</v>
      </c>
      <c r="AT60" s="55" t="e">
        <f t="shared" si="45"/>
        <v>#REF!</v>
      </c>
      <c r="AU60" s="55" t="e">
        <f t="shared" si="45"/>
        <v>#REF!</v>
      </c>
      <c r="AV60" s="55" t="e">
        <f t="shared" si="45"/>
        <v>#REF!</v>
      </c>
      <c r="AW60" s="55" t="e">
        <f t="shared" si="45"/>
        <v>#REF!</v>
      </c>
      <c r="AX60" s="55" t="e">
        <f t="shared" si="45"/>
        <v>#REF!</v>
      </c>
      <c r="AY60" s="55" t="e">
        <f t="shared" si="45"/>
        <v>#REF!</v>
      </c>
      <c r="AZ60" s="55" t="e">
        <f t="shared" si="45"/>
        <v>#REF!</v>
      </c>
      <c r="BA60" s="55" t="e">
        <f t="shared" si="45"/>
        <v>#REF!</v>
      </c>
      <c r="BB60" s="55" t="e">
        <f t="shared" si="45"/>
        <v>#REF!</v>
      </c>
      <c r="BC60" s="55" t="e">
        <f t="shared" si="45"/>
        <v>#REF!</v>
      </c>
      <c r="BD60" s="55"/>
      <c r="BE60" s="55" t="e">
        <f t="shared" si="45"/>
        <v>#REF!</v>
      </c>
      <c r="BF60" s="55" t="e">
        <f t="shared" si="45"/>
        <v>#REF!</v>
      </c>
      <c r="BG60" s="55" t="e">
        <f t="shared" si="45"/>
        <v>#REF!</v>
      </c>
      <c r="BH60" s="55" t="e">
        <f t="shared" si="45"/>
        <v>#REF!</v>
      </c>
      <c r="BI60" s="55" t="e">
        <f t="shared" si="45"/>
        <v>#REF!</v>
      </c>
      <c r="BJ60" s="55" t="e">
        <f t="shared" si="45"/>
        <v>#REF!</v>
      </c>
      <c r="BK60" s="55" t="e">
        <f t="shared" si="45"/>
        <v>#REF!</v>
      </c>
      <c r="BL60" s="55" t="e">
        <f t="shared" si="45"/>
        <v>#REF!</v>
      </c>
      <c r="BM60" s="55" t="e">
        <f t="shared" si="45"/>
        <v>#REF!</v>
      </c>
      <c r="BN60" s="55" t="e">
        <f t="shared" si="45"/>
        <v>#REF!</v>
      </c>
      <c r="BO60" s="55" t="e">
        <f t="shared" si="45"/>
        <v>#REF!</v>
      </c>
      <c r="BP60" s="55" t="e">
        <f t="shared" si="45"/>
        <v>#REF!</v>
      </c>
      <c r="BQ60" s="55"/>
      <c r="BR60" s="55" t="e">
        <f t="shared" ref="BR60:EC60" si="46">SUM(BR56:BR58)</f>
        <v>#REF!</v>
      </c>
      <c r="BS60" s="55" t="e">
        <f t="shared" si="46"/>
        <v>#REF!</v>
      </c>
      <c r="BT60" s="55" t="e">
        <f t="shared" si="46"/>
        <v>#REF!</v>
      </c>
      <c r="BU60" s="55" t="e">
        <f t="shared" si="46"/>
        <v>#REF!</v>
      </c>
      <c r="BV60" s="55" t="e">
        <f t="shared" si="46"/>
        <v>#REF!</v>
      </c>
      <c r="BW60" s="55" t="e">
        <f t="shared" si="46"/>
        <v>#REF!</v>
      </c>
      <c r="BX60" s="55" t="e">
        <f t="shared" si="46"/>
        <v>#REF!</v>
      </c>
      <c r="BY60" s="55" t="e">
        <f t="shared" si="46"/>
        <v>#REF!</v>
      </c>
      <c r="BZ60" s="55" t="e">
        <f t="shared" si="46"/>
        <v>#REF!</v>
      </c>
      <c r="CA60" s="55" t="e">
        <f t="shared" si="46"/>
        <v>#REF!</v>
      </c>
      <c r="CB60" s="55" t="e">
        <f t="shared" si="46"/>
        <v>#REF!</v>
      </c>
      <c r="CC60" s="55" t="e">
        <f t="shared" si="46"/>
        <v>#REF!</v>
      </c>
      <c r="CD60" s="55"/>
      <c r="CE60" s="55" t="e">
        <f t="shared" si="46"/>
        <v>#REF!</v>
      </c>
      <c r="CF60" s="55" t="e">
        <f t="shared" si="46"/>
        <v>#REF!</v>
      </c>
      <c r="CG60" s="55" t="e">
        <f t="shared" si="46"/>
        <v>#REF!</v>
      </c>
      <c r="CH60" s="55" t="e">
        <f t="shared" si="46"/>
        <v>#REF!</v>
      </c>
      <c r="CI60" s="55" t="e">
        <f t="shared" si="46"/>
        <v>#REF!</v>
      </c>
      <c r="CJ60" s="55" t="e">
        <f t="shared" si="46"/>
        <v>#REF!</v>
      </c>
      <c r="CK60" s="55" t="e">
        <f t="shared" si="46"/>
        <v>#REF!</v>
      </c>
      <c r="CL60" s="55" t="e">
        <f t="shared" si="46"/>
        <v>#REF!</v>
      </c>
      <c r="CM60" s="55" t="e">
        <f t="shared" si="46"/>
        <v>#REF!</v>
      </c>
      <c r="CN60" s="55" t="e">
        <f t="shared" si="46"/>
        <v>#REF!</v>
      </c>
      <c r="CO60" s="55" t="e">
        <f t="shared" si="46"/>
        <v>#REF!</v>
      </c>
      <c r="CP60" s="55" t="e">
        <f t="shared" si="46"/>
        <v>#REF!</v>
      </c>
      <c r="CQ60" s="55"/>
      <c r="CR60" s="55" t="e">
        <f t="shared" si="46"/>
        <v>#REF!</v>
      </c>
      <c r="CS60" s="55" t="e">
        <f t="shared" si="46"/>
        <v>#REF!</v>
      </c>
      <c r="CT60" s="55" t="e">
        <f t="shared" si="46"/>
        <v>#REF!</v>
      </c>
      <c r="CU60" s="55" t="e">
        <f t="shared" si="46"/>
        <v>#REF!</v>
      </c>
      <c r="CV60" s="55" t="e">
        <f t="shared" si="46"/>
        <v>#REF!</v>
      </c>
      <c r="CW60" s="55" t="e">
        <f t="shared" si="46"/>
        <v>#REF!</v>
      </c>
      <c r="CX60" s="55" t="e">
        <f t="shared" si="46"/>
        <v>#REF!</v>
      </c>
      <c r="CY60" s="55" t="e">
        <f t="shared" si="46"/>
        <v>#REF!</v>
      </c>
      <c r="CZ60" s="55" t="e">
        <f t="shared" si="46"/>
        <v>#REF!</v>
      </c>
      <c r="DA60" s="55" t="e">
        <f t="shared" si="46"/>
        <v>#REF!</v>
      </c>
      <c r="DB60" s="55" t="e">
        <f t="shared" si="46"/>
        <v>#REF!</v>
      </c>
      <c r="DC60" s="55" t="e">
        <f t="shared" si="46"/>
        <v>#REF!</v>
      </c>
      <c r="DD60" s="55"/>
      <c r="DE60" s="55" t="e">
        <f t="shared" si="46"/>
        <v>#REF!</v>
      </c>
      <c r="DF60" s="55" t="e">
        <f t="shared" si="46"/>
        <v>#REF!</v>
      </c>
      <c r="DG60" s="55" t="e">
        <f t="shared" si="46"/>
        <v>#REF!</v>
      </c>
      <c r="DH60" s="55" t="e">
        <f t="shared" si="46"/>
        <v>#REF!</v>
      </c>
      <c r="DI60" s="55" t="e">
        <f t="shared" si="46"/>
        <v>#REF!</v>
      </c>
      <c r="DJ60" s="55" t="e">
        <f t="shared" si="46"/>
        <v>#REF!</v>
      </c>
      <c r="DK60" s="55" t="e">
        <f t="shared" si="46"/>
        <v>#REF!</v>
      </c>
      <c r="DL60" s="55" t="e">
        <f t="shared" si="46"/>
        <v>#REF!</v>
      </c>
      <c r="DM60" s="55" t="e">
        <f t="shared" si="46"/>
        <v>#REF!</v>
      </c>
      <c r="DN60" s="55" t="e">
        <f t="shared" si="46"/>
        <v>#REF!</v>
      </c>
      <c r="DO60" s="55" t="e">
        <f t="shared" si="46"/>
        <v>#REF!</v>
      </c>
      <c r="DP60" s="55" t="e">
        <f t="shared" si="46"/>
        <v>#REF!</v>
      </c>
      <c r="DQ60" s="55"/>
      <c r="DR60" s="55" t="e">
        <f t="shared" si="46"/>
        <v>#REF!</v>
      </c>
      <c r="DS60" s="55" t="e">
        <f t="shared" si="46"/>
        <v>#REF!</v>
      </c>
      <c r="DT60" s="55" t="e">
        <f t="shared" si="46"/>
        <v>#REF!</v>
      </c>
      <c r="DU60" s="55" t="e">
        <f t="shared" si="46"/>
        <v>#REF!</v>
      </c>
      <c r="DV60" s="55" t="e">
        <f t="shared" si="46"/>
        <v>#REF!</v>
      </c>
      <c r="DW60" s="55" t="e">
        <f t="shared" si="46"/>
        <v>#REF!</v>
      </c>
      <c r="DX60" s="55" t="e">
        <f t="shared" si="46"/>
        <v>#REF!</v>
      </c>
      <c r="DY60" s="55" t="e">
        <f t="shared" si="46"/>
        <v>#REF!</v>
      </c>
      <c r="DZ60" s="55" t="e">
        <f t="shared" si="46"/>
        <v>#REF!</v>
      </c>
      <c r="EA60" s="55" t="e">
        <f t="shared" si="46"/>
        <v>#REF!</v>
      </c>
      <c r="EB60" s="55" t="e">
        <f t="shared" si="46"/>
        <v>#REF!</v>
      </c>
      <c r="EC60" s="55" t="e">
        <f t="shared" si="46"/>
        <v>#REF!</v>
      </c>
    </row>
    <row r="61" spans="1:133" x14ac:dyDescent="0.2">
      <c r="B61" s="35"/>
      <c r="C61" s="35"/>
      <c r="D61" s="3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</row>
    <row r="62" spans="1:133" x14ac:dyDescent="0.2">
      <c r="A62" s="37">
        <f t="shared" ref="A62:A63" si="47">A20+20</f>
        <v>28</v>
      </c>
      <c r="B62" s="35" t="s">
        <v>52</v>
      </c>
      <c r="C62" s="35"/>
      <c r="D62" s="35"/>
      <c r="E62" s="55" t="e">
        <f>(('Monthly Margin'!#REF!+'Monthly Margin'!#REF!)/1000000)-'Mo. Margins tab to Forecast mod'!E20</f>
        <v>#REF!</v>
      </c>
      <c r="F62" s="55" t="e">
        <f>(('Monthly Margin'!#REF!+'Monthly Margin'!#REF!)/1000000)-'Mo. Margins tab to Forecast mod'!F20</f>
        <v>#REF!</v>
      </c>
      <c r="G62" s="55" t="e">
        <f>(('Monthly Margin'!#REF!+'Monthly Margin'!#REF!)/1000000)-'Mo. Margins tab to Forecast mod'!G20</f>
        <v>#REF!</v>
      </c>
      <c r="H62" s="55" t="e">
        <f>(('Monthly Margin'!#REF!+'Monthly Margin'!#REF!)/1000000)-'Mo. Margins tab to Forecast mod'!H20</f>
        <v>#REF!</v>
      </c>
      <c r="I62" s="55" t="e">
        <f>(('Monthly Margin'!#REF!+'Monthly Margin'!#REF!)/1000000)-'Mo. Margins tab to Forecast mod'!I20</f>
        <v>#REF!</v>
      </c>
      <c r="J62" s="55" t="e">
        <f>(('Monthly Margin'!#REF!+'Monthly Margin'!#REF!)/1000000)-'Mo. Margins tab to Forecast mod'!J20</f>
        <v>#REF!</v>
      </c>
      <c r="K62" s="55" t="e">
        <f>(('Monthly Margin'!#REF!+'Monthly Margin'!#REF!)/1000000)-'Mo. Margins tab to Forecast mod'!K20</f>
        <v>#REF!</v>
      </c>
      <c r="L62" s="55" t="e">
        <f>(('Monthly Margin'!#REF!+'Monthly Margin'!#REF!)/1000000)-'Mo. Margins tab to Forecast mod'!L20</f>
        <v>#REF!</v>
      </c>
      <c r="M62" s="55" t="e">
        <f>(('Monthly Margin'!#REF!+'Monthly Margin'!#REF!)/1000000)-'Mo. Margins tab to Forecast mod'!M20</f>
        <v>#REF!</v>
      </c>
      <c r="N62" s="55" t="e">
        <f>(('Monthly Margin'!#REF!+'Monthly Margin'!#REF!)/1000000)-'Mo. Margins tab to Forecast mod'!N20</f>
        <v>#REF!</v>
      </c>
      <c r="O62" s="55" t="e">
        <f>(('Monthly Margin'!#REF!+'Monthly Margin'!#REF!)/1000000)-'Mo. Margins tab to Forecast mod'!O20</f>
        <v>#REF!</v>
      </c>
      <c r="P62" s="55" t="e">
        <f>(('Monthly Margin'!#REF!+'Monthly Margin'!#REF!)/1000000)-'Mo. Margins tab to Forecast mod'!P20</f>
        <v>#REF!</v>
      </c>
      <c r="Q62" s="55"/>
      <c r="R62" s="55" t="e">
        <f>(('Monthly Margin'!#REF!+'Monthly Margin'!#REF!)/1000000)-'Mo. Margins tab to Forecast mod'!R20</f>
        <v>#REF!</v>
      </c>
      <c r="S62" s="55" t="e">
        <f>(('Monthly Margin'!#REF!+'Monthly Margin'!#REF!)/1000000)-'Mo. Margins tab to Forecast mod'!S20</f>
        <v>#REF!</v>
      </c>
      <c r="T62" s="55" t="e">
        <f>(('Monthly Margin'!#REF!+'Monthly Margin'!#REF!)/1000000)-'Mo. Margins tab to Forecast mod'!T20</f>
        <v>#REF!</v>
      </c>
      <c r="U62" s="55" t="e">
        <f>(('Monthly Margin'!#REF!+'Monthly Margin'!#REF!)/1000000)-'Mo. Margins tab to Forecast mod'!U20</f>
        <v>#REF!</v>
      </c>
      <c r="V62" s="55" t="e">
        <f>(('Monthly Margin'!#REF!+'Monthly Margin'!#REF!)/1000000)-'Mo. Margins tab to Forecast mod'!V20</f>
        <v>#REF!</v>
      </c>
      <c r="W62" s="55" t="e">
        <f>(('Monthly Margin'!#REF!+'Monthly Margin'!#REF!)/1000000)-'Mo. Margins tab to Forecast mod'!W20</f>
        <v>#REF!</v>
      </c>
      <c r="X62" s="55" t="e">
        <f>(('Monthly Margin'!#REF!+'Monthly Margin'!#REF!)/1000000)-'Mo. Margins tab to Forecast mod'!X20</f>
        <v>#REF!</v>
      </c>
      <c r="Y62" s="55" t="e">
        <f>(('Monthly Margin'!#REF!+'Monthly Margin'!#REF!)/1000000)-'Mo. Margins tab to Forecast mod'!Y20</f>
        <v>#REF!</v>
      </c>
      <c r="Z62" s="55" t="e">
        <f>(('Monthly Margin'!#REF!+'Monthly Margin'!#REF!)/1000000)-'Mo. Margins tab to Forecast mod'!Z20</f>
        <v>#REF!</v>
      </c>
      <c r="AA62" s="55" t="e">
        <f>(('Monthly Margin'!#REF!+'Monthly Margin'!#REF!)/1000000)-'Mo. Margins tab to Forecast mod'!AA20</f>
        <v>#REF!</v>
      </c>
      <c r="AB62" s="55" t="e">
        <f>(('Monthly Margin'!#REF!+'Monthly Margin'!#REF!)/1000000)-'Mo. Margins tab to Forecast mod'!AB20</f>
        <v>#REF!</v>
      </c>
      <c r="AC62" s="55" t="e">
        <f>(('Monthly Margin'!#REF!+'Monthly Margin'!#REF!)/1000000)-'Mo. Margins tab to Forecast mod'!AC20</f>
        <v>#REF!</v>
      </c>
      <c r="AD62" s="55"/>
      <c r="AE62" s="55" t="e">
        <f>(('Monthly Margin'!#REF!+'Monthly Margin'!#REF!)/1000000)-'Mo. Margins tab to Forecast mod'!AE20</f>
        <v>#REF!</v>
      </c>
      <c r="AF62" s="55" t="e">
        <f>(('Monthly Margin'!#REF!+'Monthly Margin'!#REF!)/1000000)-'Mo. Margins tab to Forecast mod'!AF20</f>
        <v>#REF!</v>
      </c>
      <c r="AG62" s="55" t="e">
        <f>(('Monthly Margin'!#REF!+'Monthly Margin'!#REF!)/1000000)-'Mo. Margins tab to Forecast mod'!AG20</f>
        <v>#REF!</v>
      </c>
      <c r="AH62" s="55" t="e">
        <f>(('Monthly Margin'!#REF!+'Monthly Margin'!#REF!)/1000000)-'Mo. Margins tab to Forecast mod'!AH20</f>
        <v>#REF!</v>
      </c>
      <c r="AI62" s="55" t="e">
        <f>(('Monthly Margin'!#REF!+'Monthly Margin'!#REF!)/1000000)-'Mo. Margins tab to Forecast mod'!AI20</f>
        <v>#REF!</v>
      </c>
      <c r="AJ62" s="55" t="e">
        <f>(('Monthly Margin'!#REF!+'Monthly Margin'!#REF!)/1000000)-'Mo. Margins tab to Forecast mod'!AJ20</f>
        <v>#REF!</v>
      </c>
      <c r="AK62" s="55" t="e">
        <f>(('Monthly Margin'!#REF!+'Monthly Margin'!#REF!)/1000000)-'Mo. Margins tab to Forecast mod'!AK20</f>
        <v>#REF!</v>
      </c>
      <c r="AL62" s="55" t="e">
        <f>(('Monthly Margin'!#REF!+'Monthly Margin'!#REF!)/1000000)-'Mo. Margins tab to Forecast mod'!AL20</f>
        <v>#REF!</v>
      </c>
      <c r="AM62" s="55" t="e">
        <f>(('Monthly Margin'!#REF!+'Monthly Margin'!#REF!)/1000000)-'Mo. Margins tab to Forecast mod'!AM20</f>
        <v>#REF!</v>
      </c>
      <c r="AN62" s="55" t="e">
        <f>(('Monthly Margin'!#REF!+'Monthly Margin'!#REF!)/1000000)-'Mo. Margins tab to Forecast mod'!AN20</f>
        <v>#REF!</v>
      </c>
      <c r="AO62" s="55" t="e">
        <f>(('Monthly Margin'!#REF!+'Monthly Margin'!#REF!)/1000000)-'Mo. Margins tab to Forecast mod'!AO20</f>
        <v>#REF!</v>
      </c>
      <c r="AP62" s="55" t="e">
        <f>(('Monthly Margin'!#REF!+'Monthly Margin'!#REF!)/1000000)-'Mo. Margins tab to Forecast mod'!AP20</f>
        <v>#REF!</v>
      </c>
      <c r="AQ62" s="55"/>
      <c r="AR62" s="55" t="e">
        <f>(('Monthly Margin'!#REF!+'Monthly Margin'!#REF!)/1000000)-'Mo. Margins tab to Forecast mod'!AR20</f>
        <v>#REF!</v>
      </c>
      <c r="AS62" s="55" t="e">
        <f>(('Monthly Margin'!#REF!+'Monthly Margin'!#REF!)/1000000)-'Mo. Margins tab to Forecast mod'!AS20</f>
        <v>#REF!</v>
      </c>
      <c r="AT62" s="55" t="e">
        <f>(('Monthly Margin'!#REF!+'Monthly Margin'!#REF!)/1000000)-'Mo. Margins tab to Forecast mod'!AT20</f>
        <v>#REF!</v>
      </c>
      <c r="AU62" s="55" t="e">
        <f>(('Monthly Margin'!#REF!+'Monthly Margin'!#REF!)/1000000)-'Mo. Margins tab to Forecast mod'!AU20</f>
        <v>#REF!</v>
      </c>
      <c r="AV62" s="55" t="e">
        <f>(('Monthly Margin'!#REF!+'Monthly Margin'!#REF!)/1000000)-'Mo. Margins tab to Forecast mod'!AV20</f>
        <v>#REF!</v>
      </c>
      <c r="AW62" s="55" t="e">
        <f>(('Monthly Margin'!#REF!+'Monthly Margin'!#REF!)/1000000)-'Mo. Margins tab to Forecast mod'!AW20</f>
        <v>#REF!</v>
      </c>
      <c r="AX62" s="55" t="e">
        <f>(('Monthly Margin'!#REF!+'Monthly Margin'!#REF!)/1000000)-'Mo. Margins tab to Forecast mod'!AX20</f>
        <v>#REF!</v>
      </c>
      <c r="AY62" s="55" t="e">
        <f>(('Monthly Margin'!#REF!+'Monthly Margin'!#REF!)/1000000)-'Mo. Margins tab to Forecast mod'!AY20</f>
        <v>#REF!</v>
      </c>
      <c r="AZ62" s="55" t="e">
        <f>(('Monthly Margin'!#REF!+'Monthly Margin'!#REF!)/1000000)-'Mo. Margins tab to Forecast mod'!AZ20</f>
        <v>#REF!</v>
      </c>
      <c r="BA62" s="55" t="e">
        <f>(('Monthly Margin'!#REF!+'Monthly Margin'!#REF!)/1000000)-'Mo. Margins tab to Forecast mod'!BA20</f>
        <v>#REF!</v>
      </c>
      <c r="BB62" s="55" t="e">
        <f>(('Monthly Margin'!#REF!+'Monthly Margin'!#REF!)/1000000)-'Mo. Margins tab to Forecast mod'!BB20</f>
        <v>#REF!</v>
      </c>
      <c r="BC62" s="55" t="e">
        <f>(('Monthly Margin'!#REF!+'Monthly Margin'!#REF!)/1000000)-'Mo. Margins tab to Forecast mod'!BC20</f>
        <v>#REF!</v>
      </c>
      <c r="BD62" s="55"/>
      <c r="BE62" s="55" t="e">
        <f>(('Monthly Margin'!#REF!+'Monthly Margin'!#REF!)/1000000)-'Mo. Margins tab to Forecast mod'!BE20</f>
        <v>#REF!</v>
      </c>
      <c r="BF62" s="55" t="e">
        <f>(('Monthly Margin'!#REF!+'Monthly Margin'!#REF!)/1000000)-'Mo. Margins tab to Forecast mod'!BF20</f>
        <v>#REF!</v>
      </c>
      <c r="BG62" s="55" t="e">
        <f>(('Monthly Margin'!#REF!+'Monthly Margin'!#REF!)/1000000)-'Mo. Margins tab to Forecast mod'!BG20</f>
        <v>#REF!</v>
      </c>
      <c r="BH62" s="55" t="e">
        <f>(('Monthly Margin'!#REF!+'Monthly Margin'!#REF!)/1000000)-'Mo. Margins tab to Forecast mod'!BH20</f>
        <v>#REF!</v>
      </c>
      <c r="BI62" s="55" t="e">
        <f>(('Monthly Margin'!#REF!+'Monthly Margin'!#REF!)/1000000)-'Mo. Margins tab to Forecast mod'!BI20</f>
        <v>#REF!</v>
      </c>
      <c r="BJ62" s="55" t="e">
        <f>(('Monthly Margin'!#REF!+'Monthly Margin'!#REF!)/1000000)-'Mo. Margins tab to Forecast mod'!BJ20</f>
        <v>#REF!</v>
      </c>
      <c r="BK62" s="55" t="e">
        <f>(('Monthly Margin'!#REF!+'Monthly Margin'!#REF!)/1000000)-'Mo. Margins tab to Forecast mod'!BK20</f>
        <v>#REF!</v>
      </c>
      <c r="BL62" s="55" t="e">
        <f>(('Monthly Margin'!#REF!+'Monthly Margin'!#REF!)/1000000)-'Mo. Margins tab to Forecast mod'!BL20</f>
        <v>#REF!</v>
      </c>
      <c r="BM62" s="55" t="e">
        <f>(('Monthly Margin'!#REF!+'Monthly Margin'!#REF!)/1000000)-'Mo. Margins tab to Forecast mod'!BM20</f>
        <v>#REF!</v>
      </c>
      <c r="BN62" s="55" t="e">
        <f>(('Monthly Margin'!#REF!+'Monthly Margin'!#REF!)/1000000)-'Mo. Margins tab to Forecast mod'!BN20</f>
        <v>#REF!</v>
      </c>
      <c r="BO62" s="55" t="e">
        <f>(('Monthly Margin'!#REF!+'Monthly Margin'!#REF!)/1000000)-'Mo. Margins tab to Forecast mod'!BO20</f>
        <v>#REF!</v>
      </c>
      <c r="BP62" s="55" t="e">
        <f>(('Monthly Margin'!#REF!+'Monthly Margin'!#REF!)/1000000)-'Mo. Margins tab to Forecast mod'!BP20</f>
        <v>#REF!</v>
      </c>
      <c r="BQ62" s="55"/>
      <c r="BR62" s="55" t="e">
        <f>(('Monthly Margin'!#REF!+'Monthly Margin'!#REF!)/1000000)-'Mo. Margins tab to Forecast mod'!BR20</f>
        <v>#REF!</v>
      </c>
      <c r="BS62" s="55" t="e">
        <f>(('Monthly Margin'!#REF!+'Monthly Margin'!#REF!)/1000000)-'Mo. Margins tab to Forecast mod'!BS20</f>
        <v>#REF!</v>
      </c>
      <c r="BT62" s="55" t="e">
        <f>(('Monthly Margin'!#REF!+'Monthly Margin'!#REF!)/1000000)-'Mo. Margins tab to Forecast mod'!BT20</f>
        <v>#REF!</v>
      </c>
      <c r="BU62" s="55" t="e">
        <f>(('Monthly Margin'!#REF!+'Monthly Margin'!#REF!)/1000000)-'Mo. Margins tab to Forecast mod'!BU20</f>
        <v>#REF!</v>
      </c>
      <c r="BV62" s="55" t="e">
        <f>(('Monthly Margin'!#REF!+'Monthly Margin'!#REF!)/1000000)-'Mo. Margins tab to Forecast mod'!BV20</f>
        <v>#REF!</v>
      </c>
      <c r="BW62" s="55" t="e">
        <f>(('Monthly Margin'!#REF!+'Monthly Margin'!#REF!)/1000000)-'Mo. Margins tab to Forecast mod'!BW20</f>
        <v>#REF!</v>
      </c>
      <c r="BX62" s="55" t="e">
        <f>(('Monthly Margin'!#REF!+'Monthly Margin'!#REF!)/1000000)-'Mo. Margins tab to Forecast mod'!BX20</f>
        <v>#REF!</v>
      </c>
      <c r="BY62" s="55" t="e">
        <f>(('Monthly Margin'!#REF!+'Monthly Margin'!#REF!)/1000000)-'Mo. Margins tab to Forecast mod'!BY20</f>
        <v>#REF!</v>
      </c>
      <c r="BZ62" s="55" t="e">
        <f>(('Monthly Margin'!#REF!+'Monthly Margin'!#REF!)/1000000)-'Mo. Margins tab to Forecast mod'!BZ20</f>
        <v>#REF!</v>
      </c>
      <c r="CA62" s="55" t="e">
        <f>(('Monthly Margin'!#REF!+'Monthly Margin'!#REF!)/1000000)-'Mo. Margins tab to Forecast mod'!CA20</f>
        <v>#REF!</v>
      </c>
      <c r="CB62" s="55" t="e">
        <f>(('Monthly Margin'!#REF!+'Monthly Margin'!#REF!)/1000000)-'Mo. Margins tab to Forecast mod'!CB20</f>
        <v>#REF!</v>
      </c>
      <c r="CC62" s="55" t="e">
        <f>(('Monthly Margin'!#REF!+'Monthly Margin'!#REF!)/1000000)-'Mo. Margins tab to Forecast mod'!CC20</f>
        <v>#REF!</v>
      </c>
      <c r="CD62" s="55"/>
      <c r="CE62" s="55" t="e">
        <f>(('Monthly Margin'!#REF!+'Monthly Margin'!#REF!)/1000000)-'Mo. Margins tab to Forecast mod'!CE20</f>
        <v>#REF!</v>
      </c>
      <c r="CF62" s="55" t="e">
        <f>(('Monthly Margin'!#REF!+'Monthly Margin'!#REF!)/1000000)-'Mo. Margins tab to Forecast mod'!CF20</f>
        <v>#REF!</v>
      </c>
      <c r="CG62" s="55" t="e">
        <f>(('Monthly Margin'!#REF!+'Monthly Margin'!#REF!)/1000000)-'Mo. Margins tab to Forecast mod'!CG20</f>
        <v>#REF!</v>
      </c>
      <c r="CH62" s="55" t="e">
        <f>(('Monthly Margin'!#REF!+'Monthly Margin'!#REF!)/1000000)-'Mo. Margins tab to Forecast mod'!CH20</f>
        <v>#REF!</v>
      </c>
      <c r="CI62" s="55" t="e">
        <f>(('Monthly Margin'!#REF!+'Monthly Margin'!#REF!)/1000000)-'Mo. Margins tab to Forecast mod'!CI20</f>
        <v>#REF!</v>
      </c>
      <c r="CJ62" s="55" t="e">
        <f>(('Monthly Margin'!#REF!+'Monthly Margin'!#REF!)/1000000)-'Mo. Margins tab to Forecast mod'!CJ20</f>
        <v>#REF!</v>
      </c>
      <c r="CK62" s="55" t="e">
        <f>(('Monthly Margin'!#REF!+'Monthly Margin'!#REF!)/1000000)-'Mo. Margins tab to Forecast mod'!CK20</f>
        <v>#REF!</v>
      </c>
      <c r="CL62" s="55" t="e">
        <f>(('Monthly Margin'!#REF!+'Monthly Margin'!#REF!)/1000000)-'Mo. Margins tab to Forecast mod'!CL20</f>
        <v>#REF!</v>
      </c>
      <c r="CM62" s="55" t="e">
        <f>(('Monthly Margin'!#REF!+'Monthly Margin'!#REF!)/1000000)-'Mo. Margins tab to Forecast mod'!CM20</f>
        <v>#REF!</v>
      </c>
      <c r="CN62" s="55" t="e">
        <f>(('Monthly Margin'!#REF!+'Monthly Margin'!#REF!)/1000000)-'Mo. Margins tab to Forecast mod'!CN20</f>
        <v>#REF!</v>
      </c>
      <c r="CO62" s="55" t="e">
        <f>(('Monthly Margin'!#REF!+'Monthly Margin'!#REF!)/1000000)-'Mo. Margins tab to Forecast mod'!CO20</f>
        <v>#REF!</v>
      </c>
      <c r="CP62" s="55" t="e">
        <f>(('Monthly Margin'!#REF!+'Monthly Margin'!#REF!)/1000000)-'Mo. Margins tab to Forecast mod'!CP20</f>
        <v>#REF!</v>
      </c>
      <c r="CQ62" s="55"/>
      <c r="CR62" s="55" t="e">
        <f>(('Monthly Margin'!#REF!+'Monthly Margin'!#REF!)/1000000)-'Mo. Margins tab to Forecast mod'!CR20</f>
        <v>#REF!</v>
      </c>
      <c r="CS62" s="55" t="e">
        <f>(('Monthly Margin'!#REF!+'Monthly Margin'!#REF!)/1000000)-'Mo. Margins tab to Forecast mod'!CS20</f>
        <v>#REF!</v>
      </c>
      <c r="CT62" s="55" t="e">
        <f>(('Monthly Margin'!#REF!+'Monthly Margin'!#REF!)/1000000)-'Mo. Margins tab to Forecast mod'!CT20</f>
        <v>#REF!</v>
      </c>
      <c r="CU62" s="55" t="e">
        <f>(('Monthly Margin'!#REF!+'Monthly Margin'!#REF!)/1000000)-'Mo. Margins tab to Forecast mod'!CU20</f>
        <v>#REF!</v>
      </c>
      <c r="CV62" s="55" t="e">
        <f>(('Monthly Margin'!#REF!+'Monthly Margin'!#REF!)/1000000)-'Mo. Margins tab to Forecast mod'!CV20</f>
        <v>#REF!</v>
      </c>
      <c r="CW62" s="55" t="e">
        <f>(('Monthly Margin'!#REF!+'Monthly Margin'!#REF!)/1000000)-'Mo. Margins tab to Forecast mod'!CW20</f>
        <v>#REF!</v>
      </c>
      <c r="CX62" s="55" t="e">
        <f>(('Monthly Margin'!#REF!+'Monthly Margin'!#REF!)/1000000)-'Mo. Margins tab to Forecast mod'!CX20</f>
        <v>#REF!</v>
      </c>
      <c r="CY62" s="55" t="e">
        <f>(('Monthly Margin'!#REF!+'Monthly Margin'!#REF!)/1000000)-'Mo. Margins tab to Forecast mod'!CY20</f>
        <v>#REF!</v>
      </c>
      <c r="CZ62" s="55" t="e">
        <f>(('Monthly Margin'!#REF!+'Monthly Margin'!#REF!)/1000000)-'Mo. Margins tab to Forecast mod'!CZ20</f>
        <v>#REF!</v>
      </c>
      <c r="DA62" s="55" t="e">
        <f>(('Monthly Margin'!#REF!+'Monthly Margin'!#REF!)/1000000)-'Mo. Margins tab to Forecast mod'!DA20</f>
        <v>#REF!</v>
      </c>
      <c r="DB62" s="55" t="e">
        <f>(('Monthly Margin'!#REF!+'Monthly Margin'!#REF!)/1000000)-'Mo. Margins tab to Forecast mod'!DB20</f>
        <v>#REF!</v>
      </c>
      <c r="DC62" s="55" t="e">
        <f>(('Monthly Margin'!#REF!+'Monthly Margin'!#REF!)/1000000)-'Mo. Margins tab to Forecast mod'!DC20</f>
        <v>#REF!</v>
      </c>
      <c r="DD62" s="55"/>
      <c r="DE62" s="55" t="e">
        <f>(('Monthly Margin'!#REF!+'Monthly Margin'!#REF!)/1000000)-'Mo. Margins tab to Forecast mod'!DE20</f>
        <v>#REF!</v>
      </c>
      <c r="DF62" s="55" t="e">
        <f>(('Monthly Margin'!#REF!+'Monthly Margin'!#REF!)/1000000)-'Mo. Margins tab to Forecast mod'!DF20</f>
        <v>#REF!</v>
      </c>
      <c r="DG62" s="55" t="e">
        <f>(('Monthly Margin'!#REF!+'Monthly Margin'!#REF!)/1000000)-'Mo. Margins tab to Forecast mod'!DG20</f>
        <v>#REF!</v>
      </c>
      <c r="DH62" s="55" t="e">
        <f>(('Monthly Margin'!#REF!+'Monthly Margin'!#REF!)/1000000)-'Mo. Margins tab to Forecast mod'!DH20</f>
        <v>#REF!</v>
      </c>
      <c r="DI62" s="55" t="e">
        <f>(('Monthly Margin'!#REF!+'Monthly Margin'!#REF!)/1000000)-'Mo. Margins tab to Forecast mod'!DI20</f>
        <v>#REF!</v>
      </c>
      <c r="DJ62" s="55" t="e">
        <f>(('Monthly Margin'!#REF!+'Monthly Margin'!#REF!)/1000000)-'Mo. Margins tab to Forecast mod'!DJ20</f>
        <v>#REF!</v>
      </c>
      <c r="DK62" s="55" t="e">
        <f>(('Monthly Margin'!#REF!+'Monthly Margin'!#REF!)/1000000)-'Mo. Margins tab to Forecast mod'!DK20</f>
        <v>#REF!</v>
      </c>
      <c r="DL62" s="55" t="e">
        <f>(('Monthly Margin'!#REF!+'Monthly Margin'!#REF!)/1000000)-'Mo. Margins tab to Forecast mod'!DL20</f>
        <v>#REF!</v>
      </c>
      <c r="DM62" s="55" t="e">
        <f>(('Monthly Margin'!#REF!+'Monthly Margin'!#REF!)/1000000)-'Mo. Margins tab to Forecast mod'!DM20</f>
        <v>#REF!</v>
      </c>
      <c r="DN62" s="55" t="e">
        <f>(('Monthly Margin'!#REF!+'Monthly Margin'!#REF!)/1000000)-'Mo. Margins tab to Forecast mod'!DN20</f>
        <v>#REF!</v>
      </c>
      <c r="DO62" s="55" t="e">
        <f>(('Monthly Margin'!#REF!+'Monthly Margin'!#REF!)/1000000)-'Mo. Margins tab to Forecast mod'!DO20</f>
        <v>#REF!</v>
      </c>
      <c r="DP62" s="55" t="e">
        <f>(('Monthly Margin'!#REF!+'Monthly Margin'!#REF!)/1000000)-'Mo. Margins tab to Forecast mod'!DP20</f>
        <v>#REF!</v>
      </c>
      <c r="DQ62" s="55"/>
      <c r="DR62" s="55" t="e">
        <f>(('Monthly Margin'!#REF!+'Monthly Margin'!#REF!)/1000000)-'Mo. Margins tab to Forecast mod'!DR20</f>
        <v>#REF!</v>
      </c>
      <c r="DS62" s="55" t="e">
        <f>(('Monthly Margin'!#REF!+'Monthly Margin'!#REF!)/1000000)-'Mo. Margins tab to Forecast mod'!DS20</f>
        <v>#REF!</v>
      </c>
      <c r="DT62" s="55" t="e">
        <f>(('Monthly Margin'!#REF!+'Monthly Margin'!#REF!)/1000000)-'Mo. Margins tab to Forecast mod'!DT20</f>
        <v>#REF!</v>
      </c>
      <c r="DU62" s="55" t="e">
        <f>(('Monthly Margin'!#REF!+'Monthly Margin'!#REF!)/1000000)-'Mo. Margins tab to Forecast mod'!DU20</f>
        <v>#REF!</v>
      </c>
      <c r="DV62" s="55" t="e">
        <f>(('Monthly Margin'!#REF!+'Monthly Margin'!#REF!)/1000000)-'Mo. Margins tab to Forecast mod'!DV20</f>
        <v>#REF!</v>
      </c>
      <c r="DW62" s="55" t="e">
        <f>(('Monthly Margin'!#REF!+'Monthly Margin'!#REF!)/1000000)-'Mo. Margins tab to Forecast mod'!DW20</f>
        <v>#REF!</v>
      </c>
      <c r="DX62" s="55" t="e">
        <f>(('Monthly Margin'!#REF!+'Monthly Margin'!#REF!)/1000000)-'Mo. Margins tab to Forecast mod'!DX20</f>
        <v>#REF!</v>
      </c>
      <c r="DY62" s="55" t="e">
        <f>(('Monthly Margin'!#REF!+'Monthly Margin'!#REF!)/1000000)-'Mo. Margins tab to Forecast mod'!DY20</f>
        <v>#REF!</v>
      </c>
      <c r="DZ62" s="55" t="e">
        <f>(('Monthly Margin'!#REF!+'Monthly Margin'!#REF!)/1000000)-'Mo. Margins tab to Forecast mod'!DZ20</f>
        <v>#REF!</v>
      </c>
      <c r="EA62" s="55" t="e">
        <f>(('Monthly Margin'!#REF!+'Monthly Margin'!#REF!)/1000000)-'Mo. Margins tab to Forecast mod'!EA20</f>
        <v>#REF!</v>
      </c>
      <c r="EB62" s="55" t="e">
        <f>(('Monthly Margin'!#REF!+'Monthly Margin'!#REF!)/1000000)-'Mo. Margins tab to Forecast mod'!EB20</f>
        <v>#REF!</v>
      </c>
      <c r="EC62" s="55" t="e">
        <f>(('Monthly Margin'!#REF!+'Monthly Margin'!#REF!)/1000000)-'Mo. Margins tab to Forecast mod'!EC20</f>
        <v>#REF!</v>
      </c>
    </row>
    <row r="63" spans="1:133" x14ac:dyDescent="0.2">
      <c r="A63" s="37">
        <f t="shared" si="47"/>
        <v>29</v>
      </c>
      <c r="B63" s="35" t="s">
        <v>224</v>
      </c>
      <c r="C63" s="35"/>
      <c r="D63" s="35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  <c r="BG63" s="203"/>
      <c r="BH63" s="203"/>
      <c r="BI63" s="203"/>
      <c r="BJ63" s="203"/>
      <c r="BK63" s="203"/>
      <c r="BL63" s="203"/>
      <c r="BM63" s="203"/>
      <c r="BN63" s="203"/>
      <c r="BO63" s="203"/>
      <c r="BP63" s="203"/>
      <c r="BQ63" s="203"/>
      <c r="BR63" s="203"/>
      <c r="BS63" s="203"/>
      <c r="BT63" s="203"/>
      <c r="BU63" s="203"/>
      <c r="BV63" s="203"/>
      <c r="BW63" s="203"/>
      <c r="BX63" s="203"/>
      <c r="BY63" s="203"/>
      <c r="BZ63" s="20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/>
      <c r="CK63" s="203"/>
      <c r="CL63" s="203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3"/>
      <c r="DE63" s="203"/>
      <c r="DF63" s="203"/>
      <c r="DG63" s="203"/>
      <c r="DH63" s="203"/>
      <c r="DI63" s="203"/>
      <c r="DJ63" s="203"/>
      <c r="DK63" s="203"/>
      <c r="DL63" s="203"/>
      <c r="DM63" s="203"/>
      <c r="DN63" s="203"/>
      <c r="DO63" s="203"/>
      <c r="DP63" s="203"/>
      <c r="DQ63" s="203"/>
      <c r="DR63" s="203"/>
      <c r="DS63" s="203"/>
      <c r="DT63" s="203"/>
      <c r="DU63" s="203"/>
      <c r="DV63" s="203"/>
      <c r="DW63" s="203"/>
      <c r="DX63" s="203"/>
      <c r="DY63" s="203"/>
      <c r="DZ63" s="203"/>
      <c r="EA63" s="203"/>
      <c r="EB63" s="203"/>
      <c r="EC63" s="203"/>
    </row>
    <row r="64" spans="1:133" x14ac:dyDescent="0.2">
      <c r="B64" s="35"/>
      <c r="C64" s="35"/>
      <c r="D64" s="3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</row>
    <row r="65" spans="1:133" x14ac:dyDescent="0.2">
      <c r="A65" s="37">
        <f>A23+20</f>
        <v>30</v>
      </c>
      <c r="B65" s="35"/>
      <c r="C65" s="31" t="s">
        <v>54</v>
      </c>
      <c r="D65" s="31"/>
      <c r="E65" s="55" t="e">
        <f t="shared" ref="E65" si="48">+E54+E60+SUM(E62:E63)</f>
        <v>#REF!</v>
      </c>
      <c r="F65" s="55" t="e">
        <f t="shared" ref="F65:BP65" si="49">+F54+F60+SUM(F62:F63)</f>
        <v>#REF!</v>
      </c>
      <c r="G65" s="55" t="e">
        <f t="shared" si="49"/>
        <v>#REF!</v>
      </c>
      <c r="H65" s="55" t="e">
        <f t="shared" si="49"/>
        <v>#REF!</v>
      </c>
      <c r="I65" s="55" t="e">
        <f t="shared" si="49"/>
        <v>#REF!</v>
      </c>
      <c r="J65" s="55" t="e">
        <f t="shared" si="49"/>
        <v>#REF!</v>
      </c>
      <c r="K65" s="55" t="e">
        <f t="shared" si="49"/>
        <v>#REF!</v>
      </c>
      <c r="L65" s="55" t="e">
        <f t="shared" si="49"/>
        <v>#REF!</v>
      </c>
      <c r="M65" s="55" t="e">
        <f t="shared" si="49"/>
        <v>#REF!</v>
      </c>
      <c r="N65" s="55" t="e">
        <f t="shared" si="49"/>
        <v>#REF!</v>
      </c>
      <c r="O65" s="55" t="e">
        <f t="shared" si="49"/>
        <v>#REF!</v>
      </c>
      <c r="P65" s="55" t="e">
        <f t="shared" si="49"/>
        <v>#REF!</v>
      </c>
      <c r="Q65" s="55"/>
      <c r="R65" s="55" t="e">
        <f t="shared" si="49"/>
        <v>#REF!</v>
      </c>
      <c r="S65" s="55" t="e">
        <f t="shared" si="49"/>
        <v>#REF!</v>
      </c>
      <c r="T65" s="55" t="e">
        <f t="shared" si="49"/>
        <v>#REF!</v>
      </c>
      <c r="U65" s="55" t="e">
        <f t="shared" si="49"/>
        <v>#REF!</v>
      </c>
      <c r="V65" s="55" t="e">
        <f t="shared" si="49"/>
        <v>#REF!</v>
      </c>
      <c r="W65" s="55" t="e">
        <f t="shared" si="49"/>
        <v>#REF!</v>
      </c>
      <c r="X65" s="55" t="e">
        <f t="shared" si="49"/>
        <v>#REF!</v>
      </c>
      <c r="Y65" s="55" t="e">
        <f t="shared" si="49"/>
        <v>#REF!</v>
      </c>
      <c r="Z65" s="55" t="e">
        <f t="shared" si="49"/>
        <v>#REF!</v>
      </c>
      <c r="AA65" s="55" t="e">
        <f t="shared" si="49"/>
        <v>#REF!</v>
      </c>
      <c r="AB65" s="55" t="e">
        <f t="shared" si="49"/>
        <v>#REF!</v>
      </c>
      <c r="AC65" s="55" t="e">
        <f t="shared" si="49"/>
        <v>#REF!</v>
      </c>
      <c r="AD65" s="55"/>
      <c r="AE65" s="55" t="e">
        <f t="shared" si="49"/>
        <v>#REF!</v>
      </c>
      <c r="AF65" s="55" t="e">
        <f t="shared" si="49"/>
        <v>#REF!</v>
      </c>
      <c r="AG65" s="55" t="e">
        <f t="shared" si="49"/>
        <v>#REF!</v>
      </c>
      <c r="AH65" s="55" t="e">
        <f t="shared" si="49"/>
        <v>#REF!</v>
      </c>
      <c r="AI65" s="55" t="e">
        <f t="shared" si="49"/>
        <v>#REF!</v>
      </c>
      <c r="AJ65" s="55" t="e">
        <f t="shared" si="49"/>
        <v>#REF!</v>
      </c>
      <c r="AK65" s="55" t="e">
        <f t="shared" si="49"/>
        <v>#REF!</v>
      </c>
      <c r="AL65" s="55" t="e">
        <f t="shared" si="49"/>
        <v>#REF!</v>
      </c>
      <c r="AM65" s="55" t="e">
        <f t="shared" si="49"/>
        <v>#REF!</v>
      </c>
      <c r="AN65" s="55" t="e">
        <f t="shared" si="49"/>
        <v>#REF!</v>
      </c>
      <c r="AO65" s="55" t="e">
        <f t="shared" si="49"/>
        <v>#REF!</v>
      </c>
      <c r="AP65" s="55" t="e">
        <f t="shared" si="49"/>
        <v>#REF!</v>
      </c>
      <c r="AQ65" s="55"/>
      <c r="AR65" s="55" t="e">
        <f t="shared" si="49"/>
        <v>#REF!</v>
      </c>
      <c r="AS65" s="55" t="e">
        <f t="shared" si="49"/>
        <v>#REF!</v>
      </c>
      <c r="AT65" s="55" t="e">
        <f t="shared" si="49"/>
        <v>#REF!</v>
      </c>
      <c r="AU65" s="55" t="e">
        <f t="shared" si="49"/>
        <v>#REF!</v>
      </c>
      <c r="AV65" s="55" t="e">
        <f t="shared" si="49"/>
        <v>#REF!</v>
      </c>
      <c r="AW65" s="55" t="e">
        <f t="shared" si="49"/>
        <v>#REF!</v>
      </c>
      <c r="AX65" s="55" t="e">
        <f t="shared" si="49"/>
        <v>#REF!</v>
      </c>
      <c r="AY65" s="55" t="e">
        <f t="shared" si="49"/>
        <v>#REF!</v>
      </c>
      <c r="AZ65" s="55" t="e">
        <f t="shared" si="49"/>
        <v>#REF!</v>
      </c>
      <c r="BA65" s="55" t="e">
        <f t="shared" si="49"/>
        <v>#REF!</v>
      </c>
      <c r="BB65" s="55" t="e">
        <f t="shared" si="49"/>
        <v>#REF!</v>
      </c>
      <c r="BC65" s="55" t="e">
        <f t="shared" si="49"/>
        <v>#REF!</v>
      </c>
      <c r="BD65" s="55"/>
      <c r="BE65" s="55" t="e">
        <f t="shared" si="49"/>
        <v>#REF!</v>
      </c>
      <c r="BF65" s="55" t="e">
        <f t="shared" si="49"/>
        <v>#REF!</v>
      </c>
      <c r="BG65" s="55" t="e">
        <f t="shared" si="49"/>
        <v>#REF!</v>
      </c>
      <c r="BH65" s="55" t="e">
        <f t="shared" si="49"/>
        <v>#REF!</v>
      </c>
      <c r="BI65" s="55" t="e">
        <f t="shared" si="49"/>
        <v>#REF!</v>
      </c>
      <c r="BJ65" s="55" t="e">
        <f t="shared" si="49"/>
        <v>#REF!</v>
      </c>
      <c r="BK65" s="55" t="e">
        <f t="shared" si="49"/>
        <v>#REF!</v>
      </c>
      <c r="BL65" s="55" t="e">
        <f t="shared" si="49"/>
        <v>#REF!</v>
      </c>
      <c r="BM65" s="55" t="e">
        <f t="shared" si="49"/>
        <v>#REF!</v>
      </c>
      <c r="BN65" s="55" t="e">
        <f t="shared" si="49"/>
        <v>#REF!</v>
      </c>
      <c r="BO65" s="55" t="e">
        <f t="shared" si="49"/>
        <v>#REF!</v>
      </c>
      <c r="BP65" s="55" t="e">
        <f t="shared" si="49"/>
        <v>#REF!</v>
      </c>
      <c r="BQ65" s="55"/>
      <c r="BR65" s="55" t="e">
        <f t="shared" ref="BR65:EC65" si="50">+BR54+BR60+SUM(BR62:BR63)</f>
        <v>#REF!</v>
      </c>
      <c r="BS65" s="55" t="e">
        <f t="shared" si="50"/>
        <v>#REF!</v>
      </c>
      <c r="BT65" s="55" t="e">
        <f t="shared" si="50"/>
        <v>#REF!</v>
      </c>
      <c r="BU65" s="55" t="e">
        <f t="shared" si="50"/>
        <v>#REF!</v>
      </c>
      <c r="BV65" s="55" t="e">
        <f t="shared" si="50"/>
        <v>#REF!</v>
      </c>
      <c r="BW65" s="55" t="e">
        <f t="shared" si="50"/>
        <v>#REF!</v>
      </c>
      <c r="BX65" s="55" t="e">
        <f t="shared" si="50"/>
        <v>#REF!</v>
      </c>
      <c r="BY65" s="55" t="e">
        <f t="shared" si="50"/>
        <v>#REF!</v>
      </c>
      <c r="BZ65" s="55" t="e">
        <f t="shared" si="50"/>
        <v>#REF!</v>
      </c>
      <c r="CA65" s="55" t="e">
        <f t="shared" si="50"/>
        <v>#REF!</v>
      </c>
      <c r="CB65" s="55" t="e">
        <f t="shared" si="50"/>
        <v>#REF!</v>
      </c>
      <c r="CC65" s="55" t="e">
        <f t="shared" si="50"/>
        <v>#REF!</v>
      </c>
      <c r="CD65" s="55"/>
      <c r="CE65" s="55" t="e">
        <f t="shared" si="50"/>
        <v>#REF!</v>
      </c>
      <c r="CF65" s="55" t="e">
        <f t="shared" si="50"/>
        <v>#REF!</v>
      </c>
      <c r="CG65" s="55" t="e">
        <f t="shared" si="50"/>
        <v>#REF!</v>
      </c>
      <c r="CH65" s="55" t="e">
        <f t="shared" si="50"/>
        <v>#REF!</v>
      </c>
      <c r="CI65" s="55" t="e">
        <f t="shared" si="50"/>
        <v>#REF!</v>
      </c>
      <c r="CJ65" s="55" t="e">
        <f t="shared" si="50"/>
        <v>#REF!</v>
      </c>
      <c r="CK65" s="55" t="e">
        <f t="shared" si="50"/>
        <v>#REF!</v>
      </c>
      <c r="CL65" s="55" t="e">
        <f t="shared" si="50"/>
        <v>#REF!</v>
      </c>
      <c r="CM65" s="55" t="e">
        <f t="shared" si="50"/>
        <v>#REF!</v>
      </c>
      <c r="CN65" s="55" t="e">
        <f t="shared" si="50"/>
        <v>#REF!</v>
      </c>
      <c r="CO65" s="55" t="e">
        <f t="shared" si="50"/>
        <v>#REF!</v>
      </c>
      <c r="CP65" s="55" t="e">
        <f t="shared" si="50"/>
        <v>#REF!</v>
      </c>
      <c r="CQ65" s="55"/>
      <c r="CR65" s="55" t="e">
        <f t="shared" si="50"/>
        <v>#REF!</v>
      </c>
      <c r="CS65" s="55" t="e">
        <f t="shared" si="50"/>
        <v>#REF!</v>
      </c>
      <c r="CT65" s="55" t="e">
        <f t="shared" si="50"/>
        <v>#REF!</v>
      </c>
      <c r="CU65" s="55" t="e">
        <f t="shared" si="50"/>
        <v>#REF!</v>
      </c>
      <c r="CV65" s="55" t="e">
        <f t="shared" si="50"/>
        <v>#REF!</v>
      </c>
      <c r="CW65" s="55" t="e">
        <f t="shared" si="50"/>
        <v>#REF!</v>
      </c>
      <c r="CX65" s="55" t="e">
        <f t="shared" si="50"/>
        <v>#REF!</v>
      </c>
      <c r="CY65" s="55" t="e">
        <f t="shared" si="50"/>
        <v>#REF!</v>
      </c>
      <c r="CZ65" s="55" t="e">
        <f t="shared" si="50"/>
        <v>#REF!</v>
      </c>
      <c r="DA65" s="55" t="e">
        <f t="shared" si="50"/>
        <v>#REF!</v>
      </c>
      <c r="DB65" s="55" t="e">
        <f t="shared" si="50"/>
        <v>#REF!</v>
      </c>
      <c r="DC65" s="55" t="e">
        <f t="shared" si="50"/>
        <v>#REF!</v>
      </c>
      <c r="DD65" s="55"/>
      <c r="DE65" s="55" t="e">
        <f t="shared" si="50"/>
        <v>#REF!</v>
      </c>
      <c r="DF65" s="55" t="e">
        <f t="shared" si="50"/>
        <v>#REF!</v>
      </c>
      <c r="DG65" s="55" t="e">
        <f t="shared" si="50"/>
        <v>#REF!</v>
      </c>
      <c r="DH65" s="55" t="e">
        <f t="shared" si="50"/>
        <v>#REF!</v>
      </c>
      <c r="DI65" s="55" t="e">
        <f t="shared" si="50"/>
        <v>#REF!</v>
      </c>
      <c r="DJ65" s="55" t="e">
        <f t="shared" si="50"/>
        <v>#REF!</v>
      </c>
      <c r="DK65" s="55" t="e">
        <f t="shared" si="50"/>
        <v>#REF!</v>
      </c>
      <c r="DL65" s="55" t="e">
        <f t="shared" si="50"/>
        <v>#REF!</v>
      </c>
      <c r="DM65" s="55" t="e">
        <f t="shared" si="50"/>
        <v>#REF!</v>
      </c>
      <c r="DN65" s="55" t="e">
        <f t="shared" si="50"/>
        <v>#REF!</v>
      </c>
      <c r="DO65" s="55" t="e">
        <f t="shared" si="50"/>
        <v>#REF!</v>
      </c>
      <c r="DP65" s="55" t="e">
        <f t="shared" si="50"/>
        <v>#REF!</v>
      </c>
      <c r="DQ65" s="55"/>
      <c r="DR65" s="55" t="e">
        <f t="shared" si="50"/>
        <v>#REF!</v>
      </c>
      <c r="DS65" s="55" t="e">
        <f t="shared" si="50"/>
        <v>#REF!</v>
      </c>
      <c r="DT65" s="55" t="e">
        <f t="shared" si="50"/>
        <v>#REF!</v>
      </c>
      <c r="DU65" s="55" t="e">
        <f t="shared" si="50"/>
        <v>#REF!</v>
      </c>
      <c r="DV65" s="55" t="e">
        <f t="shared" si="50"/>
        <v>#REF!</v>
      </c>
      <c r="DW65" s="55" t="e">
        <f t="shared" si="50"/>
        <v>#REF!</v>
      </c>
      <c r="DX65" s="55" t="e">
        <f t="shared" si="50"/>
        <v>#REF!</v>
      </c>
      <c r="DY65" s="55" t="e">
        <f t="shared" si="50"/>
        <v>#REF!</v>
      </c>
      <c r="DZ65" s="55" t="e">
        <f t="shared" si="50"/>
        <v>#REF!</v>
      </c>
      <c r="EA65" s="55" t="e">
        <f t="shared" si="50"/>
        <v>#REF!</v>
      </c>
      <c r="EB65" s="55" t="e">
        <f t="shared" si="50"/>
        <v>#REF!</v>
      </c>
      <c r="EC65" s="55" t="e">
        <f t="shared" si="50"/>
        <v>#REF!</v>
      </c>
    </row>
    <row r="66" spans="1:133" x14ac:dyDescent="0.2"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</row>
    <row r="67" spans="1:133" x14ac:dyDescent="0.2"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</row>
    <row r="68" spans="1:133" x14ac:dyDescent="0.2">
      <c r="A68" s="35" t="s">
        <v>55</v>
      </c>
      <c r="B68" s="35"/>
      <c r="C68" s="35"/>
      <c r="D68" s="35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</row>
    <row r="69" spans="1:133" x14ac:dyDescent="0.2">
      <c r="A69" s="35"/>
      <c r="B69" s="35"/>
      <c r="C69" s="35"/>
      <c r="D69" s="35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</row>
    <row r="70" spans="1:133" x14ac:dyDescent="0.2">
      <c r="A70" s="37">
        <f>A28+20</f>
        <v>31</v>
      </c>
      <c r="B70" s="35" t="s">
        <v>56</v>
      </c>
      <c r="C70" s="35"/>
      <c r="D70" s="35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</row>
    <row r="71" spans="1:133" x14ac:dyDescent="0.2">
      <c r="A71" s="37">
        <f t="shared" ref="A71:A75" si="51">A29+20</f>
        <v>32</v>
      </c>
      <c r="B71" s="34" t="s">
        <v>57</v>
      </c>
      <c r="C71" s="35"/>
      <c r="D71" s="35"/>
      <c r="E71" s="204" t="e">
        <f>#REF!/1000000</f>
        <v>#REF!</v>
      </c>
      <c r="F71" s="204" t="e">
        <f>#REF!/1000000</f>
        <v>#REF!</v>
      </c>
      <c r="G71" s="204" t="e">
        <f>#REF!/1000000</f>
        <v>#REF!</v>
      </c>
      <c r="H71" s="204" t="e">
        <f>#REF!/1000000</f>
        <v>#REF!</v>
      </c>
      <c r="I71" s="204" t="e">
        <f>#REF!/1000000</f>
        <v>#REF!</v>
      </c>
      <c r="J71" s="204" t="e">
        <f>#REF!/1000000</f>
        <v>#REF!</v>
      </c>
      <c r="K71" s="204" t="e">
        <f>#REF!/1000000</f>
        <v>#REF!</v>
      </c>
      <c r="L71" s="204" t="e">
        <f>#REF!/1000000</f>
        <v>#REF!</v>
      </c>
      <c r="M71" s="204" t="e">
        <f>#REF!/1000000</f>
        <v>#REF!</v>
      </c>
      <c r="N71" s="204" t="e">
        <f>#REF!/1000000</f>
        <v>#REF!</v>
      </c>
      <c r="O71" s="204" t="e">
        <f>#REF!/1000000</f>
        <v>#REF!</v>
      </c>
      <c r="P71" s="204" t="e">
        <f>#REF!/1000000</f>
        <v>#REF!</v>
      </c>
      <c r="Q71" s="204"/>
      <c r="R71" s="204" t="e">
        <f>#REF!/1000000</f>
        <v>#REF!</v>
      </c>
      <c r="S71" s="204" t="e">
        <f>#REF!/1000000</f>
        <v>#REF!</v>
      </c>
      <c r="T71" s="204" t="e">
        <f>#REF!/1000000</f>
        <v>#REF!</v>
      </c>
      <c r="U71" s="204" t="e">
        <f>#REF!/1000000</f>
        <v>#REF!</v>
      </c>
      <c r="V71" s="204" t="e">
        <f>#REF!/1000000</f>
        <v>#REF!</v>
      </c>
      <c r="W71" s="204" t="e">
        <f>#REF!/1000000</f>
        <v>#REF!</v>
      </c>
      <c r="X71" s="204" t="e">
        <f>#REF!/1000000</f>
        <v>#REF!</v>
      </c>
      <c r="Y71" s="204" t="e">
        <f>#REF!/1000000</f>
        <v>#REF!</v>
      </c>
      <c r="Z71" s="204" t="e">
        <f>#REF!/1000000</f>
        <v>#REF!</v>
      </c>
      <c r="AA71" s="204" t="e">
        <f>#REF!/1000000</f>
        <v>#REF!</v>
      </c>
      <c r="AB71" s="204" t="e">
        <f>#REF!/1000000</f>
        <v>#REF!</v>
      </c>
      <c r="AC71" s="204" t="e">
        <f>#REF!/1000000</f>
        <v>#REF!</v>
      </c>
      <c r="AD71" s="204"/>
      <c r="AE71" s="204" t="e">
        <f>#REF!/1000000</f>
        <v>#REF!</v>
      </c>
      <c r="AF71" s="204" t="e">
        <f>#REF!/1000000</f>
        <v>#REF!</v>
      </c>
      <c r="AG71" s="204" t="e">
        <f>#REF!/1000000</f>
        <v>#REF!</v>
      </c>
      <c r="AH71" s="204" t="e">
        <f>#REF!/1000000</f>
        <v>#REF!</v>
      </c>
      <c r="AI71" s="204" t="e">
        <f>#REF!/1000000</f>
        <v>#REF!</v>
      </c>
      <c r="AJ71" s="204" t="e">
        <f>#REF!/1000000</f>
        <v>#REF!</v>
      </c>
      <c r="AK71" s="204" t="e">
        <f>#REF!/1000000</f>
        <v>#REF!</v>
      </c>
      <c r="AL71" s="204" t="e">
        <f>#REF!/1000000</f>
        <v>#REF!</v>
      </c>
      <c r="AM71" s="204" t="e">
        <f>#REF!/1000000</f>
        <v>#REF!</v>
      </c>
      <c r="AN71" s="204" t="e">
        <f>#REF!/1000000</f>
        <v>#REF!</v>
      </c>
      <c r="AO71" s="204" t="e">
        <f>#REF!/1000000</f>
        <v>#REF!</v>
      </c>
      <c r="AP71" s="204" t="e">
        <f>#REF!/1000000</f>
        <v>#REF!</v>
      </c>
      <c r="AQ71" s="204"/>
      <c r="AR71" s="204" t="e">
        <f>#REF!/1000000</f>
        <v>#REF!</v>
      </c>
      <c r="AS71" s="204" t="e">
        <f>#REF!/1000000</f>
        <v>#REF!</v>
      </c>
      <c r="AT71" s="204" t="e">
        <f>#REF!/1000000</f>
        <v>#REF!</v>
      </c>
      <c r="AU71" s="204" t="e">
        <f>#REF!/1000000</f>
        <v>#REF!</v>
      </c>
      <c r="AV71" s="204" t="e">
        <f>#REF!/1000000</f>
        <v>#REF!</v>
      </c>
      <c r="AW71" s="204" t="e">
        <f>#REF!/1000000</f>
        <v>#REF!</v>
      </c>
      <c r="AX71" s="204" t="e">
        <f>#REF!/1000000</f>
        <v>#REF!</v>
      </c>
      <c r="AY71" s="204" t="e">
        <f>#REF!/1000000</f>
        <v>#REF!</v>
      </c>
      <c r="AZ71" s="204" t="e">
        <f>#REF!/1000000</f>
        <v>#REF!</v>
      </c>
      <c r="BA71" s="204" t="e">
        <f>#REF!/1000000</f>
        <v>#REF!</v>
      </c>
      <c r="BB71" s="204" t="e">
        <f>#REF!/1000000</f>
        <v>#REF!</v>
      </c>
      <c r="BC71" s="204" t="e">
        <f>#REF!/1000000</f>
        <v>#REF!</v>
      </c>
      <c r="BD71" s="204"/>
      <c r="BE71" s="204" t="e">
        <f>#REF!/1000000</f>
        <v>#REF!</v>
      </c>
      <c r="BF71" s="204" t="e">
        <f>#REF!/1000000</f>
        <v>#REF!</v>
      </c>
      <c r="BG71" s="204" t="e">
        <f>#REF!/1000000</f>
        <v>#REF!</v>
      </c>
      <c r="BH71" s="204" t="e">
        <f>#REF!/1000000</f>
        <v>#REF!</v>
      </c>
      <c r="BI71" s="204" t="e">
        <f>#REF!/1000000</f>
        <v>#REF!</v>
      </c>
      <c r="BJ71" s="204" t="e">
        <f>#REF!/1000000</f>
        <v>#REF!</v>
      </c>
      <c r="BK71" s="204" t="e">
        <f>#REF!/1000000</f>
        <v>#REF!</v>
      </c>
      <c r="BL71" s="204" t="e">
        <f>#REF!/1000000</f>
        <v>#REF!</v>
      </c>
      <c r="BM71" s="204" t="e">
        <f>#REF!/1000000</f>
        <v>#REF!</v>
      </c>
      <c r="BN71" s="204" t="e">
        <f>#REF!/1000000</f>
        <v>#REF!</v>
      </c>
      <c r="BO71" s="204" t="e">
        <f>#REF!/1000000</f>
        <v>#REF!</v>
      </c>
      <c r="BP71" s="204" t="e">
        <f>#REF!/1000000</f>
        <v>#REF!</v>
      </c>
      <c r="BQ71" s="204"/>
      <c r="BR71" s="204" t="e">
        <f>#REF!/1000000</f>
        <v>#REF!</v>
      </c>
      <c r="BS71" s="204" t="e">
        <f>#REF!/1000000</f>
        <v>#REF!</v>
      </c>
      <c r="BT71" s="204" t="e">
        <f>#REF!/1000000</f>
        <v>#REF!</v>
      </c>
      <c r="BU71" s="204" t="e">
        <f>#REF!/1000000</f>
        <v>#REF!</v>
      </c>
      <c r="BV71" s="204" t="e">
        <f>#REF!/1000000</f>
        <v>#REF!</v>
      </c>
      <c r="BW71" s="204" t="e">
        <f>#REF!/1000000</f>
        <v>#REF!</v>
      </c>
      <c r="BX71" s="204" t="e">
        <f>#REF!/1000000</f>
        <v>#REF!</v>
      </c>
      <c r="BY71" s="204" t="e">
        <f>#REF!/1000000</f>
        <v>#REF!</v>
      </c>
      <c r="BZ71" s="204" t="e">
        <f>#REF!/1000000</f>
        <v>#REF!</v>
      </c>
      <c r="CA71" s="204" t="e">
        <f>#REF!/1000000</f>
        <v>#REF!</v>
      </c>
      <c r="CB71" s="204" t="e">
        <f>#REF!/1000000</f>
        <v>#REF!</v>
      </c>
      <c r="CC71" s="204" t="e">
        <f>#REF!/1000000</f>
        <v>#REF!</v>
      </c>
      <c r="CD71" s="204"/>
      <c r="CE71" s="204" t="e">
        <f>#REF!/1000000</f>
        <v>#REF!</v>
      </c>
      <c r="CF71" s="204" t="e">
        <f>#REF!/1000000</f>
        <v>#REF!</v>
      </c>
      <c r="CG71" s="204" t="e">
        <f>#REF!/1000000</f>
        <v>#REF!</v>
      </c>
      <c r="CH71" s="204" t="e">
        <f>#REF!/1000000</f>
        <v>#REF!</v>
      </c>
      <c r="CI71" s="204" t="e">
        <f>#REF!/1000000</f>
        <v>#REF!</v>
      </c>
      <c r="CJ71" s="204" t="e">
        <f>#REF!/1000000</f>
        <v>#REF!</v>
      </c>
      <c r="CK71" s="204" t="e">
        <f>#REF!/1000000</f>
        <v>#REF!</v>
      </c>
      <c r="CL71" s="204" t="e">
        <f>#REF!/1000000</f>
        <v>#REF!</v>
      </c>
      <c r="CM71" s="204" t="e">
        <f>#REF!/1000000</f>
        <v>#REF!</v>
      </c>
      <c r="CN71" s="204" t="e">
        <f>#REF!/1000000</f>
        <v>#REF!</v>
      </c>
      <c r="CO71" s="204" t="e">
        <f>#REF!/1000000</f>
        <v>#REF!</v>
      </c>
      <c r="CP71" s="204" t="e">
        <f>#REF!/1000000</f>
        <v>#REF!</v>
      </c>
      <c r="CQ71" s="204"/>
      <c r="CR71" s="204" t="e">
        <f>#REF!/1000000</f>
        <v>#REF!</v>
      </c>
      <c r="CS71" s="204" t="e">
        <f>#REF!/1000000</f>
        <v>#REF!</v>
      </c>
      <c r="CT71" s="204" t="e">
        <f>#REF!/1000000</f>
        <v>#REF!</v>
      </c>
      <c r="CU71" s="204" t="e">
        <f>#REF!/1000000</f>
        <v>#REF!</v>
      </c>
      <c r="CV71" s="204" t="e">
        <f>#REF!/1000000</f>
        <v>#REF!</v>
      </c>
      <c r="CW71" s="204" t="e">
        <f>#REF!/1000000</f>
        <v>#REF!</v>
      </c>
      <c r="CX71" s="204" t="e">
        <f>#REF!/1000000</f>
        <v>#REF!</v>
      </c>
      <c r="CY71" s="204" t="e">
        <f>#REF!/1000000</f>
        <v>#REF!</v>
      </c>
      <c r="CZ71" s="204" t="e">
        <f>#REF!/1000000</f>
        <v>#REF!</v>
      </c>
      <c r="DA71" s="204" t="e">
        <f>#REF!/1000000</f>
        <v>#REF!</v>
      </c>
      <c r="DB71" s="204" t="e">
        <f>#REF!/1000000</f>
        <v>#REF!</v>
      </c>
      <c r="DC71" s="204" t="e">
        <f>#REF!/1000000</f>
        <v>#REF!</v>
      </c>
      <c r="DD71" s="204"/>
      <c r="DE71" s="204" t="e">
        <f>#REF!/1000000</f>
        <v>#REF!</v>
      </c>
      <c r="DF71" s="204" t="e">
        <f>#REF!/1000000</f>
        <v>#REF!</v>
      </c>
      <c r="DG71" s="204" t="e">
        <f>#REF!/1000000</f>
        <v>#REF!</v>
      </c>
      <c r="DH71" s="204" t="e">
        <f>#REF!/1000000</f>
        <v>#REF!</v>
      </c>
      <c r="DI71" s="204" t="e">
        <f>#REF!/1000000</f>
        <v>#REF!</v>
      </c>
      <c r="DJ71" s="204" t="e">
        <f>#REF!/1000000</f>
        <v>#REF!</v>
      </c>
      <c r="DK71" s="204" t="e">
        <f>#REF!/1000000</f>
        <v>#REF!</v>
      </c>
      <c r="DL71" s="204" t="e">
        <f>#REF!/1000000</f>
        <v>#REF!</v>
      </c>
      <c r="DM71" s="204" t="e">
        <f>#REF!/1000000</f>
        <v>#REF!</v>
      </c>
      <c r="DN71" s="204" t="e">
        <f>#REF!/1000000</f>
        <v>#REF!</v>
      </c>
      <c r="DO71" s="204" t="e">
        <f>#REF!/1000000</f>
        <v>#REF!</v>
      </c>
      <c r="DP71" s="204" t="e">
        <f>#REF!/1000000</f>
        <v>#REF!</v>
      </c>
      <c r="DQ71" s="204"/>
      <c r="DR71" s="204" t="e">
        <f>#REF!/1000000</f>
        <v>#REF!</v>
      </c>
      <c r="DS71" s="204" t="e">
        <f>#REF!/1000000</f>
        <v>#REF!</v>
      </c>
      <c r="DT71" s="204" t="e">
        <f>#REF!/1000000</f>
        <v>#REF!</v>
      </c>
      <c r="DU71" s="204" t="e">
        <f>#REF!/1000000</f>
        <v>#REF!</v>
      </c>
      <c r="DV71" s="204" t="e">
        <f>#REF!/1000000</f>
        <v>#REF!</v>
      </c>
      <c r="DW71" s="204" t="e">
        <f>#REF!/1000000</f>
        <v>#REF!</v>
      </c>
      <c r="DX71" s="204" t="e">
        <f>#REF!/1000000</f>
        <v>#REF!</v>
      </c>
      <c r="DY71" s="204" t="e">
        <f>#REF!/1000000</f>
        <v>#REF!</v>
      </c>
      <c r="DZ71" s="204" t="e">
        <f>#REF!/1000000</f>
        <v>#REF!</v>
      </c>
      <c r="EA71" s="204" t="e">
        <f>#REF!/1000000</f>
        <v>#REF!</v>
      </c>
      <c r="EB71" s="204" t="e">
        <f>#REF!/1000000</f>
        <v>#REF!</v>
      </c>
      <c r="EC71" s="204" t="e">
        <f>#REF!/1000000</f>
        <v>#REF!</v>
      </c>
    </row>
    <row r="72" spans="1:133" x14ac:dyDescent="0.2">
      <c r="A72" s="37">
        <f t="shared" si="51"/>
        <v>33</v>
      </c>
      <c r="B72" s="43" t="s">
        <v>58</v>
      </c>
      <c r="C72" s="34"/>
      <c r="D72" s="34"/>
      <c r="E72" s="205">
        <v>0</v>
      </c>
      <c r="F72" s="205">
        <v>0</v>
      </c>
      <c r="G72" s="205">
        <v>0</v>
      </c>
      <c r="H72" s="205">
        <v>0</v>
      </c>
      <c r="I72" s="205">
        <v>0</v>
      </c>
      <c r="J72" s="205">
        <v>0</v>
      </c>
      <c r="K72" s="205">
        <v>0</v>
      </c>
      <c r="L72" s="205">
        <v>0</v>
      </c>
      <c r="M72" s="205">
        <v>0</v>
      </c>
      <c r="N72" s="205">
        <v>0</v>
      </c>
      <c r="O72" s="205">
        <v>0</v>
      </c>
      <c r="P72" s="205">
        <v>0</v>
      </c>
      <c r="Q72" s="205"/>
      <c r="R72" s="205">
        <v>0</v>
      </c>
      <c r="S72" s="205">
        <v>0</v>
      </c>
      <c r="T72" s="205">
        <v>0</v>
      </c>
      <c r="U72" s="205">
        <v>0</v>
      </c>
      <c r="V72" s="205">
        <v>0</v>
      </c>
      <c r="W72" s="205">
        <v>0</v>
      </c>
      <c r="X72" s="205">
        <v>0</v>
      </c>
      <c r="Y72" s="205">
        <v>0</v>
      </c>
      <c r="Z72" s="205">
        <v>0</v>
      </c>
      <c r="AA72" s="205">
        <v>0</v>
      </c>
      <c r="AB72" s="205">
        <v>0</v>
      </c>
      <c r="AC72" s="205">
        <v>0</v>
      </c>
      <c r="AD72" s="205"/>
      <c r="AE72" s="205">
        <v>0</v>
      </c>
      <c r="AF72" s="205">
        <v>0</v>
      </c>
      <c r="AG72" s="205">
        <v>0</v>
      </c>
      <c r="AH72" s="205">
        <v>0</v>
      </c>
      <c r="AI72" s="205">
        <v>0</v>
      </c>
      <c r="AJ72" s="205">
        <v>0</v>
      </c>
      <c r="AK72" s="205">
        <v>0</v>
      </c>
      <c r="AL72" s="205">
        <v>0</v>
      </c>
      <c r="AM72" s="205">
        <v>0</v>
      </c>
      <c r="AN72" s="205">
        <v>0</v>
      </c>
      <c r="AO72" s="205">
        <v>0</v>
      </c>
      <c r="AP72" s="205">
        <v>0</v>
      </c>
      <c r="AQ72" s="205"/>
      <c r="AR72" s="205">
        <v>0</v>
      </c>
      <c r="AS72" s="205">
        <v>0</v>
      </c>
      <c r="AT72" s="205">
        <v>0</v>
      </c>
      <c r="AU72" s="205">
        <v>0</v>
      </c>
      <c r="AV72" s="205">
        <v>0</v>
      </c>
      <c r="AW72" s="205">
        <v>0</v>
      </c>
      <c r="AX72" s="205">
        <v>0</v>
      </c>
      <c r="AY72" s="205">
        <v>0</v>
      </c>
      <c r="AZ72" s="205">
        <v>0</v>
      </c>
      <c r="BA72" s="205">
        <v>0</v>
      </c>
      <c r="BB72" s="205">
        <v>0</v>
      </c>
      <c r="BC72" s="205">
        <v>0</v>
      </c>
      <c r="BD72" s="205"/>
      <c r="BE72" s="205">
        <v>0</v>
      </c>
      <c r="BF72" s="205">
        <v>0</v>
      </c>
      <c r="BG72" s="205">
        <v>0</v>
      </c>
      <c r="BH72" s="205">
        <v>0</v>
      </c>
      <c r="BI72" s="205">
        <v>0</v>
      </c>
      <c r="BJ72" s="205">
        <v>0</v>
      </c>
      <c r="BK72" s="205">
        <v>0</v>
      </c>
      <c r="BL72" s="205">
        <v>0</v>
      </c>
      <c r="BM72" s="205">
        <v>0</v>
      </c>
      <c r="BN72" s="205">
        <v>0</v>
      </c>
      <c r="BO72" s="205">
        <v>0</v>
      </c>
      <c r="BP72" s="205">
        <v>0</v>
      </c>
      <c r="BQ72" s="205"/>
      <c r="BR72" s="205">
        <v>0</v>
      </c>
      <c r="BS72" s="205">
        <v>0</v>
      </c>
      <c r="BT72" s="205">
        <v>0</v>
      </c>
      <c r="BU72" s="205">
        <v>0</v>
      </c>
      <c r="BV72" s="205">
        <v>0</v>
      </c>
      <c r="BW72" s="205">
        <v>0</v>
      </c>
      <c r="BX72" s="205">
        <v>0</v>
      </c>
      <c r="BY72" s="205">
        <v>0</v>
      </c>
      <c r="BZ72" s="205">
        <v>0</v>
      </c>
      <c r="CA72" s="205">
        <v>0</v>
      </c>
      <c r="CB72" s="205">
        <v>0</v>
      </c>
      <c r="CC72" s="205">
        <v>0</v>
      </c>
      <c r="CD72" s="205"/>
      <c r="CE72" s="205">
        <v>0</v>
      </c>
      <c r="CF72" s="205">
        <v>0</v>
      </c>
      <c r="CG72" s="205">
        <v>0</v>
      </c>
      <c r="CH72" s="205">
        <v>0</v>
      </c>
      <c r="CI72" s="205">
        <v>0</v>
      </c>
      <c r="CJ72" s="205">
        <v>0</v>
      </c>
      <c r="CK72" s="205">
        <v>0</v>
      </c>
      <c r="CL72" s="205">
        <v>0</v>
      </c>
      <c r="CM72" s="205">
        <v>0</v>
      </c>
      <c r="CN72" s="205">
        <v>0</v>
      </c>
      <c r="CO72" s="205">
        <v>0</v>
      </c>
      <c r="CP72" s="205">
        <v>0</v>
      </c>
      <c r="CQ72" s="205"/>
      <c r="CR72" s="205">
        <v>0</v>
      </c>
      <c r="CS72" s="205">
        <v>0</v>
      </c>
      <c r="CT72" s="205">
        <v>0</v>
      </c>
      <c r="CU72" s="205">
        <v>0</v>
      </c>
      <c r="CV72" s="205">
        <v>0</v>
      </c>
      <c r="CW72" s="205">
        <v>0</v>
      </c>
      <c r="CX72" s="205">
        <v>0</v>
      </c>
      <c r="CY72" s="205">
        <v>0</v>
      </c>
      <c r="CZ72" s="205">
        <v>0</v>
      </c>
      <c r="DA72" s="205">
        <v>0</v>
      </c>
      <c r="DB72" s="205">
        <v>0</v>
      </c>
      <c r="DC72" s="205">
        <v>0</v>
      </c>
      <c r="DD72" s="205"/>
      <c r="DE72" s="205">
        <v>0</v>
      </c>
      <c r="DF72" s="205">
        <v>0</v>
      </c>
      <c r="DG72" s="205">
        <v>0</v>
      </c>
      <c r="DH72" s="205">
        <v>0</v>
      </c>
      <c r="DI72" s="205">
        <v>0</v>
      </c>
      <c r="DJ72" s="205">
        <v>0</v>
      </c>
      <c r="DK72" s="205">
        <v>0</v>
      </c>
      <c r="DL72" s="205">
        <v>0</v>
      </c>
      <c r="DM72" s="205">
        <v>0</v>
      </c>
      <c r="DN72" s="205">
        <v>0</v>
      </c>
      <c r="DO72" s="205">
        <v>0</v>
      </c>
      <c r="DP72" s="205">
        <v>0</v>
      </c>
      <c r="DQ72" s="205"/>
      <c r="DR72" s="205">
        <v>0</v>
      </c>
      <c r="DS72" s="205">
        <v>0</v>
      </c>
      <c r="DT72" s="205">
        <v>0</v>
      </c>
      <c r="DU72" s="205">
        <v>0</v>
      </c>
      <c r="DV72" s="205">
        <v>0</v>
      </c>
      <c r="DW72" s="205">
        <v>0</v>
      </c>
      <c r="DX72" s="205">
        <v>0</v>
      </c>
      <c r="DY72" s="205">
        <v>0</v>
      </c>
      <c r="DZ72" s="205">
        <v>0</v>
      </c>
      <c r="EA72" s="205">
        <v>0</v>
      </c>
      <c r="EB72" s="205">
        <v>0</v>
      </c>
      <c r="EC72" s="205">
        <v>0</v>
      </c>
    </row>
    <row r="73" spans="1:133" x14ac:dyDescent="0.2">
      <c r="A73" s="37">
        <f t="shared" si="51"/>
        <v>34</v>
      </c>
      <c r="B73" s="43" t="s">
        <v>59</v>
      </c>
      <c r="C73" s="34"/>
      <c r="D73" s="34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205"/>
      <c r="BX73" s="205"/>
      <c r="BY73" s="205"/>
      <c r="BZ73" s="205"/>
      <c r="CA73" s="205"/>
      <c r="CB73" s="205"/>
      <c r="CC73" s="205"/>
      <c r="CD73" s="205"/>
      <c r="CE73" s="205"/>
      <c r="CF73" s="205"/>
      <c r="CG73" s="205"/>
      <c r="CH73" s="205"/>
      <c r="CI73" s="205"/>
      <c r="CJ73" s="205"/>
      <c r="CK73" s="205"/>
      <c r="CL73" s="205"/>
      <c r="CM73" s="205"/>
      <c r="CN73" s="205"/>
      <c r="CO73" s="205"/>
      <c r="CP73" s="205"/>
      <c r="CQ73" s="205"/>
      <c r="CR73" s="205"/>
      <c r="CS73" s="205"/>
      <c r="CT73" s="205"/>
      <c r="CU73" s="205"/>
      <c r="CV73" s="205"/>
      <c r="CW73" s="205"/>
      <c r="CX73" s="205"/>
      <c r="CY73" s="205"/>
      <c r="CZ73" s="205"/>
      <c r="DA73" s="205"/>
      <c r="DB73" s="205"/>
      <c r="DC73" s="205"/>
      <c r="DD73" s="205"/>
      <c r="DE73" s="205"/>
      <c r="DF73" s="205"/>
      <c r="DG73" s="205"/>
      <c r="DH73" s="205"/>
      <c r="DI73" s="205"/>
      <c r="DJ73" s="205"/>
      <c r="DK73" s="205"/>
      <c r="DL73" s="205"/>
      <c r="DM73" s="205"/>
      <c r="DN73" s="205"/>
      <c r="DO73" s="205"/>
      <c r="DP73" s="205"/>
      <c r="DQ73" s="205"/>
      <c r="DR73" s="205"/>
      <c r="DS73" s="205"/>
      <c r="DT73" s="205"/>
      <c r="DU73" s="205"/>
      <c r="DV73" s="205"/>
      <c r="DW73" s="205"/>
      <c r="DX73" s="205"/>
      <c r="DY73" s="205"/>
      <c r="DZ73" s="205"/>
      <c r="EA73" s="205"/>
      <c r="EB73" s="205"/>
      <c r="EC73" s="205"/>
    </row>
    <row r="74" spans="1:133" x14ac:dyDescent="0.2">
      <c r="A74" s="37">
        <f t="shared" si="51"/>
        <v>35</v>
      </c>
      <c r="B74" s="17" t="s">
        <v>193</v>
      </c>
      <c r="C74" s="34"/>
      <c r="D74" s="34"/>
      <c r="E74" s="205">
        <v>0</v>
      </c>
      <c r="F74" s="205">
        <v>0</v>
      </c>
      <c r="G74" s="205">
        <v>0</v>
      </c>
      <c r="H74" s="205">
        <v>0</v>
      </c>
      <c r="I74" s="205">
        <v>0</v>
      </c>
      <c r="J74" s="205">
        <v>0</v>
      </c>
      <c r="K74" s="205">
        <v>0</v>
      </c>
      <c r="L74" s="205">
        <v>0</v>
      </c>
      <c r="M74" s="205">
        <v>0</v>
      </c>
      <c r="N74" s="205">
        <v>0</v>
      </c>
      <c r="O74" s="205">
        <v>0</v>
      </c>
      <c r="P74" s="205">
        <v>0</v>
      </c>
      <c r="Q74" s="205"/>
      <c r="R74" s="205">
        <v>0</v>
      </c>
      <c r="S74" s="205">
        <v>0</v>
      </c>
      <c r="T74" s="205">
        <v>0</v>
      </c>
      <c r="U74" s="205">
        <v>0</v>
      </c>
      <c r="V74" s="205">
        <v>0</v>
      </c>
      <c r="W74" s="205">
        <v>0</v>
      </c>
      <c r="X74" s="205">
        <v>0</v>
      </c>
      <c r="Y74" s="205">
        <v>0</v>
      </c>
      <c r="Z74" s="205">
        <v>0</v>
      </c>
      <c r="AA74" s="205">
        <v>0</v>
      </c>
      <c r="AB74" s="205">
        <v>0</v>
      </c>
      <c r="AC74" s="205">
        <v>0</v>
      </c>
      <c r="AD74" s="205"/>
      <c r="AE74" s="205">
        <v>0</v>
      </c>
      <c r="AF74" s="205">
        <v>0</v>
      </c>
      <c r="AG74" s="205">
        <v>0</v>
      </c>
      <c r="AH74" s="205">
        <v>0</v>
      </c>
      <c r="AI74" s="205">
        <v>0</v>
      </c>
      <c r="AJ74" s="205">
        <v>0</v>
      </c>
      <c r="AK74" s="205">
        <v>0</v>
      </c>
      <c r="AL74" s="205">
        <v>0</v>
      </c>
      <c r="AM74" s="205">
        <v>0</v>
      </c>
      <c r="AN74" s="205">
        <v>0</v>
      </c>
      <c r="AO74" s="205">
        <v>0</v>
      </c>
      <c r="AP74" s="205">
        <v>0</v>
      </c>
      <c r="AQ74" s="205"/>
      <c r="AR74" s="205">
        <v>0</v>
      </c>
      <c r="AS74" s="205">
        <v>0</v>
      </c>
      <c r="AT74" s="205">
        <v>0</v>
      </c>
      <c r="AU74" s="205">
        <v>0</v>
      </c>
      <c r="AV74" s="205">
        <v>0</v>
      </c>
      <c r="AW74" s="205">
        <v>0</v>
      </c>
      <c r="AX74" s="205">
        <v>0</v>
      </c>
      <c r="AY74" s="205">
        <v>0</v>
      </c>
      <c r="AZ74" s="205">
        <v>0</v>
      </c>
      <c r="BA74" s="205">
        <v>0</v>
      </c>
      <c r="BB74" s="205">
        <v>0</v>
      </c>
      <c r="BC74" s="205">
        <v>0</v>
      </c>
      <c r="BD74" s="205"/>
      <c r="BE74" s="205">
        <v>0</v>
      </c>
      <c r="BF74" s="205">
        <v>0</v>
      </c>
      <c r="BG74" s="205">
        <v>0</v>
      </c>
      <c r="BH74" s="205">
        <v>0</v>
      </c>
      <c r="BI74" s="205">
        <v>0</v>
      </c>
      <c r="BJ74" s="205">
        <v>0</v>
      </c>
      <c r="BK74" s="205">
        <v>0</v>
      </c>
      <c r="BL74" s="205">
        <v>0</v>
      </c>
      <c r="BM74" s="205">
        <v>0</v>
      </c>
      <c r="BN74" s="205">
        <v>0</v>
      </c>
      <c r="BO74" s="205">
        <v>0</v>
      </c>
      <c r="BP74" s="205">
        <v>0</v>
      </c>
      <c r="BQ74" s="205"/>
      <c r="BR74" s="205">
        <v>0</v>
      </c>
      <c r="BS74" s="205">
        <v>0</v>
      </c>
      <c r="BT74" s="205">
        <v>0</v>
      </c>
      <c r="BU74" s="205">
        <v>0</v>
      </c>
      <c r="BV74" s="205">
        <v>0</v>
      </c>
      <c r="BW74" s="205">
        <v>0</v>
      </c>
      <c r="BX74" s="205">
        <v>0</v>
      </c>
      <c r="BY74" s="205">
        <v>0</v>
      </c>
      <c r="BZ74" s="205">
        <v>0</v>
      </c>
      <c r="CA74" s="205">
        <v>0</v>
      </c>
      <c r="CB74" s="205">
        <v>0</v>
      </c>
      <c r="CC74" s="205">
        <v>0</v>
      </c>
      <c r="CD74" s="205"/>
      <c r="CE74" s="205">
        <v>0</v>
      </c>
      <c r="CF74" s="205">
        <v>0</v>
      </c>
      <c r="CG74" s="205">
        <v>0</v>
      </c>
      <c r="CH74" s="205">
        <v>0</v>
      </c>
      <c r="CI74" s="205">
        <v>0</v>
      </c>
      <c r="CJ74" s="205">
        <v>0</v>
      </c>
      <c r="CK74" s="205">
        <v>0</v>
      </c>
      <c r="CL74" s="205">
        <v>0</v>
      </c>
      <c r="CM74" s="205">
        <v>0</v>
      </c>
      <c r="CN74" s="205">
        <v>0</v>
      </c>
      <c r="CO74" s="205">
        <v>0</v>
      </c>
      <c r="CP74" s="205">
        <v>0</v>
      </c>
      <c r="CQ74" s="205"/>
      <c r="CR74" s="205">
        <v>0</v>
      </c>
      <c r="CS74" s="205">
        <v>0</v>
      </c>
      <c r="CT74" s="205">
        <v>0</v>
      </c>
      <c r="CU74" s="205">
        <v>0</v>
      </c>
      <c r="CV74" s="205">
        <v>0</v>
      </c>
      <c r="CW74" s="205">
        <v>0</v>
      </c>
      <c r="CX74" s="205">
        <v>0</v>
      </c>
      <c r="CY74" s="205">
        <v>0</v>
      </c>
      <c r="CZ74" s="205">
        <v>0</v>
      </c>
      <c r="DA74" s="205">
        <v>0</v>
      </c>
      <c r="DB74" s="205">
        <v>0</v>
      </c>
      <c r="DC74" s="205">
        <v>0</v>
      </c>
      <c r="DD74" s="205"/>
      <c r="DE74" s="205">
        <v>0</v>
      </c>
      <c r="DF74" s="205">
        <v>0</v>
      </c>
      <c r="DG74" s="205">
        <v>0</v>
      </c>
      <c r="DH74" s="205">
        <v>0</v>
      </c>
      <c r="DI74" s="205">
        <v>0</v>
      </c>
      <c r="DJ74" s="205">
        <v>0</v>
      </c>
      <c r="DK74" s="205">
        <v>0</v>
      </c>
      <c r="DL74" s="205">
        <v>0</v>
      </c>
      <c r="DM74" s="205">
        <v>0</v>
      </c>
      <c r="DN74" s="205">
        <v>0</v>
      </c>
      <c r="DO74" s="205">
        <v>0</v>
      </c>
      <c r="DP74" s="205">
        <v>0</v>
      </c>
      <c r="DQ74" s="205"/>
      <c r="DR74" s="205">
        <v>0</v>
      </c>
      <c r="DS74" s="205">
        <v>0</v>
      </c>
      <c r="DT74" s="205">
        <v>0</v>
      </c>
      <c r="DU74" s="205">
        <v>0</v>
      </c>
      <c r="DV74" s="205">
        <v>0</v>
      </c>
      <c r="DW74" s="205">
        <v>0</v>
      </c>
      <c r="DX74" s="205">
        <v>0</v>
      </c>
      <c r="DY74" s="205">
        <v>0</v>
      </c>
      <c r="DZ74" s="205">
        <v>0</v>
      </c>
      <c r="EA74" s="205">
        <v>0</v>
      </c>
      <c r="EB74" s="205">
        <v>0</v>
      </c>
      <c r="EC74" s="205">
        <v>0</v>
      </c>
    </row>
    <row r="75" spans="1:133" x14ac:dyDescent="0.2">
      <c r="A75" s="37">
        <f t="shared" si="51"/>
        <v>36</v>
      </c>
      <c r="B75" s="35" t="s">
        <v>60</v>
      </c>
      <c r="C75" s="34"/>
      <c r="D75" s="34"/>
      <c r="E75" s="206" t="e">
        <f>('Monthly Margin'!#REF!/1000000)-'Mo. Margins tab to Forecast mod'!E33</f>
        <v>#REF!</v>
      </c>
      <c r="F75" s="206" t="e">
        <f>('Monthly Margin'!#REF!/1000000)-'Mo. Margins tab to Forecast mod'!F33</f>
        <v>#REF!</v>
      </c>
      <c r="G75" s="206" t="e">
        <f>('Monthly Margin'!#REF!/1000000)-'Mo. Margins tab to Forecast mod'!G33</f>
        <v>#REF!</v>
      </c>
      <c r="H75" s="206" t="e">
        <f>('Monthly Margin'!#REF!/1000000)-'Mo. Margins tab to Forecast mod'!H33</f>
        <v>#REF!</v>
      </c>
      <c r="I75" s="206" t="e">
        <f>('Monthly Margin'!#REF!/1000000)-'Mo. Margins tab to Forecast mod'!I33</f>
        <v>#REF!</v>
      </c>
      <c r="J75" s="206" t="e">
        <f>('Monthly Margin'!#REF!/1000000)-'Mo. Margins tab to Forecast mod'!J33</f>
        <v>#REF!</v>
      </c>
      <c r="K75" s="206" t="e">
        <f>('Monthly Margin'!#REF!/1000000)-'Mo. Margins tab to Forecast mod'!K33</f>
        <v>#REF!</v>
      </c>
      <c r="L75" s="206" t="e">
        <f>('Monthly Margin'!#REF!/1000000)-'Mo. Margins tab to Forecast mod'!L33</f>
        <v>#REF!</v>
      </c>
      <c r="M75" s="206" t="e">
        <f>('Monthly Margin'!#REF!/1000000)-'Mo. Margins tab to Forecast mod'!M33</f>
        <v>#REF!</v>
      </c>
      <c r="N75" s="206" t="e">
        <f>('Monthly Margin'!#REF!/1000000)-'Mo. Margins tab to Forecast mod'!N33</f>
        <v>#REF!</v>
      </c>
      <c r="O75" s="206" t="e">
        <f>('Monthly Margin'!#REF!/1000000)-'Mo. Margins tab to Forecast mod'!O33</f>
        <v>#REF!</v>
      </c>
      <c r="P75" s="206" t="e">
        <f>('Monthly Margin'!#REF!/1000000)-'Mo. Margins tab to Forecast mod'!P33</f>
        <v>#REF!</v>
      </c>
      <c r="Q75" s="206"/>
      <c r="R75" s="206" t="e">
        <f>('Monthly Margin'!#REF!/1000000)-'Mo. Margins tab to Forecast mod'!R33</f>
        <v>#REF!</v>
      </c>
      <c r="S75" s="206" t="e">
        <f>('Monthly Margin'!#REF!/1000000)-'Mo. Margins tab to Forecast mod'!S33</f>
        <v>#REF!</v>
      </c>
      <c r="T75" s="206" t="e">
        <f>('Monthly Margin'!#REF!/1000000)-'Mo. Margins tab to Forecast mod'!T33</f>
        <v>#REF!</v>
      </c>
      <c r="U75" s="206" t="e">
        <f>('Monthly Margin'!#REF!/1000000)-'Mo. Margins tab to Forecast mod'!U33</f>
        <v>#REF!</v>
      </c>
      <c r="V75" s="206" t="e">
        <f>('Monthly Margin'!#REF!/1000000)-'Mo. Margins tab to Forecast mod'!V33</f>
        <v>#REF!</v>
      </c>
      <c r="W75" s="206" t="e">
        <f>('Monthly Margin'!#REF!/1000000)-'Mo. Margins tab to Forecast mod'!W33</f>
        <v>#REF!</v>
      </c>
      <c r="X75" s="206" t="e">
        <f>('Monthly Margin'!#REF!/1000000)-'Mo. Margins tab to Forecast mod'!X33</f>
        <v>#REF!</v>
      </c>
      <c r="Y75" s="206" t="e">
        <f>('Monthly Margin'!#REF!/1000000)-'Mo. Margins tab to Forecast mod'!Y33</f>
        <v>#REF!</v>
      </c>
      <c r="Z75" s="206" t="e">
        <f>('Monthly Margin'!#REF!/1000000)-'Mo. Margins tab to Forecast mod'!Z33</f>
        <v>#REF!</v>
      </c>
      <c r="AA75" s="206" t="e">
        <f>('Monthly Margin'!#REF!/1000000)-'Mo. Margins tab to Forecast mod'!AA33</f>
        <v>#REF!</v>
      </c>
      <c r="AB75" s="206" t="e">
        <f>('Monthly Margin'!#REF!/1000000)-'Mo. Margins tab to Forecast mod'!AB33</f>
        <v>#REF!</v>
      </c>
      <c r="AC75" s="206" t="e">
        <f>('Monthly Margin'!#REF!/1000000)-'Mo. Margins tab to Forecast mod'!AC33</f>
        <v>#REF!</v>
      </c>
      <c r="AD75" s="206"/>
      <c r="AE75" s="206" t="e">
        <f>('Monthly Margin'!#REF!/1000000)-'Mo. Margins tab to Forecast mod'!AE33</f>
        <v>#REF!</v>
      </c>
      <c r="AF75" s="206" t="e">
        <f>('Monthly Margin'!#REF!/1000000)-'Mo. Margins tab to Forecast mod'!AF33</f>
        <v>#REF!</v>
      </c>
      <c r="AG75" s="206" t="e">
        <f>('Monthly Margin'!#REF!/1000000)-'Mo. Margins tab to Forecast mod'!AG33</f>
        <v>#REF!</v>
      </c>
      <c r="AH75" s="206" t="e">
        <f>('Monthly Margin'!#REF!/1000000)-'Mo. Margins tab to Forecast mod'!AH33</f>
        <v>#REF!</v>
      </c>
      <c r="AI75" s="206" t="e">
        <f>('Monthly Margin'!#REF!/1000000)-'Mo. Margins tab to Forecast mod'!AI33</f>
        <v>#REF!</v>
      </c>
      <c r="AJ75" s="206" t="e">
        <f>('Monthly Margin'!#REF!/1000000)-'Mo. Margins tab to Forecast mod'!AJ33</f>
        <v>#REF!</v>
      </c>
      <c r="AK75" s="206" t="e">
        <f>('Monthly Margin'!#REF!/1000000)-'Mo. Margins tab to Forecast mod'!AK33</f>
        <v>#REF!</v>
      </c>
      <c r="AL75" s="206" t="e">
        <f>('Monthly Margin'!#REF!/1000000)-'Mo. Margins tab to Forecast mod'!AL33</f>
        <v>#REF!</v>
      </c>
      <c r="AM75" s="206" t="e">
        <f>('Monthly Margin'!#REF!/1000000)-'Mo. Margins tab to Forecast mod'!AM33</f>
        <v>#REF!</v>
      </c>
      <c r="AN75" s="206" t="e">
        <f>('Monthly Margin'!#REF!/1000000)-'Mo. Margins tab to Forecast mod'!AN33</f>
        <v>#REF!</v>
      </c>
      <c r="AO75" s="206" t="e">
        <f>('Monthly Margin'!#REF!/1000000)-'Mo. Margins tab to Forecast mod'!AO33</f>
        <v>#REF!</v>
      </c>
      <c r="AP75" s="206" t="e">
        <f>('Monthly Margin'!#REF!/1000000)-'Mo. Margins tab to Forecast mod'!AP33</f>
        <v>#REF!</v>
      </c>
      <c r="AQ75" s="206"/>
      <c r="AR75" s="206" t="e">
        <f>('Monthly Margin'!#REF!/1000000)-'Mo. Margins tab to Forecast mod'!AR33</f>
        <v>#REF!</v>
      </c>
      <c r="AS75" s="206" t="e">
        <f>('Monthly Margin'!#REF!/1000000)-'Mo. Margins tab to Forecast mod'!AS33</f>
        <v>#REF!</v>
      </c>
      <c r="AT75" s="206" t="e">
        <f>('Monthly Margin'!#REF!/1000000)-'Mo. Margins tab to Forecast mod'!AT33</f>
        <v>#REF!</v>
      </c>
      <c r="AU75" s="206" t="e">
        <f>('Monthly Margin'!#REF!/1000000)-'Mo. Margins tab to Forecast mod'!AU33</f>
        <v>#REF!</v>
      </c>
      <c r="AV75" s="206" t="e">
        <f>('Monthly Margin'!#REF!/1000000)-'Mo. Margins tab to Forecast mod'!AV33</f>
        <v>#REF!</v>
      </c>
      <c r="AW75" s="206" t="e">
        <f>('Monthly Margin'!#REF!/1000000)-'Mo. Margins tab to Forecast mod'!AW33</f>
        <v>#REF!</v>
      </c>
      <c r="AX75" s="206" t="e">
        <f>('Monthly Margin'!#REF!/1000000)-'Mo. Margins tab to Forecast mod'!AX33</f>
        <v>#REF!</v>
      </c>
      <c r="AY75" s="206" t="e">
        <f>('Monthly Margin'!#REF!/1000000)-'Mo. Margins tab to Forecast mod'!AY33</f>
        <v>#REF!</v>
      </c>
      <c r="AZ75" s="206" t="e">
        <f>('Monthly Margin'!#REF!/1000000)-'Mo. Margins tab to Forecast mod'!AZ33</f>
        <v>#REF!</v>
      </c>
      <c r="BA75" s="206" t="e">
        <f>('Monthly Margin'!#REF!/1000000)-'Mo. Margins tab to Forecast mod'!BA33</f>
        <v>#REF!</v>
      </c>
      <c r="BB75" s="206" t="e">
        <f>('Monthly Margin'!#REF!/1000000)-'Mo. Margins tab to Forecast mod'!BB33</f>
        <v>#REF!</v>
      </c>
      <c r="BC75" s="206" t="e">
        <f>('Monthly Margin'!#REF!/1000000)-'Mo. Margins tab to Forecast mod'!BC33</f>
        <v>#REF!</v>
      </c>
      <c r="BD75" s="206"/>
      <c r="BE75" s="206" t="e">
        <f>('Monthly Margin'!#REF!/1000000)-'Mo. Margins tab to Forecast mod'!BE33</f>
        <v>#REF!</v>
      </c>
      <c r="BF75" s="206" t="e">
        <f>('Monthly Margin'!#REF!/1000000)-'Mo. Margins tab to Forecast mod'!BF33</f>
        <v>#REF!</v>
      </c>
      <c r="BG75" s="206" t="e">
        <f>('Monthly Margin'!#REF!/1000000)-'Mo. Margins tab to Forecast mod'!BG33</f>
        <v>#REF!</v>
      </c>
      <c r="BH75" s="206" t="e">
        <f>('Monthly Margin'!#REF!/1000000)-'Mo. Margins tab to Forecast mod'!BH33</f>
        <v>#REF!</v>
      </c>
      <c r="BI75" s="206" t="e">
        <f>('Monthly Margin'!#REF!/1000000)-'Mo. Margins tab to Forecast mod'!BI33</f>
        <v>#REF!</v>
      </c>
      <c r="BJ75" s="206" t="e">
        <f>('Monthly Margin'!#REF!/1000000)-'Mo. Margins tab to Forecast mod'!BJ33</f>
        <v>#REF!</v>
      </c>
      <c r="BK75" s="206" t="e">
        <f>('Monthly Margin'!#REF!/1000000)-'Mo. Margins tab to Forecast mod'!BK33</f>
        <v>#REF!</v>
      </c>
      <c r="BL75" s="206" t="e">
        <f>('Monthly Margin'!#REF!/1000000)-'Mo. Margins tab to Forecast mod'!BL33</f>
        <v>#REF!</v>
      </c>
      <c r="BM75" s="206" t="e">
        <f>('Monthly Margin'!#REF!/1000000)-'Mo. Margins tab to Forecast mod'!BM33</f>
        <v>#REF!</v>
      </c>
      <c r="BN75" s="206" t="e">
        <f>('Monthly Margin'!#REF!/1000000)-'Mo. Margins tab to Forecast mod'!BN33</f>
        <v>#REF!</v>
      </c>
      <c r="BO75" s="206" t="e">
        <f>('Monthly Margin'!#REF!/1000000)-'Mo. Margins tab to Forecast mod'!BO33</f>
        <v>#REF!</v>
      </c>
      <c r="BP75" s="206" t="e">
        <f>('Monthly Margin'!#REF!/1000000)-'Mo. Margins tab to Forecast mod'!BP33</f>
        <v>#REF!</v>
      </c>
      <c r="BQ75" s="206"/>
      <c r="BR75" s="206" t="e">
        <f>('Monthly Margin'!#REF!/1000000)-'Mo. Margins tab to Forecast mod'!BR33</f>
        <v>#REF!</v>
      </c>
      <c r="BS75" s="206" t="e">
        <f>('Monthly Margin'!#REF!/1000000)-'Mo. Margins tab to Forecast mod'!BS33</f>
        <v>#REF!</v>
      </c>
      <c r="BT75" s="206" t="e">
        <f>('Monthly Margin'!#REF!/1000000)-'Mo. Margins tab to Forecast mod'!BT33</f>
        <v>#REF!</v>
      </c>
      <c r="BU75" s="206" t="e">
        <f>('Monthly Margin'!#REF!/1000000)-'Mo. Margins tab to Forecast mod'!BU33</f>
        <v>#REF!</v>
      </c>
      <c r="BV75" s="206" t="e">
        <f>('Monthly Margin'!#REF!/1000000)-'Mo. Margins tab to Forecast mod'!BV33</f>
        <v>#REF!</v>
      </c>
      <c r="BW75" s="206" t="e">
        <f>('Monthly Margin'!#REF!/1000000)-'Mo. Margins tab to Forecast mod'!BW33</f>
        <v>#REF!</v>
      </c>
      <c r="BX75" s="206" t="e">
        <f>('Monthly Margin'!#REF!/1000000)-'Mo. Margins tab to Forecast mod'!BX33</f>
        <v>#REF!</v>
      </c>
      <c r="BY75" s="206" t="e">
        <f>('Monthly Margin'!#REF!/1000000)-'Mo. Margins tab to Forecast mod'!BY33</f>
        <v>#REF!</v>
      </c>
      <c r="BZ75" s="206" t="e">
        <f>('Monthly Margin'!#REF!/1000000)-'Mo. Margins tab to Forecast mod'!BZ33</f>
        <v>#REF!</v>
      </c>
      <c r="CA75" s="206" t="e">
        <f>('Monthly Margin'!#REF!/1000000)-'Mo. Margins tab to Forecast mod'!CA33</f>
        <v>#REF!</v>
      </c>
      <c r="CB75" s="206" t="e">
        <f>('Monthly Margin'!#REF!/1000000)-'Mo. Margins tab to Forecast mod'!CB33</f>
        <v>#REF!</v>
      </c>
      <c r="CC75" s="206" t="e">
        <f>('Monthly Margin'!#REF!/1000000)-'Mo. Margins tab to Forecast mod'!CC33</f>
        <v>#REF!</v>
      </c>
      <c r="CD75" s="206"/>
      <c r="CE75" s="206" t="e">
        <f>('Monthly Margin'!#REF!/1000000)-'Mo. Margins tab to Forecast mod'!CE33</f>
        <v>#REF!</v>
      </c>
      <c r="CF75" s="206" t="e">
        <f>('Monthly Margin'!#REF!/1000000)-'Mo. Margins tab to Forecast mod'!CF33</f>
        <v>#REF!</v>
      </c>
      <c r="CG75" s="206" t="e">
        <f>('Monthly Margin'!#REF!/1000000)-'Mo. Margins tab to Forecast mod'!CG33</f>
        <v>#REF!</v>
      </c>
      <c r="CH75" s="206" t="e">
        <f>('Monthly Margin'!#REF!/1000000)-'Mo. Margins tab to Forecast mod'!CH33</f>
        <v>#REF!</v>
      </c>
      <c r="CI75" s="206" t="e">
        <f>('Monthly Margin'!#REF!/1000000)-'Mo. Margins tab to Forecast mod'!CI33</f>
        <v>#REF!</v>
      </c>
      <c r="CJ75" s="206" t="e">
        <f>('Monthly Margin'!#REF!/1000000)-'Mo. Margins tab to Forecast mod'!CJ33</f>
        <v>#REF!</v>
      </c>
      <c r="CK75" s="206" t="e">
        <f>('Monthly Margin'!#REF!/1000000)-'Mo. Margins tab to Forecast mod'!CK33</f>
        <v>#REF!</v>
      </c>
      <c r="CL75" s="206" t="e">
        <f>('Monthly Margin'!#REF!/1000000)-'Mo. Margins tab to Forecast mod'!CL33</f>
        <v>#REF!</v>
      </c>
      <c r="CM75" s="206" t="e">
        <f>('Monthly Margin'!#REF!/1000000)-'Mo. Margins tab to Forecast mod'!CM33</f>
        <v>#REF!</v>
      </c>
      <c r="CN75" s="206" t="e">
        <f>('Monthly Margin'!#REF!/1000000)-'Mo. Margins tab to Forecast mod'!CN33</f>
        <v>#REF!</v>
      </c>
      <c r="CO75" s="206" t="e">
        <f>('Monthly Margin'!#REF!/1000000)-'Mo. Margins tab to Forecast mod'!CO33</f>
        <v>#REF!</v>
      </c>
      <c r="CP75" s="206" t="e">
        <f>('Monthly Margin'!#REF!/1000000)-'Mo. Margins tab to Forecast mod'!CP33</f>
        <v>#REF!</v>
      </c>
      <c r="CQ75" s="206"/>
      <c r="CR75" s="206" t="e">
        <f>('Monthly Margin'!#REF!/1000000)-'Mo. Margins tab to Forecast mod'!CR33</f>
        <v>#REF!</v>
      </c>
      <c r="CS75" s="206" t="e">
        <f>('Monthly Margin'!#REF!/1000000)-'Mo. Margins tab to Forecast mod'!CS33</f>
        <v>#REF!</v>
      </c>
      <c r="CT75" s="206" t="e">
        <f>('Monthly Margin'!#REF!/1000000)-'Mo. Margins tab to Forecast mod'!CT33</f>
        <v>#REF!</v>
      </c>
      <c r="CU75" s="206" t="e">
        <f>('Monthly Margin'!#REF!/1000000)-'Mo. Margins tab to Forecast mod'!CU33</f>
        <v>#REF!</v>
      </c>
      <c r="CV75" s="206" t="e">
        <f>('Monthly Margin'!#REF!/1000000)-'Mo. Margins tab to Forecast mod'!CV33</f>
        <v>#REF!</v>
      </c>
      <c r="CW75" s="206" t="e">
        <f>('Monthly Margin'!#REF!/1000000)-'Mo. Margins tab to Forecast mod'!CW33</f>
        <v>#REF!</v>
      </c>
      <c r="CX75" s="206" t="e">
        <f>('Monthly Margin'!#REF!/1000000)-'Mo. Margins tab to Forecast mod'!CX33</f>
        <v>#REF!</v>
      </c>
      <c r="CY75" s="206" t="e">
        <f>('Monthly Margin'!#REF!/1000000)-'Mo. Margins tab to Forecast mod'!CY33</f>
        <v>#REF!</v>
      </c>
      <c r="CZ75" s="206" t="e">
        <f>('Monthly Margin'!#REF!/1000000)-'Mo. Margins tab to Forecast mod'!CZ33</f>
        <v>#REF!</v>
      </c>
      <c r="DA75" s="206" t="e">
        <f>('Monthly Margin'!#REF!/1000000)-'Mo. Margins tab to Forecast mod'!DA33</f>
        <v>#REF!</v>
      </c>
      <c r="DB75" s="206" t="e">
        <f>('Monthly Margin'!#REF!/1000000)-'Mo. Margins tab to Forecast mod'!DB33</f>
        <v>#REF!</v>
      </c>
      <c r="DC75" s="206" t="e">
        <f>('Monthly Margin'!#REF!/1000000)-'Mo. Margins tab to Forecast mod'!DC33</f>
        <v>#REF!</v>
      </c>
      <c r="DD75" s="206"/>
      <c r="DE75" s="206" t="e">
        <f>('Monthly Margin'!#REF!/1000000)-'Mo. Margins tab to Forecast mod'!DE33</f>
        <v>#REF!</v>
      </c>
      <c r="DF75" s="206" t="e">
        <f>('Monthly Margin'!#REF!/1000000)-'Mo. Margins tab to Forecast mod'!DF33</f>
        <v>#REF!</v>
      </c>
      <c r="DG75" s="206" t="e">
        <f>('Monthly Margin'!#REF!/1000000)-'Mo. Margins tab to Forecast mod'!DG33</f>
        <v>#REF!</v>
      </c>
      <c r="DH75" s="206" t="e">
        <f>('Monthly Margin'!#REF!/1000000)-'Mo. Margins tab to Forecast mod'!DH33</f>
        <v>#REF!</v>
      </c>
      <c r="DI75" s="206" t="e">
        <f>('Monthly Margin'!#REF!/1000000)-'Mo. Margins tab to Forecast mod'!DI33</f>
        <v>#REF!</v>
      </c>
      <c r="DJ75" s="206" t="e">
        <f>('Monthly Margin'!#REF!/1000000)-'Mo. Margins tab to Forecast mod'!DJ33</f>
        <v>#REF!</v>
      </c>
      <c r="DK75" s="206" t="e">
        <f>('Monthly Margin'!#REF!/1000000)-'Mo. Margins tab to Forecast mod'!DK33</f>
        <v>#REF!</v>
      </c>
      <c r="DL75" s="206" t="e">
        <f>('Monthly Margin'!#REF!/1000000)-'Mo. Margins tab to Forecast mod'!DL33</f>
        <v>#REF!</v>
      </c>
      <c r="DM75" s="206" t="e">
        <f>('Monthly Margin'!#REF!/1000000)-'Mo. Margins tab to Forecast mod'!DM33</f>
        <v>#REF!</v>
      </c>
      <c r="DN75" s="206" t="e">
        <f>('Monthly Margin'!#REF!/1000000)-'Mo. Margins tab to Forecast mod'!DN33</f>
        <v>#REF!</v>
      </c>
      <c r="DO75" s="206" t="e">
        <f>('Monthly Margin'!#REF!/1000000)-'Mo. Margins tab to Forecast mod'!DO33</f>
        <v>#REF!</v>
      </c>
      <c r="DP75" s="206" t="e">
        <f>('Monthly Margin'!#REF!/1000000)-'Mo. Margins tab to Forecast mod'!DP33</f>
        <v>#REF!</v>
      </c>
      <c r="DQ75" s="206"/>
      <c r="DR75" s="206" t="e">
        <f>('Monthly Margin'!#REF!/1000000)-'Mo. Margins tab to Forecast mod'!DR33</f>
        <v>#REF!</v>
      </c>
      <c r="DS75" s="206" t="e">
        <f>('Monthly Margin'!#REF!/1000000)-'Mo. Margins tab to Forecast mod'!DS33</f>
        <v>#REF!</v>
      </c>
      <c r="DT75" s="206" t="e">
        <f>('Monthly Margin'!#REF!/1000000)-'Mo. Margins tab to Forecast mod'!DT33</f>
        <v>#REF!</v>
      </c>
      <c r="DU75" s="206" t="e">
        <f>('Monthly Margin'!#REF!/1000000)-'Mo. Margins tab to Forecast mod'!DU33</f>
        <v>#REF!</v>
      </c>
      <c r="DV75" s="206" t="e">
        <f>('Monthly Margin'!#REF!/1000000)-'Mo. Margins tab to Forecast mod'!DV33</f>
        <v>#REF!</v>
      </c>
      <c r="DW75" s="206" t="e">
        <f>('Monthly Margin'!#REF!/1000000)-'Mo. Margins tab to Forecast mod'!DW33</f>
        <v>#REF!</v>
      </c>
      <c r="DX75" s="206" t="e">
        <f>('Monthly Margin'!#REF!/1000000)-'Mo. Margins tab to Forecast mod'!DX33</f>
        <v>#REF!</v>
      </c>
      <c r="DY75" s="206" t="e">
        <f>('Monthly Margin'!#REF!/1000000)-'Mo. Margins tab to Forecast mod'!DY33</f>
        <v>#REF!</v>
      </c>
      <c r="DZ75" s="206" t="e">
        <f>('Monthly Margin'!#REF!/1000000)-'Mo. Margins tab to Forecast mod'!DZ33</f>
        <v>#REF!</v>
      </c>
      <c r="EA75" s="206" t="e">
        <f>('Monthly Margin'!#REF!/1000000)-'Mo. Margins tab to Forecast mod'!EA33</f>
        <v>#REF!</v>
      </c>
      <c r="EB75" s="206" t="e">
        <f>('Monthly Margin'!#REF!/1000000)-'Mo. Margins tab to Forecast mod'!EB33</f>
        <v>#REF!</v>
      </c>
      <c r="EC75" s="206" t="e">
        <f>('Monthly Margin'!#REF!/1000000)-'Mo. Margins tab to Forecast mod'!EC33</f>
        <v>#REF!</v>
      </c>
    </row>
    <row r="76" spans="1:133" x14ac:dyDescent="0.2">
      <c r="B76" s="35"/>
      <c r="C76" s="34"/>
      <c r="D76" s="34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205"/>
      <c r="BX76" s="205"/>
      <c r="BY76" s="205"/>
      <c r="BZ76" s="205"/>
      <c r="CA76" s="205"/>
      <c r="CB76" s="205"/>
      <c r="CC76" s="205"/>
      <c r="CD76" s="205"/>
      <c r="CE76" s="205"/>
      <c r="CF76" s="205"/>
      <c r="CG76" s="205"/>
      <c r="CH76" s="205"/>
      <c r="CI76" s="205"/>
      <c r="CJ76" s="205"/>
      <c r="CK76" s="205"/>
      <c r="CL76" s="205"/>
      <c r="CM76" s="205"/>
      <c r="CN76" s="205"/>
      <c r="CO76" s="205"/>
      <c r="CP76" s="205"/>
      <c r="CQ76" s="205"/>
      <c r="CR76" s="205"/>
      <c r="CS76" s="205"/>
      <c r="CT76" s="205"/>
      <c r="CU76" s="205"/>
      <c r="CV76" s="205"/>
      <c r="CW76" s="205"/>
      <c r="CX76" s="205"/>
      <c r="CY76" s="205"/>
      <c r="CZ76" s="205"/>
      <c r="DA76" s="205"/>
      <c r="DB76" s="205"/>
      <c r="DC76" s="205"/>
      <c r="DD76" s="205"/>
      <c r="DE76" s="205"/>
      <c r="DF76" s="205"/>
      <c r="DG76" s="205"/>
      <c r="DH76" s="205"/>
      <c r="DI76" s="205"/>
      <c r="DJ76" s="205"/>
      <c r="DK76" s="205"/>
      <c r="DL76" s="205"/>
      <c r="DM76" s="205"/>
      <c r="DN76" s="205"/>
      <c r="DO76" s="205"/>
      <c r="DP76" s="205"/>
      <c r="DQ76" s="205"/>
      <c r="DR76" s="205"/>
      <c r="DS76" s="205"/>
      <c r="DT76" s="205"/>
      <c r="DU76" s="205"/>
      <c r="DV76" s="205"/>
      <c r="DW76" s="205"/>
      <c r="DX76" s="205"/>
      <c r="DY76" s="205"/>
      <c r="DZ76" s="205"/>
      <c r="EA76" s="205"/>
      <c r="EB76" s="205"/>
      <c r="EC76" s="205"/>
    </row>
    <row r="77" spans="1:133" x14ac:dyDescent="0.2">
      <c r="A77" s="37">
        <f>A35+20</f>
        <v>37</v>
      </c>
      <c r="B77" s="31"/>
      <c r="C77" s="34" t="s">
        <v>61</v>
      </c>
      <c r="D77" s="34"/>
      <c r="E77" s="205" t="e">
        <f t="shared" ref="E77" si="52">SUM(E70:E76)</f>
        <v>#REF!</v>
      </c>
      <c r="F77" s="205" t="e">
        <f t="shared" ref="F77:BP77" si="53">SUM(F70:F76)</f>
        <v>#REF!</v>
      </c>
      <c r="G77" s="205" t="e">
        <f t="shared" si="53"/>
        <v>#REF!</v>
      </c>
      <c r="H77" s="205" t="e">
        <f t="shared" si="53"/>
        <v>#REF!</v>
      </c>
      <c r="I77" s="205" t="e">
        <f t="shared" si="53"/>
        <v>#REF!</v>
      </c>
      <c r="J77" s="205" t="e">
        <f t="shared" si="53"/>
        <v>#REF!</v>
      </c>
      <c r="K77" s="205" t="e">
        <f t="shared" si="53"/>
        <v>#REF!</v>
      </c>
      <c r="L77" s="205" t="e">
        <f t="shared" si="53"/>
        <v>#REF!</v>
      </c>
      <c r="M77" s="205" t="e">
        <f t="shared" si="53"/>
        <v>#REF!</v>
      </c>
      <c r="N77" s="205" t="e">
        <f t="shared" si="53"/>
        <v>#REF!</v>
      </c>
      <c r="O77" s="205" t="e">
        <f t="shared" si="53"/>
        <v>#REF!</v>
      </c>
      <c r="P77" s="205" t="e">
        <f t="shared" si="53"/>
        <v>#REF!</v>
      </c>
      <c r="Q77" s="205"/>
      <c r="R77" s="205" t="e">
        <f t="shared" si="53"/>
        <v>#REF!</v>
      </c>
      <c r="S77" s="205" t="e">
        <f t="shared" si="53"/>
        <v>#REF!</v>
      </c>
      <c r="T77" s="205" t="e">
        <f t="shared" si="53"/>
        <v>#REF!</v>
      </c>
      <c r="U77" s="205" t="e">
        <f t="shared" si="53"/>
        <v>#REF!</v>
      </c>
      <c r="V77" s="205" t="e">
        <f t="shared" si="53"/>
        <v>#REF!</v>
      </c>
      <c r="W77" s="205" t="e">
        <f t="shared" si="53"/>
        <v>#REF!</v>
      </c>
      <c r="X77" s="205" t="e">
        <f t="shared" si="53"/>
        <v>#REF!</v>
      </c>
      <c r="Y77" s="205" t="e">
        <f t="shared" si="53"/>
        <v>#REF!</v>
      </c>
      <c r="Z77" s="205" t="e">
        <f t="shared" si="53"/>
        <v>#REF!</v>
      </c>
      <c r="AA77" s="205" t="e">
        <f t="shared" si="53"/>
        <v>#REF!</v>
      </c>
      <c r="AB77" s="205" t="e">
        <f t="shared" si="53"/>
        <v>#REF!</v>
      </c>
      <c r="AC77" s="205" t="e">
        <f t="shared" si="53"/>
        <v>#REF!</v>
      </c>
      <c r="AD77" s="205"/>
      <c r="AE77" s="205" t="e">
        <f t="shared" si="53"/>
        <v>#REF!</v>
      </c>
      <c r="AF77" s="205" t="e">
        <f t="shared" si="53"/>
        <v>#REF!</v>
      </c>
      <c r="AG77" s="205" t="e">
        <f t="shared" si="53"/>
        <v>#REF!</v>
      </c>
      <c r="AH77" s="205" t="e">
        <f t="shared" si="53"/>
        <v>#REF!</v>
      </c>
      <c r="AI77" s="205" t="e">
        <f t="shared" si="53"/>
        <v>#REF!</v>
      </c>
      <c r="AJ77" s="205" t="e">
        <f t="shared" si="53"/>
        <v>#REF!</v>
      </c>
      <c r="AK77" s="205" t="e">
        <f t="shared" si="53"/>
        <v>#REF!</v>
      </c>
      <c r="AL77" s="205" t="e">
        <f t="shared" si="53"/>
        <v>#REF!</v>
      </c>
      <c r="AM77" s="205" t="e">
        <f t="shared" si="53"/>
        <v>#REF!</v>
      </c>
      <c r="AN77" s="205" t="e">
        <f t="shared" si="53"/>
        <v>#REF!</v>
      </c>
      <c r="AO77" s="205" t="e">
        <f t="shared" si="53"/>
        <v>#REF!</v>
      </c>
      <c r="AP77" s="205" t="e">
        <f t="shared" si="53"/>
        <v>#REF!</v>
      </c>
      <c r="AQ77" s="205"/>
      <c r="AR77" s="205" t="e">
        <f t="shared" si="53"/>
        <v>#REF!</v>
      </c>
      <c r="AS77" s="205" t="e">
        <f t="shared" si="53"/>
        <v>#REF!</v>
      </c>
      <c r="AT77" s="205" t="e">
        <f t="shared" si="53"/>
        <v>#REF!</v>
      </c>
      <c r="AU77" s="205" t="e">
        <f t="shared" si="53"/>
        <v>#REF!</v>
      </c>
      <c r="AV77" s="205" t="e">
        <f t="shared" si="53"/>
        <v>#REF!</v>
      </c>
      <c r="AW77" s="205" t="e">
        <f t="shared" si="53"/>
        <v>#REF!</v>
      </c>
      <c r="AX77" s="205" t="e">
        <f t="shared" si="53"/>
        <v>#REF!</v>
      </c>
      <c r="AY77" s="205" t="e">
        <f t="shared" si="53"/>
        <v>#REF!</v>
      </c>
      <c r="AZ77" s="205" t="e">
        <f t="shared" si="53"/>
        <v>#REF!</v>
      </c>
      <c r="BA77" s="205" t="e">
        <f t="shared" si="53"/>
        <v>#REF!</v>
      </c>
      <c r="BB77" s="205" t="e">
        <f t="shared" si="53"/>
        <v>#REF!</v>
      </c>
      <c r="BC77" s="205" t="e">
        <f t="shared" si="53"/>
        <v>#REF!</v>
      </c>
      <c r="BD77" s="205"/>
      <c r="BE77" s="205" t="e">
        <f t="shared" si="53"/>
        <v>#REF!</v>
      </c>
      <c r="BF77" s="205" t="e">
        <f t="shared" si="53"/>
        <v>#REF!</v>
      </c>
      <c r="BG77" s="205" t="e">
        <f t="shared" si="53"/>
        <v>#REF!</v>
      </c>
      <c r="BH77" s="205" t="e">
        <f t="shared" si="53"/>
        <v>#REF!</v>
      </c>
      <c r="BI77" s="205" t="e">
        <f t="shared" si="53"/>
        <v>#REF!</v>
      </c>
      <c r="BJ77" s="205" t="e">
        <f t="shared" si="53"/>
        <v>#REF!</v>
      </c>
      <c r="BK77" s="205" t="e">
        <f t="shared" si="53"/>
        <v>#REF!</v>
      </c>
      <c r="BL77" s="205" t="e">
        <f t="shared" si="53"/>
        <v>#REF!</v>
      </c>
      <c r="BM77" s="205" t="e">
        <f t="shared" si="53"/>
        <v>#REF!</v>
      </c>
      <c r="BN77" s="205" t="e">
        <f t="shared" si="53"/>
        <v>#REF!</v>
      </c>
      <c r="BO77" s="205" t="e">
        <f t="shared" si="53"/>
        <v>#REF!</v>
      </c>
      <c r="BP77" s="205" t="e">
        <f t="shared" si="53"/>
        <v>#REF!</v>
      </c>
      <c r="BQ77" s="205"/>
      <c r="BR77" s="205" t="e">
        <f t="shared" ref="BR77:EC77" si="54">SUM(BR70:BR76)</f>
        <v>#REF!</v>
      </c>
      <c r="BS77" s="205" t="e">
        <f t="shared" si="54"/>
        <v>#REF!</v>
      </c>
      <c r="BT77" s="205" t="e">
        <f t="shared" si="54"/>
        <v>#REF!</v>
      </c>
      <c r="BU77" s="205" t="e">
        <f t="shared" si="54"/>
        <v>#REF!</v>
      </c>
      <c r="BV77" s="205" t="e">
        <f t="shared" si="54"/>
        <v>#REF!</v>
      </c>
      <c r="BW77" s="205" t="e">
        <f t="shared" si="54"/>
        <v>#REF!</v>
      </c>
      <c r="BX77" s="205" t="e">
        <f t="shared" si="54"/>
        <v>#REF!</v>
      </c>
      <c r="BY77" s="205" t="e">
        <f t="shared" si="54"/>
        <v>#REF!</v>
      </c>
      <c r="BZ77" s="205" t="e">
        <f t="shared" si="54"/>
        <v>#REF!</v>
      </c>
      <c r="CA77" s="205" t="e">
        <f t="shared" si="54"/>
        <v>#REF!</v>
      </c>
      <c r="CB77" s="205" t="e">
        <f t="shared" si="54"/>
        <v>#REF!</v>
      </c>
      <c r="CC77" s="205" t="e">
        <f t="shared" si="54"/>
        <v>#REF!</v>
      </c>
      <c r="CD77" s="205"/>
      <c r="CE77" s="205" t="e">
        <f t="shared" si="54"/>
        <v>#REF!</v>
      </c>
      <c r="CF77" s="205" t="e">
        <f t="shared" si="54"/>
        <v>#REF!</v>
      </c>
      <c r="CG77" s="205" t="e">
        <f t="shared" si="54"/>
        <v>#REF!</v>
      </c>
      <c r="CH77" s="205" t="e">
        <f t="shared" si="54"/>
        <v>#REF!</v>
      </c>
      <c r="CI77" s="205" t="e">
        <f t="shared" si="54"/>
        <v>#REF!</v>
      </c>
      <c r="CJ77" s="205" t="e">
        <f t="shared" si="54"/>
        <v>#REF!</v>
      </c>
      <c r="CK77" s="205" t="e">
        <f t="shared" si="54"/>
        <v>#REF!</v>
      </c>
      <c r="CL77" s="205" t="e">
        <f t="shared" si="54"/>
        <v>#REF!</v>
      </c>
      <c r="CM77" s="205" t="e">
        <f t="shared" si="54"/>
        <v>#REF!</v>
      </c>
      <c r="CN77" s="205" t="e">
        <f t="shared" si="54"/>
        <v>#REF!</v>
      </c>
      <c r="CO77" s="205" t="e">
        <f t="shared" si="54"/>
        <v>#REF!</v>
      </c>
      <c r="CP77" s="205" t="e">
        <f t="shared" si="54"/>
        <v>#REF!</v>
      </c>
      <c r="CQ77" s="205"/>
      <c r="CR77" s="205" t="e">
        <f t="shared" si="54"/>
        <v>#REF!</v>
      </c>
      <c r="CS77" s="205" t="e">
        <f t="shared" si="54"/>
        <v>#REF!</v>
      </c>
      <c r="CT77" s="205" t="e">
        <f t="shared" si="54"/>
        <v>#REF!</v>
      </c>
      <c r="CU77" s="205" t="e">
        <f t="shared" si="54"/>
        <v>#REF!</v>
      </c>
      <c r="CV77" s="205" t="e">
        <f t="shared" si="54"/>
        <v>#REF!</v>
      </c>
      <c r="CW77" s="205" t="e">
        <f t="shared" si="54"/>
        <v>#REF!</v>
      </c>
      <c r="CX77" s="205" t="e">
        <f t="shared" si="54"/>
        <v>#REF!</v>
      </c>
      <c r="CY77" s="205" t="e">
        <f t="shared" si="54"/>
        <v>#REF!</v>
      </c>
      <c r="CZ77" s="205" t="e">
        <f t="shared" si="54"/>
        <v>#REF!</v>
      </c>
      <c r="DA77" s="205" t="e">
        <f t="shared" si="54"/>
        <v>#REF!</v>
      </c>
      <c r="DB77" s="205" t="e">
        <f t="shared" si="54"/>
        <v>#REF!</v>
      </c>
      <c r="DC77" s="205" t="e">
        <f t="shared" si="54"/>
        <v>#REF!</v>
      </c>
      <c r="DD77" s="205"/>
      <c r="DE77" s="205" t="e">
        <f t="shared" si="54"/>
        <v>#REF!</v>
      </c>
      <c r="DF77" s="205" t="e">
        <f t="shared" si="54"/>
        <v>#REF!</v>
      </c>
      <c r="DG77" s="205" t="e">
        <f t="shared" si="54"/>
        <v>#REF!</v>
      </c>
      <c r="DH77" s="205" t="e">
        <f t="shared" si="54"/>
        <v>#REF!</v>
      </c>
      <c r="DI77" s="205" t="e">
        <f t="shared" si="54"/>
        <v>#REF!</v>
      </c>
      <c r="DJ77" s="205" t="e">
        <f t="shared" si="54"/>
        <v>#REF!</v>
      </c>
      <c r="DK77" s="205" t="e">
        <f t="shared" si="54"/>
        <v>#REF!</v>
      </c>
      <c r="DL77" s="205" t="e">
        <f t="shared" si="54"/>
        <v>#REF!</v>
      </c>
      <c r="DM77" s="205" t="e">
        <f t="shared" si="54"/>
        <v>#REF!</v>
      </c>
      <c r="DN77" s="205" t="e">
        <f t="shared" si="54"/>
        <v>#REF!</v>
      </c>
      <c r="DO77" s="205" t="e">
        <f t="shared" si="54"/>
        <v>#REF!</v>
      </c>
      <c r="DP77" s="205" t="e">
        <f t="shared" si="54"/>
        <v>#REF!</v>
      </c>
      <c r="DQ77" s="205"/>
      <c r="DR77" s="205" t="e">
        <f t="shared" si="54"/>
        <v>#REF!</v>
      </c>
      <c r="DS77" s="205" t="e">
        <f t="shared" si="54"/>
        <v>#REF!</v>
      </c>
      <c r="DT77" s="205" t="e">
        <f t="shared" si="54"/>
        <v>#REF!</v>
      </c>
      <c r="DU77" s="205" t="e">
        <f t="shared" si="54"/>
        <v>#REF!</v>
      </c>
      <c r="DV77" s="205" t="e">
        <f t="shared" si="54"/>
        <v>#REF!</v>
      </c>
      <c r="DW77" s="205" t="e">
        <f t="shared" si="54"/>
        <v>#REF!</v>
      </c>
      <c r="DX77" s="205" t="e">
        <f t="shared" si="54"/>
        <v>#REF!</v>
      </c>
      <c r="DY77" s="205" t="e">
        <f t="shared" si="54"/>
        <v>#REF!</v>
      </c>
      <c r="DZ77" s="205" t="e">
        <f t="shared" si="54"/>
        <v>#REF!</v>
      </c>
      <c r="EA77" s="205" t="e">
        <f t="shared" si="54"/>
        <v>#REF!</v>
      </c>
      <c r="EB77" s="205" t="e">
        <f t="shared" si="54"/>
        <v>#REF!</v>
      </c>
      <c r="EC77" s="205" t="e">
        <f t="shared" si="54"/>
        <v>#REF!</v>
      </c>
    </row>
    <row r="78" spans="1:133" x14ac:dyDescent="0.2">
      <c r="B78" s="35"/>
      <c r="C78" s="34"/>
      <c r="D78" s="34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  <c r="BM78" s="207"/>
      <c r="BN78" s="207"/>
      <c r="BO78" s="207"/>
      <c r="BP78" s="207"/>
      <c r="BQ78" s="207"/>
      <c r="BR78" s="207"/>
      <c r="BS78" s="207"/>
      <c r="BT78" s="207"/>
      <c r="BU78" s="207"/>
      <c r="BV78" s="207"/>
      <c r="BW78" s="207"/>
      <c r="BX78" s="207"/>
      <c r="BY78" s="207"/>
      <c r="BZ78" s="207"/>
      <c r="CA78" s="207"/>
      <c r="CB78" s="207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207"/>
      <c r="CS78" s="207"/>
      <c r="CT78" s="207"/>
      <c r="CU78" s="207"/>
      <c r="CV78" s="207"/>
      <c r="CW78" s="207"/>
      <c r="CX78" s="207"/>
      <c r="CY78" s="207"/>
      <c r="CZ78" s="207"/>
      <c r="DA78" s="207"/>
      <c r="DB78" s="207"/>
      <c r="DC78" s="207"/>
      <c r="DD78" s="207"/>
      <c r="DE78" s="207"/>
      <c r="DF78" s="207"/>
      <c r="DG78" s="207"/>
      <c r="DH78" s="207"/>
      <c r="DI78" s="207"/>
      <c r="DJ78" s="207"/>
      <c r="DK78" s="207"/>
      <c r="DL78" s="207"/>
      <c r="DM78" s="207"/>
      <c r="DN78" s="207"/>
      <c r="DO78" s="207"/>
      <c r="DP78" s="207"/>
      <c r="DQ78" s="207"/>
      <c r="DR78" s="207"/>
      <c r="DS78" s="207"/>
      <c r="DT78" s="207"/>
      <c r="DU78" s="207"/>
      <c r="DV78" s="207"/>
      <c r="DW78" s="207"/>
      <c r="DX78" s="207"/>
      <c r="DY78" s="207"/>
      <c r="DZ78" s="207"/>
      <c r="EA78" s="207"/>
      <c r="EB78" s="207"/>
      <c r="EC78" s="207"/>
    </row>
    <row r="79" spans="1:133" x14ac:dyDescent="0.2">
      <c r="A79" s="37">
        <f>A37+20</f>
        <v>38</v>
      </c>
      <c r="B79" s="34"/>
      <c r="C79" s="35" t="s">
        <v>46</v>
      </c>
      <c r="D79" s="35"/>
      <c r="E79" s="205" t="e">
        <f t="shared" ref="E79" si="55">+E65+E77</f>
        <v>#REF!</v>
      </c>
      <c r="F79" s="205" t="e">
        <f t="shared" ref="F79:BP79" si="56">+F65+F77</f>
        <v>#REF!</v>
      </c>
      <c r="G79" s="205" t="e">
        <f t="shared" si="56"/>
        <v>#REF!</v>
      </c>
      <c r="H79" s="205" t="e">
        <f t="shared" si="56"/>
        <v>#REF!</v>
      </c>
      <c r="I79" s="205" t="e">
        <f t="shared" si="56"/>
        <v>#REF!</v>
      </c>
      <c r="J79" s="205" t="e">
        <f t="shared" si="56"/>
        <v>#REF!</v>
      </c>
      <c r="K79" s="205" t="e">
        <f t="shared" si="56"/>
        <v>#REF!</v>
      </c>
      <c r="L79" s="205" t="e">
        <f t="shared" si="56"/>
        <v>#REF!</v>
      </c>
      <c r="M79" s="205" t="e">
        <f t="shared" si="56"/>
        <v>#REF!</v>
      </c>
      <c r="N79" s="205" t="e">
        <f t="shared" si="56"/>
        <v>#REF!</v>
      </c>
      <c r="O79" s="205" t="e">
        <f t="shared" si="56"/>
        <v>#REF!</v>
      </c>
      <c r="P79" s="205" t="e">
        <f t="shared" si="56"/>
        <v>#REF!</v>
      </c>
      <c r="Q79" s="205"/>
      <c r="R79" s="205" t="e">
        <f t="shared" si="56"/>
        <v>#REF!</v>
      </c>
      <c r="S79" s="205" t="e">
        <f t="shared" si="56"/>
        <v>#REF!</v>
      </c>
      <c r="T79" s="205" t="e">
        <f t="shared" si="56"/>
        <v>#REF!</v>
      </c>
      <c r="U79" s="205" t="e">
        <f t="shared" si="56"/>
        <v>#REF!</v>
      </c>
      <c r="V79" s="205" t="e">
        <f t="shared" si="56"/>
        <v>#REF!</v>
      </c>
      <c r="W79" s="205" t="e">
        <f t="shared" si="56"/>
        <v>#REF!</v>
      </c>
      <c r="X79" s="205" t="e">
        <f t="shared" si="56"/>
        <v>#REF!</v>
      </c>
      <c r="Y79" s="205" t="e">
        <f t="shared" si="56"/>
        <v>#REF!</v>
      </c>
      <c r="Z79" s="205" t="e">
        <f t="shared" si="56"/>
        <v>#REF!</v>
      </c>
      <c r="AA79" s="205" t="e">
        <f t="shared" si="56"/>
        <v>#REF!</v>
      </c>
      <c r="AB79" s="205" t="e">
        <f t="shared" si="56"/>
        <v>#REF!</v>
      </c>
      <c r="AC79" s="205" t="e">
        <f t="shared" si="56"/>
        <v>#REF!</v>
      </c>
      <c r="AD79" s="205"/>
      <c r="AE79" s="205" t="e">
        <f t="shared" si="56"/>
        <v>#REF!</v>
      </c>
      <c r="AF79" s="205" t="e">
        <f t="shared" si="56"/>
        <v>#REF!</v>
      </c>
      <c r="AG79" s="205" t="e">
        <f t="shared" si="56"/>
        <v>#REF!</v>
      </c>
      <c r="AH79" s="205" t="e">
        <f t="shared" si="56"/>
        <v>#REF!</v>
      </c>
      <c r="AI79" s="205" t="e">
        <f t="shared" si="56"/>
        <v>#REF!</v>
      </c>
      <c r="AJ79" s="205" t="e">
        <f t="shared" si="56"/>
        <v>#REF!</v>
      </c>
      <c r="AK79" s="205" t="e">
        <f t="shared" si="56"/>
        <v>#REF!</v>
      </c>
      <c r="AL79" s="205" t="e">
        <f t="shared" si="56"/>
        <v>#REF!</v>
      </c>
      <c r="AM79" s="205" t="e">
        <f t="shared" si="56"/>
        <v>#REF!</v>
      </c>
      <c r="AN79" s="205" t="e">
        <f t="shared" si="56"/>
        <v>#REF!</v>
      </c>
      <c r="AO79" s="205" t="e">
        <f t="shared" si="56"/>
        <v>#REF!</v>
      </c>
      <c r="AP79" s="205" t="e">
        <f t="shared" si="56"/>
        <v>#REF!</v>
      </c>
      <c r="AQ79" s="205"/>
      <c r="AR79" s="205" t="e">
        <f t="shared" si="56"/>
        <v>#REF!</v>
      </c>
      <c r="AS79" s="205" t="e">
        <f t="shared" si="56"/>
        <v>#REF!</v>
      </c>
      <c r="AT79" s="205" t="e">
        <f t="shared" si="56"/>
        <v>#REF!</v>
      </c>
      <c r="AU79" s="205" t="e">
        <f t="shared" si="56"/>
        <v>#REF!</v>
      </c>
      <c r="AV79" s="205" t="e">
        <f t="shared" si="56"/>
        <v>#REF!</v>
      </c>
      <c r="AW79" s="205" t="e">
        <f t="shared" si="56"/>
        <v>#REF!</v>
      </c>
      <c r="AX79" s="205" t="e">
        <f t="shared" si="56"/>
        <v>#REF!</v>
      </c>
      <c r="AY79" s="205" t="e">
        <f t="shared" si="56"/>
        <v>#REF!</v>
      </c>
      <c r="AZ79" s="205" t="e">
        <f t="shared" si="56"/>
        <v>#REF!</v>
      </c>
      <c r="BA79" s="205" t="e">
        <f t="shared" si="56"/>
        <v>#REF!</v>
      </c>
      <c r="BB79" s="205" t="e">
        <f t="shared" si="56"/>
        <v>#REF!</v>
      </c>
      <c r="BC79" s="205" t="e">
        <f t="shared" si="56"/>
        <v>#REF!</v>
      </c>
      <c r="BD79" s="205"/>
      <c r="BE79" s="205" t="e">
        <f t="shared" si="56"/>
        <v>#REF!</v>
      </c>
      <c r="BF79" s="205" t="e">
        <f t="shared" si="56"/>
        <v>#REF!</v>
      </c>
      <c r="BG79" s="205" t="e">
        <f t="shared" si="56"/>
        <v>#REF!</v>
      </c>
      <c r="BH79" s="205" t="e">
        <f t="shared" si="56"/>
        <v>#REF!</v>
      </c>
      <c r="BI79" s="205" t="e">
        <f t="shared" si="56"/>
        <v>#REF!</v>
      </c>
      <c r="BJ79" s="205" t="e">
        <f t="shared" si="56"/>
        <v>#REF!</v>
      </c>
      <c r="BK79" s="205" t="e">
        <f t="shared" si="56"/>
        <v>#REF!</v>
      </c>
      <c r="BL79" s="205" t="e">
        <f t="shared" si="56"/>
        <v>#REF!</v>
      </c>
      <c r="BM79" s="205" t="e">
        <f t="shared" si="56"/>
        <v>#REF!</v>
      </c>
      <c r="BN79" s="205" t="e">
        <f t="shared" si="56"/>
        <v>#REF!</v>
      </c>
      <c r="BO79" s="205" t="e">
        <f t="shared" si="56"/>
        <v>#REF!</v>
      </c>
      <c r="BP79" s="205" t="e">
        <f t="shared" si="56"/>
        <v>#REF!</v>
      </c>
      <c r="BQ79" s="205"/>
      <c r="BR79" s="205" t="e">
        <f t="shared" ref="BR79:EC79" si="57">+BR65+BR77</f>
        <v>#REF!</v>
      </c>
      <c r="BS79" s="205" t="e">
        <f t="shared" si="57"/>
        <v>#REF!</v>
      </c>
      <c r="BT79" s="205" t="e">
        <f t="shared" si="57"/>
        <v>#REF!</v>
      </c>
      <c r="BU79" s="205" t="e">
        <f t="shared" si="57"/>
        <v>#REF!</v>
      </c>
      <c r="BV79" s="205" t="e">
        <f t="shared" si="57"/>
        <v>#REF!</v>
      </c>
      <c r="BW79" s="205" t="e">
        <f t="shared" si="57"/>
        <v>#REF!</v>
      </c>
      <c r="BX79" s="205" t="e">
        <f t="shared" si="57"/>
        <v>#REF!</v>
      </c>
      <c r="BY79" s="205" t="e">
        <f t="shared" si="57"/>
        <v>#REF!</v>
      </c>
      <c r="BZ79" s="205" t="e">
        <f t="shared" si="57"/>
        <v>#REF!</v>
      </c>
      <c r="CA79" s="205" t="e">
        <f t="shared" si="57"/>
        <v>#REF!</v>
      </c>
      <c r="CB79" s="205" t="e">
        <f t="shared" si="57"/>
        <v>#REF!</v>
      </c>
      <c r="CC79" s="205" t="e">
        <f t="shared" si="57"/>
        <v>#REF!</v>
      </c>
      <c r="CD79" s="205"/>
      <c r="CE79" s="205" t="e">
        <f t="shared" si="57"/>
        <v>#REF!</v>
      </c>
      <c r="CF79" s="205" t="e">
        <f t="shared" si="57"/>
        <v>#REF!</v>
      </c>
      <c r="CG79" s="205" t="e">
        <f t="shared" si="57"/>
        <v>#REF!</v>
      </c>
      <c r="CH79" s="205" t="e">
        <f t="shared" si="57"/>
        <v>#REF!</v>
      </c>
      <c r="CI79" s="205" t="e">
        <f t="shared" si="57"/>
        <v>#REF!</v>
      </c>
      <c r="CJ79" s="205" t="e">
        <f t="shared" si="57"/>
        <v>#REF!</v>
      </c>
      <c r="CK79" s="205" t="e">
        <f t="shared" si="57"/>
        <v>#REF!</v>
      </c>
      <c r="CL79" s="205" t="e">
        <f t="shared" si="57"/>
        <v>#REF!</v>
      </c>
      <c r="CM79" s="205" t="e">
        <f t="shared" si="57"/>
        <v>#REF!</v>
      </c>
      <c r="CN79" s="205" t="e">
        <f t="shared" si="57"/>
        <v>#REF!</v>
      </c>
      <c r="CO79" s="205" t="e">
        <f t="shared" si="57"/>
        <v>#REF!</v>
      </c>
      <c r="CP79" s="205" t="e">
        <f t="shared" si="57"/>
        <v>#REF!</v>
      </c>
      <c r="CQ79" s="205"/>
      <c r="CR79" s="205" t="e">
        <f t="shared" si="57"/>
        <v>#REF!</v>
      </c>
      <c r="CS79" s="205" t="e">
        <f t="shared" si="57"/>
        <v>#REF!</v>
      </c>
      <c r="CT79" s="205" t="e">
        <f t="shared" si="57"/>
        <v>#REF!</v>
      </c>
      <c r="CU79" s="205" t="e">
        <f t="shared" si="57"/>
        <v>#REF!</v>
      </c>
      <c r="CV79" s="205" t="e">
        <f t="shared" si="57"/>
        <v>#REF!</v>
      </c>
      <c r="CW79" s="205" t="e">
        <f t="shared" si="57"/>
        <v>#REF!</v>
      </c>
      <c r="CX79" s="205" t="e">
        <f t="shared" si="57"/>
        <v>#REF!</v>
      </c>
      <c r="CY79" s="205" t="e">
        <f t="shared" si="57"/>
        <v>#REF!</v>
      </c>
      <c r="CZ79" s="205" t="e">
        <f t="shared" si="57"/>
        <v>#REF!</v>
      </c>
      <c r="DA79" s="205" t="e">
        <f t="shared" si="57"/>
        <v>#REF!</v>
      </c>
      <c r="DB79" s="205" t="e">
        <f t="shared" si="57"/>
        <v>#REF!</v>
      </c>
      <c r="DC79" s="205" t="e">
        <f t="shared" si="57"/>
        <v>#REF!</v>
      </c>
      <c r="DD79" s="205"/>
      <c r="DE79" s="205" t="e">
        <f t="shared" si="57"/>
        <v>#REF!</v>
      </c>
      <c r="DF79" s="205" t="e">
        <f t="shared" si="57"/>
        <v>#REF!</v>
      </c>
      <c r="DG79" s="205" t="e">
        <f t="shared" si="57"/>
        <v>#REF!</v>
      </c>
      <c r="DH79" s="205" t="e">
        <f t="shared" si="57"/>
        <v>#REF!</v>
      </c>
      <c r="DI79" s="205" t="e">
        <f t="shared" si="57"/>
        <v>#REF!</v>
      </c>
      <c r="DJ79" s="205" t="e">
        <f t="shared" si="57"/>
        <v>#REF!</v>
      </c>
      <c r="DK79" s="205" t="e">
        <f t="shared" si="57"/>
        <v>#REF!</v>
      </c>
      <c r="DL79" s="205" t="e">
        <f t="shared" si="57"/>
        <v>#REF!</v>
      </c>
      <c r="DM79" s="205" t="e">
        <f t="shared" si="57"/>
        <v>#REF!</v>
      </c>
      <c r="DN79" s="205" t="e">
        <f t="shared" si="57"/>
        <v>#REF!</v>
      </c>
      <c r="DO79" s="205" t="e">
        <f t="shared" si="57"/>
        <v>#REF!</v>
      </c>
      <c r="DP79" s="205" t="e">
        <f t="shared" si="57"/>
        <v>#REF!</v>
      </c>
      <c r="DQ79" s="205"/>
      <c r="DR79" s="205" t="e">
        <f t="shared" si="57"/>
        <v>#REF!</v>
      </c>
      <c r="DS79" s="205" t="e">
        <f t="shared" si="57"/>
        <v>#REF!</v>
      </c>
      <c r="DT79" s="205" t="e">
        <f t="shared" si="57"/>
        <v>#REF!</v>
      </c>
      <c r="DU79" s="205" t="e">
        <f t="shared" si="57"/>
        <v>#REF!</v>
      </c>
      <c r="DV79" s="205" t="e">
        <f t="shared" si="57"/>
        <v>#REF!</v>
      </c>
      <c r="DW79" s="205" t="e">
        <f t="shared" si="57"/>
        <v>#REF!</v>
      </c>
      <c r="DX79" s="205" t="e">
        <f t="shared" si="57"/>
        <v>#REF!</v>
      </c>
      <c r="DY79" s="205" t="e">
        <f t="shared" si="57"/>
        <v>#REF!</v>
      </c>
      <c r="DZ79" s="205" t="e">
        <f t="shared" si="57"/>
        <v>#REF!</v>
      </c>
      <c r="EA79" s="205" t="e">
        <f t="shared" si="57"/>
        <v>#REF!</v>
      </c>
      <c r="EB79" s="205" t="e">
        <f t="shared" si="57"/>
        <v>#REF!</v>
      </c>
      <c r="EC79" s="205" t="e">
        <f t="shared" si="57"/>
        <v>#REF!</v>
      </c>
    </row>
    <row r="80" spans="1:133" x14ac:dyDescent="0.2">
      <c r="A80" s="13"/>
      <c r="B80" s="34"/>
      <c r="C80" s="34"/>
      <c r="D80" s="34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08"/>
      <c r="BA80" s="208"/>
      <c r="BB80" s="208"/>
      <c r="BC80" s="208"/>
      <c r="BD80" s="208"/>
      <c r="BE80" s="208"/>
      <c r="BF80" s="208"/>
      <c r="BG80" s="208"/>
      <c r="BH80" s="208"/>
      <c r="BI80" s="208"/>
      <c r="BJ80" s="208"/>
      <c r="BK80" s="208"/>
      <c r="BL80" s="208"/>
      <c r="BM80" s="208"/>
      <c r="BN80" s="208"/>
      <c r="BO80" s="208"/>
      <c r="BP80" s="208"/>
      <c r="BQ80" s="208"/>
      <c r="BR80" s="208"/>
      <c r="BS80" s="208"/>
      <c r="BT80" s="208"/>
      <c r="BU80" s="208"/>
      <c r="BV80" s="208"/>
      <c r="BW80" s="208"/>
      <c r="BX80" s="208"/>
      <c r="BY80" s="208"/>
      <c r="BZ80" s="208"/>
      <c r="CA80" s="208"/>
      <c r="CB80" s="208"/>
      <c r="CC80" s="208"/>
      <c r="CD80" s="208"/>
      <c r="CE80" s="208"/>
      <c r="CF80" s="208"/>
      <c r="CG80" s="208"/>
      <c r="CH80" s="208"/>
      <c r="CI80" s="208"/>
      <c r="CJ80" s="208"/>
      <c r="CK80" s="208"/>
      <c r="CL80" s="208"/>
      <c r="CM80" s="208"/>
      <c r="CN80" s="208"/>
      <c r="CO80" s="208"/>
      <c r="CP80" s="208"/>
      <c r="CQ80" s="208"/>
      <c r="CR80" s="208"/>
      <c r="CS80" s="208"/>
      <c r="CT80" s="208"/>
      <c r="CU80" s="208"/>
      <c r="CV80" s="208"/>
      <c r="CW80" s="208"/>
      <c r="CX80" s="208"/>
      <c r="CY80" s="208"/>
      <c r="CZ80" s="208"/>
      <c r="DA80" s="208"/>
      <c r="DB80" s="208"/>
      <c r="DC80" s="208"/>
      <c r="DD80" s="208"/>
      <c r="DE80" s="208"/>
      <c r="DF80" s="208"/>
      <c r="DG80" s="208"/>
      <c r="DH80" s="208"/>
      <c r="DI80" s="208"/>
      <c r="DJ80" s="208"/>
      <c r="DK80" s="208"/>
      <c r="DL80" s="208"/>
      <c r="DM80" s="208"/>
      <c r="DN80" s="208"/>
      <c r="DO80" s="208"/>
      <c r="DP80" s="208"/>
      <c r="DQ80" s="208"/>
      <c r="DR80" s="208"/>
      <c r="DS80" s="208"/>
      <c r="DT80" s="208"/>
      <c r="DU80" s="208"/>
      <c r="DV80" s="208"/>
      <c r="DW80" s="208"/>
      <c r="DX80" s="208"/>
      <c r="DY80" s="208"/>
      <c r="DZ80" s="208"/>
      <c r="EA80" s="208"/>
      <c r="EB80" s="208"/>
      <c r="EC80" s="208"/>
    </row>
    <row r="81" spans="1:147" x14ac:dyDescent="0.2">
      <c r="A81" s="37">
        <f>A39+20</f>
        <v>39</v>
      </c>
      <c r="B81" s="34"/>
      <c r="C81" s="63" t="s">
        <v>62</v>
      </c>
      <c r="D81" s="63"/>
      <c r="E81" s="209" t="e">
        <f>#REF!/1000000</f>
        <v>#REF!</v>
      </c>
      <c r="F81" s="209" t="e">
        <f>#REF!/1000000</f>
        <v>#REF!</v>
      </c>
      <c r="G81" s="209" t="e">
        <f>#REF!/1000000</f>
        <v>#REF!</v>
      </c>
      <c r="H81" s="209" t="e">
        <f>#REF!/1000000</f>
        <v>#REF!</v>
      </c>
      <c r="I81" s="209" t="e">
        <f>#REF!/1000000</f>
        <v>#REF!</v>
      </c>
      <c r="J81" s="209" t="e">
        <f>#REF!/1000000</f>
        <v>#REF!</v>
      </c>
      <c r="K81" s="209" t="e">
        <f>#REF!/1000000</f>
        <v>#REF!</v>
      </c>
      <c r="L81" s="209" t="e">
        <f>#REF!/1000000</f>
        <v>#REF!</v>
      </c>
      <c r="M81" s="209" t="e">
        <f>#REF!/1000000</f>
        <v>#REF!</v>
      </c>
      <c r="N81" s="209" t="e">
        <f>#REF!/1000000</f>
        <v>#REF!</v>
      </c>
      <c r="O81" s="209" t="e">
        <f>#REF!/1000000</f>
        <v>#REF!</v>
      </c>
      <c r="P81" s="209" t="e">
        <f>#REF!/1000000</f>
        <v>#REF!</v>
      </c>
      <c r="Q81" s="209"/>
      <c r="R81" s="209" t="e">
        <f>#REF!/1000000</f>
        <v>#REF!</v>
      </c>
      <c r="S81" s="209" t="e">
        <f>#REF!/1000000</f>
        <v>#REF!</v>
      </c>
      <c r="T81" s="209" t="e">
        <f>#REF!/1000000</f>
        <v>#REF!</v>
      </c>
      <c r="U81" s="209" t="e">
        <f>#REF!/1000000</f>
        <v>#REF!</v>
      </c>
      <c r="V81" s="209" t="e">
        <f>#REF!/1000000</f>
        <v>#REF!</v>
      </c>
      <c r="W81" s="209" t="e">
        <f>#REF!/1000000</f>
        <v>#REF!</v>
      </c>
      <c r="X81" s="209" t="e">
        <f>#REF!/1000000</f>
        <v>#REF!</v>
      </c>
      <c r="Y81" s="209" t="e">
        <f>#REF!/1000000</f>
        <v>#REF!</v>
      </c>
      <c r="Z81" s="209" t="e">
        <f>#REF!/1000000</f>
        <v>#REF!</v>
      </c>
      <c r="AA81" s="209" t="e">
        <f>#REF!/1000000</f>
        <v>#REF!</v>
      </c>
      <c r="AB81" s="209" t="e">
        <f>#REF!/1000000</f>
        <v>#REF!</v>
      </c>
      <c r="AC81" s="209" t="e">
        <f>#REF!/1000000</f>
        <v>#REF!</v>
      </c>
      <c r="AD81" s="209"/>
      <c r="AE81" s="209" t="e">
        <f>#REF!/1000000</f>
        <v>#REF!</v>
      </c>
      <c r="AF81" s="209" t="e">
        <f>#REF!/1000000</f>
        <v>#REF!</v>
      </c>
      <c r="AG81" s="209" t="e">
        <f>#REF!/1000000</f>
        <v>#REF!</v>
      </c>
      <c r="AH81" s="209" t="e">
        <f>#REF!/1000000</f>
        <v>#REF!</v>
      </c>
      <c r="AI81" s="209" t="e">
        <f>#REF!/1000000</f>
        <v>#REF!</v>
      </c>
      <c r="AJ81" s="209" t="e">
        <f>#REF!/1000000</f>
        <v>#REF!</v>
      </c>
      <c r="AK81" s="209" t="e">
        <f>#REF!/1000000</f>
        <v>#REF!</v>
      </c>
      <c r="AL81" s="209" t="e">
        <f>#REF!/1000000</f>
        <v>#REF!</v>
      </c>
      <c r="AM81" s="209" t="e">
        <f>#REF!/1000000</f>
        <v>#REF!</v>
      </c>
      <c r="AN81" s="209" t="e">
        <f>#REF!/1000000</f>
        <v>#REF!</v>
      </c>
      <c r="AO81" s="209" t="e">
        <f>#REF!/1000000</f>
        <v>#REF!</v>
      </c>
      <c r="AP81" s="209" t="e">
        <f>#REF!/1000000</f>
        <v>#REF!</v>
      </c>
      <c r="AQ81" s="209"/>
      <c r="AR81" s="209" t="e">
        <f>#REF!/1000000</f>
        <v>#REF!</v>
      </c>
      <c r="AS81" s="209" t="e">
        <f>#REF!/1000000</f>
        <v>#REF!</v>
      </c>
      <c r="AT81" s="209" t="e">
        <f>#REF!/1000000</f>
        <v>#REF!</v>
      </c>
      <c r="AU81" s="209" t="e">
        <f>#REF!/1000000</f>
        <v>#REF!</v>
      </c>
      <c r="AV81" s="209" t="e">
        <f>#REF!/1000000</f>
        <v>#REF!</v>
      </c>
      <c r="AW81" s="209" t="e">
        <f>#REF!/1000000</f>
        <v>#REF!</v>
      </c>
      <c r="AX81" s="209" t="e">
        <f>#REF!/1000000</f>
        <v>#REF!</v>
      </c>
      <c r="AY81" s="209" t="e">
        <f>#REF!/1000000</f>
        <v>#REF!</v>
      </c>
      <c r="AZ81" s="209" t="e">
        <f>#REF!/1000000</f>
        <v>#REF!</v>
      </c>
      <c r="BA81" s="209" t="e">
        <f>#REF!/1000000</f>
        <v>#REF!</v>
      </c>
      <c r="BB81" s="209" t="e">
        <f>#REF!/1000000</f>
        <v>#REF!</v>
      </c>
      <c r="BC81" s="209" t="e">
        <f>#REF!/1000000</f>
        <v>#REF!</v>
      </c>
      <c r="BD81" s="209"/>
      <c r="BE81" s="209" t="e">
        <f>#REF!/1000000</f>
        <v>#REF!</v>
      </c>
      <c r="BF81" s="209" t="e">
        <f>#REF!/1000000</f>
        <v>#REF!</v>
      </c>
      <c r="BG81" s="209" t="e">
        <f>#REF!/1000000</f>
        <v>#REF!</v>
      </c>
      <c r="BH81" s="209" t="e">
        <f>#REF!/1000000</f>
        <v>#REF!</v>
      </c>
      <c r="BI81" s="209" t="e">
        <f>#REF!/1000000</f>
        <v>#REF!</v>
      </c>
      <c r="BJ81" s="209" t="e">
        <f>#REF!/1000000</f>
        <v>#REF!</v>
      </c>
      <c r="BK81" s="209" t="e">
        <f>#REF!/1000000</f>
        <v>#REF!</v>
      </c>
      <c r="BL81" s="209" t="e">
        <f>#REF!/1000000</f>
        <v>#REF!</v>
      </c>
      <c r="BM81" s="209" t="e">
        <f>#REF!/1000000</f>
        <v>#REF!</v>
      </c>
      <c r="BN81" s="209" t="e">
        <f>#REF!/1000000</f>
        <v>#REF!</v>
      </c>
      <c r="BO81" s="209" t="e">
        <f>#REF!/1000000</f>
        <v>#REF!</v>
      </c>
      <c r="BP81" s="209" t="e">
        <f>#REF!/1000000</f>
        <v>#REF!</v>
      </c>
      <c r="BQ81" s="209"/>
      <c r="BR81" s="209" t="e">
        <f>#REF!/1000000</f>
        <v>#REF!</v>
      </c>
      <c r="BS81" s="209" t="e">
        <f>#REF!/1000000</f>
        <v>#REF!</v>
      </c>
      <c r="BT81" s="209" t="e">
        <f>#REF!/1000000</f>
        <v>#REF!</v>
      </c>
      <c r="BU81" s="209" t="e">
        <f>#REF!/1000000</f>
        <v>#REF!</v>
      </c>
      <c r="BV81" s="209" t="e">
        <f>#REF!/1000000</f>
        <v>#REF!</v>
      </c>
      <c r="BW81" s="209" t="e">
        <f>#REF!/1000000</f>
        <v>#REF!</v>
      </c>
      <c r="BX81" s="209" t="e">
        <f>#REF!/1000000</f>
        <v>#REF!</v>
      </c>
      <c r="BY81" s="209" t="e">
        <f>#REF!/1000000</f>
        <v>#REF!</v>
      </c>
      <c r="BZ81" s="209" t="e">
        <f>#REF!/1000000</f>
        <v>#REF!</v>
      </c>
      <c r="CA81" s="209" t="e">
        <f>#REF!/1000000</f>
        <v>#REF!</v>
      </c>
      <c r="CB81" s="209" t="e">
        <f>#REF!/1000000</f>
        <v>#REF!</v>
      </c>
      <c r="CC81" s="209" t="e">
        <f>#REF!/1000000</f>
        <v>#REF!</v>
      </c>
      <c r="CD81" s="209"/>
      <c r="CE81" s="209" t="e">
        <f>#REF!/1000000</f>
        <v>#REF!</v>
      </c>
      <c r="CF81" s="209" t="e">
        <f>#REF!/1000000</f>
        <v>#REF!</v>
      </c>
      <c r="CG81" s="209" t="e">
        <f>#REF!/1000000</f>
        <v>#REF!</v>
      </c>
      <c r="CH81" s="209" t="e">
        <f>#REF!/1000000</f>
        <v>#REF!</v>
      </c>
      <c r="CI81" s="209" t="e">
        <f>#REF!/1000000</f>
        <v>#REF!</v>
      </c>
      <c r="CJ81" s="209" t="e">
        <f>#REF!/1000000</f>
        <v>#REF!</v>
      </c>
      <c r="CK81" s="209" t="e">
        <f>#REF!/1000000</f>
        <v>#REF!</v>
      </c>
      <c r="CL81" s="209" t="e">
        <f>#REF!/1000000</f>
        <v>#REF!</v>
      </c>
      <c r="CM81" s="209" t="e">
        <f>#REF!/1000000</f>
        <v>#REF!</v>
      </c>
      <c r="CN81" s="209" t="e">
        <f>#REF!/1000000</f>
        <v>#REF!</v>
      </c>
      <c r="CO81" s="209" t="e">
        <f>#REF!/1000000</f>
        <v>#REF!</v>
      </c>
      <c r="CP81" s="209" t="e">
        <f>#REF!/1000000</f>
        <v>#REF!</v>
      </c>
      <c r="CQ81" s="209"/>
      <c r="CR81" s="209" t="e">
        <f>#REF!/1000000</f>
        <v>#REF!</v>
      </c>
      <c r="CS81" s="209" t="e">
        <f>#REF!/1000000</f>
        <v>#REF!</v>
      </c>
      <c r="CT81" s="209" t="e">
        <f>#REF!/1000000</f>
        <v>#REF!</v>
      </c>
      <c r="CU81" s="209" t="e">
        <f>#REF!/1000000</f>
        <v>#REF!</v>
      </c>
      <c r="CV81" s="209" t="e">
        <f>#REF!/1000000</f>
        <v>#REF!</v>
      </c>
      <c r="CW81" s="209" t="e">
        <f>#REF!/1000000</f>
        <v>#REF!</v>
      </c>
      <c r="CX81" s="209" t="e">
        <f>#REF!/1000000</f>
        <v>#REF!</v>
      </c>
      <c r="CY81" s="209" t="e">
        <f>#REF!/1000000</f>
        <v>#REF!</v>
      </c>
      <c r="CZ81" s="209" t="e">
        <f>#REF!/1000000</f>
        <v>#REF!</v>
      </c>
      <c r="DA81" s="209" t="e">
        <f>#REF!/1000000</f>
        <v>#REF!</v>
      </c>
      <c r="DB81" s="209" t="e">
        <f>#REF!/1000000</f>
        <v>#REF!</v>
      </c>
      <c r="DC81" s="209" t="e">
        <f>#REF!/1000000</f>
        <v>#REF!</v>
      </c>
      <c r="DD81" s="209"/>
      <c r="DE81" s="209" t="e">
        <f>#REF!/1000000</f>
        <v>#REF!</v>
      </c>
      <c r="DF81" s="209" t="e">
        <f>#REF!/1000000</f>
        <v>#REF!</v>
      </c>
      <c r="DG81" s="209" t="e">
        <f>#REF!/1000000</f>
        <v>#REF!</v>
      </c>
      <c r="DH81" s="209" t="e">
        <f>#REF!/1000000</f>
        <v>#REF!</v>
      </c>
      <c r="DI81" s="209" t="e">
        <f>#REF!/1000000</f>
        <v>#REF!</v>
      </c>
      <c r="DJ81" s="209" t="e">
        <f>#REF!/1000000</f>
        <v>#REF!</v>
      </c>
      <c r="DK81" s="209" t="e">
        <f>#REF!/1000000</f>
        <v>#REF!</v>
      </c>
      <c r="DL81" s="209" t="e">
        <f>#REF!/1000000</f>
        <v>#REF!</v>
      </c>
      <c r="DM81" s="209" t="e">
        <f>#REF!/1000000</f>
        <v>#REF!</v>
      </c>
      <c r="DN81" s="209" t="e">
        <f>#REF!/1000000</f>
        <v>#REF!</v>
      </c>
      <c r="DO81" s="209" t="e">
        <f>#REF!/1000000</f>
        <v>#REF!</v>
      </c>
      <c r="DP81" s="209" t="e">
        <f>#REF!/1000000</f>
        <v>#REF!</v>
      </c>
      <c r="DQ81" s="209"/>
      <c r="DR81" s="209" t="e">
        <f>#REF!/1000000</f>
        <v>#REF!</v>
      </c>
      <c r="DS81" s="209" t="e">
        <f>#REF!/1000000</f>
        <v>#REF!</v>
      </c>
      <c r="DT81" s="209" t="e">
        <f>#REF!/1000000</f>
        <v>#REF!</v>
      </c>
      <c r="DU81" s="209" t="e">
        <f>#REF!/1000000</f>
        <v>#REF!</v>
      </c>
      <c r="DV81" s="209" t="e">
        <f>#REF!/1000000</f>
        <v>#REF!</v>
      </c>
      <c r="DW81" s="209" t="e">
        <f>#REF!/1000000</f>
        <v>#REF!</v>
      </c>
      <c r="DX81" s="209" t="e">
        <f>#REF!/1000000</f>
        <v>#REF!</v>
      </c>
      <c r="DY81" s="209" t="e">
        <f>#REF!/1000000</f>
        <v>#REF!</v>
      </c>
      <c r="DZ81" s="209" t="e">
        <f>#REF!/1000000</f>
        <v>#REF!</v>
      </c>
      <c r="EA81" s="209" t="e">
        <f>#REF!/1000000</f>
        <v>#REF!</v>
      </c>
      <c r="EB81" s="209" t="e">
        <f>#REF!/1000000</f>
        <v>#REF!</v>
      </c>
      <c r="EC81" s="209" t="e">
        <f>#REF!/1000000</f>
        <v>#REF!</v>
      </c>
    </row>
    <row r="82" spans="1:147" x14ac:dyDescent="0.2">
      <c r="A82" s="13"/>
      <c r="B82" s="34"/>
      <c r="C82" s="34"/>
      <c r="D82" s="34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  <c r="BI82" s="207"/>
      <c r="BJ82" s="207"/>
      <c r="BK82" s="207"/>
      <c r="BL82" s="207"/>
      <c r="BM82" s="207"/>
      <c r="BN82" s="207"/>
      <c r="BO82" s="207"/>
      <c r="BP82" s="207"/>
      <c r="BQ82" s="207"/>
      <c r="BR82" s="207"/>
      <c r="BS82" s="207"/>
      <c r="BT82" s="207"/>
      <c r="BU82" s="207"/>
      <c r="BV82" s="207"/>
      <c r="BW82" s="207"/>
      <c r="BX82" s="207"/>
      <c r="BY82" s="207"/>
      <c r="BZ82" s="207"/>
      <c r="CA82" s="207"/>
      <c r="CB82" s="207"/>
      <c r="CC82" s="207"/>
      <c r="CD82" s="207"/>
      <c r="CE82" s="207"/>
      <c r="CF82" s="207"/>
      <c r="CG82" s="207"/>
      <c r="CH82" s="207"/>
      <c r="CI82" s="207"/>
      <c r="CJ82" s="207"/>
      <c r="CK82" s="207"/>
      <c r="CL82" s="207"/>
      <c r="CM82" s="207"/>
      <c r="CN82" s="207"/>
      <c r="CO82" s="207"/>
      <c r="CP82" s="207"/>
      <c r="CQ82" s="207"/>
      <c r="CR82" s="207"/>
      <c r="CS82" s="207"/>
      <c r="CT82" s="207"/>
      <c r="CU82" s="207"/>
      <c r="CV82" s="207"/>
      <c r="CW82" s="207"/>
      <c r="CX82" s="207"/>
      <c r="CY82" s="207"/>
      <c r="CZ82" s="207"/>
      <c r="DA82" s="207"/>
      <c r="DB82" s="207"/>
      <c r="DC82" s="207"/>
      <c r="DD82" s="207"/>
      <c r="DE82" s="207"/>
      <c r="DF82" s="207"/>
      <c r="DG82" s="207"/>
      <c r="DH82" s="207"/>
      <c r="DI82" s="207"/>
      <c r="DJ82" s="207"/>
      <c r="DK82" s="207"/>
      <c r="DL82" s="207"/>
      <c r="DM82" s="207"/>
      <c r="DN82" s="207"/>
      <c r="DO82" s="207"/>
      <c r="DP82" s="207"/>
      <c r="DQ82" s="207"/>
      <c r="DR82" s="207"/>
      <c r="DS82" s="207"/>
      <c r="DT82" s="207"/>
      <c r="DU82" s="207"/>
      <c r="DV82" s="207"/>
      <c r="DW82" s="207"/>
      <c r="DX82" s="207"/>
      <c r="DY82" s="207"/>
      <c r="DZ82" s="207"/>
      <c r="EA82" s="207"/>
      <c r="EB82" s="207"/>
      <c r="EC82" s="207"/>
    </row>
    <row r="83" spans="1:147" ht="13.5" thickBot="1" x14ac:dyDescent="0.25">
      <c r="A83" s="37">
        <f>A41+20</f>
        <v>40</v>
      </c>
      <c r="B83" s="34"/>
      <c r="C83" s="35" t="s">
        <v>63</v>
      </c>
      <c r="D83" s="35"/>
      <c r="E83" s="210" t="e">
        <f t="shared" ref="E83" si="58">+E79-E81</f>
        <v>#REF!</v>
      </c>
      <c r="F83" s="210" t="e">
        <f t="shared" ref="F83:BP83" si="59">+F79-F81</f>
        <v>#REF!</v>
      </c>
      <c r="G83" s="210" t="e">
        <f t="shared" si="59"/>
        <v>#REF!</v>
      </c>
      <c r="H83" s="210" t="e">
        <f t="shared" si="59"/>
        <v>#REF!</v>
      </c>
      <c r="I83" s="210" t="e">
        <f t="shared" si="59"/>
        <v>#REF!</v>
      </c>
      <c r="J83" s="210" t="e">
        <f t="shared" si="59"/>
        <v>#REF!</v>
      </c>
      <c r="K83" s="210" t="e">
        <f t="shared" si="59"/>
        <v>#REF!</v>
      </c>
      <c r="L83" s="210" t="e">
        <f t="shared" si="59"/>
        <v>#REF!</v>
      </c>
      <c r="M83" s="210" t="e">
        <f t="shared" si="59"/>
        <v>#REF!</v>
      </c>
      <c r="N83" s="210" t="e">
        <f t="shared" si="59"/>
        <v>#REF!</v>
      </c>
      <c r="O83" s="210" t="e">
        <f t="shared" si="59"/>
        <v>#REF!</v>
      </c>
      <c r="P83" s="210" t="e">
        <f t="shared" si="59"/>
        <v>#REF!</v>
      </c>
      <c r="Q83" s="210"/>
      <c r="R83" s="210" t="e">
        <f t="shared" si="59"/>
        <v>#REF!</v>
      </c>
      <c r="S83" s="210" t="e">
        <f t="shared" si="59"/>
        <v>#REF!</v>
      </c>
      <c r="T83" s="210" t="e">
        <f t="shared" si="59"/>
        <v>#REF!</v>
      </c>
      <c r="U83" s="210" t="e">
        <f t="shared" si="59"/>
        <v>#REF!</v>
      </c>
      <c r="V83" s="210" t="e">
        <f t="shared" si="59"/>
        <v>#REF!</v>
      </c>
      <c r="W83" s="210" t="e">
        <f t="shared" si="59"/>
        <v>#REF!</v>
      </c>
      <c r="X83" s="210" t="e">
        <f t="shared" si="59"/>
        <v>#REF!</v>
      </c>
      <c r="Y83" s="210" t="e">
        <f t="shared" si="59"/>
        <v>#REF!</v>
      </c>
      <c r="Z83" s="210" t="e">
        <f t="shared" si="59"/>
        <v>#REF!</v>
      </c>
      <c r="AA83" s="210" t="e">
        <f t="shared" si="59"/>
        <v>#REF!</v>
      </c>
      <c r="AB83" s="210" t="e">
        <f t="shared" si="59"/>
        <v>#REF!</v>
      </c>
      <c r="AC83" s="210" t="e">
        <f t="shared" si="59"/>
        <v>#REF!</v>
      </c>
      <c r="AD83" s="210"/>
      <c r="AE83" s="210" t="e">
        <f t="shared" si="59"/>
        <v>#REF!</v>
      </c>
      <c r="AF83" s="210" t="e">
        <f t="shared" si="59"/>
        <v>#REF!</v>
      </c>
      <c r="AG83" s="210" t="e">
        <f t="shared" si="59"/>
        <v>#REF!</v>
      </c>
      <c r="AH83" s="210" t="e">
        <f t="shared" si="59"/>
        <v>#REF!</v>
      </c>
      <c r="AI83" s="210" t="e">
        <f t="shared" si="59"/>
        <v>#REF!</v>
      </c>
      <c r="AJ83" s="210" t="e">
        <f t="shared" si="59"/>
        <v>#REF!</v>
      </c>
      <c r="AK83" s="210" t="e">
        <f t="shared" si="59"/>
        <v>#REF!</v>
      </c>
      <c r="AL83" s="210" t="e">
        <f t="shared" si="59"/>
        <v>#REF!</v>
      </c>
      <c r="AM83" s="210" t="e">
        <f t="shared" si="59"/>
        <v>#REF!</v>
      </c>
      <c r="AN83" s="210" t="e">
        <f t="shared" si="59"/>
        <v>#REF!</v>
      </c>
      <c r="AO83" s="210" t="e">
        <f t="shared" si="59"/>
        <v>#REF!</v>
      </c>
      <c r="AP83" s="210" t="e">
        <f t="shared" si="59"/>
        <v>#REF!</v>
      </c>
      <c r="AQ83" s="210"/>
      <c r="AR83" s="210" t="e">
        <f t="shared" si="59"/>
        <v>#REF!</v>
      </c>
      <c r="AS83" s="210" t="e">
        <f t="shared" si="59"/>
        <v>#REF!</v>
      </c>
      <c r="AT83" s="210" t="e">
        <f t="shared" si="59"/>
        <v>#REF!</v>
      </c>
      <c r="AU83" s="210" t="e">
        <f t="shared" si="59"/>
        <v>#REF!</v>
      </c>
      <c r="AV83" s="210" t="e">
        <f t="shared" si="59"/>
        <v>#REF!</v>
      </c>
      <c r="AW83" s="210" t="e">
        <f t="shared" si="59"/>
        <v>#REF!</v>
      </c>
      <c r="AX83" s="210" t="e">
        <f t="shared" si="59"/>
        <v>#REF!</v>
      </c>
      <c r="AY83" s="210" t="e">
        <f t="shared" si="59"/>
        <v>#REF!</v>
      </c>
      <c r="AZ83" s="210" t="e">
        <f t="shared" si="59"/>
        <v>#REF!</v>
      </c>
      <c r="BA83" s="210" t="e">
        <f t="shared" si="59"/>
        <v>#REF!</v>
      </c>
      <c r="BB83" s="210" t="e">
        <f t="shared" si="59"/>
        <v>#REF!</v>
      </c>
      <c r="BC83" s="210" t="e">
        <f t="shared" si="59"/>
        <v>#REF!</v>
      </c>
      <c r="BD83" s="210"/>
      <c r="BE83" s="210" t="e">
        <f t="shared" si="59"/>
        <v>#REF!</v>
      </c>
      <c r="BF83" s="210" t="e">
        <f t="shared" si="59"/>
        <v>#REF!</v>
      </c>
      <c r="BG83" s="210" t="e">
        <f t="shared" si="59"/>
        <v>#REF!</v>
      </c>
      <c r="BH83" s="210" t="e">
        <f t="shared" si="59"/>
        <v>#REF!</v>
      </c>
      <c r="BI83" s="210" t="e">
        <f t="shared" si="59"/>
        <v>#REF!</v>
      </c>
      <c r="BJ83" s="210" t="e">
        <f t="shared" si="59"/>
        <v>#REF!</v>
      </c>
      <c r="BK83" s="210" t="e">
        <f t="shared" si="59"/>
        <v>#REF!</v>
      </c>
      <c r="BL83" s="210" t="e">
        <f t="shared" si="59"/>
        <v>#REF!</v>
      </c>
      <c r="BM83" s="210" t="e">
        <f t="shared" si="59"/>
        <v>#REF!</v>
      </c>
      <c r="BN83" s="210" t="e">
        <f t="shared" si="59"/>
        <v>#REF!</v>
      </c>
      <c r="BO83" s="210" t="e">
        <f t="shared" si="59"/>
        <v>#REF!</v>
      </c>
      <c r="BP83" s="210" t="e">
        <f t="shared" si="59"/>
        <v>#REF!</v>
      </c>
      <c r="BQ83" s="210"/>
      <c r="BR83" s="210" t="e">
        <f t="shared" ref="BR83:EC83" si="60">+BR79-BR81</f>
        <v>#REF!</v>
      </c>
      <c r="BS83" s="210" t="e">
        <f t="shared" si="60"/>
        <v>#REF!</v>
      </c>
      <c r="BT83" s="210" t="e">
        <f t="shared" si="60"/>
        <v>#REF!</v>
      </c>
      <c r="BU83" s="210" t="e">
        <f t="shared" si="60"/>
        <v>#REF!</v>
      </c>
      <c r="BV83" s="210" t="e">
        <f t="shared" si="60"/>
        <v>#REF!</v>
      </c>
      <c r="BW83" s="210" t="e">
        <f t="shared" si="60"/>
        <v>#REF!</v>
      </c>
      <c r="BX83" s="210" t="e">
        <f t="shared" si="60"/>
        <v>#REF!</v>
      </c>
      <c r="BY83" s="210" t="e">
        <f t="shared" si="60"/>
        <v>#REF!</v>
      </c>
      <c r="BZ83" s="210" t="e">
        <f t="shared" si="60"/>
        <v>#REF!</v>
      </c>
      <c r="CA83" s="210" t="e">
        <f t="shared" si="60"/>
        <v>#REF!</v>
      </c>
      <c r="CB83" s="210" t="e">
        <f t="shared" si="60"/>
        <v>#REF!</v>
      </c>
      <c r="CC83" s="210" t="e">
        <f t="shared" si="60"/>
        <v>#REF!</v>
      </c>
      <c r="CD83" s="210"/>
      <c r="CE83" s="210" t="e">
        <f t="shared" si="60"/>
        <v>#REF!</v>
      </c>
      <c r="CF83" s="210" t="e">
        <f t="shared" si="60"/>
        <v>#REF!</v>
      </c>
      <c r="CG83" s="210" t="e">
        <f t="shared" si="60"/>
        <v>#REF!</v>
      </c>
      <c r="CH83" s="210" t="e">
        <f t="shared" si="60"/>
        <v>#REF!</v>
      </c>
      <c r="CI83" s="210" t="e">
        <f t="shared" si="60"/>
        <v>#REF!</v>
      </c>
      <c r="CJ83" s="210" t="e">
        <f t="shared" si="60"/>
        <v>#REF!</v>
      </c>
      <c r="CK83" s="210" t="e">
        <f t="shared" si="60"/>
        <v>#REF!</v>
      </c>
      <c r="CL83" s="210" t="e">
        <f t="shared" si="60"/>
        <v>#REF!</v>
      </c>
      <c r="CM83" s="210" t="e">
        <f t="shared" si="60"/>
        <v>#REF!</v>
      </c>
      <c r="CN83" s="210" t="e">
        <f t="shared" si="60"/>
        <v>#REF!</v>
      </c>
      <c r="CO83" s="210" t="e">
        <f t="shared" si="60"/>
        <v>#REF!</v>
      </c>
      <c r="CP83" s="210" t="e">
        <f t="shared" si="60"/>
        <v>#REF!</v>
      </c>
      <c r="CQ83" s="210"/>
      <c r="CR83" s="210" t="e">
        <f t="shared" si="60"/>
        <v>#REF!</v>
      </c>
      <c r="CS83" s="210" t="e">
        <f t="shared" si="60"/>
        <v>#REF!</v>
      </c>
      <c r="CT83" s="210" t="e">
        <f t="shared" si="60"/>
        <v>#REF!</v>
      </c>
      <c r="CU83" s="210" t="e">
        <f t="shared" si="60"/>
        <v>#REF!</v>
      </c>
      <c r="CV83" s="210" t="e">
        <f t="shared" si="60"/>
        <v>#REF!</v>
      </c>
      <c r="CW83" s="210" t="e">
        <f t="shared" si="60"/>
        <v>#REF!</v>
      </c>
      <c r="CX83" s="210" t="e">
        <f t="shared" si="60"/>
        <v>#REF!</v>
      </c>
      <c r="CY83" s="210" t="e">
        <f t="shared" si="60"/>
        <v>#REF!</v>
      </c>
      <c r="CZ83" s="210" t="e">
        <f t="shared" si="60"/>
        <v>#REF!</v>
      </c>
      <c r="DA83" s="210" t="e">
        <f t="shared" si="60"/>
        <v>#REF!</v>
      </c>
      <c r="DB83" s="210" t="e">
        <f t="shared" si="60"/>
        <v>#REF!</v>
      </c>
      <c r="DC83" s="210" t="e">
        <f t="shared" si="60"/>
        <v>#REF!</v>
      </c>
      <c r="DD83" s="210"/>
      <c r="DE83" s="210" t="e">
        <f t="shared" si="60"/>
        <v>#REF!</v>
      </c>
      <c r="DF83" s="210" t="e">
        <f t="shared" si="60"/>
        <v>#REF!</v>
      </c>
      <c r="DG83" s="210" t="e">
        <f t="shared" si="60"/>
        <v>#REF!</v>
      </c>
      <c r="DH83" s="210" t="e">
        <f t="shared" si="60"/>
        <v>#REF!</v>
      </c>
      <c r="DI83" s="210" t="e">
        <f t="shared" si="60"/>
        <v>#REF!</v>
      </c>
      <c r="DJ83" s="210" t="e">
        <f t="shared" si="60"/>
        <v>#REF!</v>
      </c>
      <c r="DK83" s="210" t="e">
        <f t="shared" si="60"/>
        <v>#REF!</v>
      </c>
      <c r="DL83" s="210" t="e">
        <f t="shared" si="60"/>
        <v>#REF!</v>
      </c>
      <c r="DM83" s="210" t="e">
        <f t="shared" si="60"/>
        <v>#REF!</v>
      </c>
      <c r="DN83" s="210" t="e">
        <f t="shared" si="60"/>
        <v>#REF!</v>
      </c>
      <c r="DO83" s="210" t="e">
        <f t="shared" si="60"/>
        <v>#REF!</v>
      </c>
      <c r="DP83" s="210" t="e">
        <f t="shared" si="60"/>
        <v>#REF!</v>
      </c>
      <c r="DQ83" s="210"/>
      <c r="DR83" s="210" t="e">
        <f t="shared" si="60"/>
        <v>#REF!</v>
      </c>
      <c r="DS83" s="210" t="e">
        <f t="shared" si="60"/>
        <v>#REF!</v>
      </c>
      <c r="DT83" s="210" t="e">
        <f t="shared" si="60"/>
        <v>#REF!</v>
      </c>
      <c r="DU83" s="210" t="e">
        <f t="shared" si="60"/>
        <v>#REF!</v>
      </c>
      <c r="DV83" s="210" t="e">
        <f t="shared" si="60"/>
        <v>#REF!</v>
      </c>
      <c r="DW83" s="210" t="e">
        <f t="shared" si="60"/>
        <v>#REF!</v>
      </c>
      <c r="DX83" s="210" t="e">
        <f t="shared" si="60"/>
        <v>#REF!</v>
      </c>
      <c r="DY83" s="210" t="e">
        <f t="shared" si="60"/>
        <v>#REF!</v>
      </c>
      <c r="DZ83" s="210" t="e">
        <f t="shared" si="60"/>
        <v>#REF!</v>
      </c>
      <c r="EA83" s="210" t="e">
        <f t="shared" si="60"/>
        <v>#REF!</v>
      </c>
      <c r="EB83" s="210" t="e">
        <f t="shared" si="60"/>
        <v>#REF!</v>
      </c>
      <c r="EC83" s="210" t="e">
        <f t="shared" si="60"/>
        <v>#REF!</v>
      </c>
    </row>
    <row r="84" spans="1:147" ht="13.5" thickTop="1" x14ac:dyDescent="0.2">
      <c r="A84" s="13"/>
      <c r="B84" s="34"/>
      <c r="C84" s="34"/>
      <c r="D84" s="34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</row>
    <row r="85" spans="1:147" x14ac:dyDescent="0.2">
      <c r="A85" s="13"/>
      <c r="B85" s="34"/>
      <c r="C85" s="34"/>
      <c r="D85" s="34"/>
    </row>
    <row r="86" spans="1:147" x14ac:dyDescent="0.2">
      <c r="A86" s="13"/>
      <c r="B86" s="34"/>
      <c r="C86" s="34"/>
      <c r="D86" s="34"/>
      <c r="E86" s="195" t="e">
        <f>E83-'Mo. Output to Forecast model'!E69</f>
        <v>#REF!</v>
      </c>
      <c r="F86" s="195" t="e">
        <f>F83-'Mo. Output to Forecast model'!F69</f>
        <v>#REF!</v>
      </c>
      <c r="G86" s="195" t="e">
        <f>G83-'Mo. Output to Forecast model'!G69</f>
        <v>#REF!</v>
      </c>
      <c r="H86" s="195" t="e">
        <f>H83-'Mo. Output to Forecast model'!H69</f>
        <v>#REF!</v>
      </c>
      <c r="I86" s="195" t="e">
        <f>I83-'Mo. Output to Forecast model'!I69</f>
        <v>#REF!</v>
      </c>
      <c r="J86" s="195" t="e">
        <f>J83-'Mo. Output to Forecast model'!J69</f>
        <v>#REF!</v>
      </c>
      <c r="K86" s="195" t="e">
        <f>K83-'Mo. Output to Forecast model'!K69</f>
        <v>#REF!</v>
      </c>
      <c r="L86" s="195" t="e">
        <f>L83-'Mo. Output to Forecast model'!L69</f>
        <v>#REF!</v>
      </c>
      <c r="M86" s="195" t="e">
        <f>M83-'Mo. Output to Forecast model'!M69</f>
        <v>#REF!</v>
      </c>
      <c r="N86" s="195" t="e">
        <f>N83-'Mo. Output to Forecast model'!N69</f>
        <v>#REF!</v>
      </c>
      <c r="O86" s="195" t="e">
        <f>O83-'Mo. Output to Forecast model'!O69</f>
        <v>#REF!</v>
      </c>
      <c r="P86" s="195" t="e">
        <f>P83-'Mo. Output to Forecast model'!P69</f>
        <v>#REF!</v>
      </c>
      <c r="Q86" s="195"/>
      <c r="R86" s="195" t="e">
        <f>R83-'Mo. Output to Forecast model'!R69</f>
        <v>#REF!</v>
      </c>
      <c r="S86" s="195" t="e">
        <f>S83-'Mo. Output to Forecast model'!S69</f>
        <v>#REF!</v>
      </c>
      <c r="T86" s="195" t="e">
        <f>T83-'Mo. Output to Forecast model'!T69</f>
        <v>#REF!</v>
      </c>
      <c r="U86" s="195" t="e">
        <f>U83-'Mo. Output to Forecast model'!U69</f>
        <v>#REF!</v>
      </c>
      <c r="V86" s="195" t="e">
        <f>V83-'Mo. Output to Forecast model'!V69</f>
        <v>#REF!</v>
      </c>
      <c r="W86" s="195" t="e">
        <f>W83-'Mo. Output to Forecast model'!W69</f>
        <v>#REF!</v>
      </c>
      <c r="X86" s="195" t="e">
        <f>X83-'Mo. Output to Forecast model'!X69</f>
        <v>#REF!</v>
      </c>
      <c r="Y86" s="195" t="e">
        <f>Y83-'Mo. Output to Forecast model'!Y69</f>
        <v>#REF!</v>
      </c>
      <c r="Z86" s="195" t="e">
        <f>Z83-'Mo. Output to Forecast model'!Z69</f>
        <v>#REF!</v>
      </c>
      <c r="AA86" s="195" t="e">
        <f>AA83-'Mo. Output to Forecast model'!AA69</f>
        <v>#REF!</v>
      </c>
      <c r="AB86" s="195" t="e">
        <f>AB83-'Mo. Output to Forecast model'!AB69</f>
        <v>#REF!</v>
      </c>
      <c r="AC86" s="195" t="e">
        <f>AC83-'Mo. Output to Forecast model'!AC69</f>
        <v>#REF!</v>
      </c>
      <c r="AD86" s="195"/>
      <c r="AE86" s="195" t="e">
        <f>AE83-'Mo. Output to Forecast model'!AE69</f>
        <v>#REF!</v>
      </c>
      <c r="AF86" s="195" t="e">
        <f>AF83-'Mo. Output to Forecast model'!AF69</f>
        <v>#REF!</v>
      </c>
      <c r="AG86" s="195" t="e">
        <f>AG83-'Mo. Output to Forecast model'!AG69</f>
        <v>#REF!</v>
      </c>
      <c r="AH86" s="195" t="e">
        <f>AH83-'Mo. Output to Forecast model'!AH69</f>
        <v>#REF!</v>
      </c>
      <c r="AI86" s="195" t="e">
        <f>AI83-'Mo. Output to Forecast model'!AI69</f>
        <v>#REF!</v>
      </c>
      <c r="AJ86" s="195" t="e">
        <f>AJ83-'Mo. Output to Forecast model'!AJ69</f>
        <v>#REF!</v>
      </c>
      <c r="AK86" s="195" t="e">
        <f>AK83-'Mo. Output to Forecast model'!AK69</f>
        <v>#REF!</v>
      </c>
      <c r="AL86" s="195" t="e">
        <f>AL83-'Mo. Output to Forecast model'!AL69</f>
        <v>#REF!</v>
      </c>
      <c r="AM86" s="195" t="e">
        <f>AM83-'Mo. Output to Forecast model'!AM69</f>
        <v>#REF!</v>
      </c>
      <c r="AN86" s="195" t="e">
        <f>AN83-'Mo. Output to Forecast model'!AN69</f>
        <v>#REF!</v>
      </c>
      <c r="AO86" s="195" t="e">
        <f>AO83-'Mo. Output to Forecast model'!AO69</f>
        <v>#REF!</v>
      </c>
      <c r="AP86" s="195" t="e">
        <f>AP83-'Mo. Output to Forecast model'!AP69</f>
        <v>#REF!</v>
      </c>
      <c r="AQ86" s="195"/>
      <c r="AR86" s="195" t="e">
        <f>AR83-'Mo. Output to Forecast model'!AR69</f>
        <v>#REF!</v>
      </c>
      <c r="AS86" s="195" t="e">
        <f>AS83-'Mo. Output to Forecast model'!AS69</f>
        <v>#REF!</v>
      </c>
      <c r="AT86" s="195" t="e">
        <f>AT83-'Mo. Output to Forecast model'!AT69</f>
        <v>#REF!</v>
      </c>
      <c r="AU86" s="195" t="e">
        <f>AU83-'Mo. Output to Forecast model'!AU69</f>
        <v>#REF!</v>
      </c>
      <c r="AV86" s="195" t="e">
        <f>AV83-'Mo. Output to Forecast model'!AV69</f>
        <v>#REF!</v>
      </c>
      <c r="AW86" s="195" t="e">
        <f>AW83-'Mo. Output to Forecast model'!AW69</f>
        <v>#REF!</v>
      </c>
      <c r="AX86" s="195" t="e">
        <f>AX83-'Mo. Output to Forecast model'!AX69</f>
        <v>#REF!</v>
      </c>
      <c r="AY86" s="195" t="e">
        <f>AY83-'Mo. Output to Forecast model'!AY69</f>
        <v>#REF!</v>
      </c>
      <c r="AZ86" s="195" t="e">
        <f>AZ83-'Mo. Output to Forecast model'!AZ69</f>
        <v>#REF!</v>
      </c>
      <c r="BA86" s="195" t="e">
        <f>BA83-'Mo. Output to Forecast model'!BA69</f>
        <v>#REF!</v>
      </c>
      <c r="BB86" s="195" t="e">
        <f>BB83-'Mo. Output to Forecast model'!BB69</f>
        <v>#REF!</v>
      </c>
      <c r="BC86" s="195" t="e">
        <f>BC83-'Mo. Output to Forecast model'!BC69</f>
        <v>#REF!</v>
      </c>
      <c r="BD86" s="195"/>
      <c r="BE86" s="195" t="e">
        <f>BE83-'Mo. Output to Forecast model'!BE69</f>
        <v>#REF!</v>
      </c>
      <c r="BF86" s="195" t="e">
        <f>BF83-'Mo. Output to Forecast model'!BF69</f>
        <v>#REF!</v>
      </c>
      <c r="BG86" s="195" t="e">
        <f>BG83-'Mo. Output to Forecast model'!BG69</f>
        <v>#REF!</v>
      </c>
      <c r="BH86" s="195" t="e">
        <f>BH83-'Mo. Output to Forecast model'!BH69</f>
        <v>#REF!</v>
      </c>
      <c r="BI86" s="195" t="e">
        <f>BI83-'Mo. Output to Forecast model'!BI69</f>
        <v>#REF!</v>
      </c>
      <c r="BJ86" s="195" t="e">
        <f>BJ83-'Mo. Output to Forecast model'!BJ69</f>
        <v>#REF!</v>
      </c>
      <c r="BK86" s="195" t="e">
        <f>BK83-'Mo. Output to Forecast model'!BK69</f>
        <v>#REF!</v>
      </c>
      <c r="BL86" s="195" t="e">
        <f>BL83-'Mo. Output to Forecast model'!BL69</f>
        <v>#REF!</v>
      </c>
      <c r="BM86" s="195" t="e">
        <f>BM83-'Mo. Output to Forecast model'!BM69</f>
        <v>#REF!</v>
      </c>
      <c r="BN86" s="195" t="e">
        <f>BN83-'Mo. Output to Forecast model'!BN69</f>
        <v>#REF!</v>
      </c>
      <c r="BO86" s="195" t="e">
        <f>BO83-'Mo. Output to Forecast model'!BO69</f>
        <v>#REF!</v>
      </c>
      <c r="BP86" s="195" t="e">
        <f>BP83-'Mo. Output to Forecast model'!BP69</f>
        <v>#REF!</v>
      </c>
      <c r="BQ86" s="195"/>
      <c r="BR86" s="195" t="e">
        <f>BR83-'Mo. Output to Forecast model'!BR69</f>
        <v>#REF!</v>
      </c>
      <c r="BS86" s="195" t="e">
        <f>BS83-'Mo. Output to Forecast model'!BS69</f>
        <v>#REF!</v>
      </c>
      <c r="BT86" s="195" t="e">
        <f>BT83-'Mo. Output to Forecast model'!BT69</f>
        <v>#REF!</v>
      </c>
      <c r="BU86" s="195" t="e">
        <f>BU83-'Mo. Output to Forecast model'!BU69</f>
        <v>#REF!</v>
      </c>
      <c r="BV86" s="195" t="e">
        <f>BV83-'Mo. Output to Forecast model'!BV69</f>
        <v>#REF!</v>
      </c>
      <c r="BW86" s="195" t="e">
        <f>BW83-'Mo. Output to Forecast model'!BW69</f>
        <v>#REF!</v>
      </c>
      <c r="BX86" s="195" t="e">
        <f>BX83-'Mo. Output to Forecast model'!BX69</f>
        <v>#REF!</v>
      </c>
      <c r="BY86" s="195" t="e">
        <f>BY83-'Mo. Output to Forecast model'!BY69</f>
        <v>#REF!</v>
      </c>
      <c r="BZ86" s="195" t="e">
        <f>BZ83-'Mo. Output to Forecast model'!BZ69</f>
        <v>#REF!</v>
      </c>
      <c r="CA86" s="195" t="e">
        <f>CA83-'Mo. Output to Forecast model'!CA69</f>
        <v>#REF!</v>
      </c>
      <c r="CB86" s="195" t="e">
        <f>CB83-'Mo. Output to Forecast model'!CB69</f>
        <v>#REF!</v>
      </c>
      <c r="CC86" s="195" t="e">
        <f>CC83-'Mo. Output to Forecast model'!CC69</f>
        <v>#REF!</v>
      </c>
      <c r="CD86" s="195"/>
      <c r="CE86" s="195" t="e">
        <f>CE83-'Mo. Output to Forecast model'!CE69</f>
        <v>#REF!</v>
      </c>
      <c r="CF86" s="195" t="e">
        <f>CF83-'Mo. Output to Forecast model'!CF69</f>
        <v>#REF!</v>
      </c>
      <c r="CG86" s="195" t="e">
        <f>CG83-'Mo. Output to Forecast model'!CG69</f>
        <v>#REF!</v>
      </c>
      <c r="CH86" s="195" t="e">
        <f>CH83-'Mo. Output to Forecast model'!CH69</f>
        <v>#REF!</v>
      </c>
      <c r="CI86" s="195" t="e">
        <f>CI83-'Mo. Output to Forecast model'!CI69</f>
        <v>#REF!</v>
      </c>
      <c r="CJ86" s="195" t="e">
        <f>CJ83-'Mo. Output to Forecast model'!CJ69</f>
        <v>#REF!</v>
      </c>
      <c r="CK86" s="195" t="e">
        <f>CK83-'Mo. Output to Forecast model'!CK69</f>
        <v>#REF!</v>
      </c>
      <c r="CL86" s="195" t="e">
        <f>CL83-'Mo. Output to Forecast model'!CL69</f>
        <v>#REF!</v>
      </c>
      <c r="CM86" s="195" t="e">
        <f>CM83-'Mo. Output to Forecast model'!CM69</f>
        <v>#REF!</v>
      </c>
      <c r="CN86" s="195" t="e">
        <f>CN83-'Mo. Output to Forecast model'!CN69</f>
        <v>#REF!</v>
      </c>
      <c r="CO86" s="195" t="e">
        <f>CO83-'Mo. Output to Forecast model'!CO69</f>
        <v>#REF!</v>
      </c>
      <c r="CP86" s="195" t="e">
        <f>CP83-'Mo. Output to Forecast model'!CP69</f>
        <v>#REF!</v>
      </c>
      <c r="CQ86" s="195"/>
      <c r="CR86" s="195" t="e">
        <f>CR83-'Mo. Output to Forecast model'!CR69</f>
        <v>#REF!</v>
      </c>
      <c r="CS86" s="195" t="e">
        <f>CS83-'Mo. Output to Forecast model'!CS69</f>
        <v>#REF!</v>
      </c>
      <c r="CT86" s="195" t="e">
        <f>CT83-'Mo. Output to Forecast model'!CT69</f>
        <v>#REF!</v>
      </c>
      <c r="CU86" s="195" t="e">
        <f>CU83-'Mo. Output to Forecast model'!CU69</f>
        <v>#REF!</v>
      </c>
      <c r="CV86" s="195" t="e">
        <f>CV83-'Mo. Output to Forecast model'!CV69</f>
        <v>#REF!</v>
      </c>
      <c r="CW86" s="195" t="e">
        <f>CW83-'Mo. Output to Forecast model'!CW69</f>
        <v>#REF!</v>
      </c>
      <c r="CX86" s="195" t="e">
        <f>CX83-'Mo. Output to Forecast model'!CX69</f>
        <v>#REF!</v>
      </c>
      <c r="CY86" s="195" t="e">
        <f>CY83-'Mo. Output to Forecast model'!CY69</f>
        <v>#REF!</v>
      </c>
      <c r="CZ86" s="195" t="e">
        <f>CZ83-'Mo. Output to Forecast model'!CZ69</f>
        <v>#REF!</v>
      </c>
      <c r="DA86" s="195" t="e">
        <f>DA83-'Mo. Output to Forecast model'!DA69</f>
        <v>#REF!</v>
      </c>
      <c r="DB86" s="195" t="e">
        <f>DB83-'Mo. Output to Forecast model'!DB69</f>
        <v>#REF!</v>
      </c>
      <c r="DC86" s="195" t="e">
        <f>DC83-'Mo. Output to Forecast model'!DC69</f>
        <v>#REF!</v>
      </c>
      <c r="DD86" s="195"/>
      <c r="DE86" s="195" t="e">
        <f>DE83-'Mo. Output to Forecast model'!DE69</f>
        <v>#REF!</v>
      </c>
      <c r="DF86" s="195" t="e">
        <f>DF83-'Mo. Output to Forecast model'!DF69</f>
        <v>#REF!</v>
      </c>
      <c r="DG86" s="195" t="e">
        <f>DG83-'Mo. Output to Forecast model'!DG69</f>
        <v>#REF!</v>
      </c>
      <c r="DH86" s="195" t="e">
        <f>DH83-'Mo. Output to Forecast model'!DH69</f>
        <v>#REF!</v>
      </c>
      <c r="DI86" s="195" t="e">
        <f>DI83-'Mo. Output to Forecast model'!DI69</f>
        <v>#REF!</v>
      </c>
      <c r="DJ86" s="195" t="e">
        <f>DJ83-'Mo. Output to Forecast model'!DJ69</f>
        <v>#REF!</v>
      </c>
      <c r="DK86" s="195" t="e">
        <f>DK83-'Mo. Output to Forecast model'!DK69</f>
        <v>#REF!</v>
      </c>
      <c r="DL86" s="195" t="e">
        <f>DL83-'Mo. Output to Forecast model'!DL69</f>
        <v>#REF!</v>
      </c>
      <c r="DM86" s="195" t="e">
        <f>DM83-'Mo. Output to Forecast model'!DM69</f>
        <v>#REF!</v>
      </c>
      <c r="DN86" s="195" t="e">
        <f>DN83-'Mo. Output to Forecast model'!DN69</f>
        <v>#REF!</v>
      </c>
      <c r="DO86" s="195" t="e">
        <f>DO83-'Mo. Output to Forecast model'!DO69</f>
        <v>#REF!</v>
      </c>
      <c r="DP86" s="195" t="e">
        <f>DP83-'Mo. Output to Forecast model'!DP69</f>
        <v>#REF!</v>
      </c>
      <c r="DQ86" s="195"/>
      <c r="DR86" s="195" t="e">
        <f>DR83-'Mo. Output to Forecast model'!DR69</f>
        <v>#REF!</v>
      </c>
      <c r="DS86" s="195" t="e">
        <f>DS83-'Mo. Output to Forecast model'!DS69</f>
        <v>#REF!</v>
      </c>
      <c r="DT86" s="195" t="e">
        <f>DT83-'Mo. Output to Forecast model'!DT69</f>
        <v>#REF!</v>
      </c>
      <c r="DU86" s="195" t="e">
        <f>DU83-'Mo. Output to Forecast model'!DU69</f>
        <v>#REF!</v>
      </c>
      <c r="DV86" s="195" t="e">
        <f>DV83-'Mo. Output to Forecast model'!DV69</f>
        <v>#REF!</v>
      </c>
      <c r="DW86" s="195" t="e">
        <f>DW83-'Mo. Output to Forecast model'!DW69</f>
        <v>#REF!</v>
      </c>
      <c r="DX86" s="195" t="e">
        <f>DX83-'Mo. Output to Forecast model'!DX69</f>
        <v>#REF!</v>
      </c>
      <c r="DY86" s="195" t="e">
        <f>DY83-'Mo. Output to Forecast model'!DY69</f>
        <v>#REF!</v>
      </c>
      <c r="DZ86" s="195" t="e">
        <f>DZ83-'Mo. Output to Forecast model'!DZ69</f>
        <v>#REF!</v>
      </c>
      <c r="EA86" s="195" t="e">
        <f>EA83-'Mo. Output to Forecast model'!EA69</f>
        <v>#REF!</v>
      </c>
      <c r="EB86" s="195" t="e">
        <f>EB83-'Mo. Output to Forecast model'!EB69</f>
        <v>#REF!</v>
      </c>
      <c r="EC86" s="195" t="e">
        <f>EC83-'Mo. Output to Forecast model'!EC69</f>
        <v>#REF!</v>
      </c>
    </row>
    <row r="88" spans="1:147" x14ac:dyDescent="0.2">
      <c r="A88" s="475" t="s">
        <v>182</v>
      </c>
      <c r="B88" s="476"/>
      <c r="C88" s="477"/>
      <c r="D88" s="237"/>
    </row>
    <row r="89" spans="1:147" x14ac:dyDescent="0.2">
      <c r="B89" s="25"/>
      <c r="C89" s="25"/>
      <c r="D89" s="25"/>
      <c r="E89" s="29" t="e">
        <f>E47</f>
        <v>#REF!</v>
      </c>
      <c r="F89" s="29" t="e">
        <f t="shared" ref="F89:BP89" si="61">F47</f>
        <v>#REF!</v>
      </c>
      <c r="G89" s="29" t="e">
        <f t="shared" si="61"/>
        <v>#REF!</v>
      </c>
      <c r="H89" s="29" t="e">
        <f t="shared" si="61"/>
        <v>#REF!</v>
      </c>
      <c r="I89" s="29" t="e">
        <f t="shared" si="61"/>
        <v>#REF!</v>
      </c>
      <c r="J89" s="29" t="e">
        <f t="shared" si="61"/>
        <v>#REF!</v>
      </c>
      <c r="K89" s="29" t="e">
        <f t="shared" si="61"/>
        <v>#REF!</v>
      </c>
      <c r="L89" s="29" t="e">
        <f t="shared" si="61"/>
        <v>#REF!</v>
      </c>
      <c r="M89" s="29" t="e">
        <f t="shared" si="61"/>
        <v>#REF!</v>
      </c>
      <c r="N89" s="29">
        <f t="shared" si="61"/>
        <v>2017</v>
      </c>
      <c r="O89" s="29">
        <f t="shared" si="61"/>
        <v>2017</v>
      </c>
      <c r="P89" s="29">
        <f t="shared" si="61"/>
        <v>2017</v>
      </c>
      <c r="Q89" s="29"/>
      <c r="R89" s="29">
        <f t="shared" si="61"/>
        <v>2018</v>
      </c>
      <c r="S89" s="29">
        <f t="shared" si="61"/>
        <v>2018</v>
      </c>
      <c r="T89" s="29">
        <f t="shared" si="61"/>
        <v>2018</v>
      </c>
      <c r="U89" s="29">
        <f t="shared" si="61"/>
        <v>2018</v>
      </c>
      <c r="V89" s="29">
        <f t="shared" si="61"/>
        <v>2018</v>
      </c>
      <c r="W89" s="29">
        <f t="shared" si="61"/>
        <v>2018</v>
      </c>
      <c r="X89" s="29">
        <f t="shared" si="61"/>
        <v>2018</v>
      </c>
      <c r="Y89" s="29">
        <f t="shared" si="61"/>
        <v>2018</v>
      </c>
      <c r="Z89" s="29">
        <f t="shared" si="61"/>
        <v>2018</v>
      </c>
      <c r="AA89" s="29" t="e">
        <f t="shared" si="61"/>
        <v>#REF!</v>
      </c>
      <c r="AB89" s="29" t="e">
        <f t="shared" si="61"/>
        <v>#REF!</v>
      </c>
      <c r="AC89" s="29" t="e">
        <f t="shared" si="61"/>
        <v>#REF!</v>
      </c>
      <c r="AD89" s="29"/>
      <c r="AE89" s="29" t="e">
        <f t="shared" si="61"/>
        <v>#REF!</v>
      </c>
      <c r="AF89" s="29" t="e">
        <f t="shared" si="61"/>
        <v>#REF!</v>
      </c>
      <c r="AG89" s="29" t="e">
        <f t="shared" si="61"/>
        <v>#REF!</v>
      </c>
      <c r="AH89" s="29" t="e">
        <f t="shared" si="61"/>
        <v>#REF!</v>
      </c>
      <c r="AI89" s="29" t="e">
        <f t="shared" si="61"/>
        <v>#REF!</v>
      </c>
      <c r="AJ89" s="29" t="e">
        <f t="shared" si="61"/>
        <v>#REF!</v>
      </c>
      <c r="AK89" s="29" t="e">
        <f t="shared" si="61"/>
        <v>#REF!</v>
      </c>
      <c r="AL89" s="29" t="e">
        <f t="shared" si="61"/>
        <v>#REF!</v>
      </c>
      <c r="AM89" s="29" t="e">
        <f t="shared" si="61"/>
        <v>#REF!</v>
      </c>
      <c r="AN89" s="29" t="e">
        <f t="shared" si="61"/>
        <v>#REF!</v>
      </c>
      <c r="AO89" s="29" t="e">
        <f t="shared" si="61"/>
        <v>#REF!</v>
      </c>
      <c r="AP89" s="29" t="e">
        <f t="shared" si="61"/>
        <v>#REF!</v>
      </c>
      <c r="AQ89" s="29"/>
      <c r="AR89" s="29" t="e">
        <f t="shared" si="61"/>
        <v>#REF!</v>
      </c>
      <c r="AS89" s="29" t="e">
        <f t="shared" si="61"/>
        <v>#REF!</v>
      </c>
      <c r="AT89" s="29" t="e">
        <f t="shared" si="61"/>
        <v>#REF!</v>
      </c>
      <c r="AU89" s="29" t="e">
        <f t="shared" si="61"/>
        <v>#REF!</v>
      </c>
      <c r="AV89" s="29" t="e">
        <f t="shared" si="61"/>
        <v>#REF!</v>
      </c>
      <c r="AW89" s="29" t="e">
        <f t="shared" si="61"/>
        <v>#REF!</v>
      </c>
      <c r="AX89" s="29" t="e">
        <f t="shared" si="61"/>
        <v>#REF!</v>
      </c>
      <c r="AY89" s="29" t="e">
        <f t="shared" si="61"/>
        <v>#REF!</v>
      </c>
      <c r="AZ89" s="29" t="e">
        <f t="shared" si="61"/>
        <v>#REF!</v>
      </c>
      <c r="BA89" s="29" t="e">
        <f t="shared" si="61"/>
        <v>#REF!</v>
      </c>
      <c r="BB89" s="29" t="e">
        <f t="shared" si="61"/>
        <v>#REF!</v>
      </c>
      <c r="BC89" s="29" t="e">
        <f t="shared" si="61"/>
        <v>#REF!</v>
      </c>
      <c r="BD89" s="29"/>
      <c r="BE89" s="29" t="e">
        <f t="shared" si="61"/>
        <v>#REF!</v>
      </c>
      <c r="BF89" s="29" t="e">
        <f t="shared" si="61"/>
        <v>#REF!</v>
      </c>
      <c r="BG89" s="29" t="e">
        <f t="shared" si="61"/>
        <v>#REF!</v>
      </c>
      <c r="BH89" s="29" t="e">
        <f t="shared" si="61"/>
        <v>#REF!</v>
      </c>
      <c r="BI89" s="29" t="e">
        <f t="shared" si="61"/>
        <v>#REF!</v>
      </c>
      <c r="BJ89" s="29" t="e">
        <f t="shared" si="61"/>
        <v>#REF!</v>
      </c>
      <c r="BK89" s="29" t="e">
        <f t="shared" si="61"/>
        <v>#REF!</v>
      </c>
      <c r="BL89" s="29" t="e">
        <f t="shared" si="61"/>
        <v>#REF!</v>
      </c>
      <c r="BM89" s="29" t="e">
        <f t="shared" si="61"/>
        <v>#REF!</v>
      </c>
      <c r="BN89" s="29" t="e">
        <f t="shared" si="61"/>
        <v>#REF!</v>
      </c>
      <c r="BO89" s="29" t="e">
        <f t="shared" si="61"/>
        <v>#REF!</v>
      </c>
      <c r="BP89" s="29" t="e">
        <f t="shared" si="61"/>
        <v>#REF!</v>
      </c>
      <c r="BQ89" s="29"/>
      <c r="BR89" s="29" t="e">
        <f t="shared" ref="BR89:EC89" si="62">BR47</f>
        <v>#REF!</v>
      </c>
      <c r="BS89" s="29" t="e">
        <f t="shared" si="62"/>
        <v>#REF!</v>
      </c>
      <c r="BT89" s="29" t="e">
        <f t="shared" si="62"/>
        <v>#REF!</v>
      </c>
      <c r="BU89" s="29" t="e">
        <f t="shared" si="62"/>
        <v>#REF!</v>
      </c>
      <c r="BV89" s="29" t="e">
        <f t="shared" si="62"/>
        <v>#REF!</v>
      </c>
      <c r="BW89" s="29" t="e">
        <f t="shared" si="62"/>
        <v>#REF!</v>
      </c>
      <c r="BX89" s="29" t="e">
        <f t="shared" si="62"/>
        <v>#REF!</v>
      </c>
      <c r="BY89" s="29" t="e">
        <f t="shared" si="62"/>
        <v>#REF!</v>
      </c>
      <c r="BZ89" s="29" t="e">
        <f t="shared" si="62"/>
        <v>#REF!</v>
      </c>
      <c r="CA89" s="29" t="e">
        <f t="shared" si="62"/>
        <v>#REF!</v>
      </c>
      <c r="CB89" s="29" t="e">
        <f t="shared" si="62"/>
        <v>#REF!</v>
      </c>
      <c r="CC89" s="29" t="e">
        <f t="shared" si="62"/>
        <v>#REF!</v>
      </c>
      <c r="CD89" s="29"/>
      <c r="CE89" s="29" t="e">
        <f t="shared" si="62"/>
        <v>#REF!</v>
      </c>
      <c r="CF89" s="29" t="e">
        <f t="shared" si="62"/>
        <v>#REF!</v>
      </c>
      <c r="CG89" s="29" t="e">
        <f t="shared" si="62"/>
        <v>#REF!</v>
      </c>
      <c r="CH89" s="29" t="e">
        <f t="shared" si="62"/>
        <v>#REF!</v>
      </c>
      <c r="CI89" s="29" t="e">
        <f t="shared" si="62"/>
        <v>#REF!</v>
      </c>
      <c r="CJ89" s="29" t="e">
        <f t="shared" si="62"/>
        <v>#REF!</v>
      </c>
      <c r="CK89" s="29" t="e">
        <f t="shared" si="62"/>
        <v>#REF!</v>
      </c>
      <c r="CL89" s="29" t="e">
        <f t="shared" si="62"/>
        <v>#REF!</v>
      </c>
      <c r="CM89" s="29" t="e">
        <f t="shared" si="62"/>
        <v>#REF!</v>
      </c>
      <c r="CN89" s="29" t="e">
        <f t="shared" si="62"/>
        <v>#REF!</v>
      </c>
      <c r="CO89" s="29" t="e">
        <f t="shared" si="62"/>
        <v>#REF!</v>
      </c>
      <c r="CP89" s="29" t="e">
        <f t="shared" si="62"/>
        <v>#REF!</v>
      </c>
      <c r="CQ89" s="29"/>
      <c r="CR89" s="29" t="e">
        <f t="shared" si="62"/>
        <v>#REF!</v>
      </c>
      <c r="CS89" s="29" t="e">
        <f t="shared" si="62"/>
        <v>#REF!</v>
      </c>
      <c r="CT89" s="29" t="e">
        <f t="shared" si="62"/>
        <v>#REF!</v>
      </c>
      <c r="CU89" s="29" t="e">
        <f t="shared" si="62"/>
        <v>#REF!</v>
      </c>
      <c r="CV89" s="29" t="e">
        <f t="shared" si="62"/>
        <v>#REF!</v>
      </c>
      <c r="CW89" s="29" t="e">
        <f t="shared" si="62"/>
        <v>#REF!</v>
      </c>
      <c r="CX89" s="29" t="e">
        <f t="shared" si="62"/>
        <v>#REF!</v>
      </c>
      <c r="CY89" s="29" t="e">
        <f t="shared" si="62"/>
        <v>#REF!</v>
      </c>
      <c r="CZ89" s="29" t="e">
        <f t="shared" si="62"/>
        <v>#REF!</v>
      </c>
      <c r="DA89" s="29" t="e">
        <f t="shared" si="62"/>
        <v>#REF!</v>
      </c>
      <c r="DB89" s="29" t="e">
        <f t="shared" si="62"/>
        <v>#REF!</v>
      </c>
      <c r="DC89" s="29" t="e">
        <f t="shared" si="62"/>
        <v>#REF!</v>
      </c>
      <c r="DD89" s="29"/>
      <c r="DE89" s="29" t="e">
        <f t="shared" si="62"/>
        <v>#REF!</v>
      </c>
      <c r="DF89" s="29" t="e">
        <f t="shared" si="62"/>
        <v>#REF!</v>
      </c>
      <c r="DG89" s="29" t="e">
        <f t="shared" si="62"/>
        <v>#REF!</v>
      </c>
      <c r="DH89" s="29" t="e">
        <f t="shared" si="62"/>
        <v>#REF!</v>
      </c>
      <c r="DI89" s="29" t="e">
        <f t="shared" si="62"/>
        <v>#REF!</v>
      </c>
      <c r="DJ89" s="29" t="e">
        <f t="shared" si="62"/>
        <v>#REF!</v>
      </c>
      <c r="DK89" s="29" t="e">
        <f t="shared" si="62"/>
        <v>#REF!</v>
      </c>
      <c r="DL89" s="29" t="e">
        <f t="shared" si="62"/>
        <v>#REF!</v>
      </c>
      <c r="DM89" s="29" t="e">
        <f t="shared" si="62"/>
        <v>#REF!</v>
      </c>
      <c r="DN89" s="29" t="e">
        <f t="shared" si="62"/>
        <v>#REF!</v>
      </c>
      <c r="DO89" s="29" t="e">
        <f t="shared" si="62"/>
        <v>#REF!</v>
      </c>
      <c r="DP89" s="29" t="e">
        <f t="shared" si="62"/>
        <v>#REF!</v>
      </c>
      <c r="DQ89" s="29"/>
      <c r="DR89" s="29" t="e">
        <f t="shared" si="62"/>
        <v>#REF!</v>
      </c>
      <c r="DS89" s="29" t="e">
        <f t="shared" si="62"/>
        <v>#REF!</v>
      </c>
      <c r="DT89" s="29" t="e">
        <f t="shared" si="62"/>
        <v>#REF!</v>
      </c>
      <c r="DU89" s="29" t="e">
        <f t="shared" si="62"/>
        <v>#REF!</v>
      </c>
      <c r="DV89" s="29" t="e">
        <f t="shared" si="62"/>
        <v>#REF!</v>
      </c>
      <c r="DW89" s="29" t="e">
        <f t="shared" si="62"/>
        <v>#REF!</v>
      </c>
      <c r="DX89" s="29" t="e">
        <f t="shared" si="62"/>
        <v>#REF!</v>
      </c>
      <c r="DY89" s="29" t="e">
        <f t="shared" si="62"/>
        <v>#REF!</v>
      </c>
      <c r="DZ89" s="29" t="e">
        <f t="shared" si="62"/>
        <v>#REF!</v>
      </c>
      <c r="EA89" s="29" t="e">
        <f t="shared" si="62"/>
        <v>#REF!</v>
      </c>
      <c r="EB89" s="29" t="e">
        <f t="shared" si="62"/>
        <v>#REF!</v>
      </c>
      <c r="EC89" s="29" t="e">
        <f t="shared" si="62"/>
        <v>#REF!</v>
      </c>
    </row>
    <row r="90" spans="1:147" x14ac:dyDescent="0.2">
      <c r="A90" s="53" t="s">
        <v>48</v>
      </c>
      <c r="B90" s="25"/>
      <c r="C90" s="25"/>
      <c r="D90" s="25"/>
      <c r="E90" s="50" t="e">
        <f>E48</f>
        <v>#REF!</v>
      </c>
      <c r="F90" s="50" t="e">
        <f t="shared" ref="F90:BP90" si="63">F48</f>
        <v>#REF!</v>
      </c>
      <c r="G90" s="50" t="e">
        <f t="shared" si="63"/>
        <v>#REF!</v>
      </c>
      <c r="H90" s="50" t="e">
        <f t="shared" si="63"/>
        <v>#REF!</v>
      </c>
      <c r="I90" s="50" t="e">
        <f t="shared" si="63"/>
        <v>#REF!</v>
      </c>
      <c r="J90" s="50" t="e">
        <f t="shared" si="63"/>
        <v>#REF!</v>
      </c>
      <c r="K90" s="50" t="e">
        <f t="shared" si="63"/>
        <v>#REF!</v>
      </c>
      <c r="L90" s="50" t="e">
        <f t="shared" si="63"/>
        <v>#REF!</v>
      </c>
      <c r="M90" s="50" t="e">
        <f t="shared" si="63"/>
        <v>#REF!</v>
      </c>
      <c r="N90" s="50" t="str">
        <f t="shared" si="63"/>
        <v>October</v>
      </c>
      <c r="O90" s="50" t="str">
        <f t="shared" si="63"/>
        <v>November</v>
      </c>
      <c r="P90" s="50" t="str">
        <f t="shared" si="63"/>
        <v>December</v>
      </c>
      <c r="Q90" s="50"/>
      <c r="R90" s="50" t="str">
        <f t="shared" si="63"/>
        <v>January</v>
      </c>
      <c r="S90" s="50" t="str">
        <f t="shared" si="63"/>
        <v>February</v>
      </c>
      <c r="T90" s="50" t="str">
        <f t="shared" si="63"/>
        <v>March</v>
      </c>
      <c r="U90" s="50" t="str">
        <f t="shared" si="63"/>
        <v>April</v>
      </c>
      <c r="V90" s="50" t="str">
        <f t="shared" si="63"/>
        <v>May</v>
      </c>
      <c r="W90" s="50" t="str">
        <f t="shared" si="63"/>
        <v>June</v>
      </c>
      <c r="X90" s="50" t="str">
        <f t="shared" si="63"/>
        <v>July</v>
      </c>
      <c r="Y90" s="50" t="str">
        <f t="shared" si="63"/>
        <v>August</v>
      </c>
      <c r="Z90" s="50" t="str">
        <f t="shared" si="63"/>
        <v>September</v>
      </c>
      <c r="AA90" s="50" t="e">
        <f t="shared" si="63"/>
        <v>#REF!</v>
      </c>
      <c r="AB90" s="50" t="e">
        <f t="shared" si="63"/>
        <v>#REF!</v>
      </c>
      <c r="AC90" s="50" t="e">
        <f t="shared" si="63"/>
        <v>#REF!</v>
      </c>
      <c r="AD90" s="50"/>
      <c r="AE90" s="50" t="e">
        <f t="shared" si="63"/>
        <v>#REF!</v>
      </c>
      <c r="AF90" s="50" t="e">
        <f t="shared" si="63"/>
        <v>#REF!</v>
      </c>
      <c r="AG90" s="50" t="e">
        <f t="shared" si="63"/>
        <v>#REF!</v>
      </c>
      <c r="AH90" s="50" t="e">
        <f t="shared" si="63"/>
        <v>#REF!</v>
      </c>
      <c r="AI90" s="50" t="e">
        <f t="shared" si="63"/>
        <v>#REF!</v>
      </c>
      <c r="AJ90" s="50" t="e">
        <f t="shared" si="63"/>
        <v>#REF!</v>
      </c>
      <c r="AK90" s="50" t="e">
        <f t="shared" si="63"/>
        <v>#REF!</v>
      </c>
      <c r="AL90" s="50" t="e">
        <f t="shared" si="63"/>
        <v>#REF!</v>
      </c>
      <c r="AM90" s="50" t="e">
        <f t="shared" si="63"/>
        <v>#REF!</v>
      </c>
      <c r="AN90" s="50" t="e">
        <f t="shared" si="63"/>
        <v>#REF!</v>
      </c>
      <c r="AO90" s="50" t="e">
        <f t="shared" si="63"/>
        <v>#REF!</v>
      </c>
      <c r="AP90" s="50" t="e">
        <f t="shared" si="63"/>
        <v>#REF!</v>
      </c>
      <c r="AQ90" s="50"/>
      <c r="AR90" s="50" t="e">
        <f t="shared" si="63"/>
        <v>#REF!</v>
      </c>
      <c r="AS90" s="50" t="e">
        <f t="shared" si="63"/>
        <v>#REF!</v>
      </c>
      <c r="AT90" s="50" t="e">
        <f t="shared" si="63"/>
        <v>#REF!</v>
      </c>
      <c r="AU90" s="50" t="e">
        <f t="shared" si="63"/>
        <v>#REF!</v>
      </c>
      <c r="AV90" s="50" t="e">
        <f t="shared" si="63"/>
        <v>#REF!</v>
      </c>
      <c r="AW90" s="50" t="e">
        <f t="shared" si="63"/>
        <v>#REF!</v>
      </c>
      <c r="AX90" s="50" t="e">
        <f t="shared" si="63"/>
        <v>#REF!</v>
      </c>
      <c r="AY90" s="50" t="e">
        <f t="shared" si="63"/>
        <v>#REF!</v>
      </c>
      <c r="AZ90" s="50" t="e">
        <f t="shared" si="63"/>
        <v>#REF!</v>
      </c>
      <c r="BA90" s="50" t="e">
        <f t="shared" si="63"/>
        <v>#REF!</v>
      </c>
      <c r="BB90" s="50" t="e">
        <f t="shared" si="63"/>
        <v>#REF!</v>
      </c>
      <c r="BC90" s="50" t="e">
        <f t="shared" si="63"/>
        <v>#REF!</v>
      </c>
      <c r="BD90" s="50"/>
      <c r="BE90" s="50" t="e">
        <f t="shared" si="63"/>
        <v>#REF!</v>
      </c>
      <c r="BF90" s="50" t="e">
        <f t="shared" si="63"/>
        <v>#REF!</v>
      </c>
      <c r="BG90" s="50" t="e">
        <f t="shared" si="63"/>
        <v>#REF!</v>
      </c>
      <c r="BH90" s="50" t="e">
        <f t="shared" si="63"/>
        <v>#REF!</v>
      </c>
      <c r="BI90" s="50" t="e">
        <f t="shared" si="63"/>
        <v>#REF!</v>
      </c>
      <c r="BJ90" s="50" t="e">
        <f t="shared" si="63"/>
        <v>#REF!</v>
      </c>
      <c r="BK90" s="50" t="e">
        <f t="shared" si="63"/>
        <v>#REF!</v>
      </c>
      <c r="BL90" s="50" t="e">
        <f t="shared" si="63"/>
        <v>#REF!</v>
      </c>
      <c r="BM90" s="50" t="e">
        <f t="shared" si="63"/>
        <v>#REF!</v>
      </c>
      <c r="BN90" s="50" t="e">
        <f t="shared" si="63"/>
        <v>#REF!</v>
      </c>
      <c r="BO90" s="50" t="e">
        <f t="shared" si="63"/>
        <v>#REF!</v>
      </c>
      <c r="BP90" s="50" t="e">
        <f t="shared" si="63"/>
        <v>#REF!</v>
      </c>
      <c r="BQ90" s="50"/>
      <c r="BR90" s="50" t="e">
        <f t="shared" ref="BR90:EC90" si="64">BR48</f>
        <v>#REF!</v>
      </c>
      <c r="BS90" s="50" t="e">
        <f t="shared" si="64"/>
        <v>#REF!</v>
      </c>
      <c r="BT90" s="50" t="e">
        <f t="shared" si="64"/>
        <v>#REF!</v>
      </c>
      <c r="BU90" s="50" t="e">
        <f t="shared" si="64"/>
        <v>#REF!</v>
      </c>
      <c r="BV90" s="50" t="e">
        <f t="shared" si="64"/>
        <v>#REF!</v>
      </c>
      <c r="BW90" s="50" t="e">
        <f t="shared" si="64"/>
        <v>#REF!</v>
      </c>
      <c r="BX90" s="50" t="e">
        <f t="shared" si="64"/>
        <v>#REF!</v>
      </c>
      <c r="BY90" s="50" t="e">
        <f t="shared" si="64"/>
        <v>#REF!</v>
      </c>
      <c r="BZ90" s="50" t="e">
        <f t="shared" si="64"/>
        <v>#REF!</v>
      </c>
      <c r="CA90" s="50" t="e">
        <f t="shared" si="64"/>
        <v>#REF!</v>
      </c>
      <c r="CB90" s="50" t="e">
        <f t="shared" si="64"/>
        <v>#REF!</v>
      </c>
      <c r="CC90" s="50" t="e">
        <f t="shared" si="64"/>
        <v>#REF!</v>
      </c>
      <c r="CD90" s="50"/>
      <c r="CE90" s="50" t="e">
        <f t="shared" si="64"/>
        <v>#REF!</v>
      </c>
      <c r="CF90" s="50" t="e">
        <f t="shared" si="64"/>
        <v>#REF!</v>
      </c>
      <c r="CG90" s="50" t="e">
        <f t="shared" si="64"/>
        <v>#REF!</v>
      </c>
      <c r="CH90" s="50" t="e">
        <f t="shared" si="64"/>
        <v>#REF!</v>
      </c>
      <c r="CI90" s="50" t="e">
        <f t="shared" si="64"/>
        <v>#REF!</v>
      </c>
      <c r="CJ90" s="50" t="e">
        <f t="shared" si="64"/>
        <v>#REF!</v>
      </c>
      <c r="CK90" s="50" t="e">
        <f t="shared" si="64"/>
        <v>#REF!</v>
      </c>
      <c r="CL90" s="50" t="e">
        <f t="shared" si="64"/>
        <v>#REF!</v>
      </c>
      <c r="CM90" s="50" t="e">
        <f t="shared" si="64"/>
        <v>#REF!</v>
      </c>
      <c r="CN90" s="50" t="e">
        <f t="shared" si="64"/>
        <v>#REF!</v>
      </c>
      <c r="CO90" s="50" t="e">
        <f t="shared" si="64"/>
        <v>#REF!</v>
      </c>
      <c r="CP90" s="50" t="e">
        <f t="shared" si="64"/>
        <v>#REF!</v>
      </c>
      <c r="CQ90" s="50"/>
      <c r="CR90" s="50" t="e">
        <f t="shared" si="64"/>
        <v>#REF!</v>
      </c>
      <c r="CS90" s="50" t="e">
        <f t="shared" si="64"/>
        <v>#REF!</v>
      </c>
      <c r="CT90" s="50" t="e">
        <f t="shared" si="64"/>
        <v>#REF!</v>
      </c>
      <c r="CU90" s="50" t="e">
        <f t="shared" si="64"/>
        <v>#REF!</v>
      </c>
      <c r="CV90" s="50" t="e">
        <f t="shared" si="64"/>
        <v>#REF!</v>
      </c>
      <c r="CW90" s="50" t="e">
        <f t="shared" si="64"/>
        <v>#REF!</v>
      </c>
      <c r="CX90" s="50" t="e">
        <f t="shared" si="64"/>
        <v>#REF!</v>
      </c>
      <c r="CY90" s="50" t="e">
        <f t="shared" si="64"/>
        <v>#REF!</v>
      </c>
      <c r="CZ90" s="50" t="e">
        <f t="shared" si="64"/>
        <v>#REF!</v>
      </c>
      <c r="DA90" s="50" t="e">
        <f t="shared" si="64"/>
        <v>#REF!</v>
      </c>
      <c r="DB90" s="50" t="e">
        <f t="shared" si="64"/>
        <v>#REF!</v>
      </c>
      <c r="DC90" s="50" t="e">
        <f t="shared" si="64"/>
        <v>#REF!</v>
      </c>
      <c r="DD90" s="50"/>
      <c r="DE90" s="50" t="e">
        <f t="shared" si="64"/>
        <v>#REF!</v>
      </c>
      <c r="DF90" s="50" t="e">
        <f t="shared" si="64"/>
        <v>#REF!</v>
      </c>
      <c r="DG90" s="50" t="e">
        <f t="shared" si="64"/>
        <v>#REF!</v>
      </c>
      <c r="DH90" s="50" t="e">
        <f t="shared" si="64"/>
        <v>#REF!</v>
      </c>
      <c r="DI90" s="50" t="e">
        <f t="shared" si="64"/>
        <v>#REF!</v>
      </c>
      <c r="DJ90" s="50" t="e">
        <f t="shared" si="64"/>
        <v>#REF!</v>
      </c>
      <c r="DK90" s="50" t="e">
        <f t="shared" si="64"/>
        <v>#REF!</v>
      </c>
      <c r="DL90" s="50" t="e">
        <f t="shared" si="64"/>
        <v>#REF!</v>
      </c>
      <c r="DM90" s="50" t="e">
        <f t="shared" si="64"/>
        <v>#REF!</v>
      </c>
      <c r="DN90" s="50" t="e">
        <f t="shared" si="64"/>
        <v>#REF!</v>
      </c>
      <c r="DO90" s="50" t="e">
        <f t="shared" si="64"/>
        <v>#REF!</v>
      </c>
      <c r="DP90" s="50" t="e">
        <f t="shared" si="64"/>
        <v>#REF!</v>
      </c>
      <c r="DQ90" s="50"/>
      <c r="DR90" s="50" t="e">
        <f t="shared" si="64"/>
        <v>#REF!</v>
      </c>
      <c r="DS90" s="50" t="e">
        <f t="shared" si="64"/>
        <v>#REF!</v>
      </c>
      <c r="DT90" s="50" t="e">
        <f t="shared" si="64"/>
        <v>#REF!</v>
      </c>
      <c r="DU90" s="50" t="e">
        <f t="shared" si="64"/>
        <v>#REF!</v>
      </c>
      <c r="DV90" s="50" t="e">
        <f t="shared" si="64"/>
        <v>#REF!</v>
      </c>
      <c r="DW90" s="50" t="e">
        <f t="shared" si="64"/>
        <v>#REF!</v>
      </c>
      <c r="DX90" s="50" t="e">
        <f t="shared" si="64"/>
        <v>#REF!</v>
      </c>
      <c r="DY90" s="50" t="e">
        <f t="shared" si="64"/>
        <v>#REF!</v>
      </c>
      <c r="DZ90" s="50" t="e">
        <f t="shared" si="64"/>
        <v>#REF!</v>
      </c>
      <c r="EA90" s="50" t="e">
        <f t="shared" si="64"/>
        <v>#REF!</v>
      </c>
      <c r="EB90" s="50" t="e">
        <f t="shared" si="64"/>
        <v>#REF!</v>
      </c>
      <c r="EC90" s="50" t="e">
        <f t="shared" si="64"/>
        <v>#REF!</v>
      </c>
    </row>
    <row r="91" spans="1:147" x14ac:dyDescent="0.2">
      <c r="A91" s="31"/>
      <c r="B91" s="25"/>
      <c r="C91" s="25"/>
      <c r="D91" s="25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</row>
    <row r="92" spans="1:147" x14ac:dyDescent="0.2">
      <c r="A92" s="34"/>
      <c r="B92" s="34"/>
      <c r="C92" s="35"/>
      <c r="D92" s="35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</row>
    <row r="93" spans="1:147" x14ac:dyDescent="0.2">
      <c r="A93" s="37">
        <f>A51+20</f>
        <v>41</v>
      </c>
      <c r="B93" s="35" t="s">
        <v>12</v>
      </c>
      <c r="C93" s="34"/>
      <c r="D93" s="34"/>
      <c r="E93" s="55" t="e">
        <f>E51+E9</f>
        <v>#REF!</v>
      </c>
      <c r="F93" s="55" t="e">
        <f t="shared" ref="F93:BP93" si="65">F51+F9</f>
        <v>#REF!</v>
      </c>
      <c r="G93" s="55" t="e">
        <f t="shared" si="65"/>
        <v>#REF!</v>
      </c>
      <c r="H93" s="55" t="e">
        <f t="shared" si="65"/>
        <v>#REF!</v>
      </c>
      <c r="I93" s="55" t="e">
        <f t="shared" si="65"/>
        <v>#REF!</v>
      </c>
      <c r="J93" s="55" t="e">
        <f t="shared" si="65"/>
        <v>#REF!</v>
      </c>
      <c r="K93" s="55" t="e">
        <f t="shared" si="65"/>
        <v>#REF!</v>
      </c>
      <c r="L93" s="55" t="e">
        <f t="shared" si="65"/>
        <v>#REF!</v>
      </c>
      <c r="M93" s="55" t="e">
        <f t="shared" si="65"/>
        <v>#REF!</v>
      </c>
      <c r="N93" s="55" t="e">
        <f t="shared" si="65"/>
        <v>#REF!</v>
      </c>
      <c r="O93" s="55" t="e">
        <f t="shared" si="65"/>
        <v>#REF!</v>
      </c>
      <c r="P93" s="55" t="e">
        <f t="shared" si="65"/>
        <v>#REF!</v>
      </c>
      <c r="Q93" s="55"/>
      <c r="R93" s="55" t="e">
        <f t="shared" si="65"/>
        <v>#REF!</v>
      </c>
      <c r="S93" s="55" t="e">
        <f t="shared" si="65"/>
        <v>#REF!</v>
      </c>
      <c r="T93" s="55" t="e">
        <f t="shared" si="65"/>
        <v>#REF!</v>
      </c>
      <c r="U93" s="55" t="e">
        <f t="shared" si="65"/>
        <v>#REF!</v>
      </c>
      <c r="V93" s="55" t="e">
        <f t="shared" si="65"/>
        <v>#REF!</v>
      </c>
      <c r="W93" s="55" t="e">
        <f t="shared" si="65"/>
        <v>#REF!</v>
      </c>
      <c r="X93" s="55" t="e">
        <f t="shared" si="65"/>
        <v>#REF!</v>
      </c>
      <c r="Y93" s="55" t="e">
        <f t="shared" si="65"/>
        <v>#REF!</v>
      </c>
      <c r="Z93" s="55" t="e">
        <f t="shared" si="65"/>
        <v>#REF!</v>
      </c>
      <c r="AA93" s="55" t="e">
        <f t="shared" si="65"/>
        <v>#REF!</v>
      </c>
      <c r="AB93" s="55" t="e">
        <f t="shared" si="65"/>
        <v>#REF!</v>
      </c>
      <c r="AC93" s="55" t="e">
        <f t="shared" si="65"/>
        <v>#REF!</v>
      </c>
      <c r="AD93" s="55"/>
      <c r="AE93" s="55" t="e">
        <f t="shared" si="65"/>
        <v>#REF!</v>
      </c>
      <c r="AF93" s="55" t="e">
        <f t="shared" si="65"/>
        <v>#REF!</v>
      </c>
      <c r="AG93" s="55" t="e">
        <f t="shared" si="65"/>
        <v>#REF!</v>
      </c>
      <c r="AH93" s="55" t="e">
        <f t="shared" si="65"/>
        <v>#REF!</v>
      </c>
      <c r="AI93" s="55" t="e">
        <f t="shared" si="65"/>
        <v>#REF!</v>
      </c>
      <c r="AJ93" s="55" t="e">
        <f t="shared" si="65"/>
        <v>#REF!</v>
      </c>
      <c r="AK93" s="55" t="e">
        <f t="shared" si="65"/>
        <v>#REF!</v>
      </c>
      <c r="AL93" s="55" t="e">
        <f t="shared" si="65"/>
        <v>#REF!</v>
      </c>
      <c r="AM93" s="55" t="e">
        <f t="shared" si="65"/>
        <v>#REF!</v>
      </c>
      <c r="AN93" s="55" t="e">
        <f t="shared" si="65"/>
        <v>#REF!</v>
      </c>
      <c r="AO93" s="55" t="e">
        <f t="shared" si="65"/>
        <v>#REF!</v>
      </c>
      <c r="AP93" s="55" t="e">
        <f t="shared" si="65"/>
        <v>#REF!</v>
      </c>
      <c r="AQ93" s="55"/>
      <c r="AR93" s="55" t="e">
        <f t="shared" si="65"/>
        <v>#REF!</v>
      </c>
      <c r="AS93" s="55" t="e">
        <f t="shared" si="65"/>
        <v>#REF!</v>
      </c>
      <c r="AT93" s="55" t="e">
        <f t="shared" si="65"/>
        <v>#REF!</v>
      </c>
      <c r="AU93" s="55" t="e">
        <f t="shared" si="65"/>
        <v>#REF!</v>
      </c>
      <c r="AV93" s="55" t="e">
        <f t="shared" si="65"/>
        <v>#REF!</v>
      </c>
      <c r="AW93" s="55" t="e">
        <f t="shared" si="65"/>
        <v>#REF!</v>
      </c>
      <c r="AX93" s="55" t="e">
        <f t="shared" si="65"/>
        <v>#REF!</v>
      </c>
      <c r="AY93" s="55" t="e">
        <f t="shared" si="65"/>
        <v>#REF!</v>
      </c>
      <c r="AZ93" s="55" t="e">
        <f t="shared" si="65"/>
        <v>#REF!</v>
      </c>
      <c r="BA93" s="55" t="e">
        <f t="shared" si="65"/>
        <v>#REF!</v>
      </c>
      <c r="BB93" s="55" t="e">
        <f t="shared" si="65"/>
        <v>#REF!</v>
      </c>
      <c r="BC93" s="55" t="e">
        <f t="shared" si="65"/>
        <v>#REF!</v>
      </c>
      <c r="BD93" s="55"/>
      <c r="BE93" s="55" t="e">
        <f t="shared" si="65"/>
        <v>#REF!</v>
      </c>
      <c r="BF93" s="55" t="e">
        <f t="shared" si="65"/>
        <v>#REF!</v>
      </c>
      <c r="BG93" s="55" t="e">
        <f t="shared" si="65"/>
        <v>#REF!</v>
      </c>
      <c r="BH93" s="55" t="e">
        <f t="shared" si="65"/>
        <v>#REF!</v>
      </c>
      <c r="BI93" s="55" t="e">
        <f t="shared" si="65"/>
        <v>#REF!</v>
      </c>
      <c r="BJ93" s="55" t="e">
        <f t="shared" si="65"/>
        <v>#REF!</v>
      </c>
      <c r="BK93" s="55" t="e">
        <f t="shared" si="65"/>
        <v>#REF!</v>
      </c>
      <c r="BL93" s="55" t="e">
        <f t="shared" si="65"/>
        <v>#REF!</v>
      </c>
      <c r="BM93" s="55" t="e">
        <f t="shared" si="65"/>
        <v>#REF!</v>
      </c>
      <c r="BN93" s="55" t="e">
        <f t="shared" si="65"/>
        <v>#REF!</v>
      </c>
      <c r="BO93" s="55" t="e">
        <f t="shared" si="65"/>
        <v>#REF!</v>
      </c>
      <c r="BP93" s="55" t="e">
        <f t="shared" si="65"/>
        <v>#REF!</v>
      </c>
      <c r="BQ93" s="55"/>
      <c r="BR93" s="55" t="e">
        <f t="shared" ref="BR93:EC93" si="66">BR51+BR9</f>
        <v>#REF!</v>
      </c>
      <c r="BS93" s="55" t="e">
        <f t="shared" si="66"/>
        <v>#REF!</v>
      </c>
      <c r="BT93" s="55" t="e">
        <f t="shared" si="66"/>
        <v>#REF!</v>
      </c>
      <c r="BU93" s="55" t="e">
        <f t="shared" si="66"/>
        <v>#REF!</v>
      </c>
      <c r="BV93" s="55" t="e">
        <f t="shared" si="66"/>
        <v>#REF!</v>
      </c>
      <c r="BW93" s="55" t="e">
        <f t="shared" si="66"/>
        <v>#REF!</v>
      </c>
      <c r="BX93" s="55" t="e">
        <f t="shared" si="66"/>
        <v>#REF!</v>
      </c>
      <c r="BY93" s="55" t="e">
        <f t="shared" si="66"/>
        <v>#REF!</v>
      </c>
      <c r="BZ93" s="55" t="e">
        <f t="shared" si="66"/>
        <v>#REF!</v>
      </c>
      <c r="CA93" s="55" t="e">
        <f t="shared" si="66"/>
        <v>#REF!</v>
      </c>
      <c r="CB93" s="55" t="e">
        <f t="shared" si="66"/>
        <v>#REF!</v>
      </c>
      <c r="CC93" s="55" t="e">
        <f t="shared" si="66"/>
        <v>#REF!</v>
      </c>
      <c r="CD93" s="55"/>
      <c r="CE93" s="55" t="e">
        <f t="shared" si="66"/>
        <v>#REF!</v>
      </c>
      <c r="CF93" s="55" t="e">
        <f t="shared" si="66"/>
        <v>#REF!</v>
      </c>
      <c r="CG93" s="55" t="e">
        <f t="shared" si="66"/>
        <v>#REF!</v>
      </c>
      <c r="CH93" s="55" t="e">
        <f t="shared" si="66"/>
        <v>#REF!</v>
      </c>
      <c r="CI93" s="55" t="e">
        <f t="shared" si="66"/>
        <v>#REF!</v>
      </c>
      <c r="CJ93" s="55" t="e">
        <f t="shared" si="66"/>
        <v>#REF!</v>
      </c>
      <c r="CK93" s="55" t="e">
        <f t="shared" si="66"/>
        <v>#REF!</v>
      </c>
      <c r="CL93" s="55" t="e">
        <f t="shared" si="66"/>
        <v>#REF!</v>
      </c>
      <c r="CM93" s="55" t="e">
        <f t="shared" si="66"/>
        <v>#REF!</v>
      </c>
      <c r="CN93" s="55" t="e">
        <f t="shared" si="66"/>
        <v>#REF!</v>
      </c>
      <c r="CO93" s="55" t="e">
        <f t="shared" si="66"/>
        <v>#REF!</v>
      </c>
      <c r="CP93" s="55" t="e">
        <f t="shared" si="66"/>
        <v>#REF!</v>
      </c>
      <c r="CQ93" s="55"/>
      <c r="CR93" s="55" t="e">
        <f t="shared" si="66"/>
        <v>#REF!</v>
      </c>
      <c r="CS93" s="55" t="e">
        <f t="shared" si="66"/>
        <v>#REF!</v>
      </c>
      <c r="CT93" s="55" t="e">
        <f t="shared" si="66"/>
        <v>#REF!</v>
      </c>
      <c r="CU93" s="55" t="e">
        <f t="shared" si="66"/>
        <v>#REF!</v>
      </c>
      <c r="CV93" s="55" t="e">
        <f t="shared" si="66"/>
        <v>#REF!</v>
      </c>
      <c r="CW93" s="55" t="e">
        <f t="shared" si="66"/>
        <v>#REF!</v>
      </c>
      <c r="CX93" s="55" t="e">
        <f t="shared" si="66"/>
        <v>#REF!</v>
      </c>
      <c r="CY93" s="55" t="e">
        <f t="shared" si="66"/>
        <v>#REF!</v>
      </c>
      <c r="CZ93" s="55" t="e">
        <f t="shared" si="66"/>
        <v>#REF!</v>
      </c>
      <c r="DA93" s="55" t="e">
        <f t="shared" si="66"/>
        <v>#REF!</v>
      </c>
      <c r="DB93" s="55" t="e">
        <f t="shared" si="66"/>
        <v>#REF!</v>
      </c>
      <c r="DC93" s="55" t="e">
        <f t="shared" si="66"/>
        <v>#REF!</v>
      </c>
      <c r="DD93" s="55"/>
      <c r="DE93" s="55" t="e">
        <f t="shared" si="66"/>
        <v>#REF!</v>
      </c>
      <c r="DF93" s="55" t="e">
        <f t="shared" si="66"/>
        <v>#REF!</v>
      </c>
      <c r="DG93" s="55" t="e">
        <f t="shared" si="66"/>
        <v>#REF!</v>
      </c>
      <c r="DH93" s="55" t="e">
        <f t="shared" si="66"/>
        <v>#REF!</v>
      </c>
      <c r="DI93" s="55" t="e">
        <f t="shared" si="66"/>
        <v>#REF!</v>
      </c>
      <c r="DJ93" s="55" t="e">
        <f t="shared" si="66"/>
        <v>#REF!</v>
      </c>
      <c r="DK93" s="55" t="e">
        <f t="shared" si="66"/>
        <v>#REF!</v>
      </c>
      <c r="DL93" s="55" t="e">
        <f t="shared" si="66"/>
        <v>#REF!</v>
      </c>
      <c r="DM93" s="55" t="e">
        <f t="shared" si="66"/>
        <v>#REF!</v>
      </c>
      <c r="DN93" s="55" t="e">
        <f t="shared" si="66"/>
        <v>#REF!</v>
      </c>
      <c r="DO93" s="55" t="e">
        <f t="shared" si="66"/>
        <v>#REF!</v>
      </c>
      <c r="DP93" s="55" t="e">
        <f t="shared" si="66"/>
        <v>#REF!</v>
      </c>
      <c r="DQ93" s="55"/>
      <c r="DR93" s="55" t="e">
        <f t="shared" si="66"/>
        <v>#REF!</v>
      </c>
      <c r="DS93" s="55" t="e">
        <f t="shared" si="66"/>
        <v>#REF!</v>
      </c>
      <c r="DT93" s="55" t="e">
        <f t="shared" si="66"/>
        <v>#REF!</v>
      </c>
      <c r="DU93" s="55" t="e">
        <f t="shared" si="66"/>
        <v>#REF!</v>
      </c>
      <c r="DV93" s="55" t="e">
        <f t="shared" si="66"/>
        <v>#REF!</v>
      </c>
      <c r="DW93" s="55" t="e">
        <f t="shared" si="66"/>
        <v>#REF!</v>
      </c>
      <c r="DX93" s="55" t="e">
        <f t="shared" si="66"/>
        <v>#REF!</v>
      </c>
      <c r="DY93" s="55" t="e">
        <f t="shared" si="66"/>
        <v>#REF!</v>
      </c>
      <c r="DZ93" s="55" t="e">
        <f t="shared" si="66"/>
        <v>#REF!</v>
      </c>
      <c r="EA93" s="55" t="e">
        <f t="shared" si="66"/>
        <v>#REF!</v>
      </c>
      <c r="EB93" s="55" t="e">
        <f t="shared" si="66"/>
        <v>#REF!</v>
      </c>
      <c r="EC93" s="55" t="e">
        <f t="shared" si="66"/>
        <v>#REF!</v>
      </c>
      <c r="EF93" s="195" t="e">
        <f>#REF!-'Margins tab to Forecast model'!H9</f>
        <v>#REF!</v>
      </c>
      <c r="EG93" s="195" t="e">
        <f>#REF!-'Margins tab to Forecast model'!I9</f>
        <v>#REF!</v>
      </c>
      <c r="EH93" s="195" t="e">
        <f>#REF!-'Margins tab to Forecast model'!J9</f>
        <v>#REF!</v>
      </c>
      <c r="EI93" s="195" t="e">
        <f>#REF!-'Margins tab to Forecast model'!K9</f>
        <v>#REF!</v>
      </c>
      <c r="EJ93" s="195" t="e">
        <f>#REF!-'Margins tab to Forecast model'!L9</f>
        <v>#REF!</v>
      </c>
      <c r="EK93" s="195" t="e">
        <f>#REF!-'Margins tab to Forecast model'!M9</f>
        <v>#REF!</v>
      </c>
      <c r="EL93" s="195" t="e">
        <f>#REF!-'Margins tab to Forecast model'!N9</f>
        <v>#REF!</v>
      </c>
      <c r="EM93" s="195" t="e">
        <f>#REF!-'Margins tab to Forecast model'!O9</f>
        <v>#REF!</v>
      </c>
      <c r="EN93" s="195" t="e">
        <f>#REF!-'Margins tab to Forecast model'!P9</f>
        <v>#REF!</v>
      </c>
      <c r="EO93" s="195" t="e">
        <f>#REF!-'Margins tab to Forecast model'!Q9</f>
        <v>#REF!</v>
      </c>
      <c r="EP93" s="195"/>
      <c r="EQ93" s="195"/>
    </row>
    <row r="94" spans="1:147" x14ac:dyDescent="0.2">
      <c r="A94" s="37">
        <f>A52+20</f>
        <v>42</v>
      </c>
      <c r="B94" s="31" t="s">
        <v>26</v>
      </c>
      <c r="C94" s="34"/>
      <c r="D94" s="34"/>
      <c r="E94" s="203" t="e">
        <f>E52+E10</f>
        <v>#REF!</v>
      </c>
      <c r="F94" s="203" t="e">
        <f t="shared" ref="F94:BP94" si="67">F52+F10</f>
        <v>#REF!</v>
      </c>
      <c r="G94" s="203" t="e">
        <f t="shared" si="67"/>
        <v>#REF!</v>
      </c>
      <c r="H94" s="203" t="e">
        <f t="shared" si="67"/>
        <v>#REF!</v>
      </c>
      <c r="I94" s="203" t="e">
        <f t="shared" si="67"/>
        <v>#REF!</v>
      </c>
      <c r="J94" s="203" t="e">
        <f t="shared" si="67"/>
        <v>#REF!</v>
      </c>
      <c r="K94" s="203" t="e">
        <f t="shared" si="67"/>
        <v>#REF!</v>
      </c>
      <c r="L94" s="203" t="e">
        <f t="shared" si="67"/>
        <v>#REF!</v>
      </c>
      <c r="M94" s="203" t="e">
        <f t="shared" si="67"/>
        <v>#REF!</v>
      </c>
      <c r="N94" s="203" t="e">
        <f t="shared" si="67"/>
        <v>#REF!</v>
      </c>
      <c r="O94" s="203" t="e">
        <f t="shared" si="67"/>
        <v>#REF!</v>
      </c>
      <c r="P94" s="203" t="e">
        <f t="shared" si="67"/>
        <v>#REF!</v>
      </c>
      <c r="Q94" s="203"/>
      <c r="R94" s="203" t="e">
        <f t="shared" si="67"/>
        <v>#REF!</v>
      </c>
      <c r="S94" s="203" t="e">
        <f t="shared" si="67"/>
        <v>#REF!</v>
      </c>
      <c r="T94" s="203" t="e">
        <f t="shared" si="67"/>
        <v>#REF!</v>
      </c>
      <c r="U94" s="203" t="e">
        <f t="shared" si="67"/>
        <v>#REF!</v>
      </c>
      <c r="V94" s="203" t="e">
        <f t="shared" si="67"/>
        <v>#REF!</v>
      </c>
      <c r="W94" s="203" t="e">
        <f t="shared" si="67"/>
        <v>#REF!</v>
      </c>
      <c r="X94" s="203" t="e">
        <f t="shared" si="67"/>
        <v>#REF!</v>
      </c>
      <c r="Y94" s="203" t="e">
        <f t="shared" si="67"/>
        <v>#REF!</v>
      </c>
      <c r="Z94" s="203" t="e">
        <f t="shared" si="67"/>
        <v>#REF!</v>
      </c>
      <c r="AA94" s="203" t="e">
        <f t="shared" si="67"/>
        <v>#REF!</v>
      </c>
      <c r="AB94" s="203" t="e">
        <f t="shared" si="67"/>
        <v>#REF!</v>
      </c>
      <c r="AC94" s="203" t="e">
        <f t="shared" si="67"/>
        <v>#REF!</v>
      </c>
      <c r="AD94" s="203"/>
      <c r="AE94" s="203" t="e">
        <f t="shared" si="67"/>
        <v>#REF!</v>
      </c>
      <c r="AF94" s="203" t="e">
        <f t="shared" si="67"/>
        <v>#REF!</v>
      </c>
      <c r="AG94" s="203" t="e">
        <f t="shared" si="67"/>
        <v>#REF!</v>
      </c>
      <c r="AH94" s="203" t="e">
        <f t="shared" si="67"/>
        <v>#REF!</v>
      </c>
      <c r="AI94" s="203" t="e">
        <f t="shared" si="67"/>
        <v>#REF!</v>
      </c>
      <c r="AJ94" s="203" t="e">
        <f t="shared" si="67"/>
        <v>#REF!</v>
      </c>
      <c r="AK94" s="203" t="e">
        <f t="shared" si="67"/>
        <v>#REF!</v>
      </c>
      <c r="AL94" s="203" t="e">
        <f t="shared" si="67"/>
        <v>#REF!</v>
      </c>
      <c r="AM94" s="203" t="e">
        <f t="shared" si="67"/>
        <v>#REF!</v>
      </c>
      <c r="AN94" s="203" t="e">
        <f t="shared" si="67"/>
        <v>#REF!</v>
      </c>
      <c r="AO94" s="203" t="e">
        <f t="shared" si="67"/>
        <v>#REF!</v>
      </c>
      <c r="AP94" s="203" t="e">
        <f t="shared" si="67"/>
        <v>#REF!</v>
      </c>
      <c r="AQ94" s="203"/>
      <c r="AR94" s="203" t="e">
        <f t="shared" si="67"/>
        <v>#REF!</v>
      </c>
      <c r="AS94" s="203" t="e">
        <f t="shared" si="67"/>
        <v>#REF!</v>
      </c>
      <c r="AT94" s="203" t="e">
        <f t="shared" si="67"/>
        <v>#REF!</v>
      </c>
      <c r="AU94" s="203" t="e">
        <f t="shared" si="67"/>
        <v>#REF!</v>
      </c>
      <c r="AV94" s="203" t="e">
        <f t="shared" si="67"/>
        <v>#REF!</v>
      </c>
      <c r="AW94" s="203" t="e">
        <f t="shared" si="67"/>
        <v>#REF!</v>
      </c>
      <c r="AX94" s="203" t="e">
        <f t="shared" si="67"/>
        <v>#REF!</v>
      </c>
      <c r="AY94" s="203" t="e">
        <f t="shared" si="67"/>
        <v>#REF!</v>
      </c>
      <c r="AZ94" s="203" t="e">
        <f t="shared" si="67"/>
        <v>#REF!</v>
      </c>
      <c r="BA94" s="203" t="e">
        <f t="shared" si="67"/>
        <v>#REF!</v>
      </c>
      <c r="BB94" s="203" t="e">
        <f t="shared" si="67"/>
        <v>#REF!</v>
      </c>
      <c r="BC94" s="203" t="e">
        <f t="shared" si="67"/>
        <v>#REF!</v>
      </c>
      <c r="BD94" s="203"/>
      <c r="BE94" s="203" t="e">
        <f t="shared" si="67"/>
        <v>#REF!</v>
      </c>
      <c r="BF94" s="203" t="e">
        <f t="shared" si="67"/>
        <v>#REF!</v>
      </c>
      <c r="BG94" s="203" t="e">
        <f t="shared" si="67"/>
        <v>#REF!</v>
      </c>
      <c r="BH94" s="203" t="e">
        <f t="shared" si="67"/>
        <v>#REF!</v>
      </c>
      <c r="BI94" s="203" t="e">
        <f t="shared" si="67"/>
        <v>#REF!</v>
      </c>
      <c r="BJ94" s="203" t="e">
        <f t="shared" si="67"/>
        <v>#REF!</v>
      </c>
      <c r="BK94" s="203" t="e">
        <f t="shared" si="67"/>
        <v>#REF!</v>
      </c>
      <c r="BL94" s="203" t="e">
        <f t="shared" si="67"/>
        <v>#REF!</v>
      </c>
      <c r="BM94" s="203" t="e">
        <f t="shared" si="67"/>
        <v>#REF!</v>
      </c>
      <c r="BN94" s="203" t="e">
        <f t="shared" si="67"/>
        <v>#REF!</v>
      </c>
      <c r="BO94" s="203" t="e">
        <f t="shared" si="67"/>
        <v>#REF!</v>
      </c>
      <c r="BP94" s="203" t="e">
        <f t="shared" si="67"/>
        <v>#REF!</v>
      </c>
      <c r="BQ94" s="203"/>
      <c r="BR94" s="203" t="e">
        <f t="shared" ref="BR94:EC94" si="68">BR52+BR10</f>
        <v>#REF!</v>
      </c>
      <c r="BS94" s="203" t="e">
        <f t="shared" si="68"/>
        <v>#REF!</v>
      </c>
      <c r="BT94" s="203" t="e">
        <f t="shared" si="68"/>
        <v>#REF!</v>
      </c>
      <c r="BU94" s="203" t="e">
        <f t="shared" si="68"/>
        <v>#REF!</v>
      </c>
      <c r="BV94" s="203" t="e">
        <f t="shared" si="68"/>
        <v>#REF!</v>
      </c>
      <c r="BW94" s="203" t="e">
        <f t="shared" si="68"/>
        <v>#REF!</v>
      </c>
      <c r="BX94" s="203" t="e">
        <f t="shared" si="68"/>
        <v>#REF!</v>
      </c>
      <c r="BY94" s="203" t="e">
        <f t="shared" si="68"/>
        <v>#REF!</v>
      </c>
      <c r="BZ94" s="203" t="e">
        <f t="shared" si="68"/>
        <v>#REF!</v>
      </c>
      <c r="CA94" s="203" t="e">
        <f t="shared" si="68"/>
        <v>#REF!</v>
      </c>
      <c r="CB94" s="203" t="e">
        <f t="shared" si="68"/>
        <v>#REF!</v>
      </c>
      <c r="CC94" s="203" t="e">
        <f t="shared" si="68"/>
        <v>#REF!</v>
      </c>
      <c r="CD94" s="203"/>
      <c r="CE94" s="203" t="e">
        <f t="shared" si="68"/>
        <v>#REF!</v>
      </c>
      <c r="CF94" s="203" t="e">
        <f t="shared" si="68"/>
        <v>#REF!</v>
      </c>
      <c r="CG94" s="203" t="e">
        <f t="shared" si="68"/>
        <v>#REF!</v>
      </c>
      <c r="CH94" s="203" t="e">
        <f t="shared" si="68"/>
        <v>#REF!</v>
      </c>
      <c r="CI94" s="203" t="e">
        <f t="shared" si="68"/>
        <v>#REF!</v>
      </c>
      <c r="CJ94" s="203" t="e">
        <f t="shared" si="68"/>
        <v>#REF!</v>
      </c>
      <c r="CK94" s="203" t="e">
        <f t="shared" si="68"/>
        <v>#REF!</v>
      </c>
      <c r="CL94" s="203" t="e">
        <f t="shared" si="68"/>
        <v>#REF!</v>
      </c>
      <c r="CM94" s="203" t="e">
        <f t="shared" si="68"/>
        <v>#REF!</v>
      </c>
      <c r="CN94" s="203" t="e">
        <f t="shared" si="68"/>
        <v>#REF!</v>
      </c>
      <c r="CO94" s="203" t="e">
        <f t="shared" si="68"/>
        <v>#REF!</v>
      </c>
      <c r="CP94" s="203" t="e">
        <f t="shared" si="68"/>
        <v>#REF!</v>
      </c>
      <c r="CQ94" s="203"/>
      <c r="CR94" s="203" t="e">
        <f t="shared" si="68"/>
        <v>#REF!</v>
      </c>
      <c r="CS94" s="203" t="e">
        <f t="shared" si="68"/>
        <v>#REF!</v>
      </c>
      <c r="CT94" s="203" t="e">
        <f t="shared" si="68"/>
        <v>#REF!</v>
      </c>
      <c r="CU94" s="203" t="e">
        <f t="shared" si="68"/>
        <v>#REF!</v>
      </c>
      <c r="CV94" s="203" t="e">
        <f t="shared" si="68"/>
        <v>#REF!</v>
      </c>
      <c r="CW94" s="203" t="e">
        <f t="shared" si="68"/>
        <v>#REF!</v>
      </c>
      <c r="CX94" s="203" t="e">
        <f t="shared" si="68"/>
        <v>#REF!</v>
      </c>
      <c r="CY94" s="203" t="e">
        <f t="shared" si="68"/>
        <v>#REF!</v>
      </c>
      <c r="CZ94" s="203" t="e">
        <f t="shared" si="68"/>
        <v>#REF!</v>
      </c>
      <c r="DA94" s="203" t="e">
        <f t="shared" si="68"/>
        <v>#REF!</v>
      </c>
      <c r="DB94" s="203" t="e">
        <f t="shared" si="68"/>
        <v>#REF!</v>
      </c>
      <c r="DC94" s="203" t="e">
        <f t="shared" si="68"/>
        <v>#REF!</v>
      </c>
      <c r="DD94" s="203"/>
      <c r="DE94" s="203" t="e">
        <f t="shared" si="68"/>
        <v>#REF!</v>
      </c>
      <c r="DF94" s="203" t="e">
        <f t="shared" si="68"/>
        <v>#REF!</v>
      </c>
      <c r="DG94" s="203" t="e">
        <f t="shared" si="68"/>
        <v>#REF!</v>
      </c>
      <c r="DH94" s="203" t="e">
        <f t="shared" si="68"/>
        <v>#REF!</v>
      </c>
      <c r="DI94" s="203" t="e">
        <f t="shared" si="68"/>
        <v>#REF!</v>
      </c>
      <c r="DJ94" s="203" t="e">
        <f t="shared" si="68"/>
        <v>#REF!</v>
      </c>
      <c r="DK94" s="203" t="e">
        <f t="shared" si="68"/>
        <v>#REF!</v>
      </c>
      <c r="DL94" s="203" t="e">
        <f t="shared" si="68"/>
        <v>#REF!</v>
      </c>
      <c r="DM94" s="203" t="e">
        <f t="shared" si="68"/>
        <v>#REF!</v>
      </c>
      <c r="DN94" s="203" t="e">
        <f t="shared" si="68"/>
        <v>#REF!</v>
      </c>
      <c r="DO94" s="203" t="e">
        <f t="shared" si="68"/>
        <v>#REF!</v>
      </c>
      <c r="DP94" s="203" t="e">
        <f t="shared" si="68"/>
        <v>#REF!</v>
      </c>
      <c r="DQ94" s="203"/>
      <c r="DR94" s="203" t="e">
        <f t="shared" si="68"/>
        <v>#REF!</v>
      </c>
      <c r="DS94" s="203" t="e">
        <f t="shared" si="68"/>
        <v>#REF!</v>
      </c>
      <c r="DT94" s="203" t="e">
        <f t="shared" si="68"/>
        <v>#REF!</v>
      </c>
      <c r="DU94" s="203" t="e">
        <f t="shared" si="68"/>
        <v>#REF!</v>
      </c>
      <c r="DV94" s="203" t="e">
        <f t="shared" si="68"/>
        <v>#REF!</v>
      </c>
      <c r="DW94" s="203" t="e">
        <f t="shared" si="68"/>
        <v>#REF!</v>
      </c>
      <c r="DX94" s="203" t="e">
        <f t="shared" si="68"/>
        <v>#REF!</v>
      </c>
      <c r="DY94" s="203" t="e">
        <f t="shared" si="68"/>
        <v>#REF!</v>
      </c>
      <c r="DZ94" s="203" t="e">
        <f t="shared" si="68"/>
        <v>#REF!</v>
      </c>
      <c r="EA94" s="203" t="e">
        <f t="shared" si="68"/>
        <v>#REF!</v>
      </c>
      <c r="EB94" s="203" t="e">
        <f t="shared" si="68"/>
        <v>#REF!</v>
      </c>
      <c r="EC94" s="203" t="e">
        <f t="shared" si="68"/>
        <v>#REF!</v>
      </c>
      <c r="EF94" s="195" t="e">
        <f>#REF!-'Margins tab to Forecast model'!H10</f>
        <v>#REF!</v>
      </c>
      <c r="EG94" s="195" t="e">
        <f>#REF!-'Margins tab to Forecast model'!I10</f>
        <v>#REF!</v>
      </c>
      <c r="EH94" s="195" t="e">
        <f>#REF!-'Margins tab to Forecast model'!J10</f>
        <v>#REF!</v>
      </c>
      <c r="EI94" s="195" t="e">
        <f>#REF!-'Margins tab to Forecast model'!K10</f>
        <v>#REF!</v>
      </c>
      <c r="EJ94" s="195" t="e">
        <f>#REF!-'Margins tab to Forecast model'!L10</f>
        <v>#REF!</v>
      </c>
      <c r="EK94" s="195" t="e">
        <f>#REF!-'Margins tab to Forecast model'!M10</f>
        <v>#REF!</v>
      </c>
      <c r="EL94" s="195" t="e">
        <f>#REF!-'Margins tab to Forecast model'!N10</f>
        <v>#REF!</v>
      </c>
      <c r="EM94" s="195" t="e">
        <f>#REF!-'Margins tab to Forecast model'!O10</f>
        <v>#REF!</v>
      </c>
      <c r="EN94" s="195" t="e">
        <f>#REF!-'Margins tab to Forecast model'!P10</f>
        <v>#REF!</v>
      </c>
      <c r="EO94" s="195" t="e">
        <f>#REF!-'Margins tab to Forecast model'!Q10</f>
        <v>#REF!</v>
      </c>
    </row>
    <row r="95" spans="1:147" x14ac:dyDescent="0.2">
      <c r="B95" s="34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</row>
    <row r="96" spans="1:147" x14ac:dyDescent="0.2">
      <c r="A96" s="37">
        <f>A54+20</f>
        <v>43</v>
      </c>
      <c r="B96" s="34"/>
      <c r="C96" s="56" t="s">
        <v>49</v>
      </c>
      <c r="D96" s="56"/>
      <c r="E96" s="55" t="e">
        <f t="shared" ref="E96" si="69">SUM(E93:E94)</f>
        <v>#REF!</v>
      </c>
      <c r="F96" s="55" t="e">
        <f t="shared" ref="F96:BP96" si="70">SUM(F93:F94)</f>
        <v>#REF!</v>
      </c>
      <c r="G96" s="55" t="e">
        <f t="shared" si="70"/>
        <v>#REF!</v>
      </c>
      <c r="H96" s="55" t="e">
        <f t="shared" si="70"/>
        <v>#REF!</v>
      </c>
      <c r="I96" s="55" t="e">
        <f t="shared" si="70"/>
        <v>#REF!</v>
      </c>
      <c r="J96" s="55" t="e">
        <f t="shared" si="70"/>
        <v>#REF!</v>
      </c>
      <c r="K96" s="55" t="e">
        <f t="shared" si="70"/>
        <v>#REF!</v>
      </c>
      <c r="L96" s="55" t="e">
        <f t="shared" si="70"/>
        <v>#REF!</v>
      </c>
      <c r="M96" s="55" t="e">
        <f t="shared" si="70"/>
        <v>#REF!</v>
      </c>
      <c r="N96" s="55" t="e">
        <f t="shared" si="70"/>
        <v>#REF!</v>
      </c>
      <c r="O96" s="55" t="e">
        <f t="shared" si="70"/>
        <v>#REF!</v>
      </c>
      <c r="P96" s="55" t="e">
        <f t="shared" si="70"/>
        <v>#REF!</v>
      </c>
      <c r="Q96" s="55"/>
      <c r="R96" s="55" t="e">
        <f t="shared" si="70"/>
        <v>#REF!</v>
      </c>
      <c r="S96" s="55" t="e">
        <f t="shared" si="70"/>
        <v>#REF!</v>
      </c>
      <c r="T96" s="55" t="e">
        <f t="shared" si="70"/>
        <v>#REF!</v>
      </c>
      <c r="U96" s="55" t="e">
        <f t="shared" si="70"/>
        <v>#REF!</v>
      </c>
      <c r="V96" s="55" t="e">
        <f t="shared" si="70"/>
        <v>#REF!</v>
      </c>
      <c r="W96" s="55" t="e">
        <f t="shared" si="70"/>
        <v>#REF!</v>
      </c>
      <c r="X96" s="55" t="e">
        <f t="shared" si="70"/>
        <v>#REF!</v>
      </c>
      <c r="Y96" s="55" t="e">
        <f t="shared" si="70"/>
        <v>#REF!</v>
      </c>
      <c r="Z96" s="55" t="e">
        <f t="shared" si="70"/>
        <v>#REF!</v>
      </c>
      <c r="AA96" s="55" t="e">
        <f t="shared" si="70"/>
        <v>#REF!</v>
      </c>
      <c r="AB96" s="55" t="e">
        <f t="shared" si="70"/>
        <v>#REF!</v>
      </c>
      <c r="AC96" s="55" t="e">
        <f t="shared" si="70"/>
        <v>#REF!</v>
      </c>
      <c r="AD96" s="55"/>
      <c r="AE96" s="55" t="e">
        <f t="shared" si="70"/>
        <v>#REF!</v>
      </c>
      <c r="AF96" s="55" t="e">
        <f t="shared" si="70"/>
        <v>#REF!</v>
      </c>
      <c r="AG96" s="55" t="e">
        <f t="shared" si="70"/>
        <v>#REF!</v>
      </c>
      <c r="AH96" s="55" t="e">
        <f t="shared" si="70"/>
        <v>#REF!</v>
      </c>
      <c r="AI96" s="55" t="e">
        <f t="shared" si="70"/>
        <v>#REF!</v>
      </c>
      <c r="AJ96" s="55" t="e">
        <f t="shared" si="70"/>
        <v>#REF!</v>
      </c>
      <c r="AK96" s="55" t="e">
        <f t="shared" si="70"/>
        <v>#REF!</v>
      </c>
      <c r="AL96" s="55" t="e">
        <f t="shared" si="70"/>
        <v>#REF!</v>
      </c>
      <c r="AM96" s="55" t="e">
        <f t="shared" si="70"/>
        <v>#REF!</v>
      </c>
      <c r="AN96" s="55" t="e">
        <f t="shared" si="70"/>
        <v>#REF!</v>
      </c>
      <c r="AO96" s="55" t="e">
        <f t="shared" si="70"/>
        <v>#REF!</v>
      </c>
      <c r="AP96" s="55" t="e">
        <f t="shared" si="70"/>
        <v>#REF!</v>
      </c>
      <c r="AQ96" s="55"/>
      <c r="AR96" s="55" t="e">
        <f t="shared" si="70"/>
        <v>#REF!</v>
      </c>
      <c r="AS96" s="55" t="e">
        <f t="shared" si="70"/>
        <v>#REF!</v>
      </c>
      <c r="AT96" s="55" t="e">
        <f t="shared" si="70"/>
        <v>#REF!</v>
      </c>
      <c r="AU96" s="55" t="e">
        <f t="shared" si="70"/>
        <v>#REF!</v>
      </c>
      <c r="AV96" s="55" t="e">
        <f t="shared" si="70"/>
        <v>#REF!</v>
      </c>
      <c r="AW96" s="55" t="e">
        <f t="shared" si="70"/>
        <v>#REF!</v>
      </c>
      <c r="AX96" s="55" t="e">
        <f t="shared" si="70"/>
        <v>#REF!</v>
      </c>
      <c r="AY96" s="55" t="e">
        <f t="shared" si="70"/>
        <v>#REF!</v>
      </c>
      <c r="AZ96" s="55" t="e">
        <f t="shared" si="70"/>
        <v>#REF!</v>
      </c>
      <c r="BA96" s="55" t="e">
        <f t="shared" si="70"/>
        <v>#REF!</v>
      </c>
      <c r="BB96" s="55" t="e">
        <f t="shared" si="70"/>
        <v>#REF!</v>
      </c>
      <c r="BC96" s="55" t="e">
        <f t="shared" si="70"/>
        <v>#REF!</v>
      </c>
      <c r="BD96" s="55"/>
      <c r="BE96" s="55" t="e">
        <f t="shared" si="70"/>
        <v>#REF!</v>
      </c>
      <c r="BF96" s="55" t="e">
        <f t="shared" si="70"/>
        <v>#REF!</v>
      </c>
      <c r="BG96" s="55" t="e">
        <f t="shared" si="70"/>
        <v>#REF!</v>
      </c>
      <c r="BH96" s="55" t="e">
        <f t="shared" si="70"/>
        <v>#REF!</v>
      </c>
      <c r="BI96" s="55" t="e">
        <f t="shared" si="70"/>
        <v>#REF!</v>
      </c>
      <c r="BJ96" s="55" t="e">
        <f t="shared" si="70"/>
        <v>#REF!</v>
      </c>
      <c r="BK96" s="55" t="e">
        <f t="shared" si="70"/>
        <v>#REF!</v>
      </c>
      <c r="BL96" s="55" t="e">
        <f t="shared" si="70"/>
        <v>#REF!</v>
      </c>
      <c r="BM96" s="55" t="e">
        <f t="shared" si="70"/>
        <v>#REF!</v>
      </c>
      <c r="BN96" s="55" t="e">
        <f t="shared" si="70"/>
        <v>#REF!</v>
      </c>
      <c r="BO96" s="55" t="e">
        <f t="shared" si="70"/>
        <v>#REF!</v>
      </c>
      <c r="BP96" s="55" t="e">
        <f t="shared" si="70"/>
        <v>#REF!</v>
      </c>
      <c r="BQ96" s="55"/>
      <c r="BR96" s="55" t="e">
        <f t="shared" ref="BR96:EC96" si="71">SUM(BR93:BR94)</f>
        <v>#REF!</v>
      </c>
      <c r="BS96" s="55" t="e">
        <f t="shared" si="71"/>
        <v>#REF!</v>
      </c>
      <c r="BT96" s="55" t="e">
        <f t="shared" si="71"/>
        <v>#REF!</v>
      </c>
      <c r="BU96" s="55" t="e">
        <f t="shared" si="71"/>
        <v>#REF!</v>
      </c>
      <c r="BV96" s="55" t="e">
        <f t="shared" si="71"/>
        <v>#REF!</v>
      </c>
      <c r="BW96" s="55" t="e">
        <f t="shared" si="71"/>
        <v>#REF!</v>
      </c>
      <c r="BX96" s="55" t="e">
        <f t="shared" si="71"/>
        <v>#REF!</v>
      </c>
      <c r="BY96" s="55" t="e">
        <f t="shared" si="71"/>
        <v>#REF!</v>
      </c>
      <c r="BZ96" s="55" t="e">
        <f t="shared" si="71"/>
        <v>#REF!</v>
      </c>
      <c r="CA96" s="55" t="e">
        <f t="shared" si="71"/>
        <v>#REF!</v>
      </c>
      <c r="CB96" s="55" t="e">
        <f t="shared" si="71"/>
        <v>#REF!</v>
      </c>
      <c r="CC96" s="55" t="e">
        <f t="shared" si="71"/>
        <v>#REF!</v>
      </c>
      <c r="CD96" s="55"/>
      <c r="CE96" s="55" t="e">
        <f t="shared" si="71"/>
        <v>#REF!</v>
      </c>
      <c r="CF96" s="55" t="e">
        <f t="shared" si="71"/>
        <v>#REF!</v>
      </c>
      <c r="CG96" s="55" t="e">
        <f t="shared" si="71"/>
        <v>#REF!</v>
      </c>
      <c r="CH96" s="55" t="e">
        <f t="shared" si="71"/>
        <v>#REF!</v>
      </c>
      <c r="CI96" s="55" t="e">
        <f t="shared" si="71"/>
        <v>#REF!</v>
      </c>
      <c r="CJ96" s="55" t="e">
        <f t="shared" si="71"/>
        <v>#REF!</v>
      </c>
      <c r="CK96" s="55" t="e">
        <f t="shared" si="71"/>
        <v>#REF!</v>
      </c>
      <c r="CL96" s="55" t="e">
        <f t="shared" si="71"/>
        <v>#REF!</v>
      </c>
      <c r="CM96" s="55" t="e">
        <f t="shared" si="71"/>
        <v>#REF!</v>
      </c>
      <c r="CN96" s="55" t="e">
        <f t="shared" si="71"/>
        <v>#REF!</v>
      </c>
      <c r="CO96" s="55" t="e">
        <f t="shared" si="71"/>
        <v>#REF!</v>
      </c>
      <c r="CP96" s="55" t="e">
        <f t="shared" si="71"/>
        <v>#REF!</v>
      </c>
      <c r="CQ96" s="55"/>
      <c r="CR96" s="55" t="e">
        <f t="shared" si="71"/>
        <v>#REF!</v>
      </c>
      <c r="CS96" s="55" t="e">
        <f t="shared" si="71"/>
        <v>#REF!</v>
      </c>
      <c r="CT96" s="55" t="e">
        <f t="shared" si="71"/>
        <v>#REF!</v>
      </c>
      <c r="CU96" s="55" t="e">
        <f t="shared" si="71"/>
        <v>#REF!</v>
      </c>
      <c r="CV96" s="55" t="e">
        <f t="shared" si="71"/>
        <v>#REF!</v>
      </c>
      <c r="CW96" s="55" t="e">
        <f t="shared" si="71"/>
        <v>#REF!</v>
      </c>
      <c r="CX96" s="55" t="e">
        <f t="shared" si="71"/>
        <v>#REF!</v>
      </c>
      <c r="CY96" s="55" t="e">
        <f t="shared" si="71"/>
        <v>#REF!</v>
      </c>
      <c r="CZ96" s="55" t="e">
        <f t="shared" si="71"/>
        <v>#REF!</v>
      </c>
      <c r="DA96" s="55" t="e">
        <f t="shared" si="71"/>
        <v>#REF!</v>
      </c>
      <c r="DB96" s="55" t="e">
        <f t="shared" si="71"/>
        <v>#REF!</v>
      </c>
      <c r="DC96" s="55" t="e">
        <f t="shared" si="71"/>
        <v>#REF!</v>
      </c>
      <c r="DD96" s="55"/>
      <c r="DE96" s="55" t="e">
        <f t="shared" si="71"/>
        <v>#REF!</v>
      </c>
      <c r="DF96" s="55" t="e">
        <f t="shared" si="71"/>
        <v>#REF!</v>
      </c>
      <c r="DG96" s="55" t="e">
        <f t="shared" si="71"/>
        <v>#REF!</v>
      </c>
      <c r="DH96" s="55" t="e">
        <f t="shared" si="71"/>
        <v>#REF!</v>
      </c>
      <c r="DI96" s="55" t="e">
        <f t="shared" si="71"/>
        <v>#REF!</v>
      </c>
      <c r="DJ96" s="55" t="e">
        <f t="shared" si="71"/>
        <v>#REF!</v>
      </c>
      <c r="DK96" s="55" t="e">
        <f t="shared" si="71"/>
        <v>#REF!</v>
      </c>
      <c r="DL96" s="55" t="e">
        <f t="shared" si="71"/>
        <v>#REF!</v>
      </c>
      <c r="DM96" s="55" t="e">
        <f t="shared" si="71"/>
        <v>#REF!</v>
      </c>
      <c r="DN96" s="55" t="e">
        <f t="shared" si="71"/>
        <v>#REF!</v>
      </c>
      <c r="DO96" s="55" t="e">
        <f t="shared" si="71"/>
        <v>#REF!</v>
      </c>
      <c r="DP96" s="55" t="e">
        <f t="shared" si="71"/>
        <v>#REF!</v>
      </c>
      <c r="DQ96" s="55"/>
      <c r="DR96" s="55" t="e">
        <f t="shared" si="71"/>
        <v>#REF!</v>
      </c>
      <c r="DS96" s="55" t="e">
        <f t="shared" si="71"/>
        <v>#REF!</v>
      </c>
      <c r="DT96" s="55" t="e">
        <f t="shared" si="71"/>
        <v>#REF!</v>
      </c>
      <c r="DU96" s="55" t="e">
        <f t="shared" si="71"/>
        <v>#REF!</v>
      </c>
      <c r="DV96" s="55" t="e">
        <f t="shared" si="71"/>
        <v>#REF!</v>
      </c>
      <c r="DW96" s="55" t="e">
        <f t="shared" si="71"/>
        <v>#REF!</v>
      </c>
      <c r="DX96" s="55" t="e">
        <f t="shared" si="71"/>
        <v>#REF!</v>
      </c>
      <c r="DY96" s="55" t="e">
        <f t="shared" si="71"/>
        <v>#REF!</v>
      </c>
      <c r="DZ96" s="55" t="e">
        <f t="shared" si="71"/>
        <v>#REF!</v>
      </c>
      <c r="EA96" s="55" t="e">
        <f t="shared" si="71"/>
        <v>#REF!</v>
      </c>
      <c r="EB96" s="55" t="e">
        <f t="shared" si="71"/>
        <v>#REF!</v>
      </c>
      <c r="EC96" s="55" t="e">
        <f t="shared" si="71"/>
        <v>#REF!</v>
      </c>
      <c r="EF96" s="195" t="e">
        <f>#REF!-'Margins tab to Forecast model'!H12</f>
        <v>#REF!</v>
      </c>
      <c r="EG96" s="195" t="e">
        <f>#REF!-'Margins tab to Forecast model'!I12</f>
        <v>#REF!</v>
      </c>
      <c r="EH96" s="195" t="e">
        <f>#REF!-'Margins tab to Forecast model'!J12</f>
        <v>#REF!</v>
      </c>
      <c r="EI96" s="195" t="e">
        <f>#REF!-'Margins tab to Forecast model'!K12</f>
        <v>#REF!</v>
      </c>
      <c r="EJ96" s="195" t="e">
        <f>#REF!-'Margins tab to Forecast model'!L12</f>
        <v>#REF!</v>
      </c>
      <c r="EK96" s="195" t="e">
        <f>#REF!-'Margins tab to Forecast model'!M12</f>
        <v>#REF!</v>
      </c>
      <c r="EL96" s="195" t="e">
        <f>#REF!-'Margins tab to Forecast model'!N12</f>
        <v>#REF!</v>
      </c>
      <c r="EM96" s="195" t="e">
        <f>#REF!-'Margins tab to Forecast model'!O12</f>
        <v>#REF!</v>
      </c>
      <c r="EN96" s="195" t="e">
        <f>#REF!-'Margins tab to Forecast model'!P12</f>
        <v>#REF!</v>
      </c>
      <c r="EO96" s="195" t="e">
        <f>#REF!-'Margins tab to Forecast model'!Q12</f>
        <v>#REF!</v>
      </c>
    </row>
    <row r="97" spans="1:145" x14ac:dyDescent="0.2"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</row>
    <row r="98" spans="1:145" x14ac:dyDescent="0.2">
      <c r="A98" s="37">
        <f t="shared" ref="A98:A100" si="72">A56+20</f>
        <v>44</v>
      </c>
      <c r="B98" s="56" t="s">
        <v>27</v>
      </c>
      <c r="C98" s="35"/>
      <c r="D98" s="35"/>
      <c r="E98" s="55" t="e">
        <f t="shared" ref="E98:T100" si="73">E56+E14</f>
        <v>#REF!</v>
      </c>
      <c r="F98" s="55" t="e">
        <f t="shared" si="73"/>
        <v>#REF!</v>
      </c>
      <c r="G98" s="55" t="e">
        <f t="shared" si="73"/>
        <v>#REF!</v>
      </c>
      <c r="H98" s="55" t="e">
        <f t="shared" si="73"/>
        <v>#REF!</v>
      </c>
      <c r="I98" s="55" t="e">
        <f t="shared" si="73"/>
        <v>#REF!</v>
      </c>
      <c r="J98" s="55" t="e">
        <f t="shared" si="73"/>
        <v>#REF!</v>
      </c>
      <c r="K98" s="55" t="e">
        <f t="shared" si="73"/>
        <v>#REF!</v>
      </c>
      <c r="L98" s="55" t="e">
        <f t="shared" si="73"/>
        <v>#REF!</v>
      </c>
      <c r="M98" s="55" t="e">
        <f t="shared" si="73"/>
        <v>#REF!</v>
      </c>
      <c r="N98" s="55" t="e">
        <f t="shared" si="73"/>
        <v>#REF!</v>
      </c>
      <c r="O98" s="55" t="e">
        <f t="shared" si="73"/>
        <v>#REF!</v>
      </c>
      <c r="P98" s="55" t="e">
        <f t="shared" si="73"/>
        <v>#REF!</v>
      </c>
      <c r="Q98" s="55"/>
      <c r="R98" s="55" t="e">
        <f t="shared" si="73"/>
        <v>#REF!</v>
      </c>
      <c r="S98" s="55" t="e">
        <f t="shared" si="73"/>
        <v>#REF!</v>
      </c>
      <c r="T98" s="55" t="e">
        <f t="shared" si="73"/>
        <v>#REF!</v>
      </c>
      <c r="U98" s="55" t="e">
        <f t="shared" ref="U98:CF100" si="74">U56+U14</f>
        <v>#REF!</v>
      </c>
      <c r="V98" s="55" t="e">
        <f t="shared" si="74"/>
        <v>#REF!</v>
      </c>
      <c r="W98" s="55" t="e">
        <f t="shared" si="74"/>
        <v>#REF!</v>
      </c>
      <c r="X98" s="55" t="e">
        <f t="shared" si="74"/>
        <v>#REF!</v>
      </c>
      <c r="Y98" s="55" t="e">
        <f t="shared" si="74"/>
        <v>#REF!</v>
      </c>
      <c r="Z98" s="55" t="e">
        <f t="shared" si="74"/>
        <v>#REF!</v>
      </c>
      <c r="AA98" s="55" t="e">
        <f t="shared" si="74"/>
        <v>#REF!</v>
      </c>
      <c r="AB98" s="55" t="e">
        <f t="shared" si="74"/>
        <v>#REF!</v>
      </c>
      <c r="AC98" s="55" t="e">
        <f t="shared" si="74"/>
        <v>#REF!</v>
      </c>
      <c r="AD98" s="55"/>
      <c r="AE98" s="55" t="e">
        <f t="shared" si="74"/>
        <v>#REF!</v>
      </c>
      <c r="AF98" s="55" t="e">
        <f t="shared" si="74"/>
        <v>#REF!</v>
      </c>
      <c r="AG98" s="55" t="e">
        <f t="shared" si="74"/>
        <v>#REF!</v>
      </c>
      <c r="AH98" s="55" t="e">
        <f t="shared" si="74"/>
        <v>#REF!</v>
      </c>
      <c r="AI98" s="55" t="e">
        <f t="shared" si="74"/>
        <v>#REF!</v>
      </c>
      <c r="AJ98" s="55" t="e">
        <f t="shared" si="74"/>
        <v>#REF!</v>
      </c>
      <c r="AK98" s="55" t="e">
        <f t="shared" si="74"/>
        <v>#REF!</v>
      </c>
      <c r="AL98" s="55" t="e">
        <f t="shared" si="74"/>
        <v>#REF!</v>
      </c>
      <c r="AM98" s="55" t="e">
        <f t="shared" si="74"/>
        <v>#REF!</v>
      </c>
      <c r="AN98" s="55" t="e">
        <f t="shared" si="74"/>
        <v>#REF!</v>
      </c>
      <c r="AO98" s="55" t="e">
        <f t="shared" si="74"/>
        <v>#REF!</v>
      </c>
      <c r="AP98" s="55" t="e">
        <f t="shared" si="74"/>
        <v>#REF!</v>
      </c>
      <c r="AQ98" s="55"/>
      <c r="AR98" s="55" t="e">
        <f t="shared" si="74"/>
        <v>#REF!</v>
      </c>
      <c r="AS98" s="55" t="e">
        <f t="shared" si="74"/>
        <v>#REF!</v>
      </c>
      <c r="AT98" s="55" t="e">
        <f t="shared" si="74"/>
        <v>#REF!</v>
      </c>
      <c r="AU98" s="55" t="e">
        <f t="shared" si="74"/>
        <v>#REF!</v>
      </c>
      <c r="AV98" s="55" t="e">
        <f t="shared" si="74"/>
        <v>#REF!</v>
      </c>
      <c r="AW98" s="55" t="e">
        <f t="shared" si="74"/>
        <v>#REF!</v>
      </c>
      <c r="AX98" s="55" t="e">
        <f t="shared" si="74"/>
        <v>#REF!</v>
      </c>
      <c r="AY98" s="55" t="e">
        <f t="shared" si="74"/>
        <v>#REF!</v>
      </c>
      <c r="AZ98" s="55" t="e">
        <f t="shared" si="74"/>
        <v>#REF!</v>
      </c>
      <c r="BA98" s="55" t="e">
        <f t="shared" si="74"/>
        <v>#REF!</v>
      </c>
      <c r="BB98" s="55" t="e">
        <f t="shared" si="74"/>
        <v>#REF!</v>
      </c>
      <c r="BC98" s="55" t="e">
        <f t="shared" si="74"/>
        <v>#REF!</v>
      </c>
      <c r="BD98" s="55"/>
      <c r="BE98" s="55" t="e">
        <f t="shared" si="74"/>
        <v>#REF!</v>
      </c>
      <c r="BF98" s="55" t="e">
        <f t="shared" si="74"/>
        <v>#REF!</v>
      </c>
      <c r="BG98" s="55" t="e">
        <f t="shared" si="74"/>
        <v>#REF!</v>
      </c>
      <c r="BH98" s="55" t="e">
        <f t="shared" si="74"/>
        <v>#REF!</v>
      </c>
      <c r="BI98" s="55" t="e">
        <f t="shared" si="74"/>
        <v>#REF!</v>
      </c>
      <c r="BJ98" s="55" t="e">
        <f t="shared" si="74"/>
        <v>#REF!</v>
      </c>
      <c r="BK98" s="55" t="e">
        <f t="shared" si="74"/>
        <v>#REF!</v>
      </c>
      <c r="BL98" s="55" t="e">
        <f t="shared" si="74"/>
        <v>#REF!</v>
      </c>
      <c r="BM98" s="55" t="e">
        <f t="shared" si="74"/>
        <v>#REF!</v>
      </c>
      <c r="BN98" s="55" t="e">
        <f t="shared" si="74"/>
        <v>#REF!</v>
      </c>
      <c r="BO98" s="55" t="e">
        <f t="shared" si="74"/>
        <v>#REF!</v>
      </c>
      <c r="BP98" s="55" t="e">
        <f t="shared" si="74"/>
        <v>#REF!</v>
      </c>
      <c r="BQ98" s="55"/>
      <c r="BR98" s="55" t="e">
        <f t="shared" si="74"/>
        <v>#REF!</v>
      </c>
      <c r="BS98" s="55" t="e">
        <f t="shared" si="74"/>
        <v>#REF!</v>
      </c>
      <c r="BT98" s="55" t="e">
        <f t="shared" si="74"/>
        <v>#REF!</v>
      </c>
      <c r="BU98" s="55" t="e">
        <f t="shared" si="74"/>
        <v>#REF!</v>
      </c>
      <c r="BV98" s="55" t="e">
        <f t="shared" si="74"/>
        <v>#REF!</v>
      </c>
      <c r="BW98" s="55" t="e">
        <f t="shared" si="74"/>
        <v>#REF!</v>
      </c>
      <c r="BX98" s="55" t="e">
        <f t="shared" si="74"/>
        <v>#REF!</v>
      </c>
      <c r="BY98" s="55" t="e">
        <f t="shared" si="74"/>
        <v>#REF!</v>
      </c>
      <c r="BZ98" s="55" t="e">
        <f t="shared" si="74"/>
        <v>#REF!</v>
      </c>
      <c r="CA98" s="55" t="e">
        <f t="shared" si="74"/>
        <v>#REF!</v>
      </c>
      <c r="CB98" s="55" t="e">
        <f t="shared" si="74"/>
        <v>#REF!</v>
      </c>
      <c r="CC98" s="55" t="e">
        <f t="shared" si="74"/>
        <v>#REF!</v>
      </c>
      <c r="CD98" s="55"/>
      <c r="CE98" s="55" t="e">
        <f t="shared" si="74"/>
        <v>#REF!</v>
      </c>
      <c r="CF98" s="55" t="e">
        <f t="shared" si="74"/>
        <v>#REF!</v>
      </c>
      <c r="CG98" s="55" t="e">
        <f t="shared" ref="CG98:EC100" si="75">CG56+CG14</f>
        <v>#REF!</v>
      </c>
      <c r="CH98" s="55" t="e">
        <f t="shared" si="75"/>
        <v>#REF!</v>
      </c>
      <c r="CI98" s="55" t="e">
        <f t="shared" si="75"/>
        <v>#REF!</v>
      </c>
      <c r="CJ98" s="55" t="e">
        <f t="shared" si="75"/>
        <v>#REF!</v>
      </c>
      <c r="CK98" s="55" t="e">
        <f t="shared" si="75"/>
        <v>#REF!</v>
      </c>
      <c r="CL98" s="55" t="e">
        <f t="shared" si="75"/>
        <v>#REF!</v>
      </c>
      <c r="CM98" s="55" t="e">
        <f t="shared" si="75"/>
        <v>#REF!</v>
      </c>
      <c r="CN98" s="55" t="e">
        <f t="shared" si="75"/>
        <v>#REF!</v>
      </c>
      <c r="CO98" s="55" t="e">
        <f t="shared" si="75"/>
        <v>#REF!</v>
      </c>
      <c r="CP98" s="55" t="e">
        <f t="shared" si="75"/>
        <v>#REF!</v>
      </c>
      <c r="CQ98" s="55"/>
      <c r="CR98" s="55" t="e">
        <f t="shared" si="75"/>
        <v>#REF!</v>
      </c>
      <c r="CS98" s="55" t="e">
        <f t="shared" si="75"/>
        <v>#REF!</v>
      </c>
      <c r="CT98" s="55" t="e">
        <f t="shared" si="75"/>
        <v>#REF!</v>
      </c>
      <c r="CU98" s="55" t="e">
        <f t="shared" si="75"/>
        <v>#REF!</v>
      </c>
      <c r="CV98" s="55" t="e">
        <f t="shared" si="75"/>
        <v>#REF!</v>
      </c>
      <c r="CW98" s="55" t="e">
        <f t="shared" si="75"/>
        <v>#REF!</v>
      </c>
      <c r="CX98" s="55" t="e">
        <f t="shared" si="75"/>
        <v>#REF!</v>
      </c>
      <c r="CY98" s="55" t="e">
        <f t="shared" si="75"/>
        <v>#REF!</v>
      </c>
      <c r="CZ98" s="55" t="e">
        <f t="shared" si="75"/>
        <v>#REF!</v>
      </c>
      <c r="DA98" s="55" t="e">
        <f t="shared" si="75"/>
        <v>#REF!</v>
      </c>
      <c r="DB98" s="55" t="e">
        <f t="shared" si="75"/>
        <v>#REF!</v>
      </c>
      <c r="DC98" s="55" t="e">
        <f t="shared" si="75"/>
        <v>#REF!</v>
      </c>
      <c r="DD98" s="55"/>
      <c r="DE98" s="55" t="e">
        <f t="shared" si="75"/>
        <v>#REF!</v>
      </c>
      <c r="DF98" s="55" t="e">
        <f t="shared" si="75"/>
        <v>#REF!</v>
      </c>
      <c r="DG98" s="55" t="e">
        <f t="shared" si="75"/>
        <v>#REF!</v>
      </c>
      <c r="DH98" s="55" t="e">
        <f t="shared" si="75"/>
        <v>#REF!</v>
      </c>
      <c r="DI98" s="55" t="e">
        <f t="shared" si="75"/>
        <v>#REF!</v>
      </c>
      <c r="DJ98" s="55" t="e">
        <f t="shared" si="75"/>
        <v>#REF!</v>
      </c>
      <c r="DK98" s="55" t="e">
        <f t="shared" si="75"/>
        <v>#REF!</v>
      </c>
      <c r="DL98" s="55" t="e">
        <f t="shared" si="75"/>
        <v>#REF!</v>
      </c>
      <c r="DM98" s="55" t="e">
        <f t="shared" si="75"/>
        <v>#REF!</v>
      </c>
      <c r="DN98" s="55" t="e">
        <f t="shared" si="75"/>
        <v>#REF!</v>
      </c>
      <c r="DO98" s="55" t="e">
        <f t="shared" si="75"/>
        <v>#REF!</v>
      </c>
      <c r="DP98" s="55" t="e">
        <f t="shared" si="75"/>
        <v>#REF!</v>
      </c>
      <c r="DQ98" s="55"/>
      <c r="DR98" s="55" t="e">
        <f t="shared" si="75"/>
        <v>#REF!</v>
      </c>
      <c r="DS98" s="55" t="e">
        <f t="shared" si="75"/>
        <v>#REF!</v>
      </c>
      <c r="DT98" s="55" t="e">
        <f t="shared" si="75"/>
        <v>#REF!</v>
      </c>
      <c r="DU98" s="55" t="e">
        <f t="shared" si="75"/>
        <v>#REF!</v>
      </c>
      <c r="DV98" s="55" t="e">
        <f t="shared" si="75"/>
        <v>#REF!</v>
      </c>
      <c r="DW98" s="55" t="e">
        <f t="shared" si="75"/>
        <v>#REF!</v>
      </c>
      <c r="DX98" s="55" t="e">
        <f t="shared" si="75"/>
        <v>#REF!</v>
      </c>
      <c r="DY98" s="55" t="e">
        <f t="shared" si="75"/>
        <v>#REF!</v>
      </c>
      <c r="DZ98" s="55" t="e">
        <f t="shared" si="75"/>
        <v>#REF!</v>
      </c>
      <c r="EA98" s="55" t="e">
        <f t="shared" si="75"/>
        <v>#REF!</v>
      </c>
      <c r="EB98" s="55" t="e">
        <f t="shared" si="75"/>
        <v>#REF!</v>
      </c>
      <c r="EC98" s="55" t="e">
        <f t="shared" si="75"/>
        <v>#REF!</v>
      </c>
      <c r="EF98" s="195" t="e">
        <f>#REF!-'Margins tab to Forecast model'!H14</f>
        <v>#REF!</v>
      </c>
      <c r="EG98" s="195" t="e">
        <f>#REF!-'Margins tab to Forecast model'!I14</f>
        <v>#REF!</v>
      </c>
      <c r="EH98" s="195" t="e">
        <f>#REF!-'Margins tab to Forecast model'!J14</f>
        <v>#REF!</v>
      </c>
      <c r="EI98" s="195" t="e">
        <f>#REF!-'Margins tab to Forecast model'!K14</f>
        <v>#REF!</v>
      </c>
      <c r="EJ98" s="195" t="e">
        <f>#REF!-'Margins tab to Forecast model'!L14</f>
        <v>#REF!</v>
      </c>
      <c r="EK98" s="195" t="e">
        <f>#REF!-'Margins tab to Forecast model'!M14</f>
        <v>#REF!</v>
      </c>
      <c r="EL98" s="195" t="e">
        <f>#REF!-'Margins tab to Forecast model'!N14</f>
        <v>#REF!</v>
      </c>
      <c r="EM98" s="195" t="e">
        <f>#REF!-'Margins tab to Forecast model'!O14</f>
        <v>#REF!</v>
      </c>
      <c r="EN98" s="195" t="e">
        <f>#REF!-'Margins tab to Forecast model'!P14</f>
        <v>#REF!</v>
      </c>
      <c r="EO98" s="195" t="e">
        <f>#REF!-'Margins tab to Forecast model'!Q14</f>
        <v>#REF!</v>
      </c>
    </row>
    <row r="99" spans="1:145" x14ac:dyDescent="0.2">
      <c r="A99" s="37">
        <f t="shared" si="72"/>
        <v>45</v>
      </c>
      <c r="B99" s="31" t="s">
        <v>28</v>
      </c>
      <c r="C99" s="34"/>
      <c r="D99" s="34"/>
      <c r="E99" s="55" t="e">
        <f t="shared" si="73"/>
        <v>#REF!</v>
      </c>
      <c r="F99" s="55" t="e">
        <f t="shared" ref="F99:BP100" si="76">F57+F15</f>
        <v>#REF!</v>
      </c>
      <c r="G99" s="55" t="e">
        <f t="shared" si="76"/>
        <v>#REF!</v>
      </c>
      <c r="H99" s="55" t="e">
        <f t="shared" si="76"/>
        <v>#REF!</v>
      </c>
      <c r="I99" s="55" t="e">
        <f t="shared" si="76"/>
        <v>#REF!</v>
      </c>
      <c r="J99" s="55" t="e">
        <f t="shared" si="76"/>
        <v>#REF!</v>
      </c>
      <c r="K99" s="55" t="e">
        <f t="shared" si="76"/>
        <v>#REF!</v>
      </c>
      <c r="L99" s="55" t="e">
        <f t="shared" si="76"/>
        <v>#REF!</v>
      </c>
      <c r="M99" s="55" t="e">
        <f t="shared" si="76"/>
        <v>#REF!</v>
      </c>
      <c r="N99" s="55" t="e">
        <f t="shared" si="76"/>
        <v>#REF!</v>
      </c>
      <c r="O99" s="55" t="e">
        <f t="shared" si="76"/>
        <v>#REF!</v>
      </c>
      <c r="P99" s="55" t="e">
        <f t="shared" si="76"/>
        <v>#REF!</v>
      </c>
      <c r="Q99" s="55"/>
      <c r="R99" s="55" t="e">
        <f t="shared" si="76"/>
        <v>#REF!</v>
      </c>
      <c r="S99" s="55" t="e">
        <f t="shared" si="76"/>
        <v>#REF!</v>
      </c>
      <c r="T99" s="55" t="e">
        <f t="shared" si="76"/>
        <v>#REF!</v>
      </c>
      <c r="U99" s="55" t="e">
        <f t="shared" si="76"/>
        <v>#REF!</v>
      </c>
      <c r="V99" s="55" t="e">
        <f t="shared" si="76"/>
        <v>#REF!</v>
      </c>
      <c r="W99" s="55" t="e">
        <f t="shared" si="76"/>
        <v>#REF!</v>
      </c>
      <c r="X99" s="55" t="e">
        <f t="shared" si="76"/>
        <v>#REF!</v>
      </c>
      <c r="Y99" s="55" t="e">
        <f t="shared" si="76"/>
        <v>#REF!</v>
      </c>
      <c r="Z99" s="55" t="e">
        <f t="shared" si="76"/>
        <v>#REF!</v>
      </c>
      <c r="AA99" s="55" t="e">
        <f t="shared" si="76"/>
        <v>#REF!</v>
      </c>
      <c r="AB99" s="55" t="e">
        <f t="shared" si="76"/>
        <v>#REF!</v>
      </c>
      <c r="AC99" s="55" t="e">
        <f t="shared" si="76"/>
        <v>#REF!</v>
      </c>
      <c r="AD99" s="55"/>
      <c r="AE99" s="55" t="e">
        <f t="shared" si="76"/>
        <v>#REF!</v>
      </c>
      <c r="AF99" s="55" t="e">
        <f t="shared" si="76"/>
        <v>#REF!</v>
      </c>
      <c r="AG99" s="55" t="e">
        <f t="shared" si="76"/>
        <v>#REF!</v>
      </c>
      <c r="AH99" s="55" t="e">
        <f t="shared" si="76"/>
        <v>#REF!</v>
      </c>
      <c r="AI99" s="55" t="e">
        <f t="shared" si="76"/>
        <v>#REF!</v>
      </c>
      <c r="AJ99" s="55" t="e">
        <f t="shared" si="76"/>
        <v>#REF!</v>
      </c>
      <c r="AK99" s="55" t="e">
        <f t="shared" si="76"/>
        <v>#REF!</v>
      </c>
      <c r="AL99" s="55" t="e">
        <f t="shared" si="76"/>
        <v>#REF!</v>
      </c>
      <c r="AM99" s="55" t="e">
        <f t="shared" si="76"/>
        <v>#REF!</v>
      </c>
      <c r="AN99" s="55" t="e">
        <f t="shared" si="76"/>
        <v>#REF!</v>
      </c>
      <c r="AO99" s="55" t="e">
        <f t="shared" si="76"/>
        <v>#REF!</v>
      </c>
      <c r="AP99" s="55" t="e">
        <f t="shared" si="76"/>
        <v>#REF!</v>
      </c>
      <c r="AQ99" s="55"/>
      <c r="AR99" s="55" t="e">
        <f t="shared" si="76"/>
        <v>#REF!</v>
      </c>
      <c r="AS99" s="55" t="e">
        <f t="shared" si="76"/>
        <v>#REF!</v>
      </c>
      <c r="AT99" s="55" t="e">
        <f t="shared" si="76"/>
        <v>#REF!</v>
      </c>
      <c r="AU99" s="55" t="e">
        <f t="shared" si="76"/>
        <v>#REF!</v>
      </c>
      <c r="AV99" s="55" t="e">
        <f t="shared" si="76"/>
        <v>#REF!</v>
      </c>
      <c r="AW99" s="55" t="e">
        <f t="shared" si="76"/>
        <v>#REF!</v>
      </c>
      <c r="AX99" s="55" t="e">
        <f t="shared" si="76"/>
        <v>#REF!</v>
      </c>
      <c r="AY99" s="55" t="e">
        <f t="shared" si="76"/>
        <v>#REF!</v>
      </c>
      <c r="AZ99" s="55" t="e">
        <f t="shared" si="76"/>
        <v>#REF!</v>
      </c>
      <c r="BA99" s="55" t="e">
        <f t="shared" si="76"/>
        <v>#REF!</v>
      </c>
      <c r="BB99" s="55" t="e">
        <f t="shared" si="76"/>
        <v>#REF!</v>
      </c>
      <c r="BC99" s="55" t="e">
        <f t="shared" si="76"/>
        <v>#REF!</v>
      </c>
      <c r="BD99" s="55"/>
      <c r="BE99" s="55" t="e">
        <f t="shared" si="76"/>
        <v>#REF!</v>
      </c>
      <c r="BF99" s="55" t="e">
        <f t="shared" si="76"/>
        <v>#REF!</v>
      </c>
      <c r="BG99" s="55" t="e">
        <f t="shared" si="76"/>
        <v>#REF!</v>
      </c>
      <c r="BH99" s="55" t="e">
        <f t="shared" si="76"/>
        <v>#REF!</v>
      </c>
      <c r="BI99" s="55" t="e">
        <f t="shared" si="76"/>
        <v>#REF!</v>
      </c>
      <c r="BJ99" s="55" t="e">
        <f t="shared" si="76"/>
        <v>#REF!</v>
      </c>
      <c r="BK99" s="55" t="e">
        <f t="shared" si="76"/>
        <v>#REF!</v>
      </c>
      <c r="BL99" s="55" t="e">
        <f t="shared" si="76"/>
        <v>#REF!</v>
      </c>
      <c r="BM99" s="55" t="e">
        <f t="shared" si="76"/>
        <v>#REF!</v>
      </c>
      <c r="BN99" s="55" t="e">
        <f t="shared" si="76"/>
        <v>#REF!</v>
      </c>
      <c r="BO99" s="55" t="e">
        <f t="shared" si="76"/>
        <v>#REF!</v>
      </c>
      <c r="BP99" s="55" t="e">
        <f t="shared" si="76"/>
        <v>#REF!</v>
      </c>
      <c r="BQ99" s="55"/>
      <c r="BR99" s="55" t="e">
        <f t="shared" si="74"/>
        <v>#REF!</v>
      </c>
      <c r="BS99" s="55" t="e">
        <f t="shared" si="74"/>
        <v>#REF!</v>
      </c>
      <c r="BT99" s="55" t="e">
        <f t="shared" si="74"/>
        <v>#REF!</v>
      </c>
      <c r="BU99" s="55" t="e">
        <f t="shared" si="74"/>
        <v>#REF!</v>
      </c>
      <c r="BV99" s="55" t="e">
        <f t="shared" si="74"/>
        <v>#REF!</v>
      </c>
      <c r="BW99" s="55" t="e">
        <f t="shared" si="74"/>
        <v>#REF!</v>
      </c>
      <c r="BX99" s="55" t="e">
        <f t="shared" si="74"/>
        <v>#REF!</v>
      </c>
      <c r="BY99" s="55" t="e">
        <f t="shared" si="74"/>
        <v>#REF!</v>
      </c>
      <c r="BZ99" s="55" t="e">
        <f t="shared" si="74"/>
        <v>#REF!</v>
      </c>
      <c r="CA99" s="55" t="e">
        <f t="shared" si="74"/>
        <v>#REF!</v>
      </c>
      <c r="CB99" s="55" t="e">
        <f t="shared" si="74"/>
        <v>#REF!</v>
      </c>
      <c r="CC99" s="55" t="e">
        <f t="shared" si="74"/>
        <v>#REF!</v>
      </c>
      <c r="CD99" s="55"/>
      <c r="CE99" s="55" t="e">
        <f t="shared" si="74"/>
        <v>#REF!</v>
      </c>
      <c r="CF99" s="55" t="e">
        <f t="shared" si="74"/>
        <v>#REF!</v>
      </c>
      <c r="CG99" s="55" t="e">
        <f t="shared" si="75"/>
        <v>#REF!</v>
      </c>
      <c r="CH99" s="55" t="e">
        <f t="shared" si="75"/>
        <v>#REF!</v>
      </c>
      <c r="CI99" s="55" t="e">
        <f t="shared" si="75"/>
        <v>#REF!</v>
      </c>
      <c r="CJ99" s="55" t="e">
        <f t="shared" si="75"/>
        <v>#REF!</v>
      </c>
      <c r="CK99" s="55" t="e">
        <f t="shared" si="75"/>
        <v>#REF!</v>
      </c>
      <c r="CL99" s="55" t="e">
        <f t="shared" si="75"/>
        <v>#REF!</v>
      </c>
      <c r="CM99" s="55" t="e">
        <f t="shared" si="75"/>
        <v>#REF!</v>
      </c>
      <c r="CN99" s="55" t="e">
        <f t="shared" si="75"/>
        <v>#REF!</v>
      </c>
      <c r="CO99" s="55" t="e">
        <f t="shared" si="75"/>
        <v>#REF!</v>
      </c>
      <c r="CP99" s="55" t="e">
        <f t="shared" si="75"/>
        <v>#REF!</v>
      </c>
      <c r="CQ99" s="55"/>
      <c r="CR99" s="55" t="e">
        <f t="shared" si="75"/>
        <v>#REF!</v>
      </c>
      <c r="CS99" s="55" t="e">
        <f t="shared" si="75"/>
        <v>#REF!</v>
      </c>
      <c r="CT99" s="55" t="e">
        <f t="shared" si="75"/>
        <v>#REF!</v>
      </c>
      <c r="CU99" s="55" t="e">
        <f t="shared" si="75"/>
        <v>#REF!</v>
      </c>
      <c r="CV99" s="55" t="e">
        <f t="shared" si="75"/>
        <v>#REF!</v>
      </c>
      <c r="CW99" s="55" t="e">
        <f t="shared" si="75"/>
        <v>#REF!</v>
      </c>
      <c r="CX99" s="55" t="e">
        <f t="shared" si="75"/>
        <v>#REF!</v>
      </c>
      <c r="CY99" s="55" t="e">
        <f t="shared" si="75"/>
        <v>#REF!</v>
      </c>
      <c r="CZ99" s="55" t="e">
        <f t="shared" si="75"/>
        <v>#REF!</v>
      </c>
      <c r="DA99" s="55" t="e">
        <f t="shared" si="75"/>
        <v>#REF!</v>
      </c>
      <c r="DB99" s="55" t="e">
        <f t="shared" si="75"/>
        <v>#REF!</v>
      </c>
      <c r="DC99" s="55" t="e">
        <f t="shared" si="75"/>
        <v>#REF!</v>
      </c>
      <c r="DD99" s="55"/>
      <c r="DE99" s="55" t="e">
        <f t="shared" si="75"/>
        <v>#REF!</v>
      </c>
      <c r="DF99" s="55" t="e">
        <f t="shared" si="75"/>
        <v>#REF!</v>
      </c>
      <c r="DG99" s="55" t="e">
        <f t="shared" si="75"/>
        <v>#REF!</v>
      </c>
      <c r="DH99" s="55" t="e">
        <f t="shared" si="75"/>
        <v>#REF!</v>
      </c>
      <c r="DI99" s="55" t="e">
        <f t="shared" si="75"/>
        <v>#REF!</v>
      </c>
      <c r="DJ99" s="55" t="e">
        <f t="shared" si="75"/>
        <v>#REF!</v>
      </c>
      <c r="DK99" s="55" t="e">
        <f t="shared" si="75"/>
        <v>#REF!</v>
      </c>
      <c r="DL99" s="55" t="e">
        <f t="shared" si="75"/>
        <v>#REF!</v>
      </c>
      <c r="DM99" s="55" t="e">
        <f t="shared" si="75"/>
        <v>#REF!</v>
      </c>
      <c r="DN99" s="55" t="e">
        <f t="shared" si="75"/>
        <v>#REF!</v>
      </c>
      <c r="DO99" s="55" t="e">
        <f t="shared" si="75"/>
        <v>#REF!</v>
      </c>
      <c r="DP99" s="55" t="e">
        <f t="shared" si="75"/>
        <v>#REF!</v>
      </c>
      <c r="DQ99" s="55"/>
      <c r="DR99" s="55" t="e">
        <f t="shared" si="75"/>
        <v>#REF!</v>
      </c>
      <c r="DS99" s="55" t="e">
        <f t="shared" si="75"/>
        <v>#REF!</v>
      </c>
      <c r="DT99" s="55" t="e">
        <f t="shared" si="75"/>
        <v>#REF!</v>
      </c>
      <c r="DU99" s="55" t="e">
        <f t="shared" si="75"/>
        <v>#REF!</v>
      </c>
      <c r="DV99" s="55" t="e">
        <f t="shared" si="75"/>
        <v>#REF!</v>
      </c>
      <c r="DW99" s="55" t="e">
        <f t="shared" si="75"/>
        <v>#REF!</v>
      </c>
      <c r="DX99" s="55" t="e">
        <f t="shared" si="75"/>
        <v>#REF!</v>
      </c>
      <c r="DY99" s="55" t="e">
        <f t="shared" si="75"/>
        <v>#REF!</v>
      </c>
      <c r="DZ99" s="55" t="e">
        <f t="shared" si="75"/>
        <v>#REF!</v>
      </c>
      <c r="EA99" s="55" t="e">
        <f t="shared" si="75"/>
        <v>#REF!</v>
      </c>
      <c r="EB99" s="55" t="e">
        <f t="shared" si="75"/>
        <v>#REF!</v>
      </c>
      <c r="EC99" s="55" t="e">
        <f t="shared" si="75"/>
        <v>#REF!</v>
      </c>
      <c r="EF99" s="195" t="e">
        <f>#REF!-'Margins tab to Forecast model'!H15</f>
        <v>#REF!</v>
      </c>
      <c r="EG99" s="195" t="e">
        <f>#REF!-'Margins tab to Forecast model'!I15</f>
        <v>#REF!</v>
      </c>
      <c r="EH99" s="195" t="e">
        <f>#REF!-'Margins tab to Forecast model'!J15</f>
        <v>#REF!</v>
      </c>
      <c r="EI99" s="195" t="e">
        <f>#REF!-'Margins tab to Forecast model'!K15</f>
        <v>#REF!</v>
      </c>
      <c r="EJ99" s="195" t="e">
        <f>#REF!-'Margins tab to Forecast model'!L15</f>
        <v>#REF!</v>
      </c>
      <c r="EK99" s="195" t="e">
        <f>#REF!-'Margins tab to Forecast model'!M15</f>
        <v>#REF!</v>
      </c>
      <c r="EL99" s="195" t="e">
        <f>#REF!-'Margins tab to Forecast model'!N15</f>
        <v>#REF!</v>
      </c>
      <c r="EM99" s="195" t="e">
        <f>#REF!-'Margins tab to Forecast model'!O15</f>
        <v>#REF!</v>
      </c>
      <c r="EN99" s="195" t="e">
        <f>#REF!-'Margins tab to Forecast model'!P15</f>
        <v>#REF!</v>
      </c>
      <c r="EO99" s="195" t="e">
        <f>#REF!-'Margins tab to Forecast model'!Q15</f>
        <v>#REF!</v>
      </c>
    </row>
    <row r="100" spans="1:145" x14ac:dyDescent="0.2">
      <c r="A100" s="37">
        <f t="shared" si="72"/>
        <v>46</v>
      </c>
      <c r="B100" s="35" t="s">
        <v>50</v>
      </c>
      <c r="C100" s="34"/>
      <c r="D100" s="34"/>
      <c r="E100" s="203" t="e">
        <f t="shared" si="73"/>
        <v>#REF!</v>
      </c>
      <c r="F100" s="203" t="e">
        <f t="shared" si="76"/>
        <v>#REF!</v>
      </c>
      <c r="G100" s="203" t="e">
        <f t="shared" si="76"/>
        <v>#REF!</v>
      </c>
      <c r="H100" s="203" t="e">
        <f t="shared" si="76"/>
        <v>#REF!</v>
      </c>
      <c r="I100" s="203" t="e">
        <f t="shared" si="76"/>
        <v>#REF!</v>
      </c>
      <c r="J100" s="203" t="e">
        <f t="shared" si="76"/>
        <v>#REF!</v>
      </c>
      <c r="K100" s="203" t="e">
        <f t="shared" si="76"/>
        <v>#REF!</v>
      </c>
      <c r="L100" s="203" t="e">
        <f t="shared" si="76"/>
        <v>#REF!</v>
      </c>
      <c r="M100" s="203" t="e">
        <f t="shared" si="76"/>
        <v>#REF!</v>
      </c>
      <c r="N100" s="203" t="e">
        <f t="shared" si="76"/>
        <v>#REF!</v>
      </c>
      <c r="O100" s="203" t="e">
        <f t="shared" si="76"/>
        <v>#REF!</v>
      </c>
      <c r="P100" s="203" t="e">
        <f t="shared" si="76"/>
        <v>#REF!</v>
      </c>
      <c r="Q100" s="203"/>
      <c r="R100" s="203" t="e">
        <f t="shared" si="76"/>
        <v>#REF!</v>
      </c>
      <c r="S100" s="203" t="e">
        <f t="shared" si="76"/>
        <v>#REF!</v>
      </c>
      <c r="T100" s="203" t="e">
        <f t="shared" si="76"/>
        <v>#REF!</v>
      </c>
      <c r="U100" s="203" t="e">
        <f t="shared" si="76"/>
        <v>#REF!</v>
      </c>
      <c r="V100" s="203" t="e">
        <f t="shared" si="76"/>
        <v>#REF!</v>
      </c>
      <c r="W100" s="203" t="e">
        <f t="shared" si="76"/>
        <v>#REF!</v>
      </c>
      <c r="X100" s="203" t="e">
        <f t="shared" si="76"/>
        <v>#REF!</v>
      </c>
      <c r="Y100" s="203" t="e">
        <f t="shared" si="76"/>
        <v>#REF!</v>
      </c>
      <c r="Z100" s="203" t="e">
        <f t="shared" si="76"/>
        <v>#REF!</v>
      </c>
      <c r="AA100" s="203" t="e">
        <f t="shared" si="76"/>
        <v>#REF!</v>
      </c>
      <c r="AB100" s="203" t="e">
        <f t="shared" si="76"/>
        <v>#REF!</v>
      </c>
      <c r="AC100" s="203" t="e">
        <f t="shared" si="76"/>
        <v>#REF!</v>
      </c>
      <c r="AD100" s="203"/>
      <c r="AE100" s="203" t="e">
        <f t="shared" si="76"/>
        <v>#REF!</v>
      </c>
      <c r="AF100" s="203" t="e">
        <f t="shared" si="76"/>
        <v>#REF!</v>
      </c>
      <c r="AG100" s="203" t="e">
        <f t="shared" si="76"/>
        <v>#REF!</v>
      </c>
      <c r="AH100" s="203" t="e">
        <f t="shared" si="76"/>
        <v>#REF!</v>
      </c>
      <c r="AI100" s="203" t="e">
        <f t="shared" si="76"/>
        <v>#REF!</v>
      </c>
      <c r="AJ100" s="203" t="e">
        <f t="shared" si="76"/>
        <v>#REF!</v>
      </c>
      <c r="AK100" s="203" t="e">
        <f t="shared" si="76"/>
        <v>#REF!</v>
      </c>
      <c r="AL100" s="203" t="e">
        <f t="shared" si="76"/>
        <v>#REF!</v>
      </c>
      <c r="AM100" s="203" t="e">
        <f t="shared" si="76"/>
        <v>#REF!</v>
      </c>
      <c r="AN100" s="203" t="e">
        <f t="shared" si="76"/>
        <v>#REF!</v>
      </c>
      <c r="AO100" s="203" t="e">
        <f t="shared" si="76"/>
        <v>#REF!</v>
      </c>
      <c r="AP100" s="203" t="e">
        <f t="shared" si="76"/>
        <v>#REF!</v>
      </c>
      <c r="AQ100" s="203"/>
      <c r="AR100" s="203" t="e">
        <f t="shared" si="76"/>
        <v>#REF!</v>
      </c>
      <c r="AS100" s="203" t="e">
        <f t="shared" si="76"/>
        <v>#REF!</v>
      </c>
      <c r="AT100" s="203" t="e">
        <f t="shared" si="76"/>
        <v>#REF!</v>
      </c>
      <c r="AU100" s="203" t="e">
        <f t="shared" si="76"/>
        <v>#REF!</v>
      </c>
      <c r="AV100" s="203" t="e">
        <f t="shared" si="76"/>
        <v>#REF!</v>
      </c>
      <c r="AW100" s="203" t="e">
        <f t="shared" si="76"/>
        <v>#REF!</v>
      </c>
      <c r="AX100" s="203" t="e">
        <f t="shared" si="76"/>
        <v>#REF!</v>
      </c>
      <c r="AY100" s="203" t="e">
        <f t="shared" si="76"/>
        <v>#REF!</v>
      </c>
      <c r="AZ100" s="203" t="e">
        <f t="shared" si="76"/>
        <v>#REF!</v>
      </c>
      <c r="BA100" s="203" t="e">
        <f t="shared" si="76"/>
        <v>#REF!</v>
      </c>
      <c r="BB100" s="203" t="e">
        <f t="shared" si="76"/>
        <v>#REF!</v>
      </c>
      <c r="BC100" s="203" t="e">
        <f t="shared" si="76"/>
        <v>#REF!</v>
      </c>
      <c r="BD100" s="203"/>
      <c r="BE100" s="203" t="e">
        <f t="shared" si="76"/>
        <v>#REF!</v>
      </c>
      <c r="BF100" s="203" t="e">
        <f t="shared" si="76"/>
        <v>#REF!</v>
      </c>
      <c r="BG100" s="203" t="e">
        <f t="shared" si="76"/>
        <v>#REF!</v>
      </c>
      <c r="BH100" s="203" t="e">
        <f t="shared" si="76"/>
        <v>#REF!</v>
      </c>
      <c r="BI100" s="203" t="e">
        <f t="shared" si="76"/>
        <v>#REF!</v>
      </c>
      <c r="BJ100" s="203" t="e">
        <f t="shared" si="76"/>
        <v>#REF!</v>
      </c>
      <c r="BK100" s="203" t="e">
        <f t="shared" si="76"/>
        <v>#REF!</v>
      </c>
      <c r="BL100" s="203" t="e">
        <f t="shared" si="76"/>
        <v>#REF!</v>
      </c>
      <c r="BM100" s="203" t="e">
        <f t="shared" si="76"/>
        <v>#REF!</v>
      </c>
      <c r="BN100" s="203" t="e">
        <f t="shared" si="76"/>
        <v>#REF!</v>
      </c>
      <c r="BO100" s="203" t="e">
        <f t="shared" si="76"/>
        <v>#REF!</v>
      </c>
      <c r="BP100" s="203" t="e">
        <f t="shared" si="76"/>
        <v>#REF!</v>
      </c>
      <c r="BQ100" s="203"/>
      <c r="BR100" s="203" t="e">
        <f t="shared" si="74"/>
        <v>#REF!</v>
      </c>
      <c r="BS100" s="203" t="e">
        <f t="shared" si="74"/>
        <v>#REF!</v>
      </c>
      <c r="BT100" s="203" t="e">
        <f t="shared" si="74"/>
        <v>#REF!</v>
      </c>
      <c r="BU100" s="203" t="e">
        <f t="shared" si="74"/>
        <v>#REF!</v>
      </c>
      <c r="BV100" s="203" t="e">
        <f t="shared" si="74"/>
        <v>#REF!</v>
      </c>
      <c r="BW100" s="203" t="e">
        <f t="shared" si="74"/>
        <v>#REF!</v>
      </c>
      <c r="BX100" s="203" t="e">
        <f t="shared" si="74"/>
        <v>#REF!</v>
      </c>
      <c r="BY100" s="203" t="e">
        <f t="shared" si="74"/>
        <v>#REF!</v>
      </c>
      <c r="BZ100" s="203" t="e">
        <f t="shared" si="74"/>
        <v>#REF!</v>
      </c>
      <c r="CA100" s="203" t="e">
        <f t="shared" si="74"/>
        <v>#REF!</v>
      </c>
      <c r="CB100" s="203" t="e">
        <f t="shared" si="74"/>
        <v>#REF!</v>
      </c>
      <c r="CC100" s="203" t="e">
        <f t="shared" si="74"/>
        <v>#REF!</v>
      </c>
      <c r="CD100" s="203"/>
      <c r="CE100" s="203" t="e">
        <f t="shared" si="74"/>
        <v>#REF!</v>
      </c>
      <c r="CF100" s="203" t="e">
        <f t="shared" si="74"/>
        <v>#REF!</v>
      </c>
      <c r="CG100" s="203" t="e">
        <f t="shared" si="75"/>
        <v>#REF!</v>
      </c>
      <c r="CH100" s="203" t="e">
        <f t="shared" si="75"/>
        <v>#REF!</v>
      </c>
      <c r="CI100" s="203" t="e">
        <f t="shared" si="75"/>
        <v>#REF!</v>
      </c>
      <c r="CJ100" s="203" t="e">
        <f t="shared" si="75"/>
        <v>#REF!</v>
      </c>
      <c r="CK100" s="203" t="e">
        <f t="shared" si="75"/>
        <v>#REF!</v>
      </c>
      <c r="CL100" s="203" t="e">
        <f t="shared" si="75"/>
        <v>#REF!</v>
      </c>
      <c r="CM100" s="203" t="e">
        <f t="shared" si="75"/>
        <v>#REF!</v>
      </c>
      <c r="CN100" s="203" t="e">
        <f t="shared" si="75"/>
        <v>#REF!</v>
      </c>
      <c r="CO100" s="203" t="e">
        <f t="shared" si="75"/>
        <v>#REF!</v>
      </c>
      <c r="CP100" s="203" t="e">
        <f t="shared" si="75"/>
        <v>#REF!</v>
      </c>
      <c r="CQ100" s="203"/>
      <c r="CR100" s="203" t="e">
        <f t="shared" si="75"/>
        <v>#REF!</v>
      </c>
      <c r="CS100" s="203" t="e">
        <f t="shared" si="75"/>
        <v>#REF!</v>
      </c>
      <c r="CT100" s="203" t="e">
        <f t="shared" si="75"/>
        <v>#REF!</v>
      </c>
      <c r="CU100" s="203" t="e">
        <f t="shared" si="75"/>
        <v>#REF!</v>
      </c>
      <c r="CV100" s="203" t="e">
        <f t="shared" si="75"/>
        <v>#REF!</v>
      </c>
      <c r="CW100" s="203" t="e">
        <f t="shared" si="75"/>
        <v>#REF!</v>
      </c>
      <c r="CX100" s="203" t="e">
        <f t="shared" si="75"/>
        <v>#REF!</v>
      </c>
      <c r="CY100" s="203" t="e">
        <f t="shared" si="75"/>
        <v>#REF!</v>
      </c>
      <c r="CZ100" s="203" t="e">
        <f t="shared" si="75"/>
        <v>#REF!</v>
      </c>
      <c r="DA100" s="203" t="e">
        <f t="shared" si="75"/>
        <v>#REF!</v>
      </c>
      <c r="DB100" s="203" t="e">
        <f t="shared" si="75"/>
        <v>#REF!</v>
      </c>
      <c r="DC100" s="203" t="e">
        <f t="shared" si="75"/>
        <v>#REF!</v>
      </c>
      <c r="DD100" s="203"/>
      <c r="DE100" s="203" t="e">
        <f t="shared" si="75"/>
        <v>#REF!</v>
      </c>
      <c r="DF100" s="203" t="e">
        <f t="shared" si="75"/>
        <v>#REF!</v>
      </c>
      <c r="DG100" s="203" t="e">
        <f t="shared" si="75"/>
        <v>#REF!</v>
      </c>
      <c r="DH100" s="203" t="e">
        <f t="shared" si="75"/>
        <v>#REF!</v>
      </c>
      <c r="DI100" s="203" t="e">
        <f t="shared" si="75"/>
        <v>#REF!</v>
      </c>
      <c r="DJ100" s="203" t="e">
        <f t="shared" si="75"/>
        <v>#REF!</v>
      </c>
      <c r="DK100" s="203" t="e">
        <f t="shared" si="75"/>
        <v>#REF!</v>
      </c>
      <c r="DL100" s="203" t="e">
        <f t="shared" si="75"/>
        <v>#REF!</v>
      </c>
      <c r="DM100" s="203" t="e">
        <f t="shared" si="75"/>
        <v>#REF!</v>
      </c>
      <c r="DN100" s="203" t="e">
        <f t="shared" si="75"/>
        <v>#REF!</v>
      </c>
      <c r="DO100" s="203" t="e">
        <f t="shared" si="75"/>
        <v>#REF!</v>
      </c>
      <c r="DP100" s="203" t="e">
        <f t="shared" si="75"/>
        <v>#REF!</v>
      </c>
      <c r="DQ100" s="203"/>
      <c r="DR100" s="203" t="e">
        <f t="shared" si="75"/>
        <v>#REF!</v>
      </c>
      <c r="DS100" s="203" t="e">
        <f t="shared" si="75"/>
        <v>#REF!</v>
      </c>
      <c r="DT100" s="203" t="e">
        <f t="shared" si="75"/>
        <v>#REF!</v>
      </c>
      <c r="DU100" s="203" t="e">
        <f t="shared" si="75"/>
        <v>#REF!</v>
      </c>
      <c r="DV100" s="203" t="e">
        <f t="shared" si="75"/>
        <v>#REF!</v>
      </c>
      <c r="DW100" s="203" t="e">
        <f t="shared" si="75"/>
        <v>#REF!</v>
      </c>
      <c r="DX100" s="203" t="e">
        <f t="shared" si="75"/>
        <v>#REF!</v>
      </c>
      <c r="DY100" s="203" t="e">
        <f t="shared" si="75"/>
        <v>#REF!</v>
      </c>
      <c r="DZ100" s="203" t="e">
        <f t="shared" si="75"/>
        <v>#REF!</v>
      </c>
      <c r="EA100" s="203" t="e">
        <f t="shared" si="75"/>
        <v>#REF!</v>
      </c>
      <c r="EB100" s="203" t="e">
        <f t="shared" si="75"/>
        <v>#REF!</v>
      </c>
      <c r="EC100" s="203" t="e">
        <f t="shared" si="75"/>
        <v>#REF!</v>
      </c>
      <c r="EF100" s="195" t="e">
        <f>#REF!-'Margins tab to Forecast model'!H16</f>
        <v>#REF!</v>
      </c>
      <c r="EG100" s="195" t="e">
        <f>#REF!-'Margins tab to Forecast model'!I16</f>
        <v>#REF!</v>
      </c>
      <c r="EH100" s="195" t="e">
        <f>#REF!-'Margins tab to Forecast model'!J16</f>
        <v>#REF!</v>
      </c>
      <c r="EI100" s="195" t="e">
        <f>#REF!-'Margins tab to Forecast model'!K16</f>
        <v>#REF!</v>
      </c>
      <c r="EJ100" s="195" t="e">
        <f>#REF!-'Margins tab to Forecast model'!L16</f>
        <v>#REF!</v>
      </c>
      <c r="EK100" s="195" t="e">
        <f>#REF!-'Margins tab to Forecast model'!M16</f>
        <v>#REF!</v>
      </c>
      <c r="EL100" s="195" t="e">
        <f>#REF!-'Margins tab to Forecast model'!N16</f>
        <v>#REF!</v>
      </c>
      <c r="EM100" s="195" t="e">
        <f>#REF!-'Margins tab to Forecast model'!O16</f>
        <v>#REF!</v>
      </c>
      <c r="EN100" s="195" t="e">
        <f>#REF!-'Margins tab to Forecast model'!P16</f>
        <v>#REF!</v>
      </c>
      <c r="EO100" s="195" t="e">
        <f>#REF!-'Margins tab to Forecast model'!Q16</f>
        <v>#REF!</v>
      </c>
    </row>
    <row r="101" spans="1:145" x14ac:dyDescent="0.2">
      <c r="B101" s="31"/>
      <c r="C101" s="35"/>
      <c r="D101" s="3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</row>
    <row r="102" spans="1:145" x14ac:dyDescent="0.2">
      <c r="A102" s="37">
        <f>A60+20</f>
        <v>47</v>
      </c>
      <c r="B102" s="35"/>
      <c r="C102" s="43" t="s">
        <v>51</v>
      </c>
      <c r="D102" s="43"/>
      <c r="E102" s="55" t="e">
        <f t="shared" ref="E102" si="77">SUM(E98:E100)</f>
        <v>#REF!</v>
      </c>
      <c r="F102" s="55" t="e">
        <f t="shared" ref="F102:BP102" si="78">SUM(F98:F100)</f>
        <v>#REF!</v>
      </c>
      <c r="G102" s="55" t="e">
        <f t="shared" si="78"/>
        <v>#REF!</v>
      </c>
      <c r="H102" s="55" t="e">
        <f t="shared" si="78"/>
        <v>#REF!</v>
      </c>
      <c r="I102" s="55" t="e">
        <f t="shared" si="78"/>
        <v>#REF!</v>
      </c>
      <c r="J102" s="55" t="e">
        <f t="shared" si="78"/>
        <v>#REF!</v>
      </c>
      <c r="K102" s="55" t="e">
        <f t="shared" si="78"/>
        <v>#REF!</v>
      </c>
      <c r="L102" s="55" t="e">
        <f t="shared" si="78"/>
        <v>#REF!</v>
      </c>
      <c r="M102" s="55" t="e">
        <f t="shared" si="78"/>
        <v>#REF!</v>
      </c>
      <c r="N102" s="55" t="e">
        <f t="shared" si="78"/>
        <v>#REF!</v>
      </c>
      <c r="O102" s="55" t="e">
        <f t="shared" si="78"/>
        <v>#REF!</v>
      </c>
      <c r="P102" s="55" t="e">
        <f t="shared" si="78"/>
        <v>#REF!</v>
      </c>
      <c r="Q102" s="55"/>
      <c r="R102" s="55" t="e">
        <f t="shared" si="78"/>
        <v>#REF!</v>
      </c>
      <c r="S102" s="55" t="e">
        <f t="shared" si="78"/>
        <v>#REF!</v>
      </c>
      <c r="T102" s="55" t="e">
        <f t="shared" si="78"/>
        <v>#REF!</v>
      </c>
      <c r="U102" s="55" t="e">
        <f t="shared" si="78"/>
        <v>#REF!</v>
      </c>
      <c r="V102" s="55" t="e">
        <f t="shared" si="78"/>
        <v>#REF!</v>
      </c>
      <c r="W102" s="55" t="e">
        <f t="shared" si="78"/>
        <v>#REF!</v>
      </c>
      <c r="X102" s="55" t="e">
        <f t="shared" si="78"/>
        <v>#REF!</v>
      </c>
      <c r="Y102" s="55" t="e">
        <f t="shared" si="78"/>
        <v>#REF!</v>
      </c>
      <c r="Z102" s="55" t="e">
        <f t="shared" si="78"/>
        <v>#REF!</v>
      </c>
      <c r="AA102" s="55" t="e">
        <f t="shared" si="78"/>
        <v>#REF!</v>
      </c>
      <c r="AB102" s="55" t="e">
        <f t="shared" si="78"/>
        <v>#REF!</v>
      </c>
      <c r="AC102" s="55" t="e">
        <f t="shared" si="78"/>
        <v>#REF!</v>
      </c>
      <c r="AD102" s="55"/>
      <c r="AE102" s="55" t="e">
        <f t="shared" si="78"/>
        <v>#REF!</v>
      </c>
      <c r="AF102" s="55" t="e">
        <f t="shared" si="78"/>
        <v>#REF!</v>
      </c>
      <c r="AG102" s="55" t="e">
        <f t="shared" si="78"/>
        <v>#REF!</v>
      </c>
      <c r="AH102" s="55" t="e">
        <f t="shared" si="78"/>
        <v>#REF!</v>
      </c>
      <c r="AI102" s="55" t="e">
        <f t="shared" si="78"/>
        <v>#REF!</v>
      </c>
      <c r="AJ102" s="55" t="e">
        <f t="shared" si="78"/>
        <v>#REF!</v>
      </c>
      <c r="AK102" s="55" t="e">
        <f t="shared" si="78"/>
        <v>#REF!</v>
      </c>
      <c r="AL102" s="55" t="e">
        <f t="shared" si="78"/>
        <v>#REF!</v>
      </c>
      <c r="AM102" s="55" t="e">
        <f t="shared" si="78"/>
        <v>#REF!</v>
      </c>
      <c r="AN102" s="55" t="e">
        <f t="shared" si="78"/>
        <v>#REF!</v>
      </c>
      <c r="AO102" s="55" t="e">
        <f t="shared" si="78"/>
        <v>#REF!</v>
      </c>
      <c r="AP102" s="55" t="e">
        <f t="shared" si="78"/>
        <v>#REF!</v>
      </c>
      <c r="AQ102" s="55"/>
      <c r="AR102" s="55" t="e">
        <f t="shared" si="78"/>
        <v>#REF!</v>
      </c>
      <c r="AS102" s="55" t="e">
        <f t="shared" si="78"/>
        <v>#REF!</v>
      </c>
      <c r="AT102" s="55" t="e">
        <f t="shared" si="78"/>
        <v>#REF!</v>
      </c>
      <c r="AU102" s="55" t="e">
        <f t="shared" si="78"/>
        <v>#REF!</v>
      </c>
      <c r="AV102" s="55" t="e">
        <f t="shared" si="78"/>
        <v>#REF!</v>
      </c>
      <c r="AW102" s="55" t="e">
        <f t="shared" si="78"/>
        <v>#REF!</v>
      </c>
      <c r="AX102" s="55" t="e">
        <f t="shared" si="78"/>
        <v>#REF!</v>
      </c>
      <c r="AY102" s="55" t="e">
        <f t="shared" si="78"/>
        <v>#REF!</v>
      </c>
      <c r="AZ102" s="55" t="e">
        <f t="shared" si="78"/>
        <v>#REF!</v>
      </c>
      <c r="BA102" s="55" t="e">
        <f t="shared" si="78"/>
        <v>#REF!</v>
      </c>
      <c r="BB102" s="55" t="e">
        <f t="shared" si="78"/>
        <v>#REF!</v>
      </c>
      <c r="BC102" s="55" t="e">
        <f t="shared" si="78"/>
        <v>#REF!</v>
      </c>
      <c r="BD102" s="55"/>
      <c r="BE102" s="55" t="e">
        <f t="shared" si="78"/>
        <v>#REF!</v>
      </c>
      <c r="BF102" s="55" t="e">
        <f t="shared" si="78"/>
        <v>#REF!</v>
      </c>
      <c r="BG102" s="55" t="e">
        <f t="shared" si="78"/>
        <v>#REF!</v>
      </c>
      <c r="BH102" s="55" t="e">
        <f t="shared" si="78"/>
        <v>#REF!</v>
      </c>
      <c r="BI102" s="55" t="e">
        <f t="shared" si="78"/>
        <v>#REF!</v>
      </c>
      <c r="BJ102" s="55" t="e">
        <f t="shared" si="78"/>
        <v>#REF!</v>
      </c>
      <c r="BK102" s="55" t="e">
        <f t="shared" si="78"/>
        <v>#REF!</v>
      </c>
      <c r="BL102" s="55" t="e">
        <f t="shared" si="78"/>
        <v>#REF!</v>
      </c>
      <c r="BM102" s="55" t="e">
        <f t="shared" si="78"/>
        <v>#REF!</v>
      </c>
      <c r="BN102" s="55" t="e">
        <f t="shared" si="78"/>
        <v>#REF!</v>
      </c>
      <c r="BO102" s="55" t="e">
        <f t="shared" si="78"/>
        <v>#REF!</v>
      </c>
      <c r="BP102" s="55" t="e">
        <f t="shared" si="78"/>
        <v>#REF!</v>
      </c>
      <c r="BQ102" s="55"/>
      <c r="BR102" s="55" t="e">
        <f t="shared" ref="BR102:EC102" si="79">SUM(BR98:BR100)</f>
        <v>#REF!</v>
      </c>
      <c r="BS102" s="55" t="e">
        <f t="shared" si="79"/>
        <v>#REF!</v>
      </c>
      <c r="BT102" s="55" t="e">
        <f t="shared" si="79"/>
        <v>#REF!</v>
      </c>
      <c r="BU102" s="55" t="e">
        <f t="shared" si="79"/>
        <v>#REF!</v>
      </c>
      <c r="BV102" s="55" t="e">
        <f t="shared" si="79"/>
        <v>#REF!</v>
      </c>
      <c r="BW102" s="55" t="e">
        <f t="shared" si="79"/>
        <v>#REF!</v>
      </c>
      <c r="BX102" s="55" t="e">
        <f t="shared" si="79"/>
        <v>#REF!</v>
      </c>
      <c r="BY102" s="55" t="e">
        <f t="shared" si="79"/>
        <v>#REF!</v>
      </c>
      <c r="BZ102" s="55" t="e">
        <f t="shared" si="79"/>
        <v>#REF!</v>
      </c>
      <c r="CA102" s="55" t="e">
        <f t="shared" si="79"/>
        <v>#REF!</v>
      </c>
      <c r="CB102" s="55" t="e">
        <f t="shared" si="79"/>
        <v>#REF!</v>
      </c>
      <c r="CC102" s="55" t="e">
        <f t="shared" si="79"/>
        <v>#REF!</v>
      </c>
      <c r="CD102" s="55"/>
      <c r="CE102" s="55" t="e">
        <f t="shared" si="79"/>
        <v>#REF!</v>
      </c>
      <c r="CF102" s="55" t="e">
        <f t="shared" si="79"/>
        <v>#REF!</v>
      </c>
      <c r="CG102" s="55" t="e">
        <f t="shared" si="79"/>
        <v>#REF!</v>
      </c>
      <c r="CH102" s="55" t="e">
        <f t="shared" si="79"/>
        <v>#REF!</v>
      </c>
      <c r="CI102" s="55" t="e">
        <f t="shared" si="79"/>
        <v>#REF!</v>
      </c>
      <c r="CJ102" s="55" t="e">
        <f t="shared" si="79"/>
        <v>#REF!</v>
      </c>
      <c r="CK102" s="55" t="e">
        <f t="shared" si="79"/>
        <v>#REF!</v>
      </c>
      <c r="CL102" s="55" t="e">
        <f t="shared" si="79"/>
        <v>#REF!</v>
      </c>
      <c r="CM102" s="55" t="e">
        <f t="shared" si="79"/>
        <v>#REF!</v>
      </c>
      <c r="CN102" s="55" t="e">
        <f t="shared" si="79"/>
        <v>#REF!</v>
      </c>
      <c r="CO102" s="55" t="e">
        <f t="shared" si="79"/>
        <v>#REF!</v>
      </c>
      <c r="CP102" s="55" t="e">
        <f t="shared" si="79"/>
        <v>#REF!</v>
      </c>
      <c r="CQ102" s="55"/>
      <c r="CR102" s="55" t="e">
        <f t="shared" si="79"/>
        <v>#REF!</v>
      </c>
      <c r="CS102" s="55" t="e">
        <f t="shared" si="79"/>
        <v>#REF!</v>
      </c>
      <c r="CT102" s="55" t="e">
        <f t="shared" si="79"/>
        <v>#REF!</v>
      </c>
      <c r="CU102" s="55" t="e">
        <f t="shared" si="79"/>
        <v>#REF!</v>
      </c>
      <c r="CV102" s="55" t="e">
        <f t="shared" si="79"/>
        <v>#REF!</v>
      </c>
      <c r="CW102" s="55" t="e">
        <f t="shared" si="79"/>
        <v>#REF!</v>
      </c>
      <c r="CX102" s="55" t="e">
        <f t="shared" si="79"/>
        <v>#REF!</v>
      </c>
      <c r="CY102" s="55" t="e">
        <f t="shared" si="79"/>
        <v>#REF!</v>
      </c>
      <c r="CZ102" s="55" t="e">
        <f t="shared" si="79"/>
        <v>#REF!</v>
      </c>
      <c r="DA102" s="55" t="e">
        <f t="shared" si="79"/>
        <v>#REF!</v>
      </c>
      <c r="DB102" s="55" t="e">
        <f t="shared" si="79"/>
        <v>#REF!</v>
      </c>
      <c r="DC102" s="55" t="e">
        <f t="shared" si="79"/>
        <v>#REF!</v>
      </c>
      <c r="DD102" s="55"/>
      <c r="DE102" s="55" t="e">
        <f t="shared" si="79"/>
        <v>#REF!</v>
      </c>
      <c r="DF102" s="55" t="e">
        <f t="shared" si="79"/>
        <v>#REF!</v>
      </c>
      <c r="DG102" s="55" t="e">
        <f t="shared" si="79"/>
        <v>#REF!</v>
      </c>
      <c r="DH102" s="55" t="e">
        <f t="shared" si="79"/>
        <v>#REF!</v>
      </c>
      <c r="DI102" s="55" t="e">
        <f t="shared" si="79"/>
        <v>#REF!</v>
      </c>
      <c r="DJ102" s="55" t="e">
        <f t="shared" si="79"/>
        <v>#REF!</v>
      </c>
      <c r="DK102" s="55" t="e">
        <f t="shared" si="79"/>
        <v>#REF!</v>
      </c>
      <c r="DL102" s="55" t="e">
        <f t="shared" si="79"/>
        <v>#REF!</v>
      </c>
      <c r="DM102" s="55" t="e">
        <f t="shared" si="79"/>
        <v>#REF!</v>
      </c>
      <c r="DN102" s="55" t="e">
        <f t="shared" si="79"/>
        <v>#REF!</v>
      </c>
      <c r="DO102" s="55" t="e">
        <f t="shared" si="79"/>
        <v>#REF!</v>
      </c>
      <c r="DP102" s="55" t="e">
        <f t="shared" si="79"/>
        <v>#REF!</v>
      </c>
      <c r="DQ102" s="55"/>
      <c r="DR102" s="55" t="e">
        <f t="shared" si="79"/>
        <v>#REF!</v>
      </c>
      <c r="DS102" s="55" t="e">
        <f t="shared" si="79"/>
        <v>#REF!</v>
      </c>
      <c r="DT102" s="55" t="e">
        <f t="shared" si="79"/>
        <v>#REF!</v>
      </c>
      <c r="DU102" s="55" t="e">
        <f t="shared" si="79"/>
        <v>#REF!</v>
      </c>
      <c r="DV102" s="55" t="e">
        <f t="shared" si="79"/>
        <v>#REF!</v>
      </c>
      <c r="DW102" s="55" t="e">
        <f t="shared" si="79"/>
        <v>#REF!</v>
      </c>
      <c r="DX102" s="55" t="e">
        <f t="shared" si="79"/>
        <v>#REF!</v>
      </c>
      <c r="DY102" s="55" t="e">
        <f t="shared" si="79"/>
        <v>#REF!</v>
      </c>
      <c r="DZ102" s="55" t="e">
        <f t="shared" si="79"/>
        <v>#REF!</v>
      </c>
      <c r="EA102" s="55" t="e">
        <f t="shared" si="79"/>
        <v>#REF!</v>
      </c>
      <c r="EB102" s="55" t="e">
        <f t="shared" si="79"/>
        <v>#REF!</v>
      </c>
      <c r="EC102" s="55" t="e">
        <f t="shared" si="79"/>
        <v>#REF!</v>
      </c>
      <c r="EF102" s="195" t="e">
        <f>#REF!-'Margins tab to Forecast model'!H18</f>
        <v>#REF!</v>
      </c>
      <c r="EG102" s="195" t="e">
        <f>#REF!-'Margins tab to Forecast model'!I18</f>
        <v>#REF!</v>
      </c>
      <c r="EH102" s="195" t="e">
        <f>#REF!-'Margins tab to Forecast model'!J18</f>
        <v>#REF!</v>
      </c>
      <c r="EI102" s="195" t="e">
        <f>#REF!-'Margins tab to Forecast model'!K18</f>
        <v>#REF!</v>
      </c>
      <c r="EJ102" s="195" t="e">
        <f>#REF!-'Margins tab to Forecast model'!L18</f>
        <v>#REF!</v>
      </c>
      <c r="EK102" s="195" t="e">
        <f>#REF!-'Margins tab to Forecast model'!M18</f>
        <v>#REF!</v>
      </c>
      <c r="EL102" s="195" t="e">
        <f>#REF!-'Margins tab to Forecast model'!N18</f>
        <v>#REF!</v>
      </c>
      <c r="EM102" s="195" t="e">
        <f>#REF!-'Margins tab to Forecast model'!O18</f>
        <v>#REF!</v>
      </c>
      <c r="EN102" s="195" t="e">
        <f>#REF!-'Margins tab to Forecast model'!P18</f>
        <v>#REF!</v>
      </c>
      <c r="EO102" s="195" t="e">
        <f>#REF!-'Margins tab to Forecast model'!Q18</f>
        <v>#REF!</v>
      </c>
    </row>
    <row r="103" spans="1:145" x14ac:dyDescent="0.2">
      <c r="B103" s="35"/>
      <c r="C103" s="35"/>
      <c r="D103" s="3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</row>
    <row r="104" spans="1:145" x14ac:dyDescent="0.2">
      <c r="A104" s="37">
        <f t="shared" ref="A104:A105" si="80">A62+20</f>
        <v>48</v>
      </c>
      <c r="B104" s="35" t="s">
        <v>52</v>
      </c>
      <c r="C104" s="35"/>
      <c r="D104" s="35"/>
      <c r="E104" s="55" t="e">
        <f>E62+E20</f>
        <v>#REF!</v>
      </c>
      <c r="F104" s="55" t="e">
        <f t="shared" ref="F104:BP104" si="81">F62+F20</f>
        <v>#REF!</v>
      </c>
      <c r="G104" s="55" t="e">
        <f t="shared" si="81"/>
        <v>#REF!</v>
      </c>
      <c r="H104" s="55" t="e">
        <f t="shared" si="81"/>
        <v>#REF!</v>
      </c>
      <c r="I104" s="55" t="e">
        <f t="shared" si="81"/>
        <v>#REF!</v>
      </c>
      <c r="J104" s="55" t="e">
        <f t="shared" si="81"/>
        <v>#REF!</v>
      </c>
      <c r="K104" s="55" t="e">
        <f t="shared" si="81"/>
        <v>#REF!</v>
      </c>
      <c r="L104" s="55" t="e">
        <f t="shared" si="81"/>
        <v>#REF!</v>
      </c>
      <c r="M104" s="55" t="e">
        <f t="shared" si="81"/>
        <v>#REF!</v>
      </c>
      <c r="N104" s="55" t="e">
        <f t="shared" si="81"/>
        <v>#REF!</v>
      </c>
      <c r="O104" s="55" t="e">
        <f t="shared" si="81"/>
        <v>#REF!</v>
      </c>
      <c r="P104" s="55" t="e">
        <f t="shared" si="81"/>
        <v>#REF!</v>
      </c>
      <c r="Q104" s="55"/>
      <c r="R104" s="55" t="e">
        <f t="shared" si="81"/>
        <v>#REF!</v>
      </c>
      <c r="S104" s="55" t="e">
        <f t="shared" si="81"/>
        <v>#REF!</v>
      </c>
      <c r="T104" s="55" t="e">
        <f t="shared" si="81"/>
        <v>#REF!</v>
      </c>
      <c r="U104" s="55" t="e">
        <f t="shared" si="81"/>
        <v>#REF!</v>
      </c>
      <c r="V104" s="55" t="e">
        <f t="shared" si="81"/>
        <v>#REF!</v>
      </c>
      <c r="W104" s="55" t="e">
        <f t="shared" si="81"/>
        <v>#REF!</v>
      </c>
      <c r="X104" s="55" t="e">
        <f t="shared" si="81"/>
        <v>#REF!</v>
      </c>
      <c r="Y104" s="55" t="e">
        <f t="shared" si="81"/>
        <v>#REF!</v>
      </c>
      <c r="Z104" s="55" t="e">
        <f t="shared" si="81"/>
        <v>#REF!</v>
      </c>
      <c r="AA104" s="55" t="e">
        <f t="shared" si="81"/>
        <v>#REF!</v>
      </c>
      <c r="AB104" s="55" t="e">
        <f t="shared" si="81"/>
        <v>#REF!</v>
      </c>
      <c r="AC104" s="55" t="e">
        <f t="shared" si="81"/>
        <v>#REF!</v>
      </c>
      <c r="AD104" s="55"/>
      <c r="AE104" s="55" t="e">
        <f t="shared" si="81"/>
        <v>#REF!</v>
      </c>
      <c r="AF104" s="55" t="e">
        <f t="shared" si="81"/>
        <v>#REF!</v>
      </c>
      <c r="AG104" s="55" t="e">
        <f t="shared" si="81"/>
        <v>#REF!</v>
      </c>
      <c r="AH104" s="55" t="e">
        <f t="shared" si="81"/>
        <v>#REF!</v>
      </c>
      <c r="AI104" s="55" t="e">
        <f t="shared" si="81"/>
        <v>#REF!</v>
      </c>
      <c r="AJ104" s="55" t="e">
        <f t="shared" si="81"/>
        <v>#REF!</v>
      </c>
      <c r="AK104" s="55" t="e">
        <f t="shared" si="81"/>
        <v>#REF!</v>
      </c>
      <c r="AL104" s="55" t="e">
        <f t="shared" si="81"/>
        <v>#REF!</v>
      </c>
      <c r="AM104" s="55" t="e">
        <f t="shared" si="81"/>
        <v>#REF!</v>
      </c>
      <c r="AN104" s="55" t="e">
        <f t="shared" si="81"/>
        <v>#REF!</v>
      </c>
      <c r="AO104" s="55" t="e">
        <f t="shared" si="81"/>
        <v>#REF!</v>
      </c>
      <c r="AP104" s="55" t="e">
        <f t="shared" si="81"/>
        <v>#REF!</v>
      </c>
      <c r="AQ104" s="55"/>
      <c r="AR104" s="55" t="e">
        <f t="shared" si="81"/>
        <v>#REF!</v>
      </c>
      <c r="AS104" s="55" t="e">
        <f t="shared" si="81"/>
        <v>#REF!</v>
      </c>
      <c r="AT104" s="55" t="e">
        <f t="shared" si="81"/>
        <v>#REF!</v>
      </c>
      <c r="AU104" s="55" t="e">
        <f t="shared" si="81"/>
        <v>#REF!</v>
      </c>
      <c r="AV104" s="55" t="e">
        <f t="shared" si="81"/>
        <v>#REF!</v>
      </c>
      <c r="AW104" s="55" t="e">
        <f t="shared" si="81"/>
        <v>#REF!</v>
      </c>
      <c r="AX104" s="55" t="e">
        <f t="shared" si="81"/>
        <v>#REF!</v>
      </c>
      <c r="AY104" s="55" t="e">
        <f t="shared" si="81"/>
        <v>#REF!</v>
      </c>
      <c r="AZ104" s="55" t="e">
        <f t="shared" si="81"/>
        <v>#REF!</v>
      </c>
      <c r="BA104" s="55" t="e">
        <f t="shared" si="81"/>
        <v>#REF!</v>
      </c>
      <c r="BB104" s="55" t="e">
        <f t="shared" si="81"/>
        <v>#REF!</v>
      </c>
      <c r="BC104" s="55" t="e">
        <f t="shared" si="81"/>
        <v>#REF!</v>
      </c>
      <c r="BD104" s="55"/>
      <c r="BE104" s="55" t="e">
        <f t="shared" si="81"/>
        <v>#REF!</v>
      </c>
      <c r="BF104" s="55" t="e">
        <f t="shared" si="81"/>
        <v>#REF!</v>
      </c>
      <c r="BG104" s="55" t="e">
        <f t="shared" si="81"/>
        <v>#REF!</v>
      </c>
      <c r="BH104" s="55" t="e">
        <f t="shared" si="81"/>
        <v>#REF!</v>
      </c>
      <c r="BI104" s="55" t="e">
        <f t="shared" si="81"/>
        <v>#REF!</v>
      </c>
      <c r="BJ104" s="55" t="e">
        <f t="shared" si="81"/>
        <v>#REF!</v>
      </c>
      <c r="BK104" s="55" t="e">
        <f t="shared" si="81"/>
        <v>#REF!</v>
      </c>
      <c r="BL104" s="55" t="e">
        <f t="shared" si="81"/>
        <v>#REF!</v>
      </c>
      <c r="BM104" s="55" t="e">
        <f t="shared" si="81"/>
        <v>#REF!</v>
      </c>
      <c r="BN104" s="55" t="e">
        <f t="shared" si="81"/>
        <v>#REF!</v>
      </c>
      <c r="BO104" s="55" t="e">
        <f t="shared" si="81"/>
        <v>#REF!</v>
      </c>
      <c r="BP104" s="55" t="e">
        <f t="shared" si="81"/>
        <v>#REF!</v>
      </c>
      <c r="BQ104" s="55"/>
      <c r="BR104" s="55" t="e">
        <f t="shared" ref="BR104:EC104" si="82">BR62+BR20</f>
        <v>#REF!</v>
      </c>
      <c r="BS104" s="55" t="e">
        <f t="shared" si="82"/>
        <v>#REF!</v>
      </c>
      <c r="BT104" s="55" t="e">
        <f t="shared" si="82"/>
        <v>#REF!</v>
      </c>
      <c r="BU104" s="55" t="e">
        <f t="shared" si="82"/>
        <v>#REF!</v>
      </c>
      <c r="BV104" s="55" t="e">
        <f t="shared" si="82"/>
        <v>#REF!</v>
      </c>
      <c r="BW104" s="55" t="e">
        <f t="shared" si="82"/>
        <v>#REF!</v>
      </c>
      <c r="BX104" s="55" t="e">
        <f t="shared" si="82"/>
        <v>#REF!</v>
      </c>
      <c r="BY104" s="55" t="e">
        <f t="shared" si="82"/>
        <v>#REF!</v>
      </c>
      <c r="BZ104" s="55" t="e">
        <f t="shared" si="82"/>
        <v>#REF!</v>
      </c>
      <c r="CA104" s="55" t="e">
        <f t="shared" si="82"/>
        <v>#REF!</v>
      </c>
      <c r="CB104" s="55" t="e">
        <f t="shared" si="82"/>
        <v>#REF!</v>
      </c>
      <c r="CC104" s="55" t="e">
        <f t="shared" si="82"/>
        <v>#REF!</v>
      </c>
      <c r="CD104" s="55"/>
      <c r="CE104" s="55" t="e">
        <f t="shared" si="82"/>
        <v>#REF!</v>
      </c>
      <c r="CF104" s="55" t="e">
        <f t="shared" si="82"/>
        <v>#REF!</v>
      </c>
      <c r="CG104" s="55" t="e">
        <f t="shared" si="82"/>
        <v>#REF!</v>
      </c>
      <c r="CH104" s="55" t="e">
        <f t="shared" si="82"/>
        <v>#REF!</v>
      </c>
      <c r="CI104" s="55" t="e">
        <f t="shared" si="82"/>
        <v>#REF!</v>
      </c>
      <c r="CJ104" s="55" t="e">
        <f t="shared" si="82"/>
        <v>#REF!</v>
      </c>
      <c r="CK104" s="55" t="e">
        <f t="shared" si="82"/>
        <v>#REF!</v>
      </c>
      <c r="CL104" s="55" t="e">
        <f t="shared" si="82"/>
        <v>#REF!</v>
      </c>
      <c r="CM104" s="55" t="e">
        <f t="shared" si="82"/>
        <v>#REF!</v>
      </c>
      <c r="CN104" s="55" t="e">
        <f t="shared" si="82"/>
        <v>#REF!</v>
      </c>
      <c r="CO104" s="55" t="e">
        <f t="shared" si="82"/>
        <v>#REF!</v>
      </c>
      <c r="CP104" s="55" t="e">
        <f t="shared" si="82"/>
        <v>#REF!</v>
      </c>
      <c r="CQ104" s="55"/>
      <c r="CR104" s="55" t="e">
        <f t="shared" si="82"/>
        <v>#REF!</v>
      </c>
      <c r="CS104" s="55" t="e">
        <f t="shared" si="82"/>
        <v>#REF!</v>
      </c>
      <c r="CT104" s="55" t="e">
        <f t="shared" si="82"/>
        <v>#REF!</v>
      </c>
      <c r="CU104" s="55" t="e">
        <f t="shared" si="82"/>
        <v>#REF!</v>
      </c>
      <c r="CV104" s="55" t="e">
        <f t="shared" si="82"/>
        <v>#REF!</v>
      </c>
      <c r="CW104" s="55" t="e">
        <f t="shared" si="82"/>
        <v>#REF!</v>
      </c>
      <c r="CX104" s="55" t="e">
        <f t="shared" si="82"/>
        <v>#REF!</v>
      </c>
      <c r="CY104" s="55" t="e">
        <f t="shared" si="82"/>
        <v>#REF!</v>
      </c>
      <c r="CZ104" s="55" t="e">
        <f t="shared" si="82"/>
        <v>#REF!</v>
      </c>
      <c r="DA104" s="55" t="e">
        <f t="shared" si="82"/>
        <v>#REF!</v>
      </c>
      <c r="DB104" s="55" t="e">
        <f t="shared" si="82"/>
        <v>#REF!</v>
      </c>
      <c r="DC104" s="55" t="e">
        <f t="shared" si="82"/>
        <v>#REF!</v>
      </c>
      <c r="DD104" s="55"/>
      <c r="DE104" s="55" t="e">
        <f t="shared" si="82"/>
        <v>#REF!</v>
      </c>
      <c r="DF104" s="55" t="e">
        <f t="shared" si="82"/>
        <v>#REF!</v>
      </c>
      <c r="DG104" s="55" t="e">
        <f t="shared" si="82"/>
        <v>#REF!</v>
      </c>
      <c r="DH104" s="55" t="e">
        <f t="shared" si="82"/>
        <v>#REF!</v>
      </c>
      <c r="DI104" s="55" t="e">
        <f t="shared" si="82"/>
        <v>#REF!</v>
      </c>
      <c r="DJ104" s="55" t="e">
        <f t="shared" si="82"/>
        <v>#REF!</v>
      </c>
      <c r="DK104" s="55" t="e">
        <f t="shared" si="82"/>
        <v>#REF!</v>
      </c>
      <c r="DL104" s="55" t="e">
        <f t="shared" si="82"/>
        <v>#REF!</v>
      </c>
      <c r="DM104" s="55" t="e">
        <f t="shared" si="82"/>
        <v>#REF!</v>
      </c>
      <c r="DN104" s="55" t="e">
        <f t="shared" si="82"/>
        <v>#REF!</v>
      </c>
      <c r="DO104" s="55" t="e">
        <f t="shared" si="82"/>
        <v>#REF!</v>
      </c>
      <c r="DP104" s="55" t="e">
        <f t="shared" si="82"/>
        <v>#REF!</v>
      </c>
      <c r="DQ104" s="55"/>
      <c r="DR104" s="55" t="e">
        <f t="shared" si="82"/>
        <v>#REF!</v>
      </c>
      <c r="DS104" s="55" t="e">
        <f t="shared" si="82"/>
        <v>#REF!</v>
      </c>
      <c r="DT104" s="55" t="e">
        <f t="shared" si="82"/>
        <v>#REF!</v>
      </c>
      <c r="DU104" s="55" t="e">
        <f t="shared" si="82"/>
        <v>#REF!</v>
      </c>
      <c r="DV104" s="55" t="e">
        <f t="shared" si="82"/>
        <v>#REF!</v>
      </c>
      <c r="DW104" s="55" t="e">
        <f t="shared" si="82"/>
        <v>#REF!</v>
      </c>
      <c r="DX104" s="55" t="e">
        <f t="shared" si="82"/>
        <v>#REF!</v>
      </c>
      <c r="DY104" s="55" t="e">
        <f t="shared" si="82"/>
        <v>#REF!</v>
      </c>
      <c r="DZ104" s="55" t="e">
        <f t="shared" si="82"/>
        <v>#REF!</v>
      </c>
      <c r="EA104" s="55" t="e">
        <f t="shared" si="82"/>
        <v>#REF!</v>
      </c>
      <c r="EB104" s="55" t="e">
        <f t="shared" si="82"/>
        <v>#REF!</v>
      </c>
      <c r="EC104" s="55" t="e">
        <f t="shared" si="82"/>
        <v>#REF!</v>
      </c>
      <c r="EF104" s="195" t="e">
        <f>#REF!-'Margins tab to Forecast model'!H20</f>
        <v>#REF!</v>
      </c>
      <c r="EG104" s="195" t="e">
        <f>#REF!-'Margins tab to Forecast model'!I20</f>
        <v>#REF!</v>
      </c>
      <c r="EH104" s="195" t="e">
        <f>#REF!-'Margins tab to Forecast model'!J20</f>
        <v>#REF!</v>
      </c>
      <c r="EI104" s="195" t="e">
        <f>#REF!-'Margins tab to Forecast model'!K20</f>
        <v>#REF!</v>
      </c>
      <c r="EJ104" s="195" t="e">
        <f>#REF!-'Margins tab to Forecast model'!L20</f>
        <v>#REF!</v>
      </c>
      <c r="EK104" s="195" t="e">
        <f>#REF!-'Margins tab to Forecast model'!M20</f>
        <v>#REF!</v>
      </c>
      <c r="EL104" s="195" t="e">
        <f>#REF!-'Margins tab to Forecast model'!N20</f>
        <v>#REF!</v>
      </c>
      <c r="EM104" s="195" t="e">
        <f>#REF!-'Margins tab to Forecast model'!O20</f>
        <v>#REF!</v>
      </c>
      <c r="EN104" s="195" t="e">
        <f>#REF!-'Margins tab to Forecast model'!P20</f>
        <v>#REF!</v>
      </c>
      <c r="EO104" s="195" t="e">
        <f>#REF!-'Margins tab to Forecast model'!Q20</f>
        <v>#REF!</v>
      </c>
    </row>
    <row r="105" spans="1:145" x14ac:dyDescent="0.2">
      <c r="A105" s="37">
        <f t="shared" si="80"/>
        <v>49</v>
      </c>
      <c r="B105" s="35" t="s">
        <v>224</v>
      </c>
      <c r="C105" s="35"/>
      <c r="D105" s="35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203"/>
      <c r="AK105" s="203"/>
      <c r="AL105" s="203"/>
      <c r="AM105" s="203"/>
      <c r="AN105" s="203"/>
      <c r="AO105" s="203"/>
      <c r="AP105" s="203"/>
      <c r="AQ105" s="203"/>
      <c r="AR105" s="203"/>
      <c r="AS105" s="203"/>
      <c r="AT105" s="203"/>
      <c r="AU105" s="203"/>
      <c r="AV105" s="203"/>
      <c r="AW105" s="203"/>
      <c r="AX105" s="203"/>
      <c r="AY105" s="203"/>
      <c r="AZ105" s="203"/>
      <c r="BA105" s="203"/>
      <c r="BB105" s="203"/>
      <c r="BC105" s="203"/>
      <c r="BD105" s="203"/>
      <c r="BE105" s="203"/>
      <c r="BF105" s="203"/>
      <c r="BG105" s="203"/>
      <c r="BH105" s="203"/>
      <c r="BI105" s="203"/>
      <c r="BJ105" s="203"/>
      <c r="BK105" s="203"/>
      <c r="BL105" s="203"/>
      <c r="BM105" s="203"/>
      <c r="BN105" s="203"/>
      <c r="BO105" s="203"/>
      <c r="BP105" s="203"/>
      <c r="BQ105" s="203"/>
      <c r="BR105" s="203"/>
      <c r="BS105" s="203"/>
      <c r="BT105" s="203"/>
      <c r="BU105" s="203"/>
      <c r="BV105" s="203"/>
      <c r="BW105" s="203"/>
      <c r="BX105" s="203"/>
      <c r="BY105" s="203"/>
      <c r="BZ105" s="203"/>
      <c r="CA105" s="203"/>
      <c r="CB105" s="203"/>
      <c r="CC105" s="203"/>
      <c r="CD105" s="203"/>
      <c r="CE105" s="203"/>
      <c r="CF105" s="203"/>
      <c r="CG105" s="203"/>
      <c r="CH105" s="203"/>
      <c r="CI105" s="203"/>
      <c r="CJ105" s="203"/>
      <c r="CK105" s="203"/>
      <c r="CL105" s="203"/>
      <c r="CM105" s="203"/>
      <c r="CN105" s="203"/>
      <c r="CO105" s="203"/>
      <c r="CP105" s="203"/>
      <c r="CQ105" s="203"/>
      <c r="CR105" s="203"/>
      <c r="CS105" s="203"/>
      <c r="CT105" s="203"/>
      <c r="CU105" s="203"/>
      <c r="CV105" s="203"/>
      <c r="CW105" s="203"/>
      <c r="CX105" s="203"/>
      <c r="CY105" s="203"/>
      <c r="CZ105" s="203"/>
      <c r="DA105" s="203"/>
      <c r="DB105" s="203"/>
      <c r="DC105" s="203"/>
      <c r="DD105" s="203"/>
      <c r="DE105" s="203"/>
      <c r="DF105" s="203"/>
      <c r="DG105" s="203"/>
      <c r="DH105" s="203"/>
      <c r="DI105" s="203"/>
      <c r="DJ105" s="203"/>
      <c r="DK105" s="203"/>
      <c r="DL105" s="203"/>
      <c r="DM105" s="203"/>
      <c r="DN105" s="203"/>
      <c r="DO105" s="203"/>
      <c r="DP105" s="203"/>
      <c r="DQ105" s="203"/>
      <c r="DR105" s="203"/>
      <c r="DS105" s="203"/>
      <c r="DT105" s="203"/>
      <c r="DU105" s="203"/>
      <c r="DV105" s="203"/>
      <c r="DW105" s="203"/>
      <c r="DX105" s="203"/>
      <c r="DY105" s="203"/>
      <c r="DZ105" s="203"/>
      <c r="EA105" s="203"/>
      <c r="EB105" s="203"/>
      <c r="EC105" s="203"/>
    </row>
    <row r="106" spans="1:145" x14ac:dyDescent="0.2">
      <c r="B106" s="35"/>
      <c r="C106" s="35"/>
      <c r="D106" s="3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</row>
    <row r="107" spans="1:145" x14ac:dyDescent="0.2">
      <c r="A107" s="37">
        <f>A65+20</f>
        <v>50</v>
      </c>
      <c r="B107" s="35"/>
      <c r="C107" s="31" t="s">
        <v>54</v>
      </c>
      <c r="D107" s="31"/>
      <c r="E107" s="55" t="e">
        <f t="shared" ref="E107" si="83">+E96+E102+SUM(E104:E105)</f>
        <v>#REF!</v>
      </c>
      <c r="F107" s="55" t="e">
        <f t="shared" ref="F107:BP107" si="84">+F96+F102+SUM(F104:F105)</f>
        <v>#REF!</v>
      </c>
      <c r="G107" s="55" t="e">
        <f t="shared" si="84"/>
        <v>#REF!</v>
      </c>
      <c r="H107" s="55" t="e">
        <f t="shared" si="84"/>
        <v>#REF!</v>
      </c>
      <c r="I107" s="55" t="e">
        <f t="shared" si="84"/>
        <v>#REF!</v>
      </c>
      <c r="J107" s="55" t="e">
        <f t="shared" si="84"/>
        <v>#REF!</v>
      </c>
      <c r="K107" s="55" t="e">
        <f t="shared" si="84"/>
        <v>#REF!</v>
      </c>
      <c r="L107" s="55" t="e">
        <f t="shared" si="84"/>
        <v>#REF!</v>
      </c>
      <c r="M107" s="55" t="e">
        <f t="shared" si="84"/>
        <v>#REF!</v>
      </c>
      <c r="N107" s="55" t="e">
        <f t="shared" si="84"/>
        <v>#REF!</v>
      </c>
      <c r="O107" s="55" t="e">
        <f t="shared" si="84"/>
        <v>#REF!</v>
      </c>
      <c r="P107" s="55" t="e">
        <f t="shared" si="84"/>
        <v>#REF!</v>
      </c>
      <c r="Q107" s="55"/>
      <c r="R107" s="55" t="e">
        <f t="shared" si="84"/>
        <v>#REF!</v>
      </c>
      <c r="S107" s="55" t="e">
        <f t="shared" si="84"/>
        <v>#REF!</v>
      </c>
      <c r="T107" s="55" t="e">
        <f t="shared" si="84"/>
        <v>#REF!</v>
      </c>
      <c r="U107" s="55" t="e">
        <f t="shared" si="84"/>
        <v>#REF!</v>
      </c>
      <c r="V107" s="55" t="e">
        <f t="shared" si="84"/>
        <v>#REF!</v>
      </c>
      <c r="W107" s="55" t="e">
        <f t="shared" si="84"/>
        <v>#REF!</v>
      </c>
      <c r="X107" s="55" t="e">
        <f t="shared" si="84"/>
        <v>#REF!</v>
      </c>
      <c r="Y107" s="55" t="e">
        <f t="shared" si="84"/>
        <v>#REF!</v>
      </c>
      <c r="Z107" s="55" t="e">
        <f t="shared" si="84"/>
        <v>#REF!</v>
      </c>
      <c r="AA107" s="55" t="e">
        <f t="shared" si="84"/>
        <v>#REF!</v>
      </c>
      <c r="AB107" s="55" t="e">
        <f t="shared" si="84"/>
        <v>#REF!</v>
      </c>
      <c r="AC107" s="55" t="e">
        <f t="shared" si="84"/>
        <v>#REF!</v>
      </c>
      <c r="AD107" s="55"/>
      <c r="AE107" s="55" t="e">
        <f t="shared" si="84"/>
        <v>#REF!</v>
      </c>
      <c r="AF107" s="55" t="e">
        <f t="shared" si="84"/>
        <v>#REF!</v>
      </c>
      <c r="AG107" s="55" t="e">
        <f t="shared" si="84"/>
        <v>#REF!</v>
      </c>
      <c r="AH107" s="55" t="e">
        <f t="shared" si="84"/>
        <v>#REF!</v>
      </c>
      <c r="AI107" s="55" t="e">
        <f t="shared" si="84"/>
        <v>#REF!</v>
      </c>
      <c r="AJ107" s="55" t="e">
        <f t="shared" si="84"/>
        <v>#REF!</v>
      </c>
      <c r="AK107" s="55" t="e">
        <f t="shared" si="84"/>
        <v>#REF!</v>
      </c>
      <c r="AL107" s="55" t="e">
        <f t="shared" si="84"/>
        <v>#REF!</v>
      </c>
      <c r="AM107" s="55" t="e">
        <f t="shared" si="84"/>
        <v>#REF!</v>
      </c>
      <c r="AN107" s="55" t="e">
        <f t="shared" si="84"/>
        <v>#REF!</v>
      </c>
      <c r="AO107" s="55" t="e">
        <f t="shared" si="84"/>
        <v>#REF!</v>
      </c>
      <c r="AP107" s="55" t="e">
        <f t="shared" si="84"/>
        <v>#REF!</v>
      </c>
      <c r="AQ107" s="55"/>
      <c r="AR107" s="55" t="e">
        <f t="shared" si="84"/>
        <v>#REF!</v>
      </c>
      <c r="AS107" s="55" t="e">
        <f t="shared" si="84"/>
        <v>#REF!</v>
      </c>
      <c r="AT107" s="55" t="e">
        <f t="shared" si="84"/>
        <v>#REF!</v>
      </c>
      <c r="AU107" s="55" t="e">
        <f t="shared" si="84"/>
        <v>#REF!</v>
      </c>
      <c r="AV107" s="55" t="e">
        <f t="shared" si="84"/>
        <v>#REF!</v>
      </c>
      <c r="AW107" s="55" t="e">
        <f t="shared" si="84"/>
        <v>#REF!</v>
      </c>
      <c r="AX107" s="55" t="e">
        <f t="shared" si="84"/>
        <v>#REF!</v>
      </c>
      <c r="AY107" s="55" t="e">
        <f t="shared" si="84"/>
        <v>#REF!</v>
      </c>
      <c r="AZ107" s="55" t="e">
        <f t="shared" si="84"/>
        <v>#REF!</v>
      </c>
      <c r="BA107" s="55" t="e">
        <f t="shared" si="84"/>
        <v>#REF!</v>
      </c>
      <c r="BB107" s="55" t="e">
        <f t="shared" si="84"/>
        <v>#REF!</v>
      </c>
      <c r="BC107" s="55" t="e">
        <f t="shared" si="84"/>
        <v>#REF!</v>
      </c>
      <c r="BD107" s="55"/>
      <c r="BE107" s="55" t="e">
        <f t="shared" si="84"/>
        <v>#REF!</v>
      </c>
      <c r="BF107" s="55" t="e">
        <f t="shared" si="84"/>
        <v>#REF!</v>
      </c>
      <c r="BG107" s="55" t="e">
        <f t="shared" si="84"/>
        <v>#REF!</v>
      </c>
      <c r="BH107" s="55" t="e">
        <f t="shared" si="84"/>
        <v>#REF!</v>
      </c>
      <c r="BI107" s="55" t="e">
        <f t="shared" si="84"/>
        <v>#REF!</v>
      </c>
      <c r="BJ107" s="55" t="e">
        <f t="shared" si="84"/>
        <v>#REF!</v>
      </c>
      <c r="BK107" s="55" t="e">
        <f t="shared" si="84"/>
        <v>#REF!</v>
      </c>
      <c r="BL107" s="55" t="e">
        <f t="shared" si="84"/>
        <v>#REF!</v>
      </c>
      <c r="BM107" s="55" t="e">
        <f t="shared" si="84"/>
        <v>#REF!</v>
      </c>
      <c r="BN107" s="55" t="e">
        <f t="shared" si="84"/>
        <v>#REF!</v>
      </c>
      <c r="BO107" s="55" t="e">
        <f t="shared" si="84"/>
        <v>#REF!</v>
      </c>
      <c r="BP107" s="55" t="e">
        <f t="shared" si="84"/>
        <v>#REF!</v>
      </c>
      <c r="BQ107" s="55"/>
      <c r="BR107" s="55" t="e">
        <f t="shared" ref="BR107:EC107" si="85">+BR96+BR102+SUM(BR104:BR105)</f>
        <v>#REF!</v>
      </c>
      <c r="BS107" s="55" t="e">
        <f t="shared" si="85"/>
        <v>#REF!</v>
      </c>
      <c r="BT107" s="55" t="e">
        <f t="shared" si="85"/>
        <v>#REF!</v>
      </c>
      <c r="BU107" s="55" t="e">
        <f t="shared" si="85"/>
        <v>#REF!</v>
      </c>
      <c r="BV107" s="55" t="e">
        <f t="shared" si="85"/>
        <v>#REF!</v>
      </c>
      <c r="BW107" s="55" t="e">
        <f t="shared" si="85"/>
        <v>#REF!</v>
      </c>
      <c r="BX107" s="55" t="e">
        <f t="shared" si="85"/>
        <v>#REF!</v>
      </c>
      <c r="BY107" s="55" t="e">
        <f t="shared" si="85"/>
        <v>#REF!</v>
      </c>
      <c r="BZ107" s="55" t="e">
        <f t="shared" si="85"/>
        <v>#REF!</v>
      </c>
      <c r="CA107" s="55" t="e">
        <f t="shared" si="85"/>
        <v>#REF!</v>
      </c>
      <c r="CB107" s="55" t="e">
        <f t="shared" si="85"/>
        <v>#REF!</v>
      </c>
      <c r="CC107" s="55" t="e">
        <f t="shared" si="85"/>
        <v>#REF!</v>
      </c>
      <c r="CD107" s="55"/>
      <c r="CE107" s="55" t="e">
        <f t="shared" si="85"/>
        <v>#REF!</v>
      </c>
      <c r="CF107" s="55" t="e">
        <f t="shared" si="85"/>
        <v>#REF!</v>
      </c>
      <c r="CG107" s="55" t="e">
        <f t="shared" si="85"/>
        <v>#REF!</v>
      </c>
      <c r="CH107" s="55" t="e">
        <f t="shared" si="85"/>
        <v>#REF!</v>
      </c>
      <c r="CI107" s="55" t="e">
        <f t="shared" si="85"/>
        <v>#REF!</v>
      </c>
      <c r="CJ107" s="55" t="e">
        <f t="shared" si="85"/>
        <v>#REF!</v>
      </c>
      <c r="CK107" s="55" t="e">
        <f t="shared" si="85"/>
        <v>#REF!</v>
      </c>
      <c r="CL107" s="55" t="e">
        <f t="shared" si="85"/>
        <v>#REF!</v>
      </c>
      <c r="CM107" s="55" t="e">
        <f t="shared" si="85"/>
        <v>#REF!</v>
      </c>
      <c r="CN107" s="55" t="e">
        <f t="shared" si="85"/>
        <v>#REF!</v>
      </c>
      <c r="CO107" s="55" t="e">
        <f t="shared" si="85"/>
        <v>#REF!</v>
      </c>
      <c r="CP107" s="55" t="e">
        <f t="shared" si="85"/>
        <v>#REF!</v>
      </c>
      <c r="CQ107" s="55"/>
      <c r="CR107" s="55" t="e">
        <f t="shared" si="85"/>
        <v>#REF!</v>
      </c>
      <c r="CS107" s="55" t="e">
        <f t="shared" si="85"/>
        <v>#REF!</v>
      </c>
      <c r="CT107" s="55" t="e">
        <f t="shared" si="85"/>
        <v>#REF!</v>
      </c>
      <c r="CU107" s="55" t="e">
        <f t="shared" si="85"/>
        <v>#REF!</v>
      </c>
      <c r="CV107" s="55" t="e">
        <f t="shared" si="85"/>
        <v>#REF!</v>
      </c>
      <c r="CW107" s="55" t="e">
        <f t="shared" si="85"/>
        <v>#REF!</v>
      </c>
      <c r="CX107" s="55" t="e">
        <f t="shared" si="85"/>
        <v>#REF!</v>
      </c>
      <c r="CY107" s="55" t="e">
        <f t="shared" si="85"/>
        <v>#REF!</v>
      </c>
      <c r="CZ107" s="55" t="e">
        <f t="shared" si="85"/>
        <v>#REF!</v>
      </c>
      <c r="DA107" s="55" t="e">
        <f t="shared" si="85"/>
        <v>#REF!</v>
      </c>
      <c r="DB107" s="55" t="e">
        <f t="shared" si="85"/>
        <v>#REF!</v>
      </c>
      <c r="DC107" s="55" t="e">
        <f t="shared" si="85"/>
        <v>#REF!</v>
      </c>
      <c r="DD107" s="55"/>
      <c r="DE107" s="55" t="e">
        <f t="shared" si="85"/>
        <v>#REF!</v>
      </c>
      <c r="DF107" s="55" t="e">
        <f t="shared" si="85"/>
        <v>#REF!</v>
      </c>
      <c r="DG107" s="55" t="e">
        <f t="shared" si="85"/>
        <v>#REF!</v>
      </c>
      <c r="DH107" s="55" t="e">
        <f t="shared" si="85"/>
        <v>#REF!</v>
      </c>
      <c r="DI107" s="55" t="e">
        <f t="shared" si="85"/>
        <v>#REF!</v>
      </c>
      <c r="DJ107" s="55" t="e">
        <f t="shared" si="85"/>
        <v>#REF!</v>
      </c>
      <c r="DK107" s="55" t="e">
        <f t="shared" si="85"/>
        <v>#REF!</v>
      </c>
      <c r="DL107" s="55" t="e">
        <f t="shared" si="85"/>
        <v>#REF!</v>
      </c>
      <c r="DM107" s="55" t="e">
        <f t="shared" si="85"/>
        <v>#REF!</v>
      </c>
      <c r="DN107" s="55" t="e">
        <f t="shared" si="85"/>
        <v>#REF!</v>
      </c>
      <c r="DO107" s="55" t="e">
        <f t="shared" si="85"/>
        <v>#REF!</v>
      </c>
      <c r="DP107" s="55" t="e">
        <f t="shared" si="85"/>
        <v>#REF!</v>
      </c>
      <c r="DQ107" s="55"/>
      <c r="DR107" s="55" t="e">
        <f t="shared" si="85"/>
        <v>#REF!</v>
      </c>
      <c r="DS107" s="55" t="e">
        <f t="shared" si="85"/>
        <v>#REF!</v>
      </c>
      <c r="DT107" s="55" t="e">
        <f t="shared" si="85"/>
        <v>#REF!</v>
      </c>
      <c r="DU107" s="55" t="e">
        <f t="shared" si="85"/>
        <v>#REF!</v>
      </c>
      <c r="DV107" s="55" t="e">
        <f t="shared" si="85"/>
        <v>#REF!</v>
      </c>
      <c r="DW107" s="55" t="e">
        <f t="shared" si="85"/>
        <v>#REF!</v>
      </c>
      <c r="DX107" s="55" t="e">
        <f t="shared" si="85"/>
        <v>#REF!</v>
      </c>
      <c r="DY107" s="55" t="e">
        <f t="shared" si="85"/>
        <v>#REF!</v>
      </c>
      <c r="DZ107" s="55" t="e">
        <f t="shared" si="85"/>
        <v>#REF!</v>
      </c>
      <c r="EA107" s="55" t="e">
        <f t="shared" si="85"/>
        <v>#REF!</v>
      </c>
      <c r="EB107" s="55" t="e">
        <f t="shared" si="85"/>
        <v>#REF!</v>
      </c>
      <c r="EC107" s="55" t="e">
        <f t="shared" si="85"/>
        <v>#REF!</v>
      </c>
      <c r="EF107" s="195" t="e">
        <f>#REF!-'Margins tab to Forecast model'!H23</f>
        <v>#REF!</v>
      </c>
      <c r="EG107" s="195" t="e">
        <f>#REF!-'Margins tab to Forecast model'!I23</f>
        <v>#REF!</v>
      </c>
      <c r="EH107" s="195" t="e">
        <f>#REF!-'Margins tab to Forecast model'!J23</f>
        <v>#REF!</v>
      </c>
      <c r="EI107" s="195" t="e">
        <f>#REF!-'Margins tab to Forecast model'!K23</f>
        <v>#REF!</v>
      </c>
      <c r="EJ107" s="195" t="e">
        <f>#REF!-'Margins tab to Forecast model'!L23</f>
        <v>#REF!</v>
      </c>
      <c r="EK107" s="195" t="e">
        <f>#REF!-'Margins tab to Forecast model'!M23</f>
        <v>#REF!</v>
      </c>
      <c r="EL107" s="195" t="e">
        <f>#REF!-'Margins tab to Forecast model'!N23</f>
        <v>#REF!</v>
      </c>
      <c r="EM107" s="195" t="e">
        <f>#REF!-'Margins tab to Forecast model'!O23</f>
        <v>#REF!</v>
      </c>
      <c r="EN107" s="195" t="e">
        <f>#REF!-'Margins tab to Forecast model'!P23</f>
        <v>#REF!</v>
      </c>
      <c r="EO107" s="195" t="e">
        <f>#REF!-'Margins tab to Forecast model'!Q23</f>
        <v>#REF!</v>
      </c>
    </row>
    <row r="108" spans="1:145" x14ac:dyDescent="0.2"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</row>
    <row r="109" spans="1:145" x14ac:dyDescent="0.2"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</row>
    <row r="110" spans="1:145" x14ac:dyDescent="0.2">
      <c r="A110" s="35" t="s">
        <v>55</v>
      </c>
      <c r="B110" s="35"/>
      <c r="C110" s="35"/>
      <c r="D110" s="35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</row>
    <row r="111" spans="1:145" x14ac:dyDescent="0.2">
      <c r="A111" s="35"/>
      <c r="B111" s="35"/>
      <c r="C111" s="35"/>
      <c r="D111" s="35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</row>
    <row r="112" spans="1:145" x14ac:dyDescent="0.2">
      <c r="A112" s="37">
        <f t="shared" ref="A112:A117" si="86">A70+20</f>
        <v>51</v>
      </c>
      <c r="B112" s="35" t="s">
        <v>56</v>
      </c>
      <c r="C112" s="35"/>
      <c r="D112" s="35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  <c r="DZ112" s="60"/>
      <c r="EA112" s="60"/>
      <c r="EB112" s="60"/>
      <c r="EC112" s="60"/>
    </row>
    <row r="113" spans="1:145" x14ac:dyDescent="0.2">
      <c r="A113" s="37">
        <f t="shared" si="86"/>
        <v>52</v>
      </c>
      <c r="B113" s="34" t="s">
        <v>57</v>
      </c>
      <c r="C113" s="35"/>
      <c r="D113" s="35"/>
      <c r="E113" s="204" t="e">
        <f t="shared" ref="E113:T115" si="87">E71+E29</f>
        <v>#REF!</v>
      </c>
      <c r="F113" s="204" t="e">
        <f t="shared" si="87"/>
        <v>#REF!</v>
      </c>
      <c r="G113" s="204" t="e">
        <f t="shared" si="87"/>
        <v>#REF!</v>
      </c>
      <c r="H113" s="204" t="e">
        <f t="shared" si="87"/>
        <v>#REF!</v>
      </c>
      <c r="I113" s="204" t="e">
        <f t="shared" si="87"/>
        <v>#REF!</v>
      </c>
      <c r="J113" s="204" t="e">
        <f t="shared" si="87"/>
        <v>#REF!</v>
      </c>
      <c r="K113" s="204" t="e">
        <f t="shared" si="87"/>
        <v>#REF!</v>
      </c>
      <c r="L113" s="204" t="e">
        <f t="shared" si="87"/>
        <v>#REF!</v>
      </c>
      <c r="M113" s="204" t="e">
        <f t="shared" si="87"/>
        <v>#REF!</v>
      </c>
      <c r="N113" s="204" t="e">
        <f t="shared" si="87"/>
        <v>#REF!</v>
      </c>
      <c r="O113" s="204" t="e">
        <f t="shared" si="87"/>
        <v>#REF!</v>
      </c>
      <c r="P113" s="204" t="e">
        <f t="shared" si="87"/>
        <v>#REF!</v>
      </c>
      <c r="Q113" s="204"/>
      <c r="R113" s="204" t="e">
        <f t="shared" si="87"/>
        <v>#REF!</v>
      </c>
      <c r="S113" s="204" t="e">
        <f t="shared" si="87"/>
        <v>#REF!</v>
      </c>
      <c r="T113" s="204" t="e">
        <f t="shared" si="87"/>
        <v>#REF!</v>
      </c>
      <c r="U113" s="204" t="e">
        <f t="shared" ref="U113:CF115" si="88">U71+U29</f>
        <v>#REF!</v>
      </c>
      <c r="V113" s="204" t="e">
        <f t="shared" si="88"/>
        <v>#REF!</v>
      </c>
      <c r="W113" s="204" t="e">
        <f t="shared" si="88"/>
        <v>#REF!</v>
      </c>
      <c r="X113" s="204" t="e">
        <f t="shared" si="88"/>
        <v>#REF!</v>
      </c>
      <c r="Y113" s="204" t="e">
        <f t="shared" si="88"/>
        <v>#REF!</v>
      </c>
      <c r="Z113" s="204" t="e">
        <f t="shared" si="88"/>
        <v>#REF!</v>
      </c>
      <c r="AA113" s="204" t="e">
        <f t="shared" si="88"/>
        <v>#REF!</v>
      </c>
      <c r="AB113" s="204" t="e">
        <f t="shared" si="88"/>
        <v>#REF!</v>
      </c>
      <c r="AC113" s="204" t="e">
        <f t="shared" si="88"/>
        <v>#REF!</v>
      </c>
      <c r="AD113" s="204"/>
      <c r="AE113" s="204" t="e">
        <f t="shared" si="88"/>
        <v>#REF!</v>
      </c>
      <c r="AF113" s="204" t="e">
        <f t="shared" si="88"/>
        <v>#REF!</v>
      </c>
      <c r="AG113" s="204" t="e">
        <f t="shared" si="88"/>
        <v>#REF!</v>
      </c>
      <c r="AH113" s="204" t="e">
        <f t="shared" si="88"/>
        <v>#REF!</v>
      </c>
      <c r="AI113" s="204" t="e">
        <f t="shared" si="88"/>
        <v>#REF!</v>
      </c>
      <c r="AJ113" s="204" t="e">
        <f t="shared" si="88"/>
        <v>#REF!</v>
      </c>
      <c r="AK113" s="204" t="e">
        <f t="shared" si="88"/>
        <v>#REF!</v>
      </c>
      <c r="AL113" s="204" t="e">
        <f t="shared" si="88"/>
        <v>#REF!</v>
      </c>
      <c r="AM113" s="204" t="e">
        <f t="shared" si="88"/>
        <v>#REF!</v>
      </c>
      <c r="AN113" s="204" t="e">
        <f t="shared" si="88"/>
        <v>#REF!</v>
      </c>
      <c r="AO113" s="204" t="e">
        <f t="shared" si="88"/>
        <v>#REF!</v>
      </c>
      <c r="AP113" s="204" t="e">
        <f t="shared" si="88"/>
        <v>#REF!</v>
      </c>
      <c r="AQ113" s="204"/>
      <c r="AR113" s="204" t="e">
        <f t="shared" si="88"/>
        <v>#REF!</v>
      </c>
      <c r="AS113" s="204" t="e">
        <f t="shared" si="88"/>
        <v>#REF!</v>
      </c>
      <c r="AT113" s="204" t="e">
        <f t="shared" si="88"/>
        <v>#REF!</v>
      </c>
      <c r="AU113" s="204" t="e">
        <f t="shared" si="88"/>
        <v>#REF!</v>
      </c>
      <c r="AV113" s="204" t="e">
        <f t="shared" si="88"/>
        <v>#REF!</v>
      </c>
      <c r="AW113" s="204" t="e">
        <f t="shared" si="88"/>
        <v>#REF!</v>
      </c>
      <c r="AX113" s="204" t="e">
        <f t="shared" si="88"/>
        <v>#REF!</v>
      </c>
      <c r="AY113" s="204" t="e">
        <f t="shared" si="88"/>
        <v>#REF!</v>
      </c>
      <c r="AZ113" s="204" t="e">
        <f t="shared" si="88"/>
        <v>#REF!</v>
      </c>
      <c r="BA113" s="204" t="e">
        <f t="shared" si="88"/>
        <v>#REF!</v>
      </c>
      <c r="BB113" s="204" t="e">
        <f t="shared" si="88"/>
        <v>#REF!</v>
      </c>
      <c r="BC113" s="204" t="e">
        <f t="shared" si="88"/>
        <v>#REF!</v>
      </c>
      <c r="BD113" s="204"/>
      <c r="BE113" s="204" t="e">
        <f t="shared" si="88"/>
        <v>#REF!</v>
      </c>
      <c r="BF113" s="204" t="e">
        <f t="shared" si="88"/>
        <v>#REF!</v>
      </c>
      <c r="BG113" s="204" t="e">
        <f t="shared" si="88"/>
        <v>#REF!</v>
      </c>
      <c r="BH113" s="204" t="e">
        <f t="shared" si="88"/>
        <v>#REF!</v>
      </c>
      <c r="BI113" s="204" t="e">
        <f t="shared" si="88"/>
        <v>#REF!</v>
      </c>
      <c r="BJ113" s="204" t="e">
        <f t="shared" si="88"/>
        <v>#REF!</v>
      </c>
      <c r="BK113" s="204" t="e">
        <f t="shared" si="88"/>
        <v>#REF!</v>
      </c>
      <c r="BL113" s="204" t="e">
        <f t="shared" si="88"/>
        <v>#REF!</v>
      </c>
      <c r="BM113" s="204" t="e">
        <f t="shared" si="88"/>
        <v>#REF!</v>
      </c>
      <c r="BN113" s="204" t="e">
        <f t="shared" si="88"/>
        <v>#REF!</v>
      </c>
      <c r="BO113" s="204" t="e">
        <f t="shared" si="88"/>
        <v>#REF!</v>
      </c>
      <c r="BP113" s="204" t="e">
        <f t="shared" si="88"/>
        <v>#REF!</v>
      </c>
      <c r="BQ113" s="204"/>
      <c r="BR113" s="204" t="e">
        <f t="shared" si="88"/>
        <v>#REF!</v>
      </c>
      <c r="BS113" s="204" t="e">
        <f t="shared" si="88"/>
        <v>#REF!</v>
      </c>
      <c r="BT113" s="204" t="e">
        <f t="shared" si="88"/>
        <v>#REF!</v>
      </c>
      <c r="BU113" s="204" t="e">
        <f t="shared" si="88"/>
        <v>#REF!</v>
      </c>
      <c r="BV113" s="204" t="e">
        <f t="shared" si="88"/>
        <v>#REF!</v>
      </c>
      <c r="BW113" s="204" t="e">
        <f t="shared" si="88"/>
        <v>#REF!</v>
      </c>
      <c r="BX113" s="204" t="e">
        <f t="shared" si="88"/>
        <v>#REF!</v>
      </c>
      <c r="BY113" s="204" t="e">
        <f t="shared" si="88"/>
        <v>#REF!</v>
      </c>
      <c r="BZ113" s="204" t="e">
        <f t="shared" si="88"/>
        <v>#REF!</v>
      </c>
      <c r="CA113" s="204" t="e">
        <f t="shared" si="88"/>
        <v>#REF!</v>
      </c>
      <c r="CB113" s="204" t="e">
        <f t="shared" si="88"/>
        <v>#REF!</v>
      </c>
      <c r="CC113" s="204" t="e">
        <f t="shared" si="88"/>
        <v>#REF!</v>
      </c>
      <c r="CD113" s="204"/>
      <c r="CE113" s="204" t="e">
        <f t="shared" si="88"/>
        <v>#REF!</v>
      </c>
      <c r="CF113" s="204" t="e">
        <f t="shared" si="88"/>
        <v>#REF!</v>
      </c>
      <c r="CG113" s="204" t="e">
        <f t="shared" ref="CG113:EC115" si="89">CG71+CG29</f>
        <v>#REF!</v>
      </c>
      <c r="CH113" s="204" t="e">
        <f t="shared" si="89"/>
        <v>#REF!</v>
      </c>
      <c r="CI113" s="204" t="e">
        <f t="shared" si="89"/>
        <v>#REF!</v>
      </c>
      <c r="CJ113" s="204" t="e">
        <f t="shared" si="89"/>
        <v>#REF!</v>
      </c>
      <c r="CK113" s="204" t="e">
        <f t="shared" si="89"/>
        <v>#REF!</v>
      </c>
      <c r="CL113" s="204" t="e">
        <f t="shared" si="89"/>
        <v>#REF!</v>
      </c>
      <c r="CM113" s="204" t="e">
        <f t="shared" si="89"/>
        <v>#REF!</v>
      </c>
      <c r="CN113" s="204" t="e">
        <f t="shared" si="89"/>
        <v>#REF!</v>
      </c>
      <c r="CO113" s="204" t="e">
        <f t="shared" si="89"/>
        <v>#REF!</v>
      </c>
      <c r="CP113" s="204" t="e">
        <f t="shared" si="89"/>
        <v>#REF!</v>
      </c>
      <c r="CQ113" s="204"/>
      <c r="CR113" s="204" t="e">
        <f t="shared" si="89"/>
        <v>#REF!</v>
      </c>
      <c r="CS113" s="204" t="e">
        <f t="shared" si="89"/>
        <v>#REF!</v>
      </c>
      <c r="CT113" s="204" t="e">
        <f t="shared" si="89"/>
        <v>#REF!</v>
      </c>
      <c r="CU113" s="204" t="e">
        <f t="shared" si="89"/>
        <v>#REF!</v>
      </c>
      <c r="CV113" s="204" t="e">
        <f t="shared" si="89"/>
        <v>#REF!</v>
      </c>
      <c r="CW113" s="204" t="e">
        <f t="shared" si="89"/>
        <v>#REF!</v>
      </c>
      <c r="CX113" s="204" t="e">
        <f t="shared" si="89"/>
        <v>#REF!</v>
      </c>
      <c r="CY113" s="204" t="e">
        <f t="shared" si="89"/>
        <v>#REF!</v>
      </c>
      <c r="CZ113" s="204" t="e">
        <f t="shared" si="89"/>
        <v>#REF!</v>
      </c>
      <c r="DA113" s="204" t="e">
        <f t="shared" si="89"/>
        <v>#REF!</v>
      </c>
      <c r="DB113" s="204" t="e">
        <f t="shared" si="89"/>
        <v>#REF!</v>
      </c>
      <c r="DC113" s="204" t="e">
        <f t="shared" si="89"/>
        <v>#REF!</v>
      </c>
      <c r="DD113" s="204"/>
      <c r="DE113" s="204" t="e">
        <f t="shared" si="89"/>
        <v>#REF!</v>
      </c>
      <c r="DF113" s="204" t="e">
        <f t="shared" si="89"/>
        <v>#REF!</v>
      </c>
      <c r="DG113" s="204" t="e">
        <f t="shared" si="89"/>
        <v>#REF!</v>
      </c>
      <c r="DH113" s="204" t="e">
        <f t="shared" si="89"/>
        <v>#REF!</v>
      </c>
      <c r="DI113" s="204" t="e">
        <f t="shared" si="89"/>
        <v>#REF!</v>
      </c>
      <c r="DJ113" s="204" t="e">
        <f t="shared" si="89"/>
        <v>#REF!</v>
      </c>
      <c r="DK113" s="204" t="e">
        <f t="shared" si="89"/>
        <v>#REF!</v>
      </c>
      <c r="DL113" s="204" t="e">
        <f t="shared" si="89"/>
        <v>#REF!</v>
      </c>
      <c r="DM113" s="204" t="e">
        <f t="shared" si="89"/>
        <v>#REF!</v>
      </c>
      <c r="DN113" s="204" t="e">
        <f t="shared" si="89"/>
        <v>#REF!</v>
      </c>
      <c r="DO113" s="204" t="e">
        <f t="shared" si="89"/>
        <v>#REF!</v>
      </c>
      <c r="DP113" s="204" t="e">
        <f t="shared" si="89"/>
        <v>#REF!</v>
      </c>
      <c r="DQ113" s="204"/>
      <c r="DR113" s="204" t="e">
        <f t="shared" si="89"/>
        <v>#REF!</v>
      </c>
      <c r="DS113" s="204" t="e">
        <f t="shared" si="89"/>
        <v>#REF!</v>
      </c>
      <c r="DT113" s="204" t="e">
        <f t="shared" si="89"/>
        <v>#REF!</v>
      </c>
      <c r="DU113" s="204" t="e">
        <f t="shared" si="89"/>
        <v>#REF!</v>
      </c>
      <c r="DV113" s="204" t="e">
        <f t="shared" si="89"/>
        <v>#REF!</v>
      </c>
      <c r="DW113" s="204" t="e">
        <f t="shared" si="89"/>
        <v>#REF!</v>
      </c>
      <c r="DX113" s="204" t="e">
        <f t="shared" si="89"/>
        <v>#REF!</v>
      </c>
      <c r="DY113" s="204" t="e">
        <f t="shared" si="89"/>
        <v>#REF!</v>
      </c>
      <c r="DZ113" s="204" t="e">
        <f t="shared" si="89"/>
        <v>#REF!</v>
      </c>
      <c r="EA113" s="204" t="e">
        <f t="shared" si="89"/>
        <v>#REF!</v>
      </c>
      <c r="EB113" s="204" t="e">
        <f t="shared" si="89"/>
        <v>#REF!</v>
      </c>
      <c r="EC113" s="204" t="e">
        <f t="shared" si="89"/>
        <v>#REF!</v>
      </c>
      <c r="EF113" s="195" t="e">
        <f>#REF!-'Margins tab to Forecast model'!H29</f>
        <v>#REF!</v>
      </c>
      <c r="EG113" s="195" t="e">
        <f>#REF!-'Margins tab to Forecast model'!I29</f>
        <v>#REF!</v>
      </c>
      <c r="EH113" s="195" t="e">
        <f>#REF!-'Margins tab to Forecast model'!J29</f>
        <v>#REF!</v>
      </c>
      <c r="EI113" s="195" t="e">
        <f>#REF!-'Margins tab to Forecast model'!K29</f>
        <v>#REF!</v>
      </c>
      <c r="EJ113" s="195" t="e">
        <f>#REF!-'Margins tab to Forecast model'!L29</f>
        <v>#REF!</v>
      </c>
      <c r="EK113" s="195" t="e">
        <f>#REF!-'Margins tab to Forecast model'!M29</f>
        <v>#REF!</v>
      </c>
      <c r="EL113" s="195" t="e">
        <f>#REF!-'Margins tab to Forecast model'!N29</f>
        <v>#REF!</v>
      </c>
      <c r="EM113" s="195" t="e">
        <f>#REF!-'Margins tab to Forecast model'!O29</f>
        <v>#REF!</v>
      </c>
      <c r="EN113" s="195" t="e">
        <f>#REF!-'Margins tab to Forecast model'!P29</f>
        <v>#REF!</v>
      </c>
      <c r="EO113" s="195" t="e">
        <f>#REF!-'Margins tab to Forecast model'!Q29</f>
        <v>#REF!</v>
      </c>
    </row>
    <row r="114" spans="1:145" x14ac:dyDescent="0.2">
      <c r="A114" s="37">
        <f t="shared" si="86"/>
        <v>53</v>
      </c>
      <c r="B114" s="43" t="s">
        <v>58</v>
      </c>
      <c r="C114" s="34"/>
      <c r="D114" s="34"/>
      <c r="E114" s="205" t="e">
        <f t="shared" si="87"/>
        <v>#REF!</v>
      </c>
      <c r="F114" s="205" t="e">
        <f t="shared" ref="F114:BP115" si="90">F72+F30</f>
        <v>#REF!</v>
      </c>
      <c r="G114" s="205" t="e">
        <f t="shared" si="90"/>
        <v>#REF!</v>
      </c>
      <c r="H114" s="205" t="e">
        <f t="shared" si="90"/>
        <v>#REF!</v>
      </c>
      <c r="I114" s="205" t="e">
        <f t="shared" si="90"/>
        <v>#REF!</v>
      </c>
      <c r="J114" s="205" t="e">
        <f t="shared" si="90"/>
        <v>#REF!</v>
      </c>
      <c r="K114" s="205" t="e">
        <f t="shared" si="90"/>
        <v>#REF!</v>
      </c>
      <c r="L114" s="205" t="e">
        <f t="shared" si="90"/>
        <v>#REF!</v>
      </c>
      <c r="M114" s="205" t="e">
        <f t="shared" si="90"/>
        <v>#REF!</v>
      </c>
      <c r="N114" s="205" t="e">
        <f t="shared" si="90"/>
        <v>#REF!</v>
      </c>
      <c r="O114" s="205" t="e">
        <f t="shared" si="90"/>
        <v>#REF!</v>
      </c>
      <c r="P114" s="205" t="e">
        <f t="shared" si="90"/>
        <v>#REF!</v>
      </c>
      <c r="Q114" s="205"/>
      <c r="R114" s="205" t="e">
        <f t="shared" si="90"/>
        <v>#REF!</v>
      </c>
      <c r="S114" s="205" t="e">
        <f t="shared" si="90"/>
        <v>#REF!</v>
      </c>
      <c r="T114" s="205" t="e">
        <f t="shared" si="90"/>
        <v>#REF!</v>
      </c>
      <c r="U114" s="205" t="e">
        <f t="shared" si="90"/>
        <v>#REF!</v>
      </c>
      <c r="V114" s="205" t="e">
        <f t="shared" si="90"/>
        <v>#REF!</v>
      </c>
      <c r="W114" s="205" t="e">
        <f t="shared" si="90"/>
        <v>#REF!</v>
      </c>
      <c r="X114" s="205" t="e">
        <f t="shared" si="90"/>
        <v>#REF!</v>
      </c>
      <c r="Y114" s="205" t="e">
        <f t="shared" si="90"/>
        <v>#REF!</v>
      </c>
      <c r="Z114" s="205" t="e">
        <f t="shared" si="90"/>
        <v>#REF!</v>
      </c>
      <c r="AA114" s="205" t="e">
        <f t="shared" si="90"/>
        <v>#REF!</v>
      </c>
      <c r="AB114" s="205" t="e">
        <f t="shared" si="90"/>
        <v>#REF!</v>
      </c>
      <c r="AC114" s="205" t="e">
        <f t="shared" si="90"/>
        <v>#REF!</v>
      </c>
      <c r="AD114" s="205"/>
      <c r="AE114" s="205" t="e">
        <f t="shared" si="90"/>
        <v>#REF!</v>
      </c>
      <c r="AF114" s="205" t="e">
        <f t="shared" si="90"/>
        <v>#REF!</v>
      </c>
      <c r="AG114" s="205" t="e">
        <f t="shared" si="90"/>
        <v>#REF!</v>
      </c>
      <c r="AH114" s="205" t="e">
        <f t="shared" si="90"/>
        <v>#REF!</v>
      </c>
      <c r="AI114" s="205" t="e">
        <f t="shared" si="90"/>
        <v>#REF!</v>
      </c>
      <c r="AJ114" s="205" t="e">
        <f t="shared" si="90"/>
        <v>#REF!</v>
      </c>
      <c r="AK114" s="205" t="e">
        <f t="shared" si="90"/>
        <v>#REF!</v>
      </c>
      <c r="AL114" s="205" t="e">
        <f t="shared" si="90"/>
        <v>#REF!</v>
      </c>
      <c r="AM114" s="205" t="e">
        <f t="shared" si="90"/>
        <v>#REF!</v>
      </c>
      <c r="AN114" s="205" t="e">
        <f t="shared" si="90"/>
        <v>#REF!</v>
      </c>
      <c r="AO114" s="205" t="e">
        <f t="shared" si="90"/>
        <v>#REF!</v>
      </c>
      <c r="AP114" s="205" t="e">
        <f t="shared" si="90"/>
        <v>#REF!</v>
      </c>
      <c r="AQ114" s="205"/>
      <c r="AR114" s="205" t="e">
        <f t="shared" si="90"/>
        <v>#REF!</v>
      </c>
      <c r="AS114" s="205" t="e">
        <f t="shared" si="90"/>
        <v>#REF!</v>
      </c>
      <c r="AT114" s="205" t="e">
        <f t="shared" si="90"/>
        <v>#REF!</v>
      </c>
      <c r="AU114" s="205" t="e">
        <f t="shared" si="90"/>
        <v>#REF!</v>
      </c>
      <c r="AV114" s="205" t="e">
        <f t="shared" si="90"/>
        <v>#REF!</v>
      </c>
      <c r="AW114" s="205" t="e">
        <f t="shared" si="90"/>
        <v>#REF!</v>
      </c>
      <c r="AX114" s="205" t="e">
        <f t="shared" si="90"/>
        <v>#REF!</v>
      </c>
      <c r="AY114" s="205" t="e">
        <f t="shared" si="90"/>
        <v>#REF!</v>
      </c>
      <c r="AZ114" s="205" t="e">
        <f t="shared" si="90"/>
        <v>#REF!</v>
      </c>
      <c r="BA114" s="205" t="e">
        <f t="shared" si="90"/>
        <v>#REF!</v>
      </c>
      <c r="BB114" s="205" t="e">
        <f t="shared" si="90"/>
        <v>#REF!</v>
      </c>
      <c r="BC114" s="205" t="e">
        <f t="shared" si="90"/>
        <v>#REF!</v>
      </c>
      <c r="BD114" s="205"/>
      <c r="BE114" s="205" t="e">
        <f t="shared" si="90"/>
        <v>#REF!</v>
      </c>
      <c r="BF114" s="205" t="e">
        <f t="shared" si="90"/>
        <v>#REF!</v>
      </c>
      <c r="BG114" s="205" t="e">
        <f t="shared" si="90"/>
        <v>#REF!</v>
      </c>
      <c r="BH114" s="205" t="e">
        <f t="shared" si="90"/>
        <v>#REF!</v>
      </c>
      <c r="BI114" s="205" t="e">
        <f t="shared" si="90"/>
        <v>#REF!</v>
      </c>
      <c r="BJ114" s="205" t="e">
        <f t="shared" si="90"/>
        <v>#REF!</v>
      </c>
      <c r="BK114" s="205" t="e">
        <f t="shared" si="90"/>
        <v>#REF!</v>
      </c>
      <c r="BL114" s="205" t="e">
        <f t="shared" si="90"/>
        <v>#REF!</v>
      </c>
      <c r="BM114" s="205" t="e">
        <f t="shared" si="90"/>
        <v>#REF!</v>
      </c>
      <c r="BN114" s="205" t="e">
        <f t="shared" si="90"/>
        <v>#REF!</v>
      </c>
      <c r="BO114" s="205" t="e">
        <f t="shared" si="90"/>
        <v>#REF!</v>
      </c>
      <c r="BP114" s="205" t="e">
        <f t="shared" si="90"/>
        <v>#REF!</v>
      </c>
      <c r="BQ114" s="205"/>
      <c r="BR114" s="205" t="e">
        <f t="shared" si="88"/>
        <v>#REF!</v>
      </c>
      <c r="BS114" s="205" t="e">
        <f t="shared" si="88"/>
        <v>#REF!</v>
      </c>
      <c r="BT114" s="205" t="e">
        <f t="shared" si="88"/>
        <v>#REF!</v>
      </c>
      <c r="BU114" s="205" t="e">
        <f t="shared" si="88"/>
        <v>#REF!</v>
      </c>
      <c r="BV114" s="205" t="e">
        <f t="shared" si="88"/>
        <v>#REF!</v>
      </c>
      <c r="BW114" s="205" t="e">
        <f t="shared" si="88"/>
        <v>#REF!</v>
      </c>
      <c r="BX114" s="205" t="e">
        <f t="shared" si="88"/>
        <v>#REF!</v>
      </c>
      <c r="BY114" s="205" t="e">
        <f t="shared" si="88"/>
        <v>#REF!</v>
      </c>
      <c r="BZ114" s="205" t="e">
        <f t="shared" si="88"/>
        <v>#REF!</v>
      </c>
      <c r="CA114" s="205" t="e">
        <f t="shared" si="88"/>
        <v>#REF!</v>
      </c>
      <c r="CB114" s="205" t="e">
        <f t="shared" si="88"/>
        <v>#REF!</v>
      </c>
      <c r="CC114" s="205" t="e">
        <f t="shared" si="88"/>
        <v>#REF!</v>
      </c>
      <c r="CD114" s="205"/>
      <c r="CE114" s="205" t="e">
        <f t="shared" si="88"/>
        <v>#REF!</v>
      </c>
      <c r="CF114" s="205" t="e">
        <f t="shared" si="88"/>
        <v>#REF!</v>
      </c>
      <c r="CG114" s="205" t="e">
        <f t="shared" si="89"/>
        <v>#REF!</v>
      </c>
      <c r="CH114" s="205" t="e">
        <f t="shared" si="89"/>
        <v>#REF!</v>
      </c>
      <c r="CI114" s="205" t="e">
        <f t="shared" si="89"/>
        <v>#REF!</v>
      </c>
      <c r="CJ114" s="205" t="e">
        <f t="shared" si="89"/>
        <v>#REF!</v>
      </c>
      <c r="CK114" s="205" t="e">
        <f t="shared" si="89"/>
        <v>#REF!</v>
      </c>
      <c r="CL114" s="205" t="e">
        <f t="shared" si="89"/>
        <v>#REF!</v>
      </c>
      <c r="CM114" s="205" t="e">
        <f t="shared" si="89"/>
        <v>#REF!</v>
      </c>
      <c r="CN114" s="205" t="e">
        <f t="shared" si="89"/>
        <v>#REF!</v>
      </c>
      <c r="CO114" s="205" t="e">
        <f t="shared" si="89"/>
        <v>#REF!</v>
      </c>
      <c r="CP114" s="205" t="e">
        <f t="shared" si="89"/>
        <v>#REF!</v>
      </c>
      <c r="CQ114" s="205"/>
      <c r="CR114" s="205" t="e">
        <f t="shared" si="89"/>
        <v>#REF!</v>
      </c>
      <c r="CS114" s="205" t="e">
        <f t="shared" si="89"/>
        <v>#REF!</v>
      </c>
      <c r="CT114" s="205" t="e">
        <f t="shared" si="89"/>
        <v>#REF!</v>
      </c>
      <c r="CU114" s="205" t="e">
        <f t="shared" si="89"/>
        <v>#REF!</v>
      </c>
      <c r="CV114" s="205" t="e">
        <f t="shared" si="89"/>
        <v>#REF!</v>
      </c>
      <c r="CW114" s="205" t="e">
        <f t="shared" si="89"/>
        <v>#REF!</v>
      </c>
      <c r="CX114" s="205" t="e">
        <f t="shared" si="89"/>
        <v>#REF!</v>
      </c>
      <c r="CY114" s="205" t="e">
        <f t="shared" si="89"/>
        <v>#REF!</v>
      </c>
      <c r="CZ114" s="205" t="e">
        <f t="shared" si="89"/>
        <v>#REF!</v>
      </c>
      <c r="DA114" s="205" t="e">
        <f t="shared" si="89"/>
        <v>#REF!</v>
      </c>
      <c r="DB114" s="205" t="e">
        <f t="shared" si="89"/>
        <v>#REF!</v>
      </c>
      <c r="DC114" s="205" t="e">
        <f t="shared" si="89"/>
        <v>#REF!</v>
      </c>
      <c r="DD114" s="205"/>
      <c r="DE114" s="205" t="e">
        <f t="shared" si="89"/>
        <v>#REF!</v>
      </c>
      <c r="DF114" s="205" t="e">
        <f t="shared" si="89"/>
        <v>#REF!</v>
      </c>
      <c r="DG114" s="205" t="e">
        <f t="shared" si="89"/>
        <v>#REF!</v>
      </c>
      <c r="DH114" s="205" t="e">
        <f t="shared" si="89"/>
        <v>#REF!</v>
      </c>
      <c r="DI114" s="205" t="e">
        <f t="shared" si="89"/>
        <v>#REF!</v>
      </c>
      <c r="DJ114" s="205" t="e">
        <f t="shared" si="89"/>
        <v>#REF!</v>
      </c>
      <c r="DK114" s="205" t="e">
        <f t="shared" si="89"/>
        <v>#REF!</v>
      </c>
      <c r="DL114" s="205" t="e">
        <f t="shared" si="89"/>
        <v>#REF!</v>
      </c>
      <c r="DM114" s="205" t="e">
        <f t="shared" si="89"/>
        <v>#REF!</v>
      </c>
      <c r="DN114" s="205" t="e">
        <f t="shared" si="89"/>
        <v>#REF!</v>
      </c>
      <c r="DO114" s="205" t="e">
        <f t="shared" si="89"/>
        <v>#REF!</v>
      </c>
      <c r="DP114" s="205" t="e">
        <f t="shared" si="89"/>
        <v>#REF!</v>
      </c>
      <c r="DQ114" s="205"/>
      <c r="DR114" s="205" t="e">
        <f t="shared" si="89"/>
        <v>#REF!</v>
      </c>
      <c r="DS114" s="205" t="e">
        <f t="shared" si="89"/>
        <v>#REF!</v>
      </c>
      <c r="DT114" s="205" t="e">
        <f t="shared" si="89"/>
        <v>#REF!</v>
      </c>
      <c r="DU114" s="205" t="e">
        <f t="shared" si="89"/>
        <v>#REF!</v>
      </c>
      <c r="DV114" s="205" t="e">
        <f t="shared" si="89"/>
        <v>#REF!</v>
      </c>
      <c r="DW114" s="205" t="e">
        <f t="shared" si="89"/>
        <v>#REF!</v>
      </c>
      <c r="DX114" s="205" t="e">
        <f t="shared" si="89"/>
        <v>#REF!</v>
      </c>
      <c r="DY114" s="205" t="e">
        <f t="shared" si="89"/>
        <v>#REF!</v>
      </c>
      <c r="DZ114" s="205" t="e">
        <f t="shared" si="89"/>
        <v>#REF!</v>
      </c>
      <c r="EA114" s="205" t="e">
        <f t="shared" si="89"/>
        <v>#REF!</v>
      </c>
      <c r="EB114" s="205" t="e">
        <f t="shared" si="89"/>
        <v>#REF!</v>
      </c>
      <c r="EC114" s="205" t="e">
        <f t="shared" si="89"/>
        <v>#REF!</v>
      </c>
      <c r="EF114" s="195" t="e">
        <f>#REF!-'Margins tab to Forecast model'!H30</f>
        <v>#REF!</v>
      </c>
      <c r="EG114" s="195" t="e">
        <f>#REF!-'Margins tab to Forecast model'!I30</f>
        <v>#REF!</v>
      </c>
      <c r="EH114" s="195" t="e">
        <f>#REF!-'Margins tab to Forecast model'!J30</f>
        <v>#REF!</v>
      </c>
      <c r="EI114" s="195" t="e">
        <f>#REF!-'Margins tab to Forecast model'!K30</f>
        <v>#REF!</v>
      </c>
      <c r="EJ114" s="195" t="e">
        <f>#REF!-'Margins tab to Forecast model'!L30</f>
        <v>#REF!</v>
      </c>
      <c r="EK114" s="195" t="e">
        <f>#REF!-'Margins tab to Forecast model'!M30</f>
        <v>#REF!</v>
      </c>
      <c r="EL114" s="195" t="e">
        <f>#REF!-'Margins tab to Forecast model'!N30</f>
        <v>#REF!</v>
      </c>
      <c r="EM114" s="195" t="e">
        <f>#REF!-'Margins tab to Forecast model'!O30</f>
        <v>#REF!</v>
      </c>
      <c r="EN114" s="195" t="e">
        <f>#REF!-'Margins tab to Forecast model'!P30</f>
        <v>#REF!</v>
      </c>
      <c r="EO114" s="195" t="e">
        <f>#REF!-'Margins tab to Forecast model'!Q30</f>
        <v>#REF!</v>
      </c>
    </row>
    <row r="115" spans="1:145" x14ac:dyDescent="0.2">
      <c r="A115" s="37">
        <f t="shared" si="86"/>
        <v>54</v>
      </c>
      <c r="B115" s="43" t="s">
        <v>59</v>
      </c>
      <c r="C115" s="34"/>
      <c r="D115" s="34"/>
      <c r="E115" s="205" t="e">
        <f t="shared" si="87"/>
        <v>#REF!</v>
      </c>
      <c r="F115" s="205" t="e">
        <f t="shared" si="90"/>
        <v>#REF!</v>
      </c>
      <c r="G115" s="205" t="e">
        <f t="shared" si="90"/>
        <v>#REF!</v>
      </c>
      <c r="H115" s="205" t="e">
        <f t="shared" si="90"/>
        <v>#REF!</v>
      </c>
      <c r="I115" s="205" t="e">
        <f t="shared" si="90"/>
        <v>#REF!</v>
      </c>
      <c r="J115" s="205" t="e">
        <f t="shared" si="90"/>
        <v>#REF!</v>
      </c>
      <c r="K115" s="205" t="e">
        <f t="shared" si="90"/>
        <v>#REF!</v>
      </c>
      <c r="L115" s="205" t="e">
        <f t="shared" si="90"/>
        <v>#REF!</v>
      </c>
      <c r="M115" s="205" t="e">
        <f t="shared" si="90"/>
        <v>#REF!</v>
      </c>
      <c r="N115" s="205" t="e">
        <f t="shared" si="90"/>
        <v>#REF!</v>
      </c>
      <c r="O115" s="205" t="e">
        <f t="shared" si="90"/>
        <v>#REF!</v>
      </c>
      <c r="P115" s="205" t="e">
        <f t="shared" si="90"/>
        <v>#REF!</v>
      </c>
      <c r="Q115" s="205"/>
      <c r="R115" s="205" t="e">
        <f t="shared" si="90"/>
        <v>#REF!</v>
      </c>
      <c r="S115" s="205" t="e">
        <f t="shared" si="90"/>
        <v>#REF!</v>
      </c>
      <c r="T115" s="205" t="e">
        <f t="shared" si="90"/>
        <v>#REF!</v>
      </c>
      <c r="U115" s="205" t="e">
        <f t="shared" si="90"/>
        <v>#REF!</v>
      </c>
      <c r="V115" s="205" t="e">
        <f t="shared" si="90"/>
        <v>#REF!</v>
      </c>
      <c r="W115" s="205" t="e">
        <f t="shared" si="90"/>
        <v>#REF!</v>
      </c>
      <c r="X115" s="205" t="e">
        <f t="shared" si="90"/>
        <v>#REF!</v>
      </c>
      <c r="Y115" s="205" t="e">
        <f t="shared" si="90"/>
        <v>#REF!</v>
      </c>
      <c r="Z115" s="205" t="e">
        <f t="shared" si="90"/>
        <v>#REF!</v>
      </c>
      <c r="AA115" s="205" t="e">
        <f t="shared" si="90"/>
        <v>#REF!</v>
      </c>
      <c r="AB115" s="205" t="e">
        <f t="shared" si="90"/>
        <v>#REF!</v>
      </c>
      <c r="AC115" s="205" t="e">
        <f t="shared" si="90"/>
        <v>#REF!</v>
      </c>
      <c r="AD115" s="205"/>
      <c r="AE115" s="205" t="e">
        <f t="shared" si="90"/>
        <v>#REF!</v>
      </c>
      <c r="AF115" s="205" t="e">
        <f t="shared" si="90"/>
        <v>#REF!</v>
      </c>
      <c r="AG115" s="205" t="e">
        <f t="shared" si="90"/>
        <v>#REF!</v>
      </c>
      <c r="AH115" s="205" t="e">
        <f t="shared" si="90"/>
        <v>#REF!</v>
      </c>
      <c r="AI115" s="205" t="e">
        <f t="shared" si="90"/>
        <v>#REF!</v>
      </c>
      <c r="AJ115" s="205" t="e">
        <f t="shared" si="90"/>
        <v>#REF!</v>
      </c>
      <c r="AK115" s="205" t="e">
        <f t="shared" si="90"/>
        <v>#REF!</v>
      </c>
      <c r="AL115" s="205" t="e">
        <f t="shared" si="90"/>
        <v>#REF!</v>
      </c>
      <c r="AM115" s="205" t="e">
        <f t="shared" si="90"/>
        <v>#REF!</v>
      </c>
      <c r="AN115" s="205" t="e">
        <f t="shared" si="90"/>
        <v>#REF!</v>
      </c>
      <c r="AO115" s="205" t="e">
        <f t="shared" si="90"/>
        <v>#REF!</v>
      </c>
      <c r="AP115" s="205" t="e">
        <f t="shared" si="90"/>
        <v>#REF!</v>
      </c>
      <c r="AQ115" s="205"/>
      <c r="AR115" s="205" t="e">
        <f t="shared" si="90"/>
        <v>#REF!</v>
      </c>
      <c r="AS115" s="205" t="e">
        <f t="shared" si="90"/>
        <v>#REF!</v>
      </c>
      <c r="AT115" s="205" t="e">
        <f t="shared" si="90"/>
        <v>#REF!</v>
      </c>
      <c r="AU115" s="205" t="e">
        <f t="shared" si="90"/>
        <v>#REF!</v>
      </c>
      <c r="AV115" s="205" t="e">
        <f t="shared" si="90"/>
        <v>#REF!</v>
      </c>
      <c r="AW115" s="205" t="e">
        <f t="shared" si="90"/>
        <v>#REF!</v>
      </c>
      <c r="AX115" s="205" t="e">
        <f t="shared" si="90"/>
        <v>#REF!</v>
      </c>
      <c r="AY115" s="205" t="e">
        <f t="shared" si="90"/>
        <v>#REF!</v>
      </c>
      <c r="AZ115" s="205" t="e">
        <f t="shared" si="90"/>
        <v>#REF!</v>
      </c>
      <c r="BA115" s="205" t="e">
        <f t="shared" si="90"/>
        <v>#REF!</v>
      </c>
      <c r="BB115" s="205" t="e">
        <f t="shared" si="90"/>
        <v>#REF!</v>
      </c>
      <c r="BC115" s="205" t="e">
        <f t="shared" si="90"/>
        <v>#REF!</v>
      </c>
      <c r="BD115" s="205"/>
      <c r="BE115" s="205" t="e">
        <f t="shared" si="90"/>
        <v>#REF!</v>
      </c>
      <c r="BF115" s="205" t="e">
        <f t="shared" si="90"/>
        <v>#REF!</v>
      </c>
      <c r="BG115" s="205" t="e">
        <f t="shared" si="90"/>
        <v>#REF!</v>
      </c>
      <c r="BH115" s="205" t="e">
        <f t="shared" si="90"/>
        <v>#REF!</v>
      </c>
      <c r="BI115" s="205" t="e">
        <f t="shared" si="90"/>
        <v>#REF!</v>
      </c>
      <c r="BJ115" s="205" t="e">
        <f t="shared" si="90"/>
        <v>#REF!</v>
      </c>
      <c r="BK115" s="205" t="e">
        <f t="shared" si="90"/>
        <v>#REF!</v>
      </c>
      <c r="BL115" s="205" t="e">
        <f t="shared" si="90"/>
        <v>#REF!</v>
      </c>
      <c r="BM115" s="205" t="e">
        <f t="shared" si="90"/>
        <v>#REF!</v>
      </c>
      <c r="BN115" s="205" t="e">
        <f t="shared" si="90"/>
        <v>#REF!</v>
      </c>
      <c r="BO115" s="205" t="e">
        <f t="shared" si="90"/>
        <v>#REF!</v>
      </c>
      <c r="BP115" s="205" t="e">
        <f t="shared" si="90"/>
        <v>#REF!</v>
      </c>
      <c r="BQ115" s="205"/>
      <c r="BR115" s="205" t="e">
        <f t="shared" si="88"/>
        <v>#REF!</v>
      </c>
      <c r="BS115" s="205" t="e">
        <f t="shared" si="88"/>
        <v>#REF!</v>
      </c>
      <c r="BT115" s="205" t="e">
        <f t="shared" si="88"/>
        <v>#REF!</v>
      </c>
      <c r="BU115" s="205" t="e">
        <f t="shared" si="88"/>
        <v>#REF!</v>
      </c>
      <c r="BV115" s="205" t="e">
        <f t="shared" si="88"/>
        <v>#REF!</v>
      </c>
      <c r="BW115" s="205" t="e">
        <f t="shared" si="88"/>
        <v>#REF!</v>
      </c>
      <c r="BX115" s="205" t="e">
        <f t="shared" si="88"/>
        <v>#REF!</v>
      </c>
      <c r="BY115" s="205" t="e">
        <f t="shared" si="88"/>
        <v>#REF!</v>
      </c>
      <c r="BZ115" s="205" t="e">
        <f t="shared" si="88"/>
        <v>#REF!</v>
      </c>
      <c r="CA115" s="205" t="e">
        <f t="shared" si="88"/>
        <v>#REF!</v>
      </c>
      <c r="CB115" s="205" t="e">
        <f t="shared" si="88"/>
        <v>#REF!</v>
      </c>
      <c r="CC115" s="205" t="e">
        <f t="shared" si="88"/>
        <v>#REF!</v>
      </c>
      <c r="CD115" s="205"/>
      <c r="CE115" s="205" t="e">
        <f t="shared" si="88"/>
        <v>#REF!</v>
      </c>
      <c r="CF115" s="205" t="e">
        <f t="shared" si="88"/>
        <v>#REF!</v>
      </c>
      <c r="CG115" s="205" t="e">
        <f t="shared" si="89"/>
        <v>#REF!</v>
      </c>
      <c r="CH115" s="205" t="e">
        <f t="shared" si="89"/>
        <v>#REF!</v>
      </c>
      <c r="CI115" s="205" t="e">
        <f t="shared" si="89"/>
        <v>#REF!</v>
      </c>
      <c r="CJ115" s="205" t="e">
        <f t="shared" si="89"/>
        <v>#REF!</v>
      </c>
      <c r="CK115" s="205" t="e">
        <f t="shared" si="89"/>
        <v>#REF!</v>
      </c>
      <c r="CL115" s="205" t="e">
        <f t="shared" si="89"/>
        <v>#REF!</v>
      </c>
      <c r="CM115" s="205" t="e">
        <f t="shared" si="89"/>
        <v>#REF!</v>
      </c>
      <c r="CN115" s="205" t="e">
        <f t="shared" si="89"/>
        <v>#REF!</v>
      </c>
      <c r="CO115" s="205" t="e">
        <f t="shared" si="89"/>
        <v>#REF!</v>
      </c>
      <c r="CP115" s="205" t="e">
        <f t="shared" si="89"/>
        <v>#REF!</v>
      </c>
      <c r="CQ115" s="205"/>
      <c r="CR115" s="205" t="e">
        <f t="shared" si="89"/>
        <v>#REF!</v>
      </c>
      <c r="CS115" s="205" t="e">
        <f t="shared" si="89"/>
        <v>#REF!</v>
      </c>
      <c r="CT115" s="205" t="e">
        <f t="shared" si="89"/>
        <v>#REF!</v>
      </c>
      <c r="CU115" s="205" t="e">
        <f t="shared" si="89"/>
        <v>#REF!</v>
      </c>
      <c r="CV115" s="205" t="e">
        <f t="shared" si="89"/>
        <v>#REF!</v>
      </c>
      <c r="CW115" s="205" t="e">
        <f t="shared" si="89"/>
        <v>#REF!</v>
      </c>
      <c r="CX115" s="205" t="e">
        <f t="shared" si="89"/>
        <v>#REF!</v>
      </c>
      <c r="CY115" s="205" t="e">
        <f t="shared" si="89"/>
        <v>#REF!</v>
      </c>
      <c r="CZ115" s="205" t="e">
        <f t="shared" si="89"/>
        <v>#REF!</v>
      </c>
      <c r="DA115" s="205" t="e">
        <f t="shared" si="89"/>
        <v>#REF!</v>
      </c>
      <c r="DB115" s="205" t="e">
        <f t="shared" si="89"/>
        <v>#REF!</v>
      </c>
      <c r="DC115" s="205" t="e">
        <f t="shared" si="89"/>
        <v>#REF!</v>
      </c>
      <c r="DD115" s="205"/>
      <c r="DE115" s="205" t="e">
        <f t="shared" si="89"/>
        <v>#REF!</v>
      </c>
      <c r="DF115" s="205" t="e">
        <f t="shared" si="89"/>
        <v>#REF!</v>
      </c>
      <c r="DG115" s="205" t="e">
        <f t="shared" si="89"/>
        <v>#REF!</v>
      </c>
      <c r="DH115" s="205" t="e">
        <f t="shared" si="89"/>
        <v>#REF!</v>
      </c>
      <c r="DI115" s="205" t="e">
        <f t="shared" si="89"/>
        <v>#REF!</v>
      </c>
      <c r="DJ115" s="205" t="e">
        <f t="shared" si="89"/>
        <v>#REF!</v>
      </c>
      <c r="DK115" s="205" t="e">
        <f t="shared" si="89"/>
        <v>#REF!</v>
      </c>
      <c r="DL115" s="205" t="e">
        <f t="shared" si="89"/>
        <v>#REF!</v>
      </c>
      <c r="DM115" s="205" t="e">
        <f t="shared" si="89"/>
        <v>#REF!</v>
      </c>
      <c r="DN115" s="205" t="e">
        <f t="shared" si="89"/>
        <v>#REF!</v>
      </c>
      <c r="DO115" s="205" t="e">
        <f t="shared" si="89"/>
        <v>#REF!</v>
      </c>
      <c r="DP115" s="205" t="e">
        <f t="shared" si="89"/>
        <v>#REF!</v>
      </c>
      <c r="DQ115" s="205"/>
      <c r="DR115" s="205" t="e">
        <f t="shared" si="89"/>
        <v>#REF!</v>
      </c>
      <c r="DS115" s="205" t="e">
        <f t="shared" si="89"/>
        <v>#REF!</v>
      </c>
      <c r="DT115" s="205" t="e">
        <f t="shared" si="89"/>
        <v>#REF!</v>
      </c>
      <c r="DU115" s="205" t="e">
        <f t="shared" si="89"/>
        <v>#REF!</v>
      </c>
      <c r="DV115" s="205" t="e">
        <f t="shared" si="89"/>
        <v>#REF!</v>
      </c>
      <c r="DW115" s="205" t="e">
        <f t="shared" si="89"/>
        <v>#REF!</v>
      </c>
      <c r="DX115" s="205" t="e">
        <f t="shared" si="89"/>
        <v>#REF!</v>
      </c>
      <c r="DY115" s="205" t="e">
        <f t="shared" si="89"/>
        <v>#REF!</v>
      </c>
      <c r="DZ115" s="205" t="e">
        <f t="shared" si="89"/>
        <v>#REF!</v>
      </c>
      <c r="EA115" s="205" t="e">
        <f t="shared" si="89"/>
        <v>#REF!</v>
      </c>
      <c r="EB115" s="205" t="e">
        <f t="shared" si="89"/>
        <v>#REF!</v>
      </c>
      <c r="EC115" s="205" t="e">
        <f t="shared" si="89"/>
        <v>#REF!</v>
      </c>
      <c r="EF115" s="195" t="e">
        <f>#REF!-'Margins tab to Forecast model'!H31</f>
        <v>#REF!</v>
      </c>
      <c r="EG115" s="195" t="e">
        <f>#REF!-'Margins tab to Forecast model'!I31</f>
        <v>#REF!</v>
      </c>
      <c r="EH115" s="195" t="e">
        <f>#REF!-'Margins tab to Forecast model'!J31</f>
        <v>#REF!</v>
      </c>
      <c r="EI115" s="195" t="e">
        <f>#REF!-'Margins tab to Forecast model'!K31</f>
        <v>#REF!</v>
      </c>
      <c r="EJ115" s="195" t="e">
        <f>#REF!-'Margins tab to Forecast model'!L31</f>
        <v>#REF!</v>
      </c>
      <c r="EK115" s="195" t="e">
        <f>#REF!-'Margins tab to Forecast model'!M31</f>
        <v>#REF!</v>
      </c>
      <c r="EL115" s="195" t="e">
        <f>#REF!-'Margins tab to Forecast model'!N31</f>
        <v>#REF!</v>
      </c>
      <c r="EM115" s="195" t="e">
        <f>#REF!-'Margins tab to Forecast model'!O31</f>
        <v>#REF!</v>
      </c>
      <c r="EN115" s="195" t="e">
        <f>#REF!-'Margins tab to Forecast model'!P31</f>
        <v>#REF!</v>
      </c>
      <c r="EO115" s="195" t="e">
        <f>#REF!-'Margins tab to Forecast model'!Q31</f>
        <v>#REF!</v>
      </c>
    </row>
    <row r="116" spans="1:145" x14ac:dyDescent="0.2">
      <c r="A116" s="37">
        <f t="shared" si="86"/>
        <v>55</v>
      </c>
      <c r="B116" s="17" t="s">
        <v>193</v>
      </c>
      <c r="C116" s="34"/>
      <c r="D116" s="34"/>
      <c r="E116" s="205" t="e">
        <f t="shared" ref="E116:T117" si="91">E74+E32</f>
        <v>#REF!</v>
      </c>
      <c r="F116" s="205" t="e">
        <f t="shared" si="91"/>
        <v>#REF!</v>
      </c>
      <c r="G116" s="205" t="e">
        <f t="shared" si="91"/>
        <v>#REF!</v>
      </c>
      <c r="H116" s="205" t="e">
        <f t="shared" si="91"/>
        <v>#REF!</v>
      </c>
      <c r="I116" s="205" t="e">
        <f t="shared" si="91"/>
        <v>#REF!</v>
      </c>
      <c r="J116" s="205" t="e">
        <f t="shared" si="91"/>
        <v>#REF!</v>
      </c>
      <c r="K116" s="205" t="e">
        <f t="shared" si="91"/>
        <v>#REF!</v>
      </c>
      <c r="L116" s="205" t="e">
        <f t="shared" si="91"/>
        <v>#REF!</v>
      </c>
      <c r="M116" s="205" t="e">
        <f t="shared" si="91"/>
        <v>#REF!</v>
      </c>
      <c r="N116" s="205" t="e">
        <f t="shared" si="91"/>
        <v>#REF!</v>
      </c>
      <c r="O116" s="205" t="e">
        <f t="shared" si="91"/>
        <v>#REF!</v>
      </c>
      <c r="P116" s="205" t="e">
        <f t="shared" si="91"/>
        <v>#REF!</v>
      </c>
      <c r="Q116" s="205"/>
      <c r="R116" s="205" t="e">
        <f t="shared" si="91"/>
        <v>#REF!</v>
      </c>
      <c r="S116" s="205" t="e">
        <f t="shared" si="91"/>
        <v>#REF!</v>
      </c>
      <c r="T116" s="205" t="e">
        <f t="shared" si="91"/>
        <v>#REF!</v>
      </c>
      <c r="U116" s="205" t="e">
        <f t="shared" ref="U116:CF117" si="92">U74+U32</f>
        <v>#REF!</v>
      </c>
      <c r="V116" s="205" t="e">
        <f t="shared" si="92"/>
        <v>#REF!</v>
      </c>
      <c r="W116" s="205" t="e">
        <f t="shared" si="92"/>
        <v>#REF!</v>
      </c>
      <c r="X116" s="205" t="e">
        <f t="shared" si="92"/>
        <v>#REF!</v>
      </c>
      <c r="Y116" s="205" t="e">
        <f t="shared" si="92"/>
        <v>#REF!</v>
      </c>
      <c r="Z116" s="205" t="e">
        <f t="shared" si="92"/>
        <v>#REF!</v>
      </c>
      <c r="AA116" s="205" t="e">
        <f t="shared" si="92"/>
        <v>#REF!</v>
      </c>
      <c r="AB116" s="205" t="e">
        <f t="shared" si="92"/>
        <v>#REF!</v>
      </c>
      <c r="AC116" s="205" t="e">
        <f t="shared" si="92"/>
        <v>#REF!</v>
      </c>
      <c r="AD116" s="205"/>
      <c r="AE116" s="205" t="e">
        <f t="shared" si="92"/>
        <v>#REF!</v>
      </c>
      <c r="AF116" s="205" t="e">
        <f t="shared" si="92"/>
        <v>#REF!</v>
      </c>
      <c r="AG116" s="205" t="e">
        <f t="shared" si="92"/>
        <v>#REF!</v>
      </c>
      <c r="AH116" s="205" t="e">
        <f t="shared" si="92"/>
        <v>#REF!</v>
      </c>
      <c r="AI116" s="205" t="e">
        <f t="shared" si="92"/>
        <v>#REF!</v>
      </c>
      <c r="AJ116" s="205" t="e">
        <f t="shared" si="92"/>
        <v>#REF!</v>
      </c>
      <c r="AK116" s="205" t="e">
        <f t="shared" si="92"/>
        <v>#REF!</v>
      </c>
      <c r="AL116" s="205" t="e">
        <f t="shared" si="92"/>
        <v>#REF!</v>
      </c>
      <c r="AM116" s="205" t="e">
        <f t="shared" si="92"/>
        <v>#REF!</v>
      </c>
      <c r="AN116" s="205" t="e">
        <f t="shared" si="92"/>
        <v>#REF!</v>
      </c>
      <c r="AO116" s="205" t="e">
        <f t="shared" si="92"/>
        <v>#REF!</v>
      </c>
      <c r="AP116" s="205" t="e">
        <f t="shared" si="92"/>
        <v>#REF!</v>
      </c>
      <c r="AQ116" s="205"/>
      <c r="AR116" s="205" t="e">
        <f t="shared" si="92"/>
        <v>#REF!</v>
      </c>
      <c r="AS116" s="205" t="e">
        <f t="shared" si="92"/>
        <v>#REF!</v>
      </c>
      <c r="AT116" s="205" t="e">
        <f t="shared" si="92"/>
        <v>#REF!</v>
      </c>
      <c r="AU116" s="205" t="e">
        <f t="shared" si="92"/>
        <v>#REF!</v>
      </c>
      <c r="AV116" s="205" t="e">
        <f t="shared" si="92"/>
        <v>#REF!</v>
      </c>
      <c r="AW116" s="205" t="e">
        <f t="shared" si="92"/>
        <v>#REF!</v>
      </c>
      <c r="AX116" s="205" t="e">
        <f t="shared" si="92"/>
        <v>#REF!</v>
      </c>
      <c r="AY116" s="205" t="e">
        <f t="shared" si="92"/>
        <v>#REF!</v>
      </c>
      <c r="AZ116" s="205" t="e">
        <f t="shared" si="92"/>
        <v>#REF!</v>
      </c>
      <c r="BA116" s="205" t="e">
        <f t="shared" si="92"/>
        <v>#REF!</v>
      </c>
      <c r="BB116" s="205" t="e">
        <f t="shared" si="92"/>
        <v>#REF!</v>
      </c>
      <c r="BC116" s="205" t="e">
        <f t="shared" si="92"/>
        <v>#REF!</v>
      </c>
      <c r="BD116" s="205"/>
      <c r="BE116" s="205" t="e">
        <f t="shared" si="92"/>
        <v>#REF!</v>
      </c>
      <c r="BF116" s="205" t="e">
        <f t="shared" si="92"/>
        <v>#REF!</v>
      </c>
      <c r="BG116" s="205" t="e">
        <f t="shared" si="92"/>
        <v>#REF!</v>
      </c>
      <c r="BH116" s="205" t="e">
        <f t="shared" si="92"/>
        <v>#REF!</v>
      </c>
      <c r="BI116" s="205" t="e">
        <f t="shared" si="92"/>
        <v>#REF!</v>
      </c>
      <c r="BJ116" s="205" t="e">
        <f t="shared" si="92"/>
        <v>#REF!</v>
      </c>
      <c r="BK116" s="205" t="e">
        <f t="shared" si="92"/>
        <v>#REF!</v>
      </c>
      <c r="BL116" s="205" t="e">
        <f t="shared" si="92"/>
        <v>#REF!</v>
      </c>
      <c r="BM116" s="205" t="e">
        <f t="shared" si="92"/>
        <v>#REF!</v>
      </c>
      <c r="BN116" s="205" t="e">
        <f t="shared" si="92"/>
        <v>#REF!</v>
      </c>
      <c r="BO116" s="205" t="e">
        <f t="shared" si="92"/>
        <v>#REF!</v>
      </c>
      <c r="BP116" s="205" t="e">
        <f t="shared" si="92"/>
        <v>#REF!</v>
      </c>
      <c r="BQ116" s="205"/>
      <c r="BR116" s="205" t="e">
        <f t="shared" si="92"/>
        <v>#REF!</v>
      </c>
      <c r="BS116" s="205" t="e">
        <f t="shared" si="92"/>
        <v>#REF!</v>
      </c>
      <c r="BT116" s="205" t="e">
        <f t="shared" si="92"/>
        <v>#REF!</v>
      </c>
      <c r="BU116" s="205" t="e">
        <f t="shared" si="92"/>
        <v>#REF!</v>
      </c>
      <c r="BV116" s="205" t="e">
        <f t="shared" si="92"/>
        <v>#REF!</v>
      </c>
      <c r="BW116" s="205" t="e">
        <f t="shared" si="92"/>
        <v>#REF!</v>
      </c>
      <c r="BX116" s="205" t="e">
        <f t="shared" si="92"/>
        <v>#REF!</v>
      </c>
      <c r="BY116" s="205" t="e">
        <f t="shared" si="92"/>
        <v>#REF!</v>
      </c>
      <c r="BZ116" s="205" t="e">
        <f t="shared" si="92"/>
        <v>#REF!</v>
      </c>
      <c r="CA116" s="205" t="e">
        <f t="shared" si="92"/>
        <v>#REF!</v>
      </c>
      <c r="CB116" s="205" t="e">
        <f t="shared" si="92"/>
        <v>#REF!</v>
      </c>
      <c r="CC116" s="205" t="e">
        <f t="shared" si="92"/>
        <v>#REF!</v>
      </c>
      <c r="CD116" s="205"/>
      <c r="CE116" s="205" t="e">
        <f t="shared" si="92"/>
        <v>#REF!</v>
      </c>
      <c r="CF116" s="205" t="e">
        <f t="shared" si="92"/>
        <v>#REF!</v>
      </c>
      <c r="CG116" s="205" t="e">
        <f t="shared" ref="CG116:EC117" si="93">CG74+CG32</f>
        <v>#REF!</v>
      </c>
      <c r="CH116" s="205" t="e">
        <f t="shared" si="93"/>
        <v>#REF!</v>
      </c>
      <c r="CI116" s="205" t="e">
        <f t="shared" si="93"/>
        <v>#REF!</v>
      </c>
      <c r="CJ116" s="205" t="e">
        <f t="shared" si="93"/>
        <v>#REF!</v>
      </c>
      <c r="CK116" s="205" t="e">
        <f t="shared" si="93"/>
        <v>#REF!</v>
      </c>
      <c r="CL116" s="205" t="e">
        <f t="shared" si="93"/>
        <v>#REF!</v>
      </c>
      <c r="CM116" s="205" t="e">
        <f t="shared" si="93"/>
        <v>#REF!</v>
      </c>
      <c r="CN116" s="205" t="e">
        <f t="shared" si="93"/>
        <v>#REF!</v>
      </c>
      <c r="CO116" s="205" t="e">
        <f t="shared" si="93"/>
        <v>#REF!</v>
      </c>
      <c r="CP116" s="205" t="e">
        <f t="shared" si="93"/>
        <v>#REF!</v>
      </c>
      <c r="CQ116" s="205"/>
      <c r="CR116" s="205" t="e">
        <f t="shared" si="93"/>
        <v>#REF!</v>
      </c>
      <c r="CS116" s="205" t="e">
        <f t="shared" si="93"/>
        <v>#REF!</v>
      </c>
      <c r="CT116" s="205" t="e">
        <f t="shared" si="93"/>
        <v>#REF!</v>
      </c>
      <c r="CU116" s="205" t="e">
        <f t="shared" si="93"/>
        <v>#REF!</v>
      </c>
      <c r="CV116" s="205" t="e">
        <f t="shared" si="93"/>
        <v>#REF!</v>
      </c>
      <c r="CW116" s="205" t="e">
        <f t="shared" si="93"/>
        <v>#REF!</v>
      </c>
      <c r="CX116" s="205" t="e">
        <f t="shared" si="93"/>
        <v>#REF!</v>
      </c>
      <c r="CY116" s="205" t="e">
        <f t="shared" si="93"/>
        <v>#REF!</v>
      </c>
      <c r="CZ116" s="205" t="e">
        <f t="shared" si="93"/>
        <v>#REF!</v>
      </c>
      <c r="DA116" s="205" t="e">
        <f t="shared" si="93"/>
        <v>#REF!</v>
      </c>
      <c r="DB116" s="205" t="e">
        <f t="shared" si="93"/>
        <v>#REF!</v>
      </c>
      <c r="DC116" s="205" t="e">
        <f t="shared" si="93"/>
        <v>#REF!</v>
      </c>
      <c r="DD116" s="205"/>
      <c r="DE116" s="205" t="e">
        <f t="shared" si="93"/>
        <v>#REF!</v>
      </c>
      <c r="DF116" s="205" t="e">
        <f t="shared" si="93"/>
        <v>#REF!</v>
      </c>
      <c r="DG116" s="205" t="e">
        <f t="shared" si="93"/>
        <v>#REF!</v>
      </c>
      <c r="DH116" s="205" t="e">
        <f t="shared" si="93"/>
        <v>#REF!</v>
      </c>
      <c r="DI116" s="205" t="e">
        <f t="shared" si="93"/>
        <v>#REF!</v>
      </c>
      <c r="DJ116" s="205" t="e">
        <f t="shared" si="93"/>
        <v>#REF!</v>
      </c>
      <c r="DK116" s="205" t="e">
        <f t="shared" si="93"/>
        <v>#REF!</v>
      </c>
      <c r="DL116" s="205" t="e">
        <f t="shared" si="93"/>
        <v>#REF!</v>
      </c>
      <c r="DM116" s="205" t="e">
        <f t="shared" si="93"/>
        <v>#REF!</v>
      </c>
      <c r="DN116" s="205" t="e">
        <f t="shared" si="93"/>
        <v>#REF!</v>
      </c>
      <c r="DO116" s="205" t="e">
        <f t="shared" si="93"/>
        <v>#REF!</v>
      </c>
      <c r="DP116" s="205" t="e">
        <f t="shared" si="93"/>
        <v>#REF!</v>
      </c>
      <c r="DQ116" s="205"/>
      <c r="DR116" s="205" t="e">
        <f t="shared" si="93"/>
        <v>#REF!</v>
      </c>
      <c r="DS116" s="205" t="e">
        <f t="shared" si="93"/>
        <v>#REF!</v>
      </c>
      <c r="DT116" s="205" t="e">
        <f t="shared" si="93"/>
        <v>#REF!</v>
      </c>
      <c r="DU116" s="205" t="e">
        <f t="shared" si="93"/>
        <v>#REF!</v>
      </c>
      <c r="DV116" s="205" t="e">
        <f t="shared" si="93"/>
        <v>#REF!</v>
      </c>
      <c r="DW116" s="205" t="e">
        <f t="shared" si="93"/>
        <v>#REF!</v>
      </c>
      <c r="DX116" s="205" t="e">
        <f t="shared" si="93"/>
        <v>#REF!</v>
      </c>
      <c r="DY116" s="205" t="e">
        <f t="shared" si="93"/>
        <v>#REF!</v>
      </c>
      <c r="DZ116" s="205" t="e">
        <f t="shared" si="93"/>
        <v>#REF!</v>
      </c>
      <c r="EA116" s="205" t="e">
        <f t="shared" si="93"/>
        <v>#REF!</v>
      </c>
      <c r="EB116" s="205" t="e">
        <f t="shared" si="93"/>
        <v>#REF!</v>
      </c>
      <c r="EC116" s="205" t="e">
        <f t="shared" si="93"/>
        <v>#REF!</v>
      </c>
      <c r="EF116" s="195" t="e">
        <f>#REF!-'Margins tab to Forecast model'!H32</f>
        <v>#REF!</v>
      </c>
      <c r="EG116" s="195" t="e">
        <f>#REF!-'Margins tab to Forecast model'!I32</f>
        <v>#REF!</v>
      </c>
      <c r="EH116" s="195" t="e">
        <f>#REF!-'Margins tab to Forecast model'!J32</f>
        <v>#REF!</v>
      </c>
      <c r="EI116" s="195" t="e">
        <f>#REF!-'Margins tab to Forecast model'!K32</f>
        <v>#REF!</v>
      </c>
      <c r="EJ116" s="195" t="e">
        <f>#REF!-'Margins tab to Forecast model'!L32</f>
        <v>#REF!</v>
      </c>
      <c r="EK116" s="195" t="e">
        <f>#REF!-'Margins tab to Forecast model'!M32</f>
        <v>#REF!</v>
      </c>
      <c r="EL116" s="195" t="e">
        <f>#REF!-'Margins tab to Forecast model'!N32</f>
        <v>#REF!</v>
      </c>
      <c r="EM116" s="195" t="e">
        <f>#REF!-'Margins tab to Forecast model'!O32</f>
        <v>#REF!</v>
      </c>
      <c r="EN116" s="195" t="e">
        <f>#REF!-'Margins tab to Forecast model'!P32</f>
        <v>#REF!</v>
      </c>
      <c r="EO116" s="195" t="e">
        <f>#REF!-'Margins tab to Forecast model'!Q32</f>
        <v>#REF!</v>
      </c>
    </row>
    <row r="117" spans="1:145" x14ac:dyDescent="0.2">
      <c r="A117" s="37">
        <f t="shared" si="86"/>
        <v>56</v>
      </c>
      <c r="B117" s="35" t="s">
        <v>60</v>
      </c>
      <c r="C117" s="34"/>
      <c r="D117" s="34"/>
      <c r="E117" s="206" t="e">
        <f t="shared" si="91"/>
        <v>#REF!</v>
      </c>
      <c r="F117" s="206" t="e">
        <f t="shared" ref="F117:BP117" si="94">F75+F33</f>
        <v>#REF!</v>
      </c>
      <c r="G117" s="206" t="e">
        <f t="shared" si="94"/>
        <v>#REF!</v>
      </c>
      <c r="H117" s="206" t="e">
        <f t="shared" si="94"/>
        <v>#REF!</v>
      </c>
      <c r="I117" s="206" t="e">
        <f t="shared" si="94"/>
        <v>#REF!</v>
      </c>
      <c r="J117" s="206" t="e">
        <f t="shared" si="94"/>
        <v>#REF!</v>
      </c>
      <c r="K117" s="206" t="e">
        <f t="shared" si="94"/>
        <v>#REF!</v>
      </c>
      <c r="L117" s="206" t="e">
        <f t="shared" si="94"/>
        <v>#REF!</v>
      </c>
      <c r="M117" s="206" t="e">
        <f t="shared" si="94"/>
        <v>#REF!</v>
      </c>
      <c r="N117" s="206" t="e">
        <f t="shared" si="94"/>
        <v>#REF!</v>
      </c>
      <c r="O117" s="206" t="e">
        <f t="shared" si="94"/>
        <v>#REF!</v>
      </c>
      <c r="P117" s="206" t="e">
        <f t="shared" si="94"/>
        <v>#REF!</v>
      </c>
      <c r="Q117" s="206"/>
      <c r="R117" s="206" t="e">
        <f t="shared" si="94"/>
        <v>#REF!</v>
      </c>
      <c r="S117" s="206" t="e">
        <f t="shared" si="94"/>
        <v>#REF!</v>
      </c>
      <c r="T117" s="206" t="e">
        <f t="shared" si="94"/>
        <v>#REF!</v>
      </c>
      <c r="U117" s="206" t="e">
        <f t="shared" si="94"/>
        <v>#REF!</v>
      </c>
      <c r="V117" s="206" t="e">
        <f t="shared" si="94"/>
        <v>#REF!</v>
      </c>
      <c r="W117" s="206" t="e">
        <f t="shared" si="94"/>
        <v>#REF!</v>
      </c>
      <c r="X117" s="206" t="e">
        <f t="shared" si="94"/>
        <v>#REF!</v>
      </c>
      <c r="Y117" s="206" t="e">
        <f t="shared" si="94"/>
        <v>#REF!</v>
      </c>
      <c r="Z117" s="206" t="e">
        <f t="shared" si="94"/>
        <v>#REF!</v>
      </c>
      <c r="AA117" s="206" t="e">
        <f t="shared" si="94"/>
        <v>#REF!</v>
      </c>
      <c r="AB117" s="206" t="e">
        <f t="shared" si="94"/>
        <v>#REF!</v>
      </c>
      <c r="AC117" s="206" t="e">
        <f t="shared" si="94"/>
        <v>#REF!</v>
      </c>
      <c r="AD117" s="206"/>
      <c r="AE117" s="206" t="e">
        <f t="shared" si="94"/>
        <v>#REF!</v>
      </c>
      <c r="AF117" s="206" t="e">
        <f t="shared" si="94"/>
        <v>#REF!</v>
      </c>
      <c r="AG117" s="206" t="e">
        <f t="shared" si="94"/>
        <v>#REF!</v>
      </c>
      <c r="AH117" s="206" t="e">
        <f t="shared" si="94"/>
        <v>#REF!</v>
      </c>
      <c r="AI117" s="206" t="e">
        <f t="shared" si="94"/>
        <v>#REF!</v>
      </c>
      <c r="AJ117" s="206" t="e">
        <f t="shared" si="94"/>
        <v>#REF!</v>
      </c>
      <c r="AK117" s="206" t="e">
        <f t="shared" si="94"/>
        <v>#REF!</v>
      </c>
      <c r="AL117" s="206" t="e">
        <f t="shared" si="94"/>
        <v>#REF!</v>
      </c>
      <c r="AM117" s="206" t="e">
        <f t="shared" si="94"/>
        <v>#REF!</v>
      </c>
      <c r="AN117" s="206" t="e">
        <f t="shared" si="94"/>
        <v>#REF!</v>
      </c>
      <c r="AO117" s="206" t="e">
        <f t="shared" si="94"/>
        <v>#REF!</v>
      </c>
      <c r="AP117" s="206" t="e">
        <f t="shared" si="94"/>
        <v>#REF!</v>
      </c>
      <c r="AQ117" s="206"/>
      <c r="AR117" s="206" t="e">
        <f t="shared" si="94"/>
        <v>#REF!</v>
      </c>
      <c r="AS117" s="206" t="e">
        <f t="shared" si="94"/>
        <v>#REF!</v>
      </c>
      <c r="AT117" s="206" t="e">
        <f t="shared" si="94"/>
        <v>#REF!</v>
      </c>
      <c r="AU117" s="206" t="e">
        <f t="shared" si="94"/>
        <v>#REF!</v>
      </c>
      <c r="AV117" s="206" t="e">
        <f t="shared" si="94"/>
        <v>#REF!</v>
      </c>
      <c r="AW117" s="206" t="e">
        <f t="shared" si="94"/>
        <v>#REF!</v>
      </c>
      <c r="AX117" s="206" t="e">
        <f t="shared" si="94"/>
        <v>#REF!</v>
      </c>
      <c r="AY117" s="206" t="e">
        <f t="shared" si="94"/>
        <v>#REF!</v>
      </c>
      <c r="AZ117" s="206" t="e">
        <f t="shared" si="94"/>
        <v>#REF!</v>
      </c>
      <c r="BA117" s="206" t="e">
        <f t="shared" si="94"/>
        <v>#REF!</v>
      </c>
      <c r="BB117" s="206" t="e">
        <f t="shared" si="94"/>
        <v>#REF!</v>
      </c>
      <c r="BC117" s="206" t="e">
        <f t="shared" si="94"/>
        <v>#REF!</v>
      </c>
      <c r="BD117" s="206"/>
      <c r="BE117" s="206" t="e">
        <f t="shared" si="94"/>
        <v>#REF!</v>
      </c>
      <c r="BF117" s="206" t="e">
        <f t="shared" si="94"/>
        <v>#REF!</v>
      </c>
      <c r="BG117" s="206" t="e">
        <f t="shared" si="94"/>
        <v>#REF!</v>
      </c>
      <c r="BH117" s="206" t="e">
        <f t="shared" si="94"/>
        <v>#REF!</v>
      </c>
      <c r="BI117" s="206" t="e">
        <f t="shared" si="94"/>
        <v>#REF!</v>
      </c>
      <c r="BJ117" s="206" t="e">
        <f t="shared" si="94"/>
        <v>#REF!</v>
      </c>
      <c r="BK117" s="206" t="e">
        <f t="shared" si="94"/>
        <v>#REF!</v>
      </c>
      <c r="BL117" s="206" t="e">
        <f t="shared" si="94"/>
        <v>#REF!</v>
      </c>
      <c r="BM117" s="206" t="e">
        <f t="shared" si="94"/>
        <v>#REF!</v>
      </c>
      <c r="BN117" s="206" t="e">
        <f t="shared" si="94"/>
        <v>#REF!</v>
      </c>
      <c r="BO117" s="206" t="e">
        <f t="shared" si="94"/>
        <v>#REF!</v>
      </c>
      <c r="BP117" s="206" t="e">
        <f t="shared" si="94"/>
        <v>#REF!</v>
      </c>
      <c r="BQ117" s="206"/>
      <c r="BR117" s="206" t="e">
        <f t="shared" si="92"/>
        <v>#REF!</v>
      </c>
      <c r="BS117" s="206" t="e">
        <f t="shared" si="92"/>
        <v>#REF!</v>
      </c>
      <c r="BT117" s="206" t="e">
        <f t="shared" si="92"/>
        <v>#REF!</v>
      </c>
      <c r="BU117" s="206" t="e">
        <f t="shared" si="92"/>
        <v>#REF!</v>
      </c>
      <c r="BV117" s="206" t="e">
        <f t="shared" si="92"/>
        <v>#REF!</v>
      </c>
      <c r="BW117" s="206" t="e">
        <f t="shared" si="92"/>
        <v>#REF!</v>
      </c>
      <c r="BX117" s="206" t="e">
        <f t="shared" si="92"/>
        <v>#REF!</v>
      </c>
      <c r="BY117" s="206" t="e">
        <f t="shared" si="92"/>
        <v>#REF!</v>
      </c>
      <c r="BZ117" s="206" t="e">
        <f t="shared" si="92"/>
        <v>#REF!</v>
      </c>
      <c r="CA117" s="206" t="e">
        <f t="shared" si="92"/>
        <v>#REF!</v>
      </c>
      <c r="CB117" s="206" t="e">
        <f t="shared" si="92"/>
        <v>#REF!</v>
      </c>
      <c r="CC117" s="206" t="e">
        <f t="shared" si="92"/>
        <v>#REF!</v>
      </c>
      <c r="CD117" s="206"/>
      <c r="CE117" s="206" t="e">
        <f t="shared" si="92"/>
        <v>#REF!</v>
      </c>
      <c r="CF117" s="206" t="e">
        <f t="shared" si="92"/>
        <v>#REF!</v>
      </c>
      <c r="CG117" s="206" t="e">
        <f t="shared" si="93"/>
        <v>#REF!</v>
      </c>
      <c r="CH117" s="206" t="e">
        <f t="shared" si="93"/>
        <v>#REF!</v>
      </c>
      <c r="CI117" s="206" t="e">
        <f t="shared" si="93"/>
        <v>#REF!</v>
      </c>
      <c r="CJ117" s="206" t="e">
        <f t="shared" si="93"/>
        <v>#REF!</v>
      </c>
      <c r="CK117" s="206" t="e">
        <f t="shared" si="93"/>
        <v>#REF!</v>
      </c>
      <c r="CL117" s="206" t="e">
        <f t="shared" si="93"/>
        <v>#REF!</v>
      </c>
      <c r="CM117" s="206" t="e">
        <f t="shared" si="93"/>
        <v>#REF!</v>
      </c>
      <c r="CN117" s="206" t="e">
        <f t="shared" si="93"/>
        <v>#REF!</v>
      </c>
      <c r="CO117" s="206" t="e">
        <f t="shared" si="93"/>
        <v>#REF!</v>
      </c>
      <c r="CP117" s="206" t="e">
        <f t="shared" si="93"/>
        <v>#REF!</v>
      </c>
      <c r="CQ117" s="206"/>
      <c r="CR117" s="206" t="e">
        <f t="shared" si="93"/>
        <v>#REF!</v>
      </c>
      <c r="CS117" s="206" t="e">
        <f t="shared" si="93"/>
        <v>#REF!</v>
      </c>
      <c r="CT117" s="206" t="e">
        <f t="shared" si="93"/>
        <v>#REF!</v>
      </c>
      <c r="CU117" s="206" t="e">
        <f t="shared" si="93"/>
        <v>#REF!</v>
      </c>
      <c r="CV117" s="206" t="e">
        <f t="shared" si="93"/>
        <v>#REF!</v>
      </c>
      <c r="CW117" s="206" t="e">
        <f t="shared" si="93"/>
        <v>#REF!</v>
      </c>
      <c r="CX117" s="206" t="e">
        <f t="shared" si="93"/>
        <v>#REF!</v>
      </c>
      <c r="CY117" s="206" t="e">
        <f t="shared" si="93"/>
        <v>#REF!</v>
      </c>
      <c r="CZ117" s="206" t="e">
        <f t="shared" si="93"/>
        <v>#REF!</v>
      </c>
      <c r="DA117" s="206" t="e">
        <f t="shared" si="93"/>
        <v>#REF!</v>
      </c>
      <c r="DB117" s="206" t="e">
        <f t="shared" si="93"/>
        <v>#REF!</v>
      </c>
      <c r="DC117" s="206" t="e">
        <f t="shared" si="93"/>
        <v>#REF!</v>
      </c>
      <c r="DD117" s="206"/>
      <c r="DE117" s="206" t="e">
        <f t="shared" si="93"/>
        <v>#REF!</v>
      </c>
      <c r="DF117" s="206" t="e">
        <f t="shared" si="93"/>
        <v>#REF!</v>
      </c>
      <c r="DG117" s="206" t="e">
        <f t="shared" si="93"/>
        <v>#REF!</v>
      </c>
      <c r="DH117" s="206" t="e">
        <f t="shared" si="93"/>
        <v>#REF!</v>
      </c>
      <c r="DI117" s="206" t="e">
        <f t="shared" si="93"/>
        <v>#REF!</v>
      </c>
      <c r="DJ117" s="206" t="e">
        <f t="shared" si="93"/>
        <v>#REF!</v>
      </c>
      <c r="DK117" s="206" t="e">
        <f t="shared" si="93"/>
        <v>#REF!</v>
      </c>
      <c r="DL117" s="206" t="e">
        <f t="shared" si="93"/>
        <v>#REF!</v>
      </c>
      <c r="DM117" s="206" t="e">
        <f t="shared" si="93"/>
        <v>#REF!</v>
      </c>
      <c r="DN117" s="206" t="e">
        <f t="shared" si="93"/>
        <v>#REF!</v>
      </c>
      <c r="DO117" s="206" t="e">
        <f t="shared" si="93"/>
        <v>#REF!</v>
      </c>
      <c r="DP117" s="206" t="e">
        <f t="shared" si="93"/>
        <v>#REF!</v>
      </c>
      <c r="DQ117" s="206"/>
      <c r="DR117" s="206" t="e">
        <f t="shared" si="93"/>
        <v>#REF!</v>
      </c>
      <c r="DS117" s="206" t="e">
        <f t="shared" si="93"/>
        <v>#REF!</v>
      </c>
      <c r="DT117" s="206" t="e">
        <f t="shared" si="93"/>
        <v>#REF!</v>
      </c>
      <c r="DU117" s="206" t="e">
        <f t="shared" si="93"/>
        <v>#REF!</v>
      </c>
      <c r="DV117" s="206" t="e">
        <f t="shared" si="93"/>
        <v>#REF!</v>
      </c>
      <c r="DW117" s="206" t="e">
        <f t="shared" si="93"/>
        <v>#REF!</v>
      </c>
      <c r="DX117" s="206" t="e">
        <f t="shared" si="93"/>
        <v>#REF!</v>
      </c>
      <c r="DY117" s="206" t="e">
        <f t="shared" si="93"/>
        <v>#REF!</v>
      </c>
      <c r="DZ117" s="206" t="e">
        <f t="shared" si="93"/>
        <v>#REF!</v>
      </c>
      <c r="EA117" s="206" t="e">
        <f t="shared" si="93"/>
        <v>#REF!</v>
      </c>
      <c r="EB117" s="206" t="e">
        <f t="shared" si="93"/>
        <v>#REF!</v>
      </c>
      <c r="EC117" s="206" t="e">
        <f t="shared" si="93"/>
        <v>#REF!</v>
      </c>
      <c r="EF117" s="195" t="e">
        <f>#REF!-'Margins tab to Forecast model'!H33</f>
        <v>#REF!</v>
      </c>
      <c r="EG117" s="195" t="e">
        <f>#REF!-'Margins tab to Forecast model'!I33</f>
        <v>#REF!</v>
      </c>
      <c r="EH117" s="195" t="e">
        <f>#REF!-'Margins tab to Forecast model'!J33</f>
        <v>#REF!</v>
      </c>
      <c r="EI117" s="195" t="e">
        <f>#REF!-'Margins tab to Forecast model'!K33</f>
        <v>#REF!</v>
      </c>
      <c r="EJ117" s="195" t="e">
        <f>#REF!-'Margins tab to Forecast model'!L33</f>
        <v>#REF!</v>
      </c>
      <c r="EK117" s="195" t="e">
        <f>#REF!-'Margins tab to Forecast model'!M33</f>
        <v>#REF!</v>
      </c>
      <c r="EL117" s="195" t="e">
        <f>#REF!-'Margins tab to Forecast model'!N33</f>
        <v>#REF!</v>
      </c>
      <c r="EM117" s="195" t="e">
        <f>#REF!-'Margins tab to Forecast model'!O33</f>
        <v>#REF!</v>
      </c>
      <c r="EN117" s="195" t="e">
        <f>#REF!-'Margins tab to Forecast model'!P33</f>
        <v>#REF!</v>
      </c>
      <c r="EO117" s="195" t="e">
        <f>#REF!-'Margins tab to Forecast model'!Q33</f>
        <v>#REF!</v>
      </c>
    </row>
    <row r="118" spans="1:145" x14ac:dyDescent="0.2">
      <c r="B118" s="35"/>
      <c r="C118" s="34"/>
      <c r="D118" s="34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05"/>
      <c r="BO118" s="205"/>
      <c r="BP118" s="205"/>
      <c r="BQ118" s="205"/>
      <c r="BR118" s="205"/>
      <c r="BS118" s="205"/>
      <c r="BT118" s="205"/>
      <c r="BU118" s="205"/>
      <c r="BV118" s="205"/>
      <c r="BW118" s="205"/>
      <c r="BX118" s="205"/>
      <c r="BY118" s="205"/>
      <c r="BZ118" s="205"/>
      <c r="CA118" s="205"/>
      <c r="CB118" s="205"/>
      <c r="CC118" s="205"/>
      <c r="CD118" s="205"/>
      <c r="CE118" s="205"/>
      <c r="CF118" s="205"/>
      <c r="CG118" s="205"/>
      <c r="CH118" s="205"/>
      <c r="CI118" s="205"/>
      <c r="CJ118" s="205"/>
      <c r="CK118" s="205"/>
      <c r="CL118" s="205"/>
      <c r="CM118" s="205"/>
      <c r="CN118" s="205"/>
      <c r="CO118" s="205"/>
      <c r="CP118" s="205"/>
      <c r="CQ118" s="205"/>
      <c r="CR118" s="205"/>
      <c r="CS118" s="205"/>
      <c r="CT118" s="205"/>
      <c r="CU118" s="205"/>
      <c r="CV118" s="205"/>
      <c r="CW118" s="205"/>
      <c r="CX118" s="205"/>
      <c r="CY118" s="205"/>
      <c r="CZ118" s="205"/>
      <c r="DA118" s="205"/>
      <c r="DB118" s="205"/>
      <c r="DC118" s="205"/>
      <c r="DD118" s="205"/>
      <c r="DE118" s="205"/>
      <c r="DF118" s="205"/>
      <c r="DG118" s="205"/>
      <c r="DH118" s="205"/>
      <c r="DI118" s="205"/>
      <c r="DJ118" s="205"/>
      <c r="DK118" s="205"/>
      <c r="DL118" s="205"/>
      <c r="DM118" s="205"/>
      <c r="DN118" s="205"/>
      <c r="DO118" s="205"/>
      <c r="DP118" s="205"/>
      <c r="DQ118" s="205"/>
      <c r="DR118" s="205"/>
      <c r="DS118" s="205"/>
      <c r="DT118" s="205"/>
      <c r="DU118" s="205"/>
      <c r="DV118" s="205"/>
      <c r="DW118" s="205"/>
      <c r="DX118" s="205"/>
      <c r="DY118" s="205"/>
      <c r="DZ118" s="205"/>
      <c r="EA118" s="205"/>
      <c r="EB118" s="205"/>
      <c r="EC118" s="205"/>
    </row>
    <row r="119" spans="1:145" x14ac:dyDescent="0.2">
      <c r="A119" s="37">
        <f>A77+20</f>
        <v>57</v>
      </c>
      <c r="B119" s="31"/>
      <c r="C119" s="34" t="s">
        <v>61</v>
      </c>
      <c r="D119" s="34"/>
      <c r="E119" s="205" t="e">
        <f t="shared" ref="E119" si="95">SUM(E112:E118)</f>
        <v>#REF!</v>
      </c>
      <c r="F119" s="205" t="e">
        <f t="shared" ref="F119:BP119" si="96">SUM(F112:F118)</f>
        <v>#REF!</v>
      </c>
      <c r="G119" s="205" t="e">
        <f t="shared" si="96"/>
        <v>#REF!</v>
      </c>
      <c r="H119" s="205" t="e">
        <f t="shared" si="96"/>
        <v>#REF!</v>
      </c>
      <c r="I119" s="205" t="e">
        <f t="shared" si="96"/>
        <v>#REF!</v>
      </c>
      <c r="J119" s="205" t="e">
        <f t="shared" si="96"/>
        <v>#REF!</v>
      </c>
      <c r="K119" s="205" t="e">
        <f t="shared" si="96"/>
        <v>#REF!</v>
      </c>
      <c r="L119" s="205" t="e">
        <f t="shared" si="96"/>
        <v>#REF!</v>
      </c>
      <c r="M119" s="205" t="e">
        <f t="shared" si="96"/>
        <v>#REF!</v>
      </c>
      <c r="N119" s="205" t="e">
        <f t="shared" si="96"/>
        <v>#REF!</v>
      </c>
      <c r="O119" s="205" t="e">
        <f t="shared" si="96"/>
        <v>#REF!</v>
      </c>
      <c r="P119" s="205" t="e">
        <f t="shared" si="96"/>
        <v>#REF!</v>
      </c>
      <c r="Q119" s="205"/>
      <c r="R119" s="205" t="e">
        <f t="shared" si="96"/>
        <v>#REF!</v>
      </c>
      <c r="S119" s="205" t="e">
        <f t="shared" si="96"/>
        <v>#REF!</v>
      </c>
      <c r="T119" s="205" t="e">
        <f t="shared" si="96"/>
        <v>#REF!</v>
      </c>
      <c r="U119" s="205" t="e">
        <f t="shared" si="96"/>
        <v>#REF!</v>
      </c>
      <c r="V119" s="205" t="e">
        <f t="shared" si="96"/>
        <v>#REF!</v>
      </c>
      <c r="W119" s="205" t="e">
        <f t="shared" si="96"/>
        <v>#REF!</v>
      </c>
      <c r="X119" s="205" t="e">
        <f t="shared" si="96"/>
        <v>#REF!</v>
      </c>
      <c r="Y119" s="205" t="e">
        <f t="shared" si="96"/>
        <v>#REF!</v>
      </c>
      <c r="Z119" s="205" t="e">
        <f t="shared" si="96"/>
        <v>#REF!</v>
      </c>
      <c r="AA119" s="205" t="e">
        <f t="shared" si="96"/>
        <v>#REF!</v>
      </c>
      <c r="AB119" s="205" t="e">
        <f t="shared" si="96"/>
        <v>#REF!</v>
      </c>
      <c r="AC119" s="205" t="e">
        <f t="shared" si="96"/>
        <v>#REF!</v>
      </c>
      <c r="AD119" s="205"/>
      <c r="AE119" s="205" t="e">
        <f t="shared" si="96"/>
        <v>#REF!</v>
      </c>
      <c r="AF119" s="205" t="e">
        <f t="shared" si="96"/>
        <v>#REF!</v>
      </c>
      <c r="AG119" s="205" t="e">
        <f t="shared" si="96"/>
        <v>#REF!</v>
      </c>
      <c r="AH119" s="205" t="e">
        <f t="shared" si="96"/>
        <v>#REF!</v>
      </c>
      <c r="AI119" s="205" t="e">
        <f t="shared" si="96"/>
        <v>#REF!</v>
      </c>
      <c r="AJ119" s="205" t="e">
        <f t="shared" si="96"/>
        <v>#REF!</v>
      </c>
      <c r="AK119" s="205" t="e">
        <f t="shared" si="96"/>
        <v>#REF!</v>
      </c>
      <c r="AL119" s="205" t="e">
        <f t="shared" si="96"/>
        <v>#REF!</v>
      </c>
      <c r="AM119" s="205" t="e">
        <f t="shared" si="96"/>
        <v>#REF!</v>
      </c>
      <c r="AN119" s="205" t="e">
        <f t="shared" si="96"/>
        <v>#REF!</v>
      </c>
      <c r="AO119" s="205" t="e">
        <f t="shared" si="96"/>
        <v>#REF!</v>
      </c>
      <c r="AP119" s="205" t="e">
        <f t="shared" si="96"/>
        <v>#REF!</v>
      </c>
      <c r="AQ119" s="205"/>
      <c r="AR119" s="205" t="e">
        <f t="shared" si="96"/>
        <v>#REF!</v>
      </c>
      <c r="AS119" s="205" t="e">
        <f t="shared" si="96"/>
        <v>#REF!</v>
      </c>
      <c r="AT119" s="205" t="e">
        <f t="shared" si="96"/>
        <v>#REF!</v>
      </c>
      <c r="AU119" s="205" t="e">
        <f t="shared" si="96"/>
        <v>#REF!</v>
      </c>
      <c r="AV119" s="205" t="e">
        <f t="shared" si="96"/>
        <v>#REF!</v>
      </c>
      <c r="AW119" s="205" t="e">
        <f t="shared" si="96"/>
        <v>#REF!</v>
      </c>
      <c r="AX119" s="205" t="e">
        <f t="shared" si="96"/>
        <v>#REF!</v>
      </c>
      <c r="AY119" s="205" t="e">
        <f t="shared" si="96"/>
        <v>#REF!</v>
      </c>
      <c r="AZ119" s="205" t="e">
        <f t="shared" si="96"/>
        <v>#REF!</v>
      </c>
      <c r="BA119" s="205" t="e">
        <f t="shared" si="96"/>
        <v>#REF!</v>
      </c>
      <c r="BB119" s="205" t="e">
        <f t="shared" si="96"/>
        <v>#REF!</v>
      </c>
      <c r="BC119" s="205" t="e">
        <f t="shared" si="96"/>
        <v>#REF!</v>
      </c>
      <c r="BD119" s="205"/>
      <c r="BE119" s="205" t="e">
        <f t="shared" si="96"/>
        <v>#REF!</v>
      </c>
      <c r="BF119" s="205" t="e">
        <f t="shared" si="96"/>
        <v>#REF!</v>
      </c>
      <c r="BG119" s="205" t="e">
        <f t="shared" si="96"/>
        <v>#REF!</v>
      </c>
      <c r="BH119" s="205" t="e">
        <f t="shared" si="96"/>
        <v>#REF!</v>
      </c>
      <c r="BI119" s="205" t="e">
        <f t="shared" si="96"/>
        <v>#REF!</v>
      </c>
      <c r="BJ119" s="205" t="e">
        <f t="shared" si="96"/>
        <v>#REF!</v>
      </c>
      <c r="BK119" s="205" t="e">
        <f t="shared" si="96"/>
        <v>#REF!</v>
      </c>
      <c r="BL119" s="205" t="e">
        <f t="shared" si="96"/>
        <v>#REF!</v>
      </c>
      <c r="BM119" s="205" t="e">
        <f t="shared" si="96"/>
        <v>#REF!</v>
      </c>
      <c r="BN119" s="205" t="e">
        <f t="shared" si="96"/>
        <v>#REF!</v>
      </c>
      <c r="BO119" s="205" t="e">
        <f t="shared" si="96"/>
        <v>#REF!</v>
      </c>
      <c r="BP119" s="205" t="e">
        <f t="shared" si="96"/>
        <v>#REF!</v>
      </c>
      <c r="BQ119" s="205"/>
      <c r="BR119" s="205" t="e">
        <f t="shared" ref="BR119:EC119" si="97">SUM(BR112:BR118)</f>
        <v>#REF!</v>
      </c>
      <c r="BS119" s="205" t="e">
        <f t="shared" si="97"/>
        <v>#REF!</v>
      </c>
      <c r="BT119" s="205" t="e">
        <f t="shared" si="97"/>
        <v>#REF!</v>
      </c>
      <c r="BU119" s="205" t="e">
        <f t="shared" si="97"/>
        <v>#REF!</v>
      </c>
      <c r="BV119" s="205" t="e">
        <f t="shared" si="97"/>
        <v>#REF!</v>
      </c>
      <c r="BW119" s="205" t="e">
        <f t="shared" si="97"/>
        <v>#REF!</v>
      </c>
      <c r="BX119" s="205" t="e">
        <f t="shared" si="97"/>
        <v>#REF!</v>
      </c>
      <c r="BY119" s="205" t="e">
        <f t="shared" si="97"/>
        <v>#REF!</v>
      </c>
      <c r="BZ119" s="205" t="e">
        <f t="shared" si="97"/>
        <v>#REF!</v>
      </c>
      <c r="CA119" s="205" t="e">
        <f t="shared" si="97"/>
        <v>#REF!</v>
      </c>
      <c r="CB119" s="205" t="e">
        <f t="shared" si="97"/>
        <v>#REF!</v>
      </c>
      <c r="CC119" s="205" t="e">
        <f t="shared" si="97"/>
        <v>#REF!</v>
      </c>
      <c r="CD119" s="205"/>
      <c r="CE119" s="205" t="e">
        <f t="shared" si="97"/>
        <v>#REF!</v>
      </c>
      <c r="CF119" s="205" t="e">
        <f t="shared" si="97"/>
        <v>#REF!</v>
      </c>
      <c r="CG119" s="205" t="e">
        <f t="shared" si="97"/>
        <v>#REF!</v>
      </c>
      <c r="CH119" s="205" t="e">
        <f t="shared" si="97"/>
        <v>#REF!</v>
      </c>
      <c r="CI119" s="205" t="e">
        <f t="shared" si="97"/>
        <v>#REF!</v>
      </c>
      <c r="CJ119" s="205" t="e">
        <f t="shared" si="97"/>
        <v>#REF!</v>
      </c>
      <c r="CK119" s="205" t="e">
        <f t="shared" si="97"/>
        <v>#REF!</v>
      </c>
      <c r="CL119" s="205" t="e">
        <f t="shared" si="97"/>
        <v>#REF!</v>
      </c>
      <c r="CM119" s="205" t="e">
        <f t="shared" si="97"/>
        <v>#REF!</v>
      </c>
      <c r="CN119" s="205" t="e">
        <f t="shared" si="97"/>
        <v>#REF!</v>
      </c>
      <c r="CO119" s="205" t="e">
        <f t="shared" si="97"/>
        <v>#REF!</v>
      </c>
      <c r="CP119" s="205" t="e">
        <f t="shared" si="97"/>
        <v>#REF!</v>
      </c>
      <c r="CQ119" s="205"/>
      <c r="CR119" s="205" t="e">
        <f t="shared" si="97"/>
        <v>#REF!</v>
      </c>
      <c r="CS119" s="205" t="e">
        <f t="shared" si="97"/>
        <v>#REF!</v>
      </c>
      <c r="CT119" s="205" t="e">
        <f t="shared" si="97"/>
        <v>#REF!</v>
      </c>
      <c r="CU119" s="205" t="e">
        <f t="shared" si="97"/>
        <v>#REF!</v>
      </c>
      <c r="CV119" s="205" t="e">
        <f t="shared" si="97"/>
        <v>#REF!</v>
      </c>
      <c r="CW119" s="205" t="e">
        <f t="shared" si="97"/>
        <v>#REF!</v>
      </c>
      <c r="CX119" s="205" t="e">
        <f t="shared" si="97"/>
        <v>#REF!</v>
      </c>
      <c r="CY119" s="205" t="e">
        <f t="shared" si="97"/>
        <v>#REF!</v>
      </c>
      <c r="CZ119" s="205" t="e">
        <f t="shared" si="97"/>
        <v>#REF!</v>
      </c>
      <c r="DA119" s="205" t="e">
        <f t="shared" si="97"/>
        <v>#REF!</v>
      </c>
      <c r="DB119" s="205" t="e">
        <f t="shared" si="97"/>
        <v>#REF!</v>
      </c>
      <c r="DC119" s="205" t="e">
        <f t="shared" si="97"/>
        <v>#REF!</v>
      </c>
      <c r="DD119" s="205"/>
      <c r="DE119" s="205" t="e">
        <f t="shared" si="97"/>
        <v>#REF!</v>
      </c>
      <c r="DF119" s="205" t="e">
        <f t="shared" si="97"/>
        <v>#REF!</v>
      </c>
      <c r="DG119" s="205" t="e">
        <f t="shared" si="97"/>
        <v>#REF!</v>
      </c>
      <c r="DH119" s="205" t="e">
        <f t="shared" si="97"/>
        <v>#REF!</v>
      </c>
      <c r="DI119" s="205" t="e">
        <f t="shared" si="97"/>
        <v>#REF!</v>
      </c>
      <c r="DJ119" s="205" t="e">
        <f t="shared" si="97"/>
        <v>#REF!</v>
      </c>
      <c r="DK119" s="205" t="e">
        <f t="shared" si="97"/>
        <v>#REF!</v>
      </c>
      <c r="DL119" s="205" t="e">
        <f t="shared" si="97"/>
        <v>#REF!</v>
      </c>
      <c r="DM119" s="205" t="e">
        <f t="shared" si="97"/>
        <v>#REF!</v>
      </c>
      <c r="DN119" s="205" t="e">
        <f t="shared" si="97"/>
        <v>#REF!</v>
      </c>
      <c r="DO119" s="205" t="e">
        <f t="shared" si="97"/>
        <v>#REF!</v>
      </c>
      <c r="DP119" s="205" t="e">
        <f t="shared" si="97"/>
        <v>#REF!</v>
      </c>
      <c r="DQ119" s="205"/>
      <c r="DR119" s="205" t="e">
        <f t="shared" si="97"/>
        <v>#REF!</v>
      </c>
      <c r="DS119" s="205" t="e">
        <f t="shared" si="97"/>
        <v>#REF!</v>
      </c>
      <c r="DT119" s="205" t="e">
        <f t="shared" si="97"/>
        <v>#REF!</v>
      </c>
      <c r="DU119" s="205" t="e">
        <f t="shared" si="97"/>
        <v>#REF!</v>
      </c>
      <c r="DV119" s="205" t="e">
        <f t="shared" si="97"/>
        <v>#REF!</v>
      </c>
      <c r="DW119" s="205" t="e">
        <f t="shared" si="97"/>
        <v>#REF!</v>
      </c>
      <c r="DX119" s="205" t="e">
        <f t="shared" si="97"/>
        <v>#REF!</v>
      </c>
      <c r="DY119" s="205" t="e">
        <f t="shared" si="97"/>
        <v>#REF!</v>
      </c>
      <c r="DZ119" s="205" t="e">
        <f t="shared" si="97"/>
        <v>#REF!</v>
      </c>
      <c r="EA119" s="205" t="e">
        <f t="shared" si="97"/>
        <v>#REF!</v>
      </c>
      <c r="EB119" s="205" t="e">
        <f t="shared" si="97"/>
        <v>#REF!</v>
      </c>
      <c r="EC119" s="205" t="e">
        <f t="shared" si="97"/>
        <v>#REF!</v>
      </c>
      <c r="EF119" s="195" t="e">
        <f>#REF!-'Margins tab to Forecast model'!H35</f>
        <v>#REF!</v>
      </c>
      <c r="EG119" s="195" t="e">
        <f>#REF!-'Margins tab to Forecast model'!I35</f>
        <v>#REF!</v>
      </c>
      <c r="EH119" s="195" t="e">
        <f>#REF!-'Margins tab to Forecast model'!J35</f>
        <v>#REF!</v>
      </c>
      <c r="EI119" s="195" t="e">
        <f>#REF!-'Margins tab to Forecast model'!K35</f>
        <v>#REF!</v>
      </c>
      <c r="EJ119" s="195" t="e">
        <f>#REF!-'Margins tab to Forecast model'!L35</f>
        <v>#REF!</v>
      </c>
      <c r="EK119" s="195" t="e">
        <f>#REF!-'Margins tab to Forecast model'!M35</f>
        <v>#REF!</v>
      </c>
      <c r="EL119" s="195" t="e">
        <f>#REF!-'Margins tab to Forecast model'!N35</f>
        <v>#REF!</v>
      </c>
      <c r="EM119" s="195" t="e">
        <f>#REF!-'Margins tab to Forecast model'!O35</f>
        <v>#REF!</v>
      </c>
      <c r="EN119" s="195" t="e">
        <f>#REF!-'Margins tab to Forecast model'!P35</f>
        <v>#REF!</v>
      </c>
      <c r="EO119" s="195" t="e">
        <f>#REF!-'Margins tab to Forecast model'!Q35</f>
        <v>#REF!</v>
      </c>
    </row>
    <row r="120" spans="1:145" x14ac:dyDescent="0.2">
      <c r="B120" s="35"/>
      <c r="C120" s="34"/>
      <c r="D120" s="34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  <c r="T120" s="207"/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  <c r="AF120" s="207"/>
      <c r="AG120" s="207"/>
      <c r="AH120" s="207"/>
      <c r="AI120" s="207"/>
      <c r="AJ120" s="207"/>
      <c r="AK120" s="207"/>
      <c r="AL120" s="207"/>
      <c r="AM120" s="207"/>
      <c r="AN120" s="207"/>
      <c r="AO120" s="207"/>
      <c r="AP120" s="207"/>
      <c r="AQ120" s="207"/>
      <c r="AR120" s="207"/>
      <c r="AS120" s="207"/>
      <c r="AT120" s="207"/>
      <c r="AU120" s="207"/>
      <c r="AV120" s="207"/>
      <c r="AW120" s="207"/>
      <c r="AX120" s="207"/>
      <c r="AY120" s="207"/>
      <c r="AZ120" s="207"/>
      <c r="BA120" s="207"/>
      <c r="BB120" s="207"/>
      <c r="BC120" s="207"/>
      <c r="BD120" s="207"/>
      <c r="BE120" s="207"/>
      <c r="BF120" s="207"/>
      <c r="BG120" s="207"/>
      <c r="BH120" s="207"/>
      <c r="BI120" s="207"/>
      <c r="BJ120" s="207"/>
      <c r="BK120" s="207"/>
      <c r="BL120" s="207"/>
      <c r="BM120" s="207"/>
      <c r="BN120" s="207"/>
      <c r="BO120" s="207"/>
      <c r="BP120" s="207"/>
      <c r="BQ120" s="207"/>
      <c r="BR120" s="207"/>
      <c r="BS120" s="207"/>
      <c r="BT120" s="207"/>
      <c r="BU120" s="207"/>
      <c r="BV120" s="207"/>
      <c r="BW120" s="207"/>
      <c r="BX120" s="207"/>
      <c r="BY120" s="207"/>
      <c r="BZ120" s="207"/>
      <c r="CA120" s="207"/>
      <c r="CB120" s="207"/>
      <c r="CC120" s="207"/>
      <c r="CD120" s="207"/>
      <c r="CE120" s="207"/>
      <c r="CF120" s="207"/>
      <c r="CG120" s="207"/>
      <c r="CH120" s="207"/>
      <c r="CI120" s="207"/>
      <c r="CJ120" s="207"/>
      <c r="CK120" s="207"/>
      <c r="CL120" s="207"/>
      <c r="CM120" s="207"/>
      <c r="CN120" s="207"/>
      <c r="CO120" s="207"/>
      <c r="CP120" s="207"/>
      <c r="CQ120" s="207"/>
      <c r="CR120" s="207"/>
      <c r="CS120" s="207"/>
      <c r="CT120" s="207"/>
      <c r="CU120" s="207"/>
      <c r="CV120" s="207"/>
      <c r="CW120" s="207"/>
      <c r="CX120" s="207"/>
      <c r="CY120" s="207"/>
      <c r="CZ120" s="207"/>
      <c r="DA120" s="207"/>
      <c r="DB120" s="207"/>
      <c r="DC120" s="207"/>
      <c r="DD120" s="207"/>
      <c r="DE120" s="207"/>
      <c r="DF120" s="207"/>
      <c r="DG120" s="207"/>
      <c r="DH120" s="207"/>
      <c r="DI120" s="207"/>
      <c r="DJ120" s="207"/>
      <c r="DK120" s="207"/>
      <c r="DL120" s="207"/>
      <c r="DM120" s="207"/>
      <c r="DN120" s="207"/>
      <c r="DO120" s="207"/>
      <c r="DP120" s="207"/>
      <c r="DQ120" s="207"/>
      <c r="DR120" s="207"/>
      <c r="DS120" s="207"/>
      <c r="DT120" s="207"/>
      <c r="DU120" s="207"/>
      <c r="DV120" s="207"/>
      <c r="DW120" s="207"/>
      <c r="DX120" s="207"/>
      <c r="DY120" s="207"/>
      <c r="DZ120" s="207"/>
      <c r="EA120" s="207"/>
      <c r="EB120" s="207"/>
      <c r="EC120" s="207"/>
    </row>
    <row r="121" spans="1:145" x14ac:dyDescent="0.2">
      <c r="A121" s="37">
        <f>A79+20</f>
        <v>58</v>
      </c>
      <c r="B121" s="34"/>
      <c r="C121" s="35" t="s">
        <v>46</v>
      </c>
      <c r="D121" s="35"/>
      <c r="E121" s="205" t="e">
        <f t="shared" ref="E121" si="98">+E107+E119</f>
        <v>#REF!</v>
      </c>
      <c r="F121" s="205" t="e">
        <f t="shared" ref="F121:BP121" si="99">+F107+F119</f>
        <v>#REF!</v>
      </c>
      <c r="G121" s="205" t="e">
        <f t="shared" si="99"/>
        <v>#REF!</v>
      </c>
      <c r="H121" s="205" t="e">
        <f t="shared" si="99"/>
        <v>#REF!</v>
      </c>
      <c r="I121" s="205" t="e">
        <f t="shared" si="99"/>
        <v>#REF!</v>
      </c>
      <c r="J121" s="205" t="e">
        <f t="shared" si="99"/>
        <v>#REF!</v>
      </c>
      <c r="K121" s="205" t="e">
        <f t="shared" si="99"/>
        <v>#REF!</v>
      </c>
      <c r="L121" s="205" t="e">
        <f t="shared" si="99"/>
        <v>#REF!</v>
      </c>
      <c r="M121" s="205" t="e">
        <f t="shared" si="99"/>
        <v>#REF!</v>
      </c>
      <c r="N121" s="205" t="e">
        <f t="shared" si="99"/>
        <v>#REF!</v>
      </c>
      <c r="O121" s="205" t="e">
        <f t="shared" si="99"/>
        <v>#REF!</v>
      </c>
      <c r="P121" s="205" t="e">
        <f t="shared" si="99"/>
        <v>#REF!</v>
      </c>
      <c r="Q121" s="205"/>
      <c r="R121" s="205" t="e">
        <f t="shared" si="99"/>
        <v>#REF!</v>
      </c>
      <c r="S121" s="205" t="e">
        <f t="shared" si="99"/>
        <v>#REF!</v>
      </c>
      <c r="T121" s="205" t="e">
        <f t="shared" si="99"/>
        <v>#REF!</v>
      </c>
      <c r="U121" s="205" t="e">
        <f t="shared" si="99"/>
        <v>#REF!</v>
      </c>
      <c r="V121" s="205" t="e">
        <f t="shared" si="99"/>
        <v>#REF!</v>
      </c>
      <c r="W121" s="205" t="e">
        <f t="shared" si="99"/>
        <v>#REF!</v>
      </c>
      <c r="X121" s="205" t="e">
        <f t="shared" si="99"/>
        <v>#REF!</v>
      </c>
      <c r="Y121" s="205" t="e">
        <f t="shared" si="99"/>
        <v>#REF!</v>
      </c>
      <c r="Z121" s="205" t="e">
        <f t="shared" si="99"/>
        <v>#REF!</v>
      </c>
      <c r="AA121" s="205" t="e">
        <f t="shared" si="99"/>
        <v>#REF!</v>
      </c>
      <c r="AB121" s="205" t="e">
        <f t="shared" si="99"/>
        <v>#REF!</v>
      </c>
      <c r="AC121" s="205" t="e">
        <f t="shared" si="99"/>
        <v>#REF!</v>
      </c>
      <c r="AD121" s="205"/>
      <c r="AE121" s="205" t="e">
        <f t="shared" si="99"/>
        <v>#REF!</v>
      </c>
      <c r="AF121" s="205" t="e">
        <f t="shared" si="99"/>
        <v>#REF!</v>
      </c>
      <c r="AG121" s="205" t="e">
        <f t="shared" si="99"/>
        <v>#REF!</v>
      </c>
      <c r="AH121" s="205" t="e">
        <f t="shared" si="99"/>
        <v>#REF!</v>
      </c>
      <c r="AI121" s="205" t="e">
        <f t="shared" si="99"/>
        <v>#REF!</v>
      </c>
      <c r="AJ121" s="205" t="e">
        <f t="shared" si="99"/>
        <v>#REF!</v>
      </c>
      <c r="AK121" s="205" t="e">
        <f t="shared" si="99"/>
        <v>#REF!</v>
      </c>
      <c r="AL121" s="205" t="e">
        <f t="shared" si="99"/>
        <v>#REF!</v>
      </c>
      <c r="AM121" s="205" t="e">
        <f t="shared" si="99"/>
        <v>#REF!</v>
      </c>
      <c r="AN121" s="205" t="e">
        <f t="shared" si="99"/>
        <v>#REF!</v>
      </c>
      <c r="AO121" s="205" t="e">
        <f t="shared" si="99"/>
        <v>#REF!</v>
      </c>
      <c r="AP121" s="205" t="e">
        <f t="shared" si="99"/>
        <v>#REF!</v>
      </c>
      <c r="AQ121" s="205"/>
      <c r="AR121" s="205" t="e">
        <f t="shared" si="99"/>
        <v>#REF!</v>
      </c>
      <c r="AS121" s="205" t="e">
        <f t="shared" si="99"/>
        <v>#REF!</v>
      </c>
      <c r="AT121" s="205" t="e">
        <f t="shared" si="99"/>
        <v>#REF!</v>
      </c>
      <c r="AU121" s="205" t="e">
        <f t="shared" si="99"/>
        <v>#REF!</v>
      </c>
      <c r="AV121" s="205" t="e">
        <f t="shared" si="99"/>
        <v>#REF!</v>
      </c>
      <c r="AW121" s="205" t="e">
        <f t="shared" si="99"/>
        <v>#REF!</v>
      </c>
      <c r="AX121" s="205" t="e">
        <f t="shared" si="99"/>
        <v>#REF!</v>
      </c>
      <c r="AY121" s="205" t="e">
        <f t="shared" si="99"/>
        <v>#REF!</v>
      </c>
      <c r="AZ121" s="205" t="e">
        <f t="shared" si="99"/>
        <v>#REF!</v>
      </c>
      <c r="BA121" s="205" t="e">
        <f t="shared" si="99"/>
        <v>#REF!</v>
      </c>
      <c r="BB121" s="205" t="e">
        <f t="shared" si="99"/>
        <v>#REF!</v>
      </c>
      <c r="BC121" s="205" t="e">
        <f t="shared" si="99"/>
        <v>#REF!</v>
      </c>
      <c r="BD121" s="205"/>
      <c r="BE121" s="205" t="e">
        <f t="shared" si="99"/>
        <v>#REF!</v>
      </c>
      <c r="BF121" s="205" t="e">
        <f t="shared" si="99"/>
        <v>#REF!</v>
      </c>
      <c r="BG121" s="205" t="e">
        <f t="shared" si="99"/>
        <v>#REF!</v>
      </c>
      <c r="BH121" s="205" t="e">
        <f t="shared" si="99"/>
        <v>#REF!</v>
      </c>
      <c r="BI121" s="205" t="e">
        <f t="shared" si="99"/>
        <v>#REF!</v>
      </c>
      <c r="BJ121" s="205" t="e">
        <f t="shared" si="99"/>
        <v>#REF!</v>
      </c>
      <c r="BK121" s="205" t="e">
        <f t="shared" si="99"/>
        <v>#REF!</v>
      </c>
      <c r="BL121" s="205" t="e">
        <f t="shared" si="99"/>
        <v>#REF!</v>
      </c>
      <c r="BM121" s="205" t="e">
        <f t="shared" si="99"/>
        <v>#REF!</v>
      </c>
      <c r="BN121" s="205" t="e">
        <f t="shared" si="99"/>
        <v>#REF!</v>
      </c>
      <c r="BO121" s="205" t="e">
        <f t="shared" si="99"/>
        <v>#REF!</v>
      </c>
      <c r="BP121" s="205" t="e">
        <f t="shared" si="99"/>
        <v>#REF!</v>
      </c>
      <c r="BQ121" s="205"/>
      <c r="BR121" s="205" t="e">
        <f t="shared" ref="BR121:EC121" si="100">+BR107+BR119</f>
        <v>#REF!</v>
      </c>
      <c r="BS121" s="205" t="e">
        <f t="shared" si="100"/>
        <v>#REF!</v>
      </c>
      <c r="BT121" s="205" t="e">
        <f t="shared" si="100"/>
        <v>#REF!</v>
      </c>
      <c r="BU121" s="205" t="e">
        <f t="shared" si="100"/>
        <v>#REF!</v>
      </c>
      <c r="BV121" s="205" t="e">
        <f t="shared" si="100"/>
        <v>#REF!</v>
      </c>
      <c r="BW121" s="205" t="e">
        <f t="shared" si="100"/>
        <v>#REF!</v>
      </c>
      <c r="BX121" s="205" t="e">
        <f t="shared" si="100"/>
        <v>#REF!</v>
      </c>
      <c r="BY121" s="205" t="e">
        <f t="shared" si="100"/>
        <v>#REF!</v>
      </c>
      <c r="BZ121" s="205" t="e">
        <f t="shared" si="100"/>
        <v>#REF!</v>
      </c>
      <c r="CA121" s="205" t="e">
        <f t="shared" si="100"/>
        <v>#REF!</v>
      </c>
      <c r="CB121" s="205" t="e">
        <f t="shared" si="100"/>
        <v>#REF!</v>
      </c>
      <c r="CC121" s="205" t="e">
        <f t="shared" si="100"/>
        <v>#REF!</v>
      </c>
      <c r="CD121" s="205"/>
      <c r="CE121" s="205" t="e">
        <f t="shared" si="100"/>
        <v>#REF!</v>
      </c>
      <c r="CF121" s="205" t="e">
        <f t="shared" si="100"/>
        <v>#REF!</v>
      </c>
      <c r="CG121" s="205" t="e">
        <f t="shared" si="100"/>
        <v>#REF!</v>
      </c>
      <c r="CH121" s="205" t="e">
        <f t="shared" si="100"/>
        <v>#REF!</v>
      </c>
      <c r="CI121" s="205" t="e">
        <f t="shared" si="100"/>
        <v>#REF!</v>
      </c>
      <c r="CJ121" s="205" t="e">
        <f t="shared" si="100"/>
        <v>#REF!</v>
      </c>
      <c r="CK121" s="205" t="e">
        <f t="shared" si="100"/>
        <v>#REF!</v>
      </c>
      <c r="CL121" s="205" t="e">
        <f t="shared" si="100"/>
        <v>#REF!</v>
      </c>
      <c r="CM121" s="205" t="e">
        <f t="shared" si="100"/>
        <v>#REF!</v>
      </c>
      <c r="CN121" s="205" t="e">
        <f t="shared" si="100"/>
        <v>#REF!</v>
      </c>
      <c r="CO121" s="205" t="e">
        <f t="shared" si="100"/>
        <v>#REF!</v>
      </c>
      <c r="CP121" s="205" t="e">
        <f t="shared" si="100"/>
        <v>#REF!</v>
      </c>
      <c r="CQ121" s="205"/>
      <c r="CR121" s="205" t="e">
        <f t="shared" si="100"/>
        <v>#REF!</v>
      </c>
      <c r="CS121" s="205" t="e">
        <f t="shared" si="100"/>
        <v>#REF!</v>
      </c>
      <c r="CT121" s="205" t="e">
        <f t="shared" si="100"/>
        <v>#REF!</v>
      </c>
      <c r="CU121" s="205" t="e">
        <f t="shared" si="100"/>
        <v>#REF!</v>
      </c>
      <c r="CV121" s="205" t="e">
        <f t="shared" si="100"/>
        <v>#REF!</v>
      </c>
      <c r="CW121" s="205" t="e">
        <f t="shared" si="100"/>
        <v>#REF!</v>
      </c>
      <c r="CX121" s="205" t="e">
        <f t="shared" si="100"/>
        <v>#REF!</v>
      </c>
      <c r="CY121" s="205" t="e">
        <f t="shared" si="100"/>
        <v>#REF!</v>
      </c>
      <c r="CZ121" s="205" t="e">
        <f t="shared" si="100"/>
        <v>#REF!</v>
      </c>
      <c r="DA121" s="205" t="e">
        <f t="shared" si="100"/>
        <v>#REF!</v>
      </c>
      <c r="DB121" s="205" t="e">
        <f t="shared" si="100"/>
        <v>#REF!</v>
      </c>
      <c r="DC121" s="205" t="e">
        <f t="shared" si="100"/>
        <v>#REF!</v>
      </c>
      <c r="DD121" s="205"/>
      <c r="DE121" s="205" t="e">
        <f t="shared" si="100"/>
        <v>#REF!</v>
      </c>
      <c r="DF121" s="205" t="e">
        <f t="shared" si="100"/>
        <v>#REF!</v>
      </c>
      <c r="DG121" s="205" t="e">
        <f t="shared" si="100"/>
        <v>#REF!</v>
      </c>
      <c r="DH121" s="205" t="e">
        <f t="shared" si="100"/>
        <v>#REF!</v>
      </c>
      <c r="DI121" s="205" t="e">
        <f t="shared" si="100"/>
        <v>#REF!</v>
      </c>
      <c r="DJ121" s="205" t="e">
        <f t="shared" si="100"/>
        <v>#REF!</v>
      </c>
      <c r="DK121" s="205" t="e">
        <f t="shared" si="100"/>
        <v>#REF!</v>
      </c>
      <c r="DL121" s="205" t="e">
        <f t="shared" si="100"/>
        <v>#REF!</v>
      </c>
      <c r="DM121" s="205" t="e">
        <f t="shared" si="100"/>
        <v>#REF!</v>
      </c>
      <c r="DN121" s="205" t="e">
        <f t="shared" si="100"/>
        <v>#REF!</v>
      </c>
      <c r="DO121" s="205" t="e">
        <f t="shared" si="100"/>
        <v>#REF!</v>
      </c>
      <c r="DP121" s="205" t="e">
        <f t="shared" si="100"/>
        <v>#REF!</v>
      </c>
      <c r="DQ121" s="205"/>
      <c r="DR121" s="205" t="e">
        <f t="shared" si="100"/>
        <v>#REF!</v>
      </c>
      <c r="DS121" s="205" t="e">
        <f t="shared" si="100"/>
        <v>#REF!</v>
      </c>
      <c r="DT121" s="205" t="e">
        <f t="shared" si="100"/>
        <v>#REF!</v>
      </c>
      <c r="DU121" s="205" t="e">
        <f t="shared" si="100"/>
        <v>#REF!</v>
      </c>
      <c r="DV121" s="205" t="e">
        <f t="shared" si="100"/>
        <v>#REF!</v>
      </c>
      <c r="DW121" s="205" t="e">
        <f t="shared" si="100"/>
        <v>#REF!</v>
      </c>
      <c r="DX121" s="205" t="e">
        <f t="shared" si="100"/>
        <v>#REF!</v>
      </c>
      <c r="DY121" s="205" t="e">
        <f t="shared" si="100"/>
        <v>#REF!</v>
      </c>
      <c r="DZ121" s="205" t="e">
        <f t="shared" si="100"/>
        <v>#REF!</v>
      </c>
      <c r="EA121" s="205" t="e">
        <f t="shared" si="100"/>
        <v>#REF!</v>
      </c>
      <c r="EB121" s="205" t="e">
        <f t="shared" si="100"/>
        <v>#REF!</v>
      </c>
      <c r="EC121" s="205" t="e">
        <f t="shared" si="100"/>
        <v>#REF!</v>
      </c>
      <c r="EF121" s="195" t="e">
        <f>#REF!-'Margins tab to Forecast model'!H37</f>
        <v>#REF!</v>
      </c>
      <c r="EG121" s="195" t="e">
        <f>#REF!-'Margins tab to Forecast model'!I37</f>
        <v>#REF!</v>
      </c>
      <c r="EH121" s="195" t="e">
        <f>#REF!-'Margins tab to Forecast model'!J37</f>
        <v>#REF!</v>
      </c>
      <c r="EI121" s="195" t="e">
        <f>#REF!-'Margins tab to Forecast model'!K37</f>
        <v>#REF!</v>
      </c>
      <c r="EJ121" s="195" t="e">
        <f>#REF!-'Margins tab to Forecast model'!L37</f>
        <v>#REF!</v>
      </c>
      <c r="EK121" s="195" t="e">
        <f>#REF!-'Margins tab to Forecast model'!M37</f>
        <v>#REF!</v>
      </c>
      <c r="EL121" s="195" t="e">
        <f>#REF!-'Margins tab to Forecast model'!N37</f>
        <v>#REF!</v>
      </c>
      <c r="EM121" s="195" t="e">
        <f>#REF!-'Margins tab to Forecast model'!O37</f>
        <v>#REF!</v>
      </c>
      <c r="EN121" s="195" t="e">
        <f>#REF!-'Margins tab to Forecast model'!P37</f>
        <v>#REF!</v>
      </c>
      <c r="EO121" s="195" t="e">
        <f>#REF!-'Margins tab to Forecast model'!Q37</f>
        <v>#REF!</v>
      </c>
    </row>
    <row r="122" spans="1:145" x14ac:dyDescent="0.2">
      <c r="A122" s="13"/>
      <c r="B122" s="34"/>
      <c r="C122" s="34"/>
      <c r="D122" s="34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8"/>
      <c r="AT122" s="208"/>
      <c r="AU122" s="208"/>
      <c r="AV122" s="208"/>
      <c r="AW122" s="208"/>
      <c r="AX122" s="208"/>
      <c r="AY122" s="208"/>
      <c r="AZ122" s="208"/>
      <c r="BA122" s="208"/>
      <c r="BB122" s="208"/>
      <c r="BC122" s="208"/>
      <c r="BD122" s="208"/>
      <c r="BE122" s="208"/>
      <c r="BF122" s="208"/>
      <c r="BG122" s="208"/>
      <c r="BH122" s="208"/>
      <c r="BI122" s="208"/>
      <c r="BJ122" s="208"/>
      <c r="BK122" s="208"/>
      <c r="BL122" s="208"/>
      <c r="BM122" s="208"/>
      <c r="BN122" s="208"/>
      <c r="BO122" s="208"/>
      <c r="BP122" s="208"/>
      <c r="BQ122" s="208"/>
      <c r="BR122" s="208"/>
      <c r="BS122" s="208"/>
      <c r="BT122" s="208"/>
      <c r="BU122" s="208"/>
      <c r="BV122" s="208"/>
      <c r="BW122" s="208"/>
      <c r="BX122" s="208"/>
      <c r="BY122" s="208"/>
      <c r="BZ122" s="208"/>
      <c r="CA122" s="208"/>
      <c r="CB122" s="208"/>
      <c r="CC122" s="208"/>
      <c r="CD122" s="208"/>
      <c r="CE122" s="208"/>
      <c r="CF122" s="208"/>
      <c r="CG122" s="208"/>
      <c r="CH122" s="208"/>
      <c r="CI122" s="208"/>
      <c r="CJ122" s="208"/>
      <c r="CK122" s="208"/>
      <c r="CL122" s="208"/>
      <c r="CM122" s="208"/>
      <c r="CN122" s="208"/>
      <c r="CO122" s="208"/>
      <c r="CP122" s="208"/>
      <c r="CQ122" s="208"/>
      <c r="CR122" s="208"/>
      <c r="CS122" s="208"/>
      <c r="CT122" s="208"/>
      <c r="CU122" s="208"/>
      <c r="CV122" s="208"/>
      <c r="CW122" s="208"/>
      <c r="CX122" s="208"/>
      <c r="CY122" s="208"/>
      <c r="CZ122" s="208"/>
      <c r="DA122" s="208"/>
      <c r="DB122" s="208"/>
      <c r="DC122" s="208"/>
      <c r="DD122" s="208"/>
      <c r="DE122" s="208"/>
      <c r="DF122" s="208"/>
      <c r="DG122" s="208"/>
      <c r="DH122" s="208"/>
      <c r="DI122" s="208"/>
      <c r="DJ122" s="208"/>
      <c r="DK122" s="208"/>
      <c r="DL122" s="208"/>
      <c r="DM122" s="208"/>
      <c r="DN122" s="208"/>
      <c r="DO122" s="208"/>
      <c r="DP122" s="208"/>
      <c r="DQ122" s="208"/>
      <c r="DR122" s="208"/>
      <c r="DS122" s="208"/>
      <c r="DT122" s="208"/>
      <c r="DU122" s="208"/>
      <c r="DV122" s="208"/>
      <c r="DW122" s="208"/>
      <c r="DX122" s="208"/>
      <c r="DY122" s="208"/>
      <c r="DZ122" s="208"/>
      <c r="EA122" s="208"/>
      <c r="EB122" s="208"/>
      <c r="EC122" s="208"/>
    </row>
    <row r="123" spans="1:145" x14ac:dyDescent="0.2">
      <c r="A123" s="37">
        <f>A81+20</f>
        <v>59</v>
      </c>
      <c r="B123" s="34"/>
      <c r="C123" s="63" t="s">
        <v>62</v>
      </c>
      <c r="D123" s="63"/>
      <c r="E123" s="209" t="e">
        <f>E81+E39</f>
        <v>#REF!</v>
      </c>
      <c r="F123" s="209" t="e">
        <f t="shared" ref="F123:BP123" si="101">F81+F39</f>
        <v>#REF!</v>
      </c>
      <c r="G123" s="209" t="e">
        <f t="shared" si="101"/>
        <v>#REF!</v>
      </c>
      <c r="H123" s="209" t="e">
        <f t="shared" si="101"/>
        <v>#REF!</v>
      </c>
      <c r="I123" s="209" t="e">
        <f t="shared" si="101"/>
        <v>#REF!</v>
      </c>
      <c r="J123" s="209" t="e">
        <f t="shared" si="101"/>
        <v>#REF!</v>
      </c>
      <c r="K123" s="209" t="e">
        <f t="shared" si="101"/>
        <v>#REF!</v>
      </c>
      <c r="L123" s="209" t="e">
        <f t="shared" si="101"/>
        <v>#REF!</v>
      </c>
      <c r="M123" s="209" t="e">
        <f t="shared" si="101"/>
        <v>#REF!</v>
      </c>
      <c r="N123" s="209" t="e">
        <f t="shared" si="101"/>
        <v>#REF!</v>
      </c>
      <c r="O123" s="209" t="e">
        <f t="shared" si="101"/>
        <v>#REF!</v>
      </c>
      <c r="P123" s="209" t="e">
        <f t="shared" si="101"/>
        <v>#REF!</v>
      </c>
      <c r="Q123" s="209"/>
      <c r="R123" s="209" t="e">
        <f t="shared" si="101"/>
        <v>#REF!</v>
      </c>
      <c r="S123" s="209" t="e">
        <f t="shared" si="101"/>
        <v>#REF!</v>
      </c>
      <c r="T123" s="209" t="e">
        <f t="shared" si="101"/>
        <v>#REF!</v>
      </c>
      <c r="U123" s="209" t="e">
        <f t="shared" si="101"/>
        <v>#REF!</v>
      </c>
      <c r="V123" s="209" t="e">
        <f t="shared" si="101"/>
        <v>#REF!</v>
      </c>
      <c r="W123" s="209" t="e">
        <f t="shared" si="101"/>
        <v>#REF!</v>
      </c>
      <c r="X123" s="209" t="e">
        <f t="shared" si="101"/>
        <v>#REF!</v>
      </c>
      <c r="Y123" s="209" t="e">
        <f t="shared" si="101"/>
        <v>#REF!</v>
      </c>
      <c r="Z123" s="209" t="e">
        <f t="shared" si="101"/>
        <v>#REF!</v>
      </c>
      <c r="AA123" s="209" t="e">
        <f t="shared" si="101"/>
        <v>#REF!</v>
      </c>
      <c r="AB123" s="209" t="e">
        <f t="shared" si="101"/>
        <v>#REF!</v>
      </c>
      <c r="AC123" s="209" t="e">
        <f t="shared" si="101"/>
        <v>#REF!</v>
      </c>
      <c r="AD123" s="209"/>
      <c r="AE123" s="209" t="e">
        <f t="shared" si="101"/>
        <v>#REF!</v>
      </c>
      <c r="AF123" s="209" t="e">
        <f t="shared" si="101"/>
        <v>#REF!</v>
      </c>
      <c r="AG123" s="209" t="e">
        <f t="shared" si="101"/>
        <v>#REF!</v>
      </c>
      <c r="AH123" s="209" t="e">
        <f t="shared" si="101"/>
        <v>#REF!</v>
      </c>
      <c r="AI123" s="209" t="e">
        <f t="shared" si="101"/>
        <v>#REF!</v>
      </c>
      <c r="AJ123" s="209" t="e">
        <f t="shared" si="101"/>
        <v>#REF!</v>
      </c>
      <c r="AK123" s="209" t="e">
        <f t="shared" si="101"/>
        <v>#REF!</v>
      </c>
      <c r="AL123" s="209" t="e">
        <f t="shared" si="101"/>
        <v>#REF!</v>
      </c>
      <c r="AM123" s="209" t="e">
        <f t="shared" si="101"/>
        <v>#REF!</v>
      </c>
      <c r="AN123" s="209" t="e">
        <f t="shared" si="101"/>
        <v>#REF!</v>
      </c>
      <c r="AO123" s="209" t="e">
        <f t="shared" si="101"/>
        <v>#REF!</v>
      </c>
      <c r="AP123" s="209" t="e">
        <f t="shared" si="101"/>
        <v>#REF!</v>
      </c>
      <c r="AQ123" s="209"/>
      <c r="AR123" s="209" t="e">
        <f t="shared" si="101"/>
        <v>#REF!</v>
      </c>
      <c r="AS123" s="209" t="e">
        <f t="shared" si="101"/>
        <v>#REF!</v>
      </c>
      <c r="AT123" s="209" t="e">
        <f t="shared" si="101"/>
        <v>#REF!</v>
      </c>
      <c r="AU123" s="209" t="e">
        <f t="shared" si="101"/>
        <v>#REF!</v>
      </c>
      <c r="AV123" s="209" t="e">
        <f t="shared" si="101"/>
        <v>#REF!</v>
      </c>
      <c r="AW123" s="209" t="e">
        <f t="shared" si="101"/>
        <v>#REF!</v>
      </c>
      <c r="AX123" s="209" t="e">
        <f t="shared" si="101"/>
        <v>#REF!</v>
      </c>
      <c r="AY123" s="209" t="e">
        <f t="shared" si="101"/>
        <v>#REF!</v>
      </c>
      <c r="AZ123" s="209" t="e">
        <f t="shared" si="101"/>
        <v>#REF!</v>
      </c>
      <c r="BA123" s="209" t="e">
        <f t="shared" si="101"/>
        <v>#REF!</v>
      </c>
      <c r="BB123" s="209" t="e">
        <f t="shared" si="101"/>
        <v>#REF!</v>
      </c>
      <c r="BC123" s="209" t="e">
        <f t="shared" si="101"/>
        <v>#REF!</v>
      </c>
      <c r="BD123" s="209"/>
      <c r="BE123" s="209" t="e">
        <f t="shared" si="101"/>
        <v>#REF!</v>
      </c>
      <c r="BF123" s="209" t="e">
        <f t="shared" si="101"/>
        <v>#REF!</v>
      </c>
      <c r="BG123" s="209" t="e">
        <f t="shared" si="101"/>
        <v>#REF!</v>
      </c>
      <c r="BH123" s="209" t="e">
        <f t="shared" si="101"/>
        <v>#REF!</v>
      </c>
      <c r="BI123" s="209" t="e">
        <f t="shared" si="101"/>
        <v>#REF!</v>
      </c>
      <c r="BJ123" s="209" t="e">
        <f t="shared" si="101"/>
        <v>#REF!</v>
      </c>
      <c r="BK123" s="209" t="e">
        <f t="shared" si="101"/>
        <v>#REF!</v>
      </c>
      <c r="BL123" s="209" t="e">
        <f t="shared" si="101"/>
        <v>#REF!</v>
      </c>
      <c r="BM123" s="209" t="e">
        <f t="shared" si="101"/>
        <v>#REF!</v>
      </c>
      <c r="BN123" s="209" t="e">
        <f t="shared" si="101"/>
        <v>#REF!</v>
      </c>
      <c r="BO123" s="209" t="e">
        <f t="shared" si="101"/>
        <v>#REF!</v>
      </c>
      <c r="BP123" s="209" t="e">
        <f t="shared" si="101"/>
        <v>#REF!</v>
      </c>
      <c r="BQ123" s="209"/>
      <c r="BR123" s="209" t="e">
        <f t="shared" ref="BR123:EC123" si="102">BR81+BR39</f>
        <v>#REF!</v>
      </c>
      <c r="BS123" s="209" t="e">
        <f t="shared" si="102"/>
        <v>#REF!</v>
      </c>
      <c r="BT123" s="209" t="e">
        <f t="shared" si="102"/>
        <v>#REF!</v>
      </c>
      <c r="BU123" s="209" t="e">
        <f t="shared" si="102"/>
        <v>#REF!</v>
      </c>
      <c r="BV123" s="209" t="e">
        <f t="shared" si="102"/>
        <v>#REF!</v>
      </c>
      <c r="BW123" s="209" t="e">
        <f t="shared" si="102"/>
        <v>#REF!</v>
      </c>
      <c r="BX123" s="209" t="e">
        <f t="shared" si="102"/>
        <v>#REF!</v>
      </c>
      <c r="BY123" s="209" t="e">
        <f t="shared" si="102"/>
        <v>#REF!</v>
      </c>
      <c r="BZ123" s="209" t="e">
        <f t="shared" si="102"/>
        <v>#REF!</v>
      </c>
      <c r="CA123" s="209" t="e">
        <f t="shared" si="102"/>
        <v>#REF!</v>
      </c>
      <c r="CB123" s="209" t="e">
        <f t="shared" si="102"/>
        <v>#REF!</v>
      </c>
      <c r="CC123" s="209" t="e">
        <f t="shared" si="102"/>
        <v>#REF!</v>
      </c>
      <c r="CD123" s="209"/>
      <c r="CE123" s="209" t="e">
        <f t="shared" si="102"/>
        <v>#REF!</v>
      </c>
      <c r="CF123" s="209" t="e">
        <f t="shared" si="102"/>
        <v>#REF!</v>
      </c>
      <c r="CG123" s="209" t="e">
        <f t="shared" si="102"/>
        <v>#REF!</v>
      </c>
      <c r="CH123" s="209" t="e">
        <f t="shared" si="102"/>
        <v>#REF!</v>
      </c>
      <c r="CI123" s="209" t="e">
        <f t="shared" si="102"/>
        <v>#REF!</v>
      </c>
      <c r="CJ123" s="209" t="e">
        <f t="shared" si="102"/>
        <v>#REF!</v>
      </c>
      <c r="CK123" s="209" t="e">
        <f t="shared" si="102"/>
        <v>#REF!</v>
      </c>
      <c r="CL123" s="209" t="e">
        <f t="shared" si="102"/>
        <v>#REF!</v>
      </c>
      <c r="CM123" s="209" t="e">
        <f t="shared" si="102"/>
        <v>#REF!</v>
      </c>
      <c r="CN123" s="209" t="e">
        <f t="shared" si="102"/>
        <v>#REF!</v>
      </c>
      <c r="CO123" s="209" t="e">
        <f t="shared" si="102"/>
        <v>#REF!</v>
      </c>
      <c r="CP123" s="209" t="e">
        <f t="shared" si="102"/>
        <v>#REF!</v>
      </c>
      <c r="CQ123" s="209"/>
      <c r="CR123" s="209" t="e">
        <f t="shared" si="102"/>
        <v>#REF!</v>
      </c>
      <c r="CS123" s="209" t="e">
        <f t="shared" si="102"/>
        <v>#REF!</v>
      </c>
      <c r="CT123" s="209" t="e">
        <f t="shared" si="102"/>
        <v>#REF!</v>
      </c>
      <c r="CU123" s="209" t="e">
        <f t="shared" si="102"/>
        <v>#REF!</v>
      </c>
      <c r="CV123" s="209" t="e">
        <f t="shared" si="102"/>
        <v>#REF!</v>
      </c>
      <c r="CW123" s="209" t="e">
        <f t="shared" si="102"/>
        <v>#REF!</v>
      </c>
      <c r="CX123" s="209" t="e">
        <f t="shared" si="102"/>
        <v>#REF!</v>
      </c>
      <c r="CY123" s="209" t="e">
        <f t="shared" si="102"/>
        <v>#REF!</v>
      </c>
      <c r="CZ123" s="209" t="e">
        <f t="shared" si="102"/>
        <v>#REF!</v>
      </c>
      <c r="DA123" s="209" t="e">
        <f t="shared" si="102"/>
        <v>#REF!</v>
      </c>
      <c r="DB123" s="209" t="e">
        <f t="shared" si="102"/>
        <v>#REF!</v>
      </c>
      <c r="DC123" s="209" t="e">
        <f t="shared" si="102"/>
        <v>#REF!</v>
      </c>
      <c r="DD123" s="209"/>
      <c r="DE123" s="209" t="e">
        <f t="shared" si="102"/>
        <v>#REF!</v>
      </c>
      <c r="DF123" s="209" t="e">
        <f t="shared" si="102"/>
        <v>#REF!</v>
      </c>
      <c r="DG123" s="209" t="e">
        <f t="shared" si="102"/>
        <v>#REF!</v>
      </c>
      <c r="DH123" s="209" t="e">
        <f t="shared" si="102"/>
        <v>#REF!</v>
      </c>
      <c r="DI123" s="209" t="e">
        <f t="shared" si="102"/>
        <v>#REF!</v>
      </c>
      <c r="DJ123" s="209" t="e">
        <f t="shared" si="102"/>
        <v>#REF!</v>
      </c>
      <c r="DK123" s="209" t="e">
        <f t="shared" si="102"/>
        <v>#REF!</v>
      </c>
      <c r="DL123" s="209" t="e">
        <f t="shared" si="102"/>
        <v>#REF!</v>
      </c>
      <c r="DM123" s="209" t="e">
        <f t="shared" si="102"/>
        <v>#REF!</v>
      </c>
      <c r="DN123" s="209" t="e">
        <f t="shared" si="102"/>
        <v>#REF!</v>
      </c>
      <c r="DO123" s="209" t="e">
        <f t="shared" si="102"/>
        <v>#REF!</v>
      </c>
      <c r="DP123" s="209" t="e">
        <f t="shared" si="102"/>
        <v>#REF!</v>
      </c>
      <c r="DQ123" s="209"/>
      <c r="DR123" s="209" t="e">
        <f t="shared" si="102"/>
        <v>#REF!</v>
      </c>
      <c r="DS123" s="209" t="e">
        <f t="shared" si="102"/>
        <v>#REF!</v>
      </c>
      <c r="DT123" s="209" t="e">
        <f t="shared" si="102"/>
        <v>#REF!</v>
      </c>
      <c r="DU123" s="209" t="e">
        <f t="shared" si="102"/>
        <v>#REF!</v>
      </c>
      <c r="DV123" s="209" t="e">
        <f t="shared" si="102"/>
        <v>#REF!</v>
      </c>
      <c r="DW123" s="209" t="e">
        <f t="shared" si="102"/>
        <v>#REF!</v>
      </c>
      <c r="DX123" s="209" t="e">
        <f t="shared" si="102"/>
        <v>#REF!</v>
      </c>
      <c r="DY123" s="209" t="e">
        <f t="shared" si="102"/>
        <v>#REF!</v>
      </c>
      <c r="DZ123" s="209" t="e">
        <f t="shared" si="102"/>
        <v>#REF!</v>
      </c>
      <c r="EA123" s="209" t="e">
        <f t="shared" si="102"/>
        <v>#REF!</v>
      </c>
      <c r="EB123" s="209" t="e">
        <f t="shared" si="102"/>
        <v>#REF!</v>
      </c>
      <c r="EC123" s="209" t="e">
        <f t="shared" si="102"/>
        <v>#REF!</v>
      </c>
      <c r="EF123" s="195" t="e">
        <f>#REF!-'Margins tab to Forecast model'!H39</f>
        <v>#REF!</v>
      </c>
      <c r="EG123" s="195" t="e">
        <f>#REF!-'Margins tab to Forecast model'!I39</f>
        <v>#REF!</v>
      </c>
      <c r="EH123" s="195" t="e">
        <f>#REF!-'Margins tab to Forecast model'!J39</f>
        <v>#REF!</v>
      </c>
      <c r="EI123" s="195" t="e">
        <f>#REF!-'Margins tab to Forecast model'!K39</f>
        <v>#REF!</v>
      </c>
      <c r="EJ123" s="195" t="e">
        <f>#REF!-'Margins tab to Forecast model'!L39</f>
        <v>#REF!</v>
      </c>
      <c r="EK123" s="195" t="e">
        <f>#REF!-'Margins tab to Forecast model'!M39</f>
        <v>#REF!</v>
      </c>
      <c r="EL123" s="195" t="e">
        <f>#REF!-'Margins tab to Forecast model'!N39</f>
        <v>#REF!</v>
      </c>
      <c r="EM123" s="195" t="e">
        <f>#REF!-'Margins tab to Forecast model'!O39</f>
        <v>#REF!</v>
      </c>
      <c r="EN123" s="195" t="e">
        <f>#REF!-'Margins tab to Forecast model'!P39</f>
        <v>#REF!</v>
      </c>
      <c r="EO123" s="195" t="e">
        <f>#REF!-'Margins tab to Forecast model'!Q39</f>
        <v>#REF!</v>
      </c>
    </row>
    <row r="124" spans="1:145" x14ac:dyDescent="0.2">
      <c r="A124" s="13"/>
      <c r="B124" s="34"/>
      <c r="C124" s="34"/>
      <c r="D124" s="34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  <c r="AF124" s="207"/>
      <c r="AG124" s="207"/>
      <c r="AH124" s="207"/>
      <c r="AI124" s="207"/>
      <c r="AJ124" s="207"/>
      <c r="AK124" s="207"/>
      <c r="AL124" s="207"/>
      <c r="AM124" s="207"/>
      <c r="AN124" s="207"/>
      <c r="AO124" s="207"/>
      <c r="AP124" s="207"/>
      <c r="AQ124" s="207"/>
      <c r="AR124" s="207"/>
      <c r="AS124" s="207"/>
      <c r="AT124" s="207"/>
      <c r="AU124" s="207"/>
      <c r="AV124" s="207"/>
      <c r="AW124" s="207"/>
      <c r="AX124" s="207"/>
      <c r="AY124" s="207"/>
      <c r="AZ124" s="207"/>
      <c r="BA124" s="207"/>
      <c r="BB124" s="207"/>
      <c r="BC124" s="207"/>
      <c r="BD124" s="207"/>
      <c r="BE124" s="207"/>
      <c r="BF124" s="207"/>
      <c r="BG124" s="207"/>
      <c r="BH124" s="207"/>
      <c r="BI124" s="207"/>
      <c r="BJ124" s="207"/>
      <c r="BK124" s="207"/>
      <c r="BL124" s="207"/>
      <c r="BM124" s="207"/>
      <c r="BN124" s="207"/>
      <c r="BO124" s="207"/>
      <c r="BP124" s="207"/>
      <c r="BQ124" s="207"/>
      <c r="BR124" s="207"/>
      <c r="BS124" s="207"/>
      <c r="BT124" s="207"/>
      <c r="BU124" s="207"/>
      <c r="BV124" s="207"/>
      <c r="BW124" s="207"/>
      <c r="BX124" s="207"/>
      <c r="BY124" s="207"/>
      <c r="BZ124" s="207"/>
      <c r="CA124" s="207"/>
      <c r="CB124" s="207"/>
      <c r="CC124" s="207"/>
      <c r="CD124" s="207"/>
      <c r="CE124" s="207"/>
      <c r="CF124" s="207"/>
      <c r="CG124" s="207"/>
      <c r="CH124" s="207"/>
      <c r="CI124" s="207"/>
      <c r="CJ124" s="207"/>
      <c r="CK124" s="207"/>
      <c r="CL124" s="207"/>
      <c r="CM124" s="207"/>
      <c r="CN124" s="207"/>
      <c r="CO124" s="207"/>
      <c r="CP124" s="207"/>
      <c r="CQ124" s="207"/>
      <c r="CR124" s="207"/>
      <c r="CS124" s="207"/>
      <c r="CT124" s="207"/>
      <c r="CU124" s="207"/>
      <c r="CV124" s="207"/>
      <c r="CW124" s="207"/>
      <c r="CX124" s="207"/>
      <c r="CY124" s="207"/>
      <c r="CZ124" s="207"/>
      <c r="DA124" s="207"/>
      <c r="DB124" s="207"/>
      <c r="DC124" s="207"/>
      <c r="DD124" s="207"/>
      <c r="DE124" s="207"/>
      <c r="DF124" s="207"/>
      <c r="DG124" s="207"/>
      <c r="DH124" s="207"/>
      <c r="DI124" s="207"/>
      <c r="DJ124" s="207"/>
      <c r="DK124" s="207"/>
      <c r="DL124" s="207"/>
      <c r="DM124" s="207"/>
      <c r="DN124" s="207"/>
      <c r="DO124" s="207"/>
      <c r="DP124" s="207"/>
      <c r="DQ124" s="207"/>
      <c r="DR124" s="207"/>
      <c r="DS124" s="207"/>
      <c r="DT124" s="207"/>
      <c r="DU124" s="207"/>
      <c r="DV124" s="207"/>
      <c r="DW124" s="207"/>
      <c r="DX124" s="207"/>
      <c r="DY124" s="207"/>
      <c r="DZ124" s="207"/>
      <c r="EA124" s="207"/>
      <c r="EB124" s="207"/>
      <c r="EC124" s="207"/>
    </row>
    <row r="125" spans="1:145" ht="13.5" thickBot="1" x14ac:dyDescent="0.25">
      <c r="A125" s="37">
        <f>A83+20</f>
        <v>60</v>
      </c>
      <c r="B125" s="34"/>
      <c r="C125" s="35" t="s">
        <v>63</v>
      </c>
      <c r="D125" s="35"/>
      <c r="E125" s="210" t="e">
        <f t="shared" ref="E125" si="103">+E121-E123</f>
        <v>#REF!</v>
      </c>
      <c r="F125" s="210" t="e">
        <f t="shared" ref="F125:BP125" si="104">+F121-F123</f>
        <v>#REF!</v>
      </c>
      <c r="G125" s="210" t="e">
        <f t="shared" si="104"/>
        <v>#REF!</v>
      </c>
      <c r="H125" s="210" t="e">
        <f t="shared" si="104"/>
        <v>#REF!</v>
      </c>
      <c r="I125" s="210" t="e">
        <f t="shared" si="104"/>
        <v>#REF!</v>
      </c>
      <c r="J125" s="210" t="e">
        <f t="shared" si="104"/>
        <v>#REF!</v>
      </c>
      <c r="K125" s="210" t="e">
        <f t="shared" si="104"/>
        <v>#REF!</v>
      </c>
      <c r="L125" s="210" t="e">
        <f t="shared" si="104"/>
        <v>#REF!</v>
      </c>
      <c r="M125" s="210" t="e">
        <f t="shared" si="104"/>
        <v>#REF!</v>
      </c>
      <c r="N125" s="210" t="e">
        <f t="shared" si="104"/>
        <v>#REF!</v>
      </c>
      <c r="O125" s="210" t="e">
        <f t="shared" si="104"/>
        <v>#REF!</v>
      </c>
      <c r="P125" s="210" t="e">
        <f t="shared" si="104"/>
        <v>#REF!</v>
      </c>
      <c r="Q125" s="210"/>
      <c r="R125" s="210" t="e">
        <f t="shared" si="104"/>
        <v>#REF!</v>
      </c>
      <c r="S125" s="210" t="e">
        <f t="shared" si="104"/>
        <v>#REF!</v>
      </c>
      <c r="T125" s="210" t="e">
        <f t="shared" si="104"/>
        <v>#REF!</v>
      </c>
      <c r="U125" s="210" t="e">
        <f t="shared" si="104"/>
        <v>#REF!</v>
      </c>
      <c r="V125" s="210" t="e">
        <f t="shared" si="104"/>
        <v>#REF!</v>
      </c>
      <c r="W125" s="210" t="e">
        <f t="shared" si="104"/>
        <v>#REF!</v>
      </c>
      <c r="X125" s="210" t="e">
        <f t="shared" si="104"/>
        <v>#REF!</v>
      </c>
      <c r="Y125" s="210" t="e">
        <f t="shared" si="104"/>
        <v>#REF!</v>
      </c>
      <c r="Z125" s="210" t="e">
        <f t="shared" si="104"/>
        <v>#REF!</v>
      </c>
      <c r="AA125" s="210" t="e">
        <f t="shared" si="104"/>
        <v>#REF!</v>
      </c>
      <c r="AB125" s="210" t="e">
        <f t="shared" si="104"/>
        <v>#REF!</v>
      </c>
      <c r="AC125" s="210" t="e">
        <f t="shared" si="104"/>
        <v>#REF!</v>
      </c>
      <c r="AD125" s="210"/>
      <c r="AE125" s="210" t="e">
        <f t="shared" si="104"/>
        <v>#REF!</v>
      </c>
      <c r="AF125" s="210" t="e">
        <f t="shared" si="104"/>
        <v>#REF!</v>
      </c>
      <c r="AG125" s="210" t="e">
        <f t="shared" si="104"/>
        <v>#REF!</v>
      </c>
      <c r="AH125" s="210" t="e">
        <f t="shared" si="104"/>
        <v>#REF!</v>
      </c>
      <c r="AI125" s="210" t="e">
        <f t="shared" si="104"/>
        <v>#REF!</v>
      </c>
      <c r="AJ125" s="210" t="e">
        <f t="shared" si="104"/>
        <v>#REF!</v>
      </c>
      <c r="AK125" s="210" t="e">
        <f t="shared" si="104"/>
        <v>#REF!</v>
      </c>
      <c r="AL125" s="210" t="e">
        <f t="shared" si="104"/>
        <v>#REF!</v>
      </c>
      <c r="AM125" s="210" t="e">
        <f t="shared" si="104"/>
        <v>#REF!</v>
      </c>
      <c r="AN125" s="210" t="e">
        <f t="shared" si="104"/>
        <v>#REF!</v>
      </c>
      <c r="AO125" s="210" t="e">
        <f t="shared" si="104"/>
        <v>#REF!</v>
      </c>
      <c r="AP125" s="210" t="e">
        <f t="shared" si="104"/>
        <v>#REF!</v>
      </c>
      <c r="AQ125" s="210"/>
      <c r="AR125" s="210" t="e">
        <f t="shared" si="104"/>
        <v>#REF!</v>
      </c>
      <c r="AS125" s="210" t="e">
        <f t="shared" si="104"/>
        <v>#REF!</v>
      </c>
      <c r="AT125" s="210" t="e">
        <f t="shared" si="104"/>
        <v>#REF!</v>
      </c>
      <c r="AU125" s="210" t="e">
        <f t="shared" si="104"/>
        <v>#REF!</v>
      </c>
      <c r="AV125" s="210" t="e">
        <f t="shared" si="104"/>
        <v>#REF!</v>
      </c>
      <c r="AW125" s="210" t="e">
        <f t="shared" si="104"/>
        <v>#REF!</v>
      </c>
      <c r="AX125" s="210" t="e">
        <f t="shared" si="104"/>
        <v>#REF!</v>
      </c>
      <c r="AY125" s="210" t="e">
        <f t="shared" si="104"/>
        <v>#REF!</v>
      </c>
      <c r="AZ125" s="210" t="e">
        <f t="shared" si="104"/>
        <v>#REF!</v>
      </c>
      <c r="BA125" s="210" t="e">
        <f t="shared" si="104"/>
        <v>#REF!</v>
      </c>
      <c r="BB125" s="210" t="e">
        <f t="shared" si="104"/>
        <v>#REF!</v>
      </c>
      <c r="BC125" s="210" t="e">
        <f t="shared" si="104"/>
        <v>#REF!</v>
      </c>
      <c r="BD125" s="210"/>
      <c r="BE125" s="210" t="e">
        <f t="shared" si="104"/>
        <v>#REF!</v>
      </c>
      <c r="BF125" s="210" t="e">
        <f t="shared" si="104"/>
        <v>#REF!</v>
      </c>
      <c r="BG125" s="210" t="e">
        <f t="shared" si="104"/>
        <v>#REF!</v>
      </c>
      <c r="BH125" s="210" t="e">
        <f t="shared" si="104"/>
        <v>#REF!</v>
      </c>
      <c r="BI125" s="210" t="e">
        <f t="shared" si="104"/>
        <v>#REF!</v>
      </c>
      <c r="BJ125" s="210" t="e">
        <f t="shared" si="104"/>
        <v>#REF!</v>
      </c>
      <c r="BK125" s="210" t="e">
        <f t="shared" si="104"/>
        <v>#REF!</v>
      </c>
      <c r="BL125" s="210" t="e">
        <f t="shared" si="104"/>
        <v>#REF!</v>
      </c>
      <c r="BM125" s="210" t="e">
        <f t="shared" si="104"/>
        <v>#REF!</v>
      </c>
      <c r="BN125" s="210" t="e">
        <f t="shared" si="104"/>
        <v>#REF!</v>
      </c>
      <c r="BO125" s="210" t="e">
        <f t="shared" si="104"/>
        <v>#REF!</v>
      </c>
      <c r="BP125" s="210" t="e">
        <f t="shared" si="104"/>
        <v>#REF!</v>
      </c>
      <c r="BQ125" s="210"/>
      <c r="BR125" s="210" t="e">
        <f t="shared" ref="BR125:EC125" si="105">+BR121-BR123</f>
        <v>#REF!</v>
      </c>
      <c r="BS125" s="210" t="e">
        <f t="shared" si="105"/>
        <v>#REF!</v>
      </c>
      <c r="BT125" s="210" t="e">
        <f t="shared" si="105"/>
        <v>#REF!</v>
      </c>
      <c r="BU125" s="210" t="e">
        <f t="shared" si="105"/>
        <v>#REF!</v>
      </c>
      <c r="BV125" s="210" t="e">
        <f t="shared" si="105"/>
        <v>#REF!</v>
      </c>
      <c r="BW125" s="210" t="e">
        <f t="shared" si="105"/>
        <v>#REF!</v>
      </c>
      <c r="BX125" s="210" t="e">
        <f t="shared" si="105"/>
        <v>#REF!</v>
      </c>
      <c r="BY125" s="210" t="e">
        <f t="shared" si="105"/>
        <v>#REF!</v>
      </c>
      <c r="BZ125" s="210" t="e">
        <f t="shared" si="105"/>
        <v>#REF!</v>
      </c>
      <c r="CA125" s="210" t="e">
        <f t="shared" si="105"/>
        <v>#REF!</v>
      </c>
      <c r="CB125" s="210" t="e">
        <f t="shared" si="105"/>
        <v>#REF!</v>
      </c>
      <c r="CC125" s="210" t="e">
        <f t="shared" si="105"/>
        <v>#REF!</v>
      </c>
      <c r="CD125" s="210"/>
      <c r="CE125" s="210" t="e">
        <f t="shared" si="105"/>
        <v>#REF!</v>
      </c>
      <c r="CF125" s="210" t="e">
        <f t="shared" si="105"/>
        <v>#REF!</v>
      </c>
      <c r="CG125" s="210" t="e">
        <f t="shared" si="105"/>
        <v>#REF!</v>
      </c>
      <c r="CH125" s="210" t="e">
        <f t="shared" si="105"/>
        <v>#REF!</v>
      </c>
      <c r="CI125" s="210" t="e">
        <f t="shared" si="105"/>
        <v>#REF!</v>
      </c>
      <c r="CJ125" s="210" t="e">
        <f t="shared" si="105"/>
        <v>#REF!</v>
      </c>
      <c r="CK125" s="210" t="e">
        <f t="shared" si="105"/>
        <v>#REF!</v>
      </c>
      <c r="CL125" s="210" t="e">
        <f t="shared" si="105"/>
        <v>#REF!</v>
      </c>
      <c r="CM125" s="210" t="e">
        <f t="shared" si="105"/>
        <v>#REF!</v>
      </c>
      <c r="CN125" s="210" t="e">
        <f t="shared" si="105"/>
        <v>#REF!</v>
      </c>
      <c r="CO125" s="210" t="e">
        <f t="shared" si="105"/>
        <v>#REF!</v>
      </c>
      <c r="CP125" s="210" t="e">
        <f t="shared" si="105"/>
        <v>#REF!</v>
      </c>
      <c r="CQ125" s="210"/>
      <c r="CR125" s="210" t="e">
        <f t="shared" si="105"/>
        <v>#REF!</v>
      </c>
      <c r="CS125" s="210" t="e">
        <f t="shared" si="105"/>
        <v>#REF!</v>
      </c>
      <c r="CT125" s="210" t="e">
        <f t="shared" si="105"/>
        <v>#REF!</v>
      </c>
      <c r="CU125" s="210" t="e">
        <f t="shared" si="105"/>
        <v>#REF!</v>
      </c>
      <c r="CV125" s="210" t="e">
        <f t="shared" si="105"/>
        <v>#REF!</v>
      </c>
      <c r="CW125" s="210" t="e">
        <f t="shared" si="105"/>
        <v>#REF!</v>
      </c>
      <c r="CX125" s="210" t="e">
        <f t="shared" si="105"/>
        <v>#REF!</v>
      </c>
      <c r="CY125" s="210" t="e">
        <f t="shared" si="105"/>
        <v>#REF!</v>
      </c>
      <c r="CZ125" s="210" t="e">
        <f t="shared" si="105"/>
        <v>#REF!</v>
      </c>
      <c r="DA125" s="210" t="e">
        <f t="shared" si="105"/>
        <v>#REF!</v>
      </c>
      <c r="DB125" s="210" t="e">
        <f t="shared" si="105"/>
        <v>#REF!</v>
      </c>
      <c r="DC125" s="210" t="e">
        <f t="shared" si="105"/>
        <v>#REF!</v>
      </c>
      <c r="DD125" s="210"/>
      <c r="DE125" s="210" t="e">
        <f t="shared" si="105"/>
        <v>#REF!</v>
      </c>
      <c r="DF125" s="210" t="e">
        <f t="shared" si="105"/>
        <v>#REF!</v>
      </c>
      <c r="DG125" s="210" t="e">
        <f t="shared" si="105"/>
        <v>#REF!</v>
      </c>
      <c r="DH125" s="210" t="e">
        <f t="shared" si="105"/>
        <v>#REF!</v>
      </c>
      <c r="DI125" s="210" t="e">
        <f t="shared" si="105"/>
        <v>#REF!</v>
      </c>
      <c r="DJ125" s="210" t="e">
        <f t="shared" si="105"/>
        <v>#REF!</v>
      </c>
      <c r="DK125" s="210" t="e">
        <f t="shared" si="105"/>
        <v>#REF!</v>
      </c>
      <c r="DL125" s="210" t="e">
        <f t="shared" si="105"/>
        <v>#REF!</v>
      </c>
      <c r="DM125" s="210" t="e">
        <f t="shared" si="105"/>
        <v>#REF!</v>
      </c>
      <c r="DN125" s="210" t="e">
        <f t="shared" si="105"/>
        <v>#REF!</v>
      </c>
      <c r="DO125" s="210" t="e">
        <f t="shared" si="105"/>
        <v>#REF!</v>
      </c>
      <c r="DP125" s="210" t="e">
        <f t="shared" si="105"/>
        <v>#REF!</v>
      </c>
      <c r="DQ125" s="210"/>
      <c r="DR125" s="210" t="e">
        <f t="shared" si="105"/>
        <v>#REF!</v>
      </c>
      <c r="DS125" s="210" t="e">
        <f t="shared" si="105"/>
        <v>#REF!</v>
      </c>
      <c r="DT125" s="210" t="e">
        <f t="shared" si="105"/>
        <v>#REF!</v>
      </c>
      <c r="DU125" s="210" t="e">
        <f t="shared" si="105"/>
        <v>#REF!</v>
      </c>
      <c r="DV125" s="210" t="e">
        <f t="shared" si="105"/>
        <v>#REF!</v>
      </c>
      <c r="DW125" s="210" t="e">
        <f t="shared" si="105"/>
        <v>#REF!</v>
      </c>
      <c r="DX125" s="210" t="e">
        <f t="shared" si="105"/>
        <v>#REF!</v>
      </c>
      <c r="DY125" s="210" t="e">
        <f t="shared" si="105"/>
        <v>#REF!</v>
      </c>
      <c r="DZ125" s="210" t="e">
        <f t="shared" si="105"/>
        <v>#REF!</v>
      </c>
      <c r="EA125" s="210" t="e">
        <f t="shared" si="105"/>
        <v>#REF!</v>
      </c>
      <c r="EB125" s="210" t="e">
        <f t="shared" si="105"/>
        <v>#REF!</v>
      </c>
      <c r="EC125" s="210" t="e">
        <f t="shared" si="105"/>
        <v>#REF!</v>
      </c>
      <c r="EF125" s="195" t="e">
        <f>#REF!-'Margins tab to Forecast model'!H41</f>
        <v>#REF!</v>
      </c>
      <c r="EG125" s="195" t="e">
        <f>#REF!-'Margins tab to Forecast model'!I41</f>
        <v>#REF!</v>
      </c>
      <c r="EH125" s="195" t="e">
        <f>#REF!-'Margins tab to Forecast model'!J41</f>
        <v>#REF!</v>
      </c>
      <c r="EI125" s="195" t="e">
        <f>#REF!-'Margins tab to Forecast model'!K41</f>
        <v>#REF!</v>
      </c>
      <c r="EJ125" s="195" t="e">
        <f>#REF!-'Margins tab to Forecast model'!L41</f>
        <v>#REF!</v>
      </c>
      <c r="EK125" s="195" t="e">
        <f>#REF!-'Margins tab to Forecast model'!M41</f>
        <v>#REF!</v>
      </c>
      <c r="EL125" s="195" t="e">
        <f>#REF!-'Margins tab to Forecast model'!N41</f>
        <v>#REF!</v>
      </c>
      <c r="EM125" s="195" t="e">
        <f>#REF!-'Margins tab to Forecast model'!O41</f>
        <v>#REF!</v>
      </c>
      <c r="EN125" s="195" t="e">
        <f>#REF!-'Margins tab to Forecast model'!P41</f>
        <v>#REF!</v>
      </c>
      <c r="EO125" s="195" t="e">
        <f>#REF!-'Margins tab to Forecast model'!Q41</f>
        <v>#REF!</v>
      </c>
    </row>
    <row r="126" spans="1:145" ht="13.5" thickTop="1" x14ac:dyDescent="0.2">
      <c r="A126" s="13"/>
      <c r="B126" s="34"/>
      <c r="C126" s="34"/>
      <c r="D126" s="34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</row>
    <row r="127" spans="1:145" x14ac:dyDescent="0.2">
      <c r="A127" s="13"/>
      <c r="B127" s="34"/>
      <c r="C127" s="34"/>
      <c r="D127" s="34"/>
    </row>
    <row r="128" spans="1:145" x14ac:dyDescent="0.2">
      <c r="A128" s="13"/>
      <c r="B128" s="34"/>
      <c r="C128" s="34"/>
      <c r="D128" s="34"/>
      <c r="E128" s="195" t="e">
        <f>E125-E83-E41</f>
        <v>#REF!</v>
      </c>
      <c r="F128" s="195" t="e">
        <f t="shared" ref="F128:BP128" si="106">F125-F83-F41</f>
        <v>#REF!</v>
      </c>
      <c r="G128" s="195" t="e">
        <f t="shared" si="106"/>
        <v>#REF!</v>
      </c>
      <c r="H128" s="195" t="e">
        <f t="shared" si="106"/>
        <v>#REF!</v>
      </c>
      <c r="I128" s="195" t="e">
        <f t="shared" si="106"/>
        <v>#REF!</v>
      </c>
      <c r="J128" s="195" t="e">
        <f t="shared" si="106"/>
        <v>#REF!</v>
      </c>
      <c r="K128" s="195" t="e">
        <f t="shared" si="106"/>
        <v>#REF!</v>
      </c>
      <c r="L128" s="195" t="e">
        <f t="shared" si="106"/>
        <v>#REF!</v>
      </c>
      <c r="M128" s="195" t="e">
        <f t="shared" si="106"/>
        <v>#REF!</v>
      </c>
      <c r="N128" s="195" t="e">
        <f t="shared" si="106"/>
        <v>#REF!</v>
      </c>
      <c r="O128" s="195" t="e">
        <f t="shared" si="106"/>
        <v>#REF!</v>
      </c>
      <c r="P128" s="195" t="e">
        <f t="shared" si="106"/>
        <v>#REF!</v>
      </c>
      <c r="Q128" s="195"/>
      <c r="R128" s="195" t="e">
        <f t="shared" si="106"/>
        <v>#REF!</v>
      </c>
      <c r="S128" s="195" t="e">
        <f t="shared" si="106"/>
        <v>#REF!</v>
      </c>
      <c r="T128" s="195" t="e">
        <f t="shared" si="106"/>
        <v>#REF!</v>
      </c>
      <c r="U128" s="195" t="e">
        <f t="shared" si="106"/>
        <v>#REF!</v>
      </c>
      <c r="V128" s="195" t="e">
        <f t="shared" si="106"/>
        <v>#REF!</v>
      </c>
      <c r="W128" s="195" t="e">
        <f t="shared" si="106"/>
        <v>#REF!</v>
      </c>
      <c r="X128" s="195" t="e">
        <f t="shared" si="106"/>
        <v>#REF!</v>
      </c>
      <c r="Y128" s="195" t="e">
        <f t="shared" si="106"/>
        <v>#REF!</v>
      </c>
      <c r="Z128" s="195" t="e">
        <f t="shared" si="106"/>
        <v>#REF!</v>
      </c>
      <c r="AA128" s="195" t="e">
        <f t="shared" si="106"/>
        <v>#REF!</v>
      </c>
      <c r="AB128" s="195" t="e">
        <f t="shared" si="106"/>
        <v>#REF!</v>
      </c>
      <c r="AC128" s="195" t="e">
        <f t="shared" si="106"/>
        <v>#REF!</v>
      </c>
      <c r="AD128" s="195"/>
      <c r="AE128" s="195" t="e">
        <f t="shared" si="106"/>
        <v>#REF!</v>
      </c>
      <c r="AF128" s="195" t="e">
        <f t="shared" si="106"/>
        <v>#REF!</v>
      </c>
      <c r="AG128" s="195" t="e">
        <f t="shared" si="106"/>
        <v>#REF!</v>
      </c>
      <c r="AH128" s="195" t="e">
        <f t="shared" si="106"/>
        <v>#REF!</v>
      </c>
      <c r="AI128" s="195" t="e">
        <f t="shared" si="106"/>
        <v>#REF!</v>
      </c>
      <c r="AJ128" s="195" t="e">
        <f t="shared" si="106"/>
        <v>#REF!</v>
      </c>
      <c r="AK128" s="195" t="e">
        <f t="shared" si="106"/>
        <v>#REF!</v>
      </c>
      <c r="AL128" s="195" t="e">
        <f t="shared" si="106"/>
        <v>#REF!</v>
      </c>
      <c r="AM128" s="195" t="e">
        <f t="shared" si="106"/>
        <v>#REF!</v>
      </c>
      <c r="AN128" s="195" t="e">
        <f t="shared" si="106"/>
        <v>#REF!</v>
      </c>
      <c r="AO128" s="195" t="e">
        <f t="shared" si="106"/>
        <v>#REF!</v>
      </c>
      <c r="AP128" s="195" t="e">
        <f t="shared" si="106"/>
        <v>#REF!</v>
      </c>
      <c r="AQ128" s="195"/>
      <c r="AR128" s="195" t="e">
        <f t="shared" si="106"/>
        <v>#REF!</v>
      </c>
      <c r="AS128" s="195" t="e">
        <f t="shared" si="106"/>
        <v>#REF!</v>
      </c>
      <c r="AT128" s="195" t="e">
        <f t="shared" si="106"/>
        <v>#REF!</v>
      </c>
      <c r="AU128" s="195" t="e">
        <f t="shared" si="106"/>
        <v>#REF!</v>
      </c>
      <c r="AV128" s="195" t="e">
        <f t="shared" si="106"/>
        <v>#REF!</v>
      </c>
      <c r="AW128" s="195" t="e">
        <f t="shared" si="106"/>
        <v>#REF!</v>
      </c>
      <c r="AX128" s="195" t="e">
        <f t="shared" si="106"/>
        <v>#REF!</v>
      </c>
      <c r="AY128" s="195" t="e">
        <f t="shared" si="106"/>
        <v>#REF!</v>
      </c>
      <c r="AZ128" s="195" t="e">
        <f t="shared" si="106"/>
        <v>#REF!</v>
      </c>
      <c r="BA128" s="195" t="e">
        <f t="shared" si="106"/>
        <v>#REF!</v>
      </c>
      <c r="BB128" s="195" t="e">
        <f t="shared" si="106"/>
        <v>#REF!</v>
      </c>
      <c r="BC128" s="195" t="e">
        <f t="shared" si="106"/>
        <v>#REF!</v>
      </c>
      <c r="BD128" s="195"/>
      <c r="BE128" s="195" t="e">
        <f t="shared" si="106"/>
        <v>#REF!</v>
      </c>
      <c r="BF128" s="195" t="e">
        <f t="shared" si="106"/>
        <v>#REF!</v>
      </c>
      <c r="BG128" s="195" t="e">
        <f t="shared" si="106"/>
        <v>#REF!</v>
      </c>
      <c r="BH128" s="195" t="e">
        <f t="shared" si="106"/>
        <v>#REF!</v>
      </c>
      <c r="BI128" s="195" t="e">
        <f t="shared" si="106"/>
        <v>#REF!</v>
      </c>
      <c r="BJ128" s="195" t="e">
        <f t="shared" si="106"/>
        <v>#REF!</v>
      </c>
      <c r="BK128" s="195" t="e">
        <f t="shared" si="106"/>
        <v>#REF!</v>
      </c>
      <c r="BL128" s="195" t="e">
        <f t="shared" si="106"/>
        <v>#REF!</v>
      </c>
      <c r="BM128" s="195" t="e">
        <f t="shared" si="106"/>
        <v>#REF!</v>
      </c>
      <c r="BN128" s="195" t="e">
        <f t="shared" si="106"/>
        <v>#REF!</v>
      </c>
      <c r="BO128" s="195" t="e">
        <f t="shared" si="106"/>
        <v>#REF!</v>
      </c>
      <c r="BP128" s="195" t="e">
        <f t="shared" si="106"/>
        <v>#REF!</v>
      </c>
      <c r="BQ128" s="195"/>
      <c r="BR128" s="195" t="e">
        <f t="shared" ref="BR128:EC128" si="107">BR125-BR83-BR41</f>
        <v>#REF!</v>
      </c>
      <c r="BS128" s="195" t="e">
        <f t="shared" si="107"/>
        <v>#REF!</v>
      </c>
      <c r="BT128" s="195" t="e">
        <f t="shared" si="107"/>
        <v>#REF!</v>
      </c>
      <c r="BU128" s="195" t="e">
        <f t="shared" si="107"/>
        <v>#REF!</v>
      </c>
      <c r="BV128" s="195" t="e">
        <f t="shared" si="107"/>
        <v>#REF!</v>
      </c>
      <c r="BW128" s="195" t="e">
        <f t="shared" si="107"/>
        <v>#REF!</v>
      </c>
      <c r="BX128" s="195" t="e">
        <f t="shared" si="107"/>
        <v>#REF!</v>
      </c>
      <c r="BY128" s="195" t="e">
        <f t="shared" si="107"/>
        <v>#REF!</v>
      </c>
      <c r="BZ128" s="195" t="e">
        <f t="shared" si="107"/>
        <v>#REF!</v>
      </c>
      <c r="CA128" s="195" t="e">
        <f t="shared" si="107"/>
        <v>#REF!</v>
      </c>
      <c r="CB128" s="195" t="e">
        <f t="shared" si="107"/>
        <v>#REF!</v>
      </c>
      <c r="CC128" s="195" t="e">
        <f t="shared" si="107"/>
        <v>#REF!</v>
      </c>
      <c r="CD128" s="195"/>
      <c r="CE128" s="195" t="e">
        <f t="shared" si="107"/>
        <v>#REF!</v>
      </c>
      <c r="CF128" s="195" t="e">
        <f t="shared" si="107"/>
        <v>#REF!</v>
      </c>
      <c r="CG128" s="195" t="e">
        <f t="shared" si="107"/>
        <v>#REF!</v>
      </c>
      <c r="CH128" s="195" t="e">
        <f t="shared" si="107"/>
        <v>#REF!</v>
      </c>
      <c r="CI128" s="195" t="e">
        <f t="shared" si="107"/>
        <v>#REF!</v>
      </c>
      <c r="CJ128" s="195" t="e">
        <f t="shared" si="107"/>
        <v>#REF!</v>
      </c>
      <c r="CK128" s="195" t="e">
        <f t="shared" si="107"/>
        <v>#REF!</v>
      </c>
      <c r="CL128" s="195" t="e">
        <f t="shared" si="107"/>
        <v>#REF!</v>
      </c>
      <c r="CM128" s="195" t="e">
        <f t="shared" si="107"/>
        <v>#REF!</v>
      </c>
      <c r="CN128" s="195" t="e">
        <f t="shared" si="107"/>
        <v>#REF!</v>
      </c>
      <c r="CO128" s="195" t="e">
        <f t="shared" si="107"/>
        <v>#REF!</v>
      </c>
      <c r="CP128" s="195" t="e">
        <f t="shared" si="107"/>
        <v>#REF!</v>
      </c>
      <c r="CQ128" s="195"/>
      <c r="CR128" s="195" t="e">
        <f t="shared" si="107"/>
        <v>#REF!</v>
      </c>
      <c r="CS128" s="195" t="e">
        <f t="shared" si="107"/>
        <v>#REF!</v>
      </c>
      <c r="CT128" s="195" t="e">
        <f t="shared" si="107"/>
        <v>#REF!</v>
      </c>
      <c r="CU128" s="195" t="e">
        <f t="shared" si="107"/>
        <v>#REF!</v>
      </c>
      <c r="CV128" s="195" t="e">
        <f t="shared" si="107"/>
        <v>#REF!</v>
      </c>
      <c r="CW128" s="195" t="e">
        <f t="shared" si="107"/>
        <v>#REF!</v>
      </c>
      <c r="CX128" s="195" t="e">
        <f t="shared" si="107"/>
        <v>#REF!</v>
      </c>
      <c r="CY128" s="195" t="e">
        <f t="shared" si="107"/>
        <v>#REF!</v>
      </c>
      <c r="CZ128" s="195" t="e">
        <f t="shared" si="107"/>
        <v>#REF!</v>
      </c>
      <c r="DA128" s="195" t="e">
        <f t="shared" si="107"/>
        <v>#REF!</v>
      </c>
      <c r="DB128" s="195" t="e">
        <f t="shared" si="107"/>
        <v>#REF!</v>
      </c>
      <c r="DC128" s="195" t="e">
        <f t="shared" si="107"/>
        <v>#REF!</v>
      </c>
      <c r="DD128" s="195"/>
      <c r="DE128" s="195" t="e">
        <f t="shared" si="107"/>
        <v>#REF!</v>
      </c>
      <c r="DF128" s="195" t="e">
        <f t="shared" si="107"/>
        <v>#REF!</v>
      </c>
      <c r="DG128" s="195" t="e">
        <f t="shared" si="107"/>
        <v>#REF!</v>
      </c>
      <c r="DH128" s="195" t="e">
        <f t="shared" si="107"/>
        <v>#REF!</v>
      </c>
      <c r="DI128" s="195" t="e">
        <f t="shared" si="107"/>
        <v>#REF!</v>
      </c>
      <c r="DJ128" s="195" t="e">
        <f t="shared" si="107"/>
        <v>#REF!</v>
      </c>
      <c r="DK128" s="195" t="e">
        <f t="shared" si="107"/>
        <v>#REF!</v>
      </c>
      <c r="DL128" s="195" t="e">
        <f t="shared" si="107"/>
        <v>#REF!</v>
      </c>
      <c r="DM128" s="195" t="e">
        <f t="shared" si="107"/>
        <v>#REF!</v>
      </c>
      <c r="DN128" s="195" t="e">
        <f t="shared" si="107"/>
        <v>#REF!</v>
      </c>
      <c r="DO128" s="195" t="e">
        <f t="shared" si="107"/>
        <v>#REF!</v>
      </c>
      <c r="DP128" s="195" t="e">
        <f t="shared" si="107"/>
        <v>#REF!</v>
      </c>
      <c r="DQ128" s="195"/>
      <c r="DR128" s="195" t="e">
        <f t="shared" si="107"/>
        <v>#REF!</v>
      </c>
      <c r="DS128" s="195" t="e">
        <f t="shared" si="107"/>
        <v>#REF!</v>
      </c>
      <c r="DT128" s="195" t="e">
        <f t="shared" si="107"/>
        <v>#REF!</v>
      </c>
      <c r="DU128" s="195" t="e">
        <f t="shared" si="107"/>
        <v>#REF!</v>
      </c>
      <c r="DV128" s="195" t="e">
        <f t="shared" si="107"/>
        <v>#REF!</v>
      </c>
      <c r="DW128" s="195" t="e">
        <f t="shared" si="107"/>
        <v>#REF!</v>
      </c>
      <c r="DX128" s="195" t="e">
        <f t="shared" si="107"/>
        <v>#REF!</v>
      </c>
      <c r="DY128" s="195" t="e">
        <f t="shared" si="107"/>
        <v>#REF!</v>
      </c>
      <c r="DZ128" s="195" t="e">
        <f t="shared" si="107"/>
        <v>#REF!</v>
      </c>
      <c r="EA128" s="195" t="e">
        <f t="shared" si="107"/>
        <v>#REF!</v>
      </c>
      <c r="EB128" s="195" t="e">
        <f t="shared" si="107"/>
        <v>#REF!</v>
      </c>
      <c r="EC128" s="195" t="e">
        <f t="shared" si="107"/>
        <v>#REF!</v>
      </c>
    </row>
    <row r="134" spans="7:7" x14ac:dyDescent="0.2">
      <c r="G134" s="177"/>
    </row>
    <row r="135" spans="7:7" x14ac:dyDescent="0.2">
      <c r="G135" s="177"/>
    </row>
    <row r="136" spans="7:7" x14ac:dyDescent="0.2">
      <c r="G136" s="177"/>
    </row>
    <row r="137" spans="7:7" x14ac:dyDescent="0.2">
      <c r="G137" s="177"/>
    </row>
    <row r="138" spans="7:7" x14ac:dyDescent="0.2">
      <c r="G138" s="177"/>
    </row>
    <row r="139" spans="7:7" x14ac:dyDescent="0.2">
      <c r="G139" s="177"/>
    </row>
    <row r="140" spans="7:7" x14ac:dyDescent="0.2">
      <c r="G140" s="177"/>
    </row>
    <row r="141" spans="7:7" x14ac:dyDescent="0.2">
      <c r="G141" s="177"/>
    </row>
    <row r="142" spans="7:7" x14ac:dyDescent="0.2">
      <c r="G142" s="177"/>
    </row>
    <row r="143" spans="7:7" x14ac:dyDescent="0.2">
      <c r="G143" s="177"/>
    </row>
    <row r="144" spans="7:7" x14ac:dyDescent="0.2">
      <c r="G144" s="177"/>
    </row>
    <row r="145" spans="7:7" x14ac:dyDescent="0.2">
      <c r="G145" s="177"/>
    </row>
  </sheetData>
  <mergeCells count="3">
    <mergeCell ref="A4:C4"/>
    <mergeCell ref="A46:C46"/>
    <mergeCell ref="A88:C88"/>
  </mergeCells>
  <printOptions horizontalCentered="1"/>
  <pageMargins left="0.75" right="0.75" top="1" bottom="1" header="0.5" footer="0.5"/>
  <pageSetup scale="89" orientation="landscape" r:id="rId1"/>
  <headerFooter alignWithMargins="0">
    <oddFooter>&amp;C&amp;8&amp;F 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8" tint="0.39997558519241921"/>
    <pageSetUpPr fitToPage="1"/>
  </sheetPr>
  <dimension ref="A1:ED108"/>
  <sheetViews>
    <sheetView topLeftCell="DL76" zoomScaleNormal="100" workbookViewId="0">
      <selection activeCell="DV121" sqref="DV121"/>
    </sheetView>
  </sheetViews>
  <sheetFormatPr defaultColWidth="9.140625" defaultRowHeight="12.75" x14ac:dyDescent="0.2"/>
  <cols>
    <col min="1" max="2" width="5.7109375" style="12" customWidth="1"/>
    <col min="3" max="3" width="32.5703125" style="12" customWidth="1"/>
    <col min="4" max="4" width="6.7109375" style="12" customWidth="1"/>
    <col min="5" max="133" width="11.140625" style="12" customWidth="1"/>
    <col min="134" max="16384" width="9.140625" style="12"/>
  </cols>
  <sheetData>
    <row r="1" spans="1:133" ht="18" customHeight="1" x14ac:dyDescent="0.25">
      <c r="A1" s="229" t="s">
        <v>34</v>
      </c>
      <c r="B1" s="199"/>
      <c r="C1" s="199"/>
      <c r="D1" s="235"/>
      <c r="E1" s="199"/>
      <c r="F1" s="199"/>
    </row>
    <row r="2" spans="1:133" ht="18" customHeight="1" x14ac:dyDescent="0.25">
      <c r="A2" s="229" t="s">
        <v>64</v>
      </c>
      <c r="B2" s="199"/>
      <c r="C2" s="199"/>
      <c r="D2" s="235"/>
      <c r="E2" s="199"/>
      <c r="F2" s="199"/>
    </row>
    <row r="3" spans="1:133" ht="18" x14ac:dyDescent="0.25">
      <c r="A3" s="19"/>
      <c r="B3" s="19"/>
      <c r="C3" s="19"/>
      <c r="D3" s="19"/>
      <c r="E3" s="19"/>
      <c r="F3" s="19"/>
    </row>
    <row r="4" spans="1:133" x14ac:dyDescent="0.2">
      <c r="A4" s="200" t="s">
        <v>31</v>
      </c>
      <c r="B4" s="201"/>
      <c r="C4" s="202"/>
      <c r="D4" s="238"/>
      <c r="E4" s="24"/>
      <c r="F4" s="24"/>
    </row>
    <row r="5" spans="1:133" x14ac:dyDescent="0.2">
      <c r="A5" s="25"/>
      <c r="B5" s="26"/>
      <c r="C5" s="26"/>
      <c r="D5" s="26"/>
    </row>
    <row r="6" spans="1:133" x14ac:dyDescent="0.2">
      <c r="A6" s="28" t="s">
        <v>150</v>
      </c>
      <c r="B6" s="25"/>
      <c r="C6" s="25"/>
      <c r="D6" s="25"/>
      <c r="E6" s="29" t="e">
        <f>Volumes!#REF!</f>
        <v>#REF!</v>
      </c>
      <c r="F6" s="29" t="e">
        <f>Volumes!#REF!</f>
        <v>#REF!</v>
      </c>
      <c r="G6" s="29" t="e">
        <f>Volumes!#REF!</f>
        <v>#REF!</v>
      </c>
      <c r="H6" s="29" t="e">
        <f>Volumes!#REF!</f>
        <v>#REF!</v>
      </c>
      <c r="I6" s="29" t="e">
        <f>Volumes!#REF!</f>
        <v>#REF!</v>
      </c>
      <c r="J6" s="29" t="e">
        <f>Volumes!#REF!</f>
        <v>#REF!</v>
      </c>
      <c r="K6" s="29" t="e">
        <f>Volumes!#REF!</f>
        <v>#REF!</v>
      </c>
      <c r="L6" s="29" t="e">
        <f>Volumes!#REF!</f>
        <v>#REF!</v>
      </c>
      <c r="M6" s="29" t="e">
        <f>Volumes!#REF!</f>
        <v>#REF!</v>
      </c>
      <c r="N6" s="29">
        <f>Volumes!D3</f>
        <v>2017</v>
      </c>
      <c r="O6" s="29">
        <f>Volumes!E3</f>
        <v>2017</v>
      </c>
      <c r="P6" s="29">
        <f>Volumes!F3</f>
        <v>2017</v>
      </c>
      <c r="Q6" s="29"/>
      <c r="R6" s="29">
        <f>Volumes!G3</f>
        <v>2018</v>
      </c>
      <c r="S6" s="29">
        <f>Volumes!H3</f>
        <v>2018</v>
      </c>
      <c r="T6" s="29">
        <f>Volumes!I3</f>
        <v>2018</v>
      </c>
      <c r="U6" s="29">
        <f>Volumes!J3</f>
        <v>2018</v>
      </c>
      <c r="V6" s="29">
        <f>Volumes!K3</f>
        <v>2018</v>
      </c>
      <c r="W6" s="29">
        <f>Volumes!L3</f>
        <v>2018</v>
      </c>
      <c r="X6" s="29">
        <f>Volumes!M3</f>
        <v>2018</v>
      </c>
      <c r="Y6" s="29">
        <f>Volumes!N3</f>
        <v>2018</v>
      </c>
      <c r="Z6" s="29">
        <f>Volumes!O3</f>
        <v>2018</v>
      </c>
      <c r="AA6" s="29" t="e">
        <f>Volumes!#REF!</f>
        <v>#REF!</v>
      </c>
      <c r="AB6" s="29" t="e">
        <f>Volumes!#REF!</f>
        <v>#REF!</v>
      </c>
      <c r="AC6" s="29" t="e">
        <f>Volumes!#REF!</f>
        <v>#REF!</v>
      </c>
      <c r="AD6" s="29"/>
      <c r="AE6" s="29" t="e">
        <f>Volumes!#REF!</f>
        <v>#REF!</v>
      </c>
      <c r="AF6" s="29" t="e">
        <f>Volumes!#REF!</f>
        <v>#REF!</v>
      </c>
      <c r="AG6" s="29" t="e">
        <f>Volumes!#REF!</f>
        <v>#REF!</v>
      </c>
      <c r="AH6" s="29" t="e">
        <f>Volumes!#REF!</f>
        <v>#REF!</v>
      </c>
      <c r="AI6" s="29" t="e">
        <f>Volumes!#REF!</f>
        <v>#REF!</v>
      </c>
      <c r="AJ6" s="29" t="e">
        <f>Volumes!#REF!</f>
        <v>#REF!</v>
      </c>
      <c r="AK6" s="29" t="e">
        <f>Volumes!#REF!</f>
        <v>#REF!</v>
      </c>
      <c r="AL6" s="29" t="e">
        <f>Volumes!#REF!</f>
        <v>#REF!</v>
      </c>
      <c r="AM6" s="29" t="e">
        <f>Volumes!#REF!</f>
        <v>#REF!</v>
      </c>
      <c r="AN6" s="29" t="e">
        <f>Volumes!#REF!</f>
        <v>#REF!</v>
      </c>
      <c r="AO6" s="29" t="e">
        <f>Volumes!#REF!</f>
        <v>#REF!</v>
      </c>
      <c r="AP6" s="29" t="e">
        <f>Volumes!#REF!</f>
        <v>#REF!</v>
      </c>
      <c r="AQ6" s="29"/>
      <c r="AR6" s="29" t="e">
        <f>Volumes!#REF!</f>
        <v>#REF!</v>
      </c>
      <c r="AS6" s="29" t="e">
        <f>Volumes!#REF!</f>
        <v>#REF!</v>
      </c>
      <c r="AT6" s="29" t="e">
        <f>Volumes!#REF!</f>
        <v>#REF!</v>
      </c>
      <c r="AU6" s="29" t="e">
        <f>Volumes!#REF!</f>
        <v>#REF!</v>
      </c>
      <c r="AV6" s="29" t="e">
        <f>Volumes!#REF!</f>
        <v>#REF!</v>
      </c>
      <c r="AW6" s="29" t="e">
        <f>Volumes!#REF!</f>
        <v>#REF!</v>
      </c>
      <c r="AX6" s="29" t="e">
        <f>Volumes!#REF!</f>
        <v>#REF!</v>
      </c>
      <c r="AY6" s="29" t="e">
        <f>Volumes!#REF!</f>
        <v>#REF!</v>
      </c>
      <c r="AZ6" s="29" t="e">
        <f>Volumes!#REF!</f>
        <v>#REF!</v>
      </c>
      <c r="BA6" s="29" t="e">
        <f>Volumes!#REF!</f>
        <v>#REF!</v>
      </c>
      <c r="BB6" s="29" t="e">
        <f>Volumes!#REF!</f>
        <v>#REF!</v>
      </c>
      <c r="BC6" s="29" t="e">
        <f>Volumes!#REF!</f>
        <v>#REF!</v>
      </c>
      <c r="BD6" s="29"/>
      <c r="BE6" s="29" t="e">
        <f>Volumes!#REF!</f>
        <v>#REF!</v>
      </c>
      <c r="BF6" s="29" t="e">
        <f>Volumes!#REF!</f>
        <v>#REF!</v>
      </c>
      <c r="BG6" s="29" t="e">
        <f>Volumes!#REF!</f>
        <v>#REF!</v>
      </c>
      <c r="BH6" s="29" t="e">
        <f>Volumes!#REF!</f>
        <v>#REF!</v>
      </c>
      <c r="BI6" s="29" t="e">
        <f>Volumes!#REF!</f>
        <v>#REF!</v>
      </c>
      <c r="BJ6" s="29" t="e">
        <f>Volumes!#REF!</f>
        <v>#REF!</v>
      </c>
      <c r="BK6" s="29" t="e">
        <f>Volumes!#REF!</f>
        <v>#REF!</v>
      </c>
      <c r="BL6" s="29" t="e">
        <f>Volumes!#REF!</f>
        <v>#REF!</v>
      </c>
      <c r="BM6" s="29" t="e">
        <f>Volumes!#REF!</f>
        <v>#REF!</v>
      </c>
      <c r="BN6" s="29" t="e">
        <f>Volumes!#REF!</f>
        <v>#REF!</v>
      </c>
      <c r="BO6" s="29" t="e">
        <f>Volumes!#REF!</f>
        <v>#REF!</v>
      </c>
      <c r="BP6" s="29" t="e">
        <f>Volumes!#REF!</f>
        <v>#REF!</v>
      </c>
      <c r="BQ6" s="29"/>
      <c r="BR6" s="29" t="e">
        <f>Volumes!#REF!</f>
        <v>#REF!</v>
      </c>
      <c r="BS6" s="29" t="e">
        <f>Volumes!#REF!</f>
        <v>#REF!</v>
      </c>
      <c r="BT6" s="29" t="e">
        <f>Volumes!#REF!</f>
        <v>#REF!</v>
      </c>
      <c r="BU6" s="29" t="e">
        <f>Volumes!#REF!</f>
        <v>#REF!</v>
      </c>
      <c r="BV6" s="29" t="e">
        <f>Volumes!#REF!</f>
        <v>#REF!</v>
      </c>
      <c r="BW6" s="29" t="e">
        <f>Volumes!#REF!</f>
        <v>#REF!</v>
      </c>
      <c r="BX6" s="29" t="e">
        <f>Volumes!#REF!</f>
        <v>#REF!</v>
      </c>
      <c r="BY6" s="29" t="e">
        <f>Volumes!#REF!</f>
        <v>#REF!</v>
      </c>
      <c r="BZ6" s="29" t="e">
        <f>Volumes!#REF!</f>
        <v>#REF!</v>
      </c>
      <c r="CA6" s="29" t="e">
        <f>Volumes!#REF!</f>
        <v>#REF!</v>
      </c>
      <c r="CB6" s="29" t="e">
        <f>Volumes!#REF!</f>
        <v>#REF!</v>
      </c>
      <c r="CC6" s="29" t="e">
        <f>Volumes!#REF!</f>
        <v>#REF!</v>
      </c>
      <c r="CD6" s="29"/>
      <c r="CE6" s="29" t="e">
        <f>Volumes!#REF!</f>
        <v>#REF!</v>
      </c>
      <c r="CF6" s="29" t="e">
        <f>Volumes!#REF!</f>
        <v>#REF!</v>
      </c>
      <c r="CG6" s="29" t="e">
        <f>Volumes!#REF!</f>
        <v>#REF!</v>
      </c>
      <c r="CH6" s="29" t="e">
        <f>Volumes!#REF!</f>
        <v>#REF!</v>
      </c>
      <c r="CI6" s="29" t="e">
        <f>Volumes!#REF!</f>
        <v>#REF!</v>
      </c>
      <c r="CJ6" s="29" t="e">
        <f>Volumes!#REF!</f>
        <v>#REF!</v>
      </c>
      <c r="CK6" s="29" t="e">
        <f>Volumes!#REF!</f>
        <v>#REF!</v>
      </c>
      <c r="CL6" s="29" t="e">
        <f>Volumes!#REF!</f>
        <v>#REF!</v>
      </c>
      <c r="CM6" s="29" t="e">
        <f>Volumes!#REF!</f>
        <v>#REF!</v>
      </c>
      <c r="CN6" s="29" t="e">
        <f>Volumes!#REF!</f>
        <v>#REF!</v>
      </c>
      <c r="CO6" s="29" t="e">
        <f>Volumes!#REF!</f>
        <v>#REF!</v>
      </c>
      <c r="CP6" s="29" t="e">
        <f>Volumes!#REF!</f>
        <v>#REF!</v>
      </c>
      <c r="CQ6" s="29"/>
      <c r="CR6" s="29" t="e">
        <f>Volumes!#REF!</f>
        <v>#REF!</v>
      </c>
      <c r="CS6" s="29" t="e">
        <f>Volumes!#REF!</f>
        <v>#REF!</v>
      </c>
      <c r="CT6" s="29" t="e">
        <f>Volumes!#REF!</f>
        <v>#REF!</v>
      </c>
      <c r="CU6" s="29" t="e">
        <f>Volumes!#REF!</f>
        <v>#REF!</v>
      </c>
      <c r="CV6" s="29" t="e">
        <f>Volumes!#REF!</f>
        <v>#REF!</v>
      </c>
      <c r="CW6" s="29" t="e">
        <f>Volumes!#REF!</f>
        <v>#REF!</v>
      </c>
      <c r="CX6" s="29" t="e">
        <f>Volumes!#REF!</f>
        <v>#REF!</v>
      </c>
      <c r="CY6" s="29" t="e">
        <f>Volumes!#REF!</f>
        <v>#REF!</v>
      </c>
      <c r="CZ6" s="29" t="e">
        <f>Volumes!#REF!</f>
        <v>#REF!</v>
      </c>
      <c r="DA6" s="29" t="e">
        <f>Volumes!#REF!</f>
        <v>#REF!</v>
      </c>
      <c r="DB6" s="29" t="e">
        <f>Volumes!#REF!</f>
        <v>#REF!</v>
      </c>
      <c r="DC6" s="29" t="e">
        <f>Volumes!#REF!</f>
        <v>#REF!</v>
      </c>
      <c r="DD6" s="29"/>
      <c r="DE6" s="29" t="e">
        <f>Volumes!#REF!</f>
        <v>#REF!</v>
      </c>
      <c r="DF6" s="29" t="e">
        <f>Volumes!#REF!</f>
        <v>#REF!</v>
      </c>
      <c r="DG6" s="29" t="e">
        <f>Volumes!#REF!</f>
        <v>#REF!</v>
      </c>
      <c r="DH6" s="29" t="e">
        <f>Volumes!#REF!</f>
        <v>#REF!</v>
      </c>
      <c r="DI6" s="29" t="e">
        <f>Volumes!#REF!</f>
        <v>#REF!</v>
      </c>
      <c r="DJ6" s="29" t="e">
        <f>Volumes!#REF!</f>
        <v>#REF!</v>
      </c>
      <c r="DK6" s="29" t="e">
        <f>Volumes!#REF!</f>
        <v>#REF!</v>
      </c>
      <c r="DL6" s="29" t="e">
        <f>Volumes!#REF!</f>
        <v>#REF!</v>
      </c>
      <c r="DM6" s="29" t="e">
        <f>Volumes!#REF!</f>
        <v>#REF!</v>
      </c>
      <c r="DN6" s="29" t="e">
        <f>Volumes!#REF!</f>
        <v>#REF!</v>
      </c>
      <c r="DO6" s="29" t="e">
        <f>Volumes!#REF!</f>
        <v>#REF!</v>
      </c>
      <c r="DP6" s="29" t="e">
        <f>Volumes!#REF!</f>
        <v>#REF!</v>
      </c>
      <c r="DQ6" s="29"/>
      <c r="DR6" s="29" t="e">
        <f>Volumes!#REF!</f>
        <v>#REF!</v>
      </c>
      <c r="DS6" s="29" t="e">
        <f>Volumes!#REF!</f>
        <v>#REF!</v>
      </c>
      <c r="DT6" s="29" t="e">
        <f>Volumes!#REF!</f>
        <v>#REF!</v>
      </c>
      <c r="DU6" s="29" t="e">
        <f>Volumes!#REF!</f>
        <v>#REF!</v>
      </c>
      <c r="DV6" s="29" t="e">
        <f>Volumes!#REF!</f>
        <v>#REF!</v>
      </c>
      <c r="DW6" s="29" t="e">
        <f>Volumes!#REF!</f>
        <v>#REF!</v>
      </c>
      <c r="DX6" s="29" t="e">
        <f>Volumes!#REF!</f>
        <v>#REF!</v>
      </c>
      <c r="DY6" s="29" t="e">
        <f>Volumes!#REF!</f>
        <v>#REF!</v>
      </c>
      <c r="DZ6" s="29" t="e">
        <f>Volumes!#REF!</f>
        <v>#REF!</v>
      </c>
      <c r="EA6" s="29" t="e">
        <f>Volumes!#REF!</f>
        <v>#REF!</v>
      </c>
      <c r="EB6" s="29" t="e">
        <f>Volumes!#REF!</f>
        <v>#REF!</v>
      </c>
      <c r="EC6" s="29" t="e">
        <f>Volumes!#REF!</f>
        <v>#REF!</v>
      </c>
    </row>
    <row r="7" spans="1:133" x14ac:dyDescent="0.2">
      <c r="A7" s="30"/>
      <c r="B7" s="25"/>
      <c r="C7" s="25"/>
      <c r="D7" s="25"/>
      <c r="E7" s="50" t="e">
        <f>Volumes!#REF!</f>
        <v>#REF!</v>
      </c>
      <c r="F7" s="50" t="e">
        <f>Volumes!#REF!</f>
        <v>#REF!</v>
      </c>
      <c r="G7" s="50" t="e">
        <f>Volumes!#REF!</f>
        <v>#REF!</v>
      </c>
      <c r="H7" s="50" t="e">
        <f>Volumes!#REF!</f>
        <v>#REF!</v>
      </c>
      <c r="I7" s="50" t="e">
        <f>Volumes!#REF!</f>
        <v>#REF!</v>
      </c>
      <c r="J7" s="50" t="e">
        <f>Volumes!#REF!</f>
        <v>#REF!</v>
      </c>
      <c r="K7" s="50" t="e">
        <f>Volumes!#REF!</f>
        <v>#REF!</v>
      </c>
      <c r="L7" s="50" t="e">
        <f>Volumes!#REF!</f>
        <v>#REF!</v>
      </c>
      <c r="M7" s="50" t="e">
        <f>Volumes!#REF!</f>
        <v>#REF!</v>
      </c>
      <c r="N7" s="50" t="str">
        <f>Volumes!D4</f>
        <v>October</v>
      </c>
      <c r="O7" s="50" t="str">
        <f>Volumes!E4</f>
        <v>November</v>
      </c>
      <c r="P7" s="50" t="str">
        <f>Volumes!F4</f>
        <v>December</v>
      </c>
      <c r="Q7" s="50"/>
      <c r="R7" s="50" t="str">
        <f>Volumes!G4</f>
        <v>January</v>
      </c>
      <c r="S7" s="50" t="str">
        <f>Volumes!H4</f>
        <v>February</v>
      </c>
      <c r="T7" s="50" t="str">
        <f>Volumes!I4</f>
        <v>March</v>
      </c>
      <c r="U7" s="50" t="str">
        <f>Volumes!J4</f>
        <v>April</v>
      </c>
      <c r="V7" s="50" t="str">
        <f>Volumes!K4</f>
        <v>May</v>
      </c>
      <c r="W7" s="50" t="str">
        <f>Volumes!L4</f>
        <v>June</v>
      </c>
      <c r="X7" s="50" t="str">
        <f>Volumes!M4</f>
        <v>July</v>
      </c>
      <c r="Y7" s="50" t="str">
        <f>Volumes!N4</f>
        <v>August</v>
      </c>
      <c r="Z7" s="50" t="str">
        <f>Volumes!O4</f>
        <v>September</v>
      </c>
      <c r="AA7" s="50" t="e">
        <f>Volumes!#REF!</f>
        <v>#REF!</v>
      </c>
      <c r="AB7" s="50" t="e">
        <f>Volumes!#REF!</f>
        <v>#REF!</v>
      </c>
      <c r="AC7" s="50" t="e">
        <f>Volumes!#REF!</f>
        <v>#REF!</v>
      </c>
      <c r="AD7" s="50"/>
      <c r="AE7" s="50" t="e">
        <f>Volumes!#REF!</f>
        <v>#REF!</v>
      </c>
      <c r="AF7" s="50" t="e">
        <f>Volumes!#REF!</f>
        <v>#REF!</v>
      </c>
      <c r="AG7" s="50" t="e">
        <f>Volumes!#REF!</f>
        <v>#REF!</v>
      </c>
      <c r="AH7" s="50" t="e">
        <f>Volumes!#REF!</f>
        <v>#REF!</v>
      </c>
      <c r="AI7" s="50" t="e">
        <f>Volumes!#REF!</f>
        <v>#REF!</v>
      </c>
      <c r="AJ7" s="50" t="e">
        <f>Volumes!#REF!</f>
        <v>#REF!</v>
      </c>
      <c r="AK7" s="50" t="e">
        <f>Volumes!#REF!</f>
        <v>#REF!</v>
      </c>
      <c r="AL7" s="50" t="e">
        <f>Volumes!#REF!</f>
        <v>#REF!</v>
      </c>
      <c r="AM7" s="50" t="e">
        <f>Volumes!#REF!</f>
        <v>#REF!</v>
      </c>
      <c r="AN7" s="50" t="e">
        <f>Volumes!#REF!</f>
        <v>#REF!</v>
      </c>
      <c r="AO7" s="50" t="e">
        <f>Volumes!#REF!</f>
        <v>#REF!</v>
      </c>
      <c r="AP7" s="50" t="e">
        <f>Volumes!#REF!</f>
        <v>#REF!</v>
      </c>
      <c r="AQ7" s="50"/>
      <c r="AR7" s="50" t="e">
        <f>Volumes!#REF!</f>
        <v>#REF!</v>
      </c>
      <c r="AS7" s="50" t="e">
        <f>Volumes!#REF!</f>
        <v>#REF!</v>
      </c>
      <c r="AT7" s="50" t="e">
        <f>Volumes!#REF!</f>
        <v>#REF!</v>
      </c>
      <c r="AU7" s="50" t="e">
        <f>Volumes!#REF!</f>
        <v>#REF!</v>
      </c>
      <c r="AV7" s="50" t="e">
        <f>Volumes!#REF!</f>
        <v>#REF!</v>
      </c>
      <c r="AW7" s="50" t="e">
        <f>Volumes!#REF!</f>
        <v>#REF!</v>
      </c>
      <c r="AX7" s="50" t="e">
        <f>Volumes!#REF!</f>
        <v>#REF!</v>
      </c>
      <c r="AY7" s="50" t="e">
        <f>Volumes!#REF!</f>
        <v>#REF!</v>
      </c>
      <c r="AZ7" s="50" t="e">
        <f>Volumes!#REF!</f>
        <v>#REF!</v>
      </c>
      <c r="BA7" s="50" t="e">
        <f>Volumes!#REF!</f>
        <v>#REF!</v>
      </c>
      <c r="BB7" s="50" t="e">
        <f>Volumes!#REF!</f>
        <v>#REF!</v>
      </c>
      <c r="BC7" s="50" t="e">
        <f>Volumes!#REF!</f>
        <v>#REF!</v>
      </c>
      <c r="BD7" s="50"/>
      <c r="BE7" s="50" t="e">
        <f>Volumes!#REF!</f>
        <v>#REF!</v>
      </c>
      <c r="BF7" s="50" t="e">
        <f>Volumes!#REF!</f>
        <v>#REF!</v>
      </c>
      <c r="BG7" s="50" t="e">
        <f>Volumes!#REF!</f>
        <v>#REF!</v>
      </c>
      <c r="BH7" s="50" t="e">
        <f>Volumes!#REF!</f>
        <v>#REF!</v>
      </c>
      <c r="BI7" s="50" t="e">
        <f>Volumes!#REF!</f>
        <v>#REF!</v>
      </c>
      <c r="BJ7" s="50" t="e">
        <f>Volumes!#REF!</f>
        <v>#REF!</v>
      </c>
      <c r="BK7" s="50" t="e">
        <f>Volumes!#REF!</f>
        <v>#REF!</v>
      </c>
      <c r="BL7" s="50" t="e">
        <f>Volumes!#REF!</f>
        <v>#REF!</v>
      </c>
      <c r="BM7" s="50" t="e">
        <f>Volumes!#REF!</f>
        <v>#REF!</v>
      </c>
      <c r="BN7" s="50" t="e">
        <f>Volumes!#REF!</f>
        <v>#REF!</v>
      </c>
      <c r="BO7" s="50" t="e">
        <f>Volumes!#REF!</f>
        <v>#REF!</v>
      </c>
      <c r="BP7" s="50" t="e">
        <f>Volumes!#REF!</f>
        <v>#REF!</v>
      </c>
      <c r="BQ7" s="50"/>
      <c r="BR7" s="50" t="e">
        <f>Volumes!#REF!</f>
        <v>#REF!</v>
      </c>
      <c r="BS7" s="50" t="e">
        <f>Volumes!#REF!</f>
        <v>#REF!</v>
      </c>
      <c r="BT7" s="50" t="e">
        <f>Volumes!#REF!</f>
        <v>#REF!</v>
      </c>
      <c r="BU7" s="50" t="e">
        <f>Volumes!#REF!</f>
        <v>#REF!</v>
      </c>
      <c r="BV7" s="50" t="e">
        <f>Volumes!#REF!</f>
        <v>#REF!</v>
      </c>
      <c r="BW7" s="50" t="e">
        <f>Volumes!#REF!</f>
        <v>#REF!</v>
      </c>
      <c r="BX7" s="50" t="e">
        <f>Volumes!#REF!</f>
        <v>#REF!</v>
      </c>
      <c r="BY7" s="50" t="e">
        <f>Volumes!#REF!</f>
        <v>#REF!</v>
      </c>
      <c r="BZ7" s="50" t="e">
        <f>Volumes!#REF!</f>
        <v>#REF!</v>
      </c>
      <c r="CA7" s="50" t="e">
        <f>Volumes!#REF!</f>
        <v>#REF!</v>
      </c>
      <c r="CB7" s="50" t="e">
        <f>Volumes!#REF!</f>
        <v>#REF!</v>
      </c>
      <c r="CC7" s="50" t="e">
        <f>Volumes!#REF!</f>
        <v>#REF!</v>
      </c>
      <c r="CD7" s="50"/>
      <c r="CE7" s="50" t="e">
        <f>Volumes!#REF!</f>
        <v>#REF!</v>
      </c>
      <c r="CF7" s="50" t="e">
        <f>Volumes!#REF!</f>
        <v>#REF!</v>
      </c>
      <c r="CG7" s="50" t="e">
        <f>Volumes!#REF!</f>
        <v>#REF!</v>
      </c>
      <c r="CH7" s="50" t="e">
        <f>Volumes!#REF!</f>
        <v>#REF!</v>
      </c>
      <c r="CI7" s="50" t="e">
        <f>Volumes!#REF!</f>
        <v>#REF!</v>
      </c>
      <c r="CJ7" s="50" t="e">
        <f>Volumes!#REF!</f>
        <v>#REF!</v>
      </c>
      <c r="CK7" s="50" t="e">
        <f>Volumes!#REF!</f>
        <v>#REF!</v>
      </c>
      <c r="CL7" s="50" t="e">
        <f>Volumes!#REF!</f>
        <v>#REF!</v>
      </c>
      <c r="CM7" s="50" t="e">
        <f>Volumes!#REF!</f>
        <v>#REF!</v>
      </c>
      <c r="CN7" s="50" t="e">
        <f>Volumes!#REF!</f>
        <v>#REF!</v>
      </c>
      <c r="CO7" s="50" t="e">
        <f>Volumes!#REF!</f>
        <v>#REF!</v>
      </c>
      <c r="CP7" s="50" t="e">
        <f>Volumes!#REF!</f>
        <v>#REF!</v>
      </c>
      <c r="CQ7" s="50"/>
      <c r="CR7" s="50" t="e">
        <f>Volumes!#REF!</f>
        <v>#REF!</v>
      </c>
      <c r="CS7" s="50" t="e">
        <f>Volumes!#REF!</f>
        <v>#REF!</v>
      </c>
      <c r="CT7" s="50" t="e">
        <f>Volumes!#REF!</f>
        <v>#REF!</v>
      </c>
      <c r="CU7" s="50" t="e">
        <f>Volumes!#REF!</f>
        <v>#REF!</v>
      </c>
      <c r="CV7" s="50" t="e">
        <f>Volumes!#REF!</f>
        <v>#REF!</v>
      </c>
      <c r="CW7" s="50" t="e">
        <f>Volumes!#REF!</f>
        <v>#REF!</v>
      </c>
      <c r="CX7" s="50" t="e">
        <f>Volumes!#REF!</f>
        <v>#REF!</v>
      </c>
      <c r="CY7" s="50" t="e">
        <f>Volumes!#REF!</f>
        <v>#REF!</v>
      </c>
      <c r="CZ7" s="50" t="e">
        <f>Volumes!#REF!</f>
        <v>#REF!</v>
      </c>
      <c r="DA7" s="50" t="e">
        <f>Volumes!#REF!</f>
        <v>#REF!</v>
      </c>
      <c r="DB7" s="50" t="e">
        <f>Volumes!#REF!</f>
        <v>#REF!</v>
      </c>
      <c r="DC7" s="50" t="e">
        <f>Volumes!#REF!</f>
        <v>#REF!</v>
      </c>
      <c r="DD7" s="50"/>
      <c r="DE7" s="50" t="e">
        <f>Volumes!#REF!</f>
        <v>#REF!</v>
      </c>
      <c r="DF7" s="50" t="e">
        <f>Volumes!#REF!</f>
        <v>#REF!</v>
      </c>
      <c r="DG7" s="50" t="e">
        <f>Volumes!#REF!</f>
        <v>#REF!</v>
      </c>
      <c r="DH7" s="50" t="e">
        <f>Volumes!#REF!</f>
        <v>#REF!</v>
      </c>
      <c r="DI7" s="50" t="e">
        <f>Volumes!#REF!</f>
        <v>#REF!</v>
      </c>
      <c r="DJ7" s="50" t="e">
        <f>Volumes!#REF!</f>
        <v>#REF!</v>
      </c>
      <c r="DK7" s="50" t="e">
        <f>Volumes!#REF!</f>
        <v>#REF!</v>
      </c>
      <c r="DL7" s="50" t="e">
        <f>Volumes!#REF!</f>
        <v>#REF!</v>
      </c>
      <c r="DM7" s="50" t="e">
        <f>Volumes!#REF!</f>
        <v>#REF!</v>
      </c>
      <c r="DN7" s="50" t="e">
        <f>Volumes!#REF!</f>
        <v>#REF!</v>
      </c>
      <c r="DO7" s="50" t="e">
        <f>Volumes!#REF!</f>
        <v>#REF!</v>
      </c>
      <c r="DP7" s="50" t="e">
        <f>Volumes!#REF!</f>
        <v>#REF!</v>
      </c>
      <c r="DQ7" s="50"/>
      <c r="DR7" s="50" t="e">
        <f>Volumes!#REF!</f>
        <v>#REF!</v>
      </c>
      <c r="DS7" s="50" t="e">
        <f>Volumes!#REF!</f>
        <v>#REF!</v>
      </c>
      <c r="DT7" s="50" t="e">
        <f>Volumes!#REF!</f>
        <v>#REF!</v>
      </c>
      <c r="DU7" s="50" t="e">
        <f>Volumes!#REF!</f>
        <v>#REF!</v>
      </c>
      <c r="DV7" s="50" t="e">
        <f>Volumes!#REF!</f>
        <v>#REF!</v>
      </c>
      <c r="DW7" s="50" t="e">
        <f>Volumes!#REF!</f>
        <v>#REF!</v>
      </c>
      <c r="DX7" s="50" t="e">
        <f>Volumes!#REF!</f>
        <v>#REF!</v>
      </c>
      <c r="DY7" s="50" t="e">
        <f>Volumes!#REF!</f>
        <v>#REF!</v>
      </c>
      <c r="DZ7" s="50" t="e">
        <f>Volumes!#REF!</f>
        <v>#REF!</v>
      </c>
      <c r="EA7" s="50" t="e">
        <f>Volumes!#REF!</f>
        <v>#REF!</v>
      </c>
      <c r="EB7" s="50" t="e">
        <f>Volumes!#REF!</f>
        <v>#REF!</v>
      </c>
      <c r="EC7" s="50" t="e">
        <f>Volumes!#REF!</f>
        <v>#REF!</v>
      </c>
    </row>
    <row r="8" spans="1:133" x14ac:dyDescent="0.2">
      <c r="A8" s="31" t="s">
        <v>65</v>
      </c>
      <c r="B8" s="25"/>
      <c r="C8" s="25"/>
      <c r="D8" s="25"/>
      <c r="E8" s="33"/>
      <c r="F8" s="33"/>
      <c r="G8" s="27"/>
    </row>
    <row r="9" spans="1:133" x14ac:dyDescent="0.2">
      <c r="A9" s="34"/>
      <c r="B9" s="34"/>
      <c r="C9" s="35"/>
      <c r="D9" s="35"/>
      <c r="E9" s="33"/>
      <c r="F9" s="33"/>
      <c r="G9" s="33"/>
    </row>
    <row r="10" spans="1:133" x14ac:dyDescent="0.2">
      <c r="A10" s="37">
        <v>1</v>
      </c>
      <c r="B10" s="35" t="s">
        <v>12</v>
      </c>
      <c r="C10" s="34"/>
      <c r="D10" s="34"/>
      <c r="E10" s="39" t="e">
        <f>Volumes!#REF!/1000000</f>
        <v>#REF!</v>
      </c>
      <c r="F10" s="39" t="e">
        <f>Volumes!#REF!/1000000</f>
        <v>#REF!</v>
      </c>
      <c r="G10" s="39" t="e">
        <f>Volumes!#REF!/1000000</f>
        <v>#REF!</v>
      </c>
      <c r="H10" s="39" t="e">
        <f>Volumes!#REF!/1000000</f>
        <v>#REF!</v>
      </c>
      <c r="I10" s="39" t="e">
        <f>Volumes!#REF!/1000000</f>
        <v>#REF!</v>
      </c>
      <c r="J10" s="39" t="e">
        <f>Volumes!#REF!/1000000</f>
        <v>#REF!</v>
      </c>
      <c r="K10" s="39" t="e">
        <f>Volumes!#REF!/1000000</f>
        <v>#REF!</v>
      </c>
      <c r="L10" s="39" t="e">
        <f>Volumes!#REF!/1000000</f>
        <v>#REF!</v>
      </c>
      <c r="M10" s="39" t="e">
        <f>Volumes!#REF!/1000000</f>
        <v>#REF!</v>
      </c>
      <c r="N10" s="39">
        <f>Volumes!D89/1000000</f>
        <v>3.1498855231499712</v>
      </c>
      <c r="O10" s="39">
        <f>Volumes!E89/1000000</f>
        <v>5.8971892954398104</v>
      </c>
      <c r="P10" s="39">
        <f>Volumes!F89/1000000</f>
        <v>8.3307942808513307</v>
      </c>
      <c r="Q10" s="39"/>
      <c r="R10" s="39">
        <f>Volumes!G89/1000000</f>
        <v>8.2368524007837145</v>
      </c>
      <c r="S10" s="39">
        <f>Volumes!H89/1000000</f>
        <v>6.664517538708159</v>
      </c>
      <c r="T10" s="39">
        <f>Volumes!I89/1000000</f>
        <v>5.8443777544240971</v>
      </c>
      <c r="U10" s="39">
        <f>Volumes!J89/1000000</f>
        <v>4.1608224645262091</v>
      </c>
      <c r="V10" s="39">
        <f>Volumes!K89/1000000</f>
        <v>2.4832476586962935</v>
      </c>
      <c r="W10" s="39">
        <f>Volumes!L89/1000000</f>
        <v>1.5634202491216589</v>
      </c>
      <c r="X10" s="39">
        <f>Volumes!M89/1000000</f>
        <v>1.3069687046716882</v>
      </c>
      <c r="Y10" s="39">
        <f>Volumes!N89/1000000</f>
        <v>1.301367478001545</v>
      </c>
      <c r="Z10" s="39">
        <f>Volumes!O89/1000000</f>
        <v>1.4292257705852307</v>
      </c>
      <c r="AA10" s="39" t="e">
        <f>Volumes!#REF!/1000000</f>
        <v>#REF!</v>
      </c>
      <c r="AB10" s="39" t="e">
        <f>Volumes!#REF!/1000000</f>
        <v>#REF!</v>
      </c>
      <c r="AC10" s="39" t="e">
        <f>Volumes!#REF!/1000000</f>
        <v>#REF!</v>
      </c>
      <c r="AD10" s="39"/>
      <c r="AE10" s="39" t="e">
        <f>Volumes!#REF!/1000000</f>
        <v>#REF!</v>
      </c>
      <c r="AF10" s="39" t="e">
        <f>Volumes!#REF!/1000000</f>
        <v>#REF!</v>
      </c>
      <c r="AG10" s="39" t="e">
        <f>Volumes!#REF!/1000000</f>
        <v>#REF!</v>
      </c>
      <c r="AH10" s="39" t="e">
        <f>Volumes!#REF!/1000000</f>
        <v>#REF!</v>
      </c>
      <c r="AI10" s="39" t="e">
        <f>Volumes!#REF!/1000000</f>
        <v>#REF!</v>
      </c>
      <c r="AJ10" s="39" t="e">
        <f>Volumes!#REF!/1000000</f>
        <v>#REF!</v>
      </c>
      <c r="AK10" s="39" t="e">
        <f>Volumes!#REF!/1000000</f>
        <v>#REF!</v>
      </c>
      <c r="AL10" s="39" t="e">
        <f>Volumes!#REF!/1000000</f>
        <v>#REF!</v>
      </c>
      <c r="AM10" s="39" t="e">
        <f>Volumes!#REF!/1000000</f>
        <v>#REF!</v>
      </c>
      <c r="AN10" s="39" t="e">
        <f>Volumes!#REF!/1000000</f>
        <v>#REF!</v>
      </c>
      <c r="AO10" s="39" t="e">
        <f>Volumes!#REF!/1000000</f>
        <v>#REF!</v>
      </c>
      <c r="AP10" s="39" t="e">
        <f>Volumes!#REF!/1000000</f>
        <v>#REF!</v>
      </c>
      <c r="AQ10" s="39"/>
      <c r="AR10" s="39" t="e">
        <f>Volumes!#REF!/1000000</f>
        <v>#REF!</v>
      </c>
      <c r="AS10" s="39" t="e">
        <f>Volumes!#REF!/1000000</f>
        <v>#REF!</v>
      </c>
      <c r="AT10" s="39" t="e">
        <f>Volumes!#REF!/1000000</f>
        <v>#REF!</v>
      </c>
      <c r="AU10" s="39" t="e">
        <f>Volumes!#REF!/1000000</f>
        <v>#REF!</v>
      </c>
      <c r="AV10" s="39" t="e">
        <f>Volumes!#REF!/1000000</f>
        <v>#REF!</v>
      </c>
      <c r="AW10" s="39" t="e">
        <f>Volumes!#REF!/1000000</f>
        <v>#REF!</v>
      </c>
      <c r="AX10" s="39" t="e">
        <f>Volumes!#REF!/1000000</f>
        <v>#REF!</v>
      </c>
      <c r="AY10" s="39" t="e">
        <f>Volumes!#REF!/1000000</f>
        <v>#REF!</v>
      </c>
      <c r="AZ10" s="39" t="e">
        <f>Volumes!#REF!/1000000</f>
        <v>#REF!</v>
      </c>
      <c r="BA10" s="39" t="e">
        <f>Volumes!#REF!/1000000</f>
        <v>#REF!</v>
      </c>
      <c r="BB10" s="39" t="e">
        <f>Volumes!#REF!/1000000</f>
        <v>#REF!</v>
      </c>
      <c r="BC10" s="39" t="e">
        <f>Volumes!#REF!/1000000</f>
        <v>#REF!</v>
      </c>
      <c r="BD10" s="39"/>
      <c r="BE10" s="39" t="e">
        <f>Volumes!#REF!/1000000</f>
        <v>#REF!</v>
      </c>
      <c r="BF10" s="39" t="e">
        <f>Volumes!#REF!/1000000</f>
        <v>#REF!</v>
      </c>
      <c r="BG10" s="39" t="e">
        <f>Volumes!#REF!/1000000</f>
        <v>#REF!</v>
      </c>
      <c r="BH10" s="39" t="e">
        <f>Volumes!#REF!/1000000</f>
        <v>#REF!</v>
      </c>
      <c r="BI10" s="39" t="e">
        <f>Volumes!#REF!/1000000</f>
        <v>#REF!</v>
      </c>
      <c r="BJ10" s="39" t="e">
        <f>Volumes!#REF!/1000000</f>
        <v>#REF!</v>
      </c>
      <c r="BK10" s="39" t="e">
        <f>Volumes!#REF!/1000000</f>
        <v>#REF!</v>
      </c>
      <c r="BL10" s="39" t="e">
        <f>Volumes!#REF!/1000000</f>
        <v>#REF!</v>
      </c>
      <c r="BM10" s="39" t="e">
        <f>Volumes!#REF!/1000000</f>
        <v>#REF!</v>
      </c>
      <c r="BN10" s="39" t="e">
        <f>Volumes!#REF!/1000000</f>
        <v>#REF!</v>
      </c>
      <c r="BO10" s="39" t="e">
        <f>Volumes!#REF!/1000000</f>
        <v>#REF!</v>
      </c>
      <c r="BP10" s="39" t="e">
        <f>Volumes!#REF!/1000000</f>
        <v>#REF!</v>
      </c>
      <c r="BQ10" s="39"/>
      <c r="BR10" s="39" t="e">
        <f>Volumes!#REF!/1000000</f>
        <v>#REF!</v>
      </c>
      <c r="BS10" s="39" t="e">
        <f>Volumes!#REF!/1000000</f>
        <v>#REF!</v>
      </c>
      <c r="BT10" s="39" t="e">
        <f>Volumes!#REF!/1000000</f>
        <v>#REF!</v>
      </c>
      <c r="BU10" s="39" t="e">
        <f>Volumes!#REF!/1000000</f>
        <v>#REF!</v>
      </c>
      <c r="BV10" s="39" t="e">
        <f>Volumes!#REF!/1000000</f>
        <v>#REF!</v>
      </c>
      <c r="BW10" s="39" t="e">
        <f>Volumes!#REF!/1000000</f>
        <v>#REF!</v>
      </c>
      <c r="BX10" s="39" t="e">
        <f>Volumes!#REF!/1000000</f>
        <v>#REF!</v>
      </c>
      <c r="BY10" s="39" t="e">
        <f>Volumes!#REF!/1000000</f>
        <v>#REF!</v>
      </c>
      <c r="BZ10" s="39" t="e">
        <f>Volumes!#REF!/1000000</f>
        <v>#REF!</v>
      </c>
      <c r="CA10" s="39" t="e">
        <f>Volumes!#REF!/1000000</f>
        <v>#REF!</v>
      </c>
      <c r="CB10" s="39" t="e">
        <f>Volumes!#REF!/1000000</f>
        <v>#REF!</v>
      </c>
      <c r="CC10" s="39" t="e">
        <f>Volumes!#REF!/1000000</f>
        <v>#REF!</v>
      </c>
      <c r="CD10" s="39"/>
      <c r="CE10" s="39" t="e">
        <f>Volumes!#REF!/1000000</f>
        <v>#REF!</v>
      </c>
      <c r="CF10" s="39" t="e">
        <f>Volumes!#REF!/1000000</f>
        <v>#REF!</v>
      </c>
      <c r="CG10" s="39" t="e">
        <f>Volumes!#REF!/1000000</f>
        <v>#REF!</v>
      </c>
      <c r="CH10" s="39" t="e">
        <f>Volumes!#REF!/1000000</f>
        <v>#REF!</v>
      </c>
      <c r="CI10" s="39" t="e">
        <f>Volumes!#REF!/1000000</f>
        <v>#REF!</v>
      </c>
      <c r="CJ10" s="39" t="e">
        <f>Volumes!#REF!/1000000</f>
        <v>#REF!</v>
      </c>
      <c r="CK10" s="39" t="e">
        <f>Volumes!#REF!/1000000</f>
        <v>#REF!</v>
      </c>
      <c r="CL10" s="39" t="e">
        <f>Volumes!#REF!/1000000</f>
        <v>#REF!</v>
      </c>
      <c r="CM10" s="39" t="e">
        <f>Volumes!#REF!/1000000</f>
        <v>#REF!</v>
      </c>
      <c r="CN10" s="39" t="e">
        <f>Volumes!#REF!/1000000</f>
        <v>#REF!</v>
      </c>
      <c r="CO10" s="39" t="e">
        <f>Volumes!#REF!/1000000</f>
        <v>#REF!</v>
      </c>
      <c r="CP10" s="39" t="e">
        <f>Volumes!#REF!/1000000</f>
        <v>#REF!</v>
      </c>
      <c r="CQ10" s="39"/>
      <c r="CR10" s="39" t="e">
        <f>Volumes!#REF!/1000000</f>
        <v>#REF!</v>
      </c>
      <c r="CS10" s="39" t="e">
        <f>Volumes!#REF!/1000000</f>
        <v>#REF!</v>
      </c>
      <c r="CT10" s="39" t="e">
        <f>Volumes!#REF!/1000000</f>
        <v>#REF!</v>
      </c>
      <c r="CU10" s="39" t="e">
        <f>Volumes!#REF!/1000000</f>
        <v>#REF!</v>
      </c>
      <c r="CV10" s="39" t="e">
        <f>Volumes!#REF!/1000000</f>
        <v>#REF!</v>
      </c>
      <c r="CW10" s="39" t="e">
        <f>Volumes!#REF!/1000000</f>
        <v>#REF!</v>
      </c>
      <c r="CX10" s="39" t="e">
        <f>Volumes!#REF!/1000000</f>
        <v>#REF!</v>
      </c>
      <c r="CY10" s="39" t="e">
        <f>Volumes!#REF!/1000000</f>
        <v>#REF!</v>
      </c>
      <c r="CZ10" s="39" t="e">
        <f>Volumes!#REF!/1000000</f>
        <v>#REF!</v>
      </c>
      <c r="DA10" s="39" t="e">
        <f>Volumes!#REF!/1000000</f>
        <v>#REF!</v>
      </c>
      <c r="DB10" s="39" t="e">
        <f>Volumes!#REF!/1000000</f>
        <v>#REF!</v>
      </c>
      <c r="DC10" s="39" t="e">
        <f>Volumes!#REF!/1000000</f>
        <v>#REF!</v>
      </c>
      <c r="DD10" s="39"/>
      <c r="DE10" s="39" t="e">
        <f>Volumes!#REF!/1000000</f>
        <v>#REF!</v>
      </c>
      <c r="DF10" s="39" t="e">
        <f>Volumes!#REF!/1000000</f>
        <v>#REF!</v>
      </c>
      <c r="DG10" s="39" t="e">
        <f>Volumes!#REF!/1000000</f>
        <v>#REF!</v>
      </c>
      <c r="DH10" s="39" t="e">
        <f>Volumes!#REF!/1000000</f>
        <v>#REF!</v>
      </c>
      <c r="DI10" s="39" t="e">
        <f>Volumes!#REF!/1000000</f>
        <v>#REF!</v>
      </c>
      <c r="DJ10" s="39" t="e">
        <f>Volumes!#REF!/1000000</f>
        <v>#REF!</v>
      </c>
      <c r="DK10" s="39" t="e">
        <f>Volumes!#REF!/1000000</f>
        <v>#REF!</v>
      </c>
      <c r="DL10" s="39" t="e">
        <f>Volumes!#REF!/1000000</f>
        <v>#REF!</v>
      </c>
      <c r="DM10" s="39" t="e">
        <f>Volumes!#REF!/1000000</f>
        <v>#REF!</v>
      </c>
      <c r="DN10" s="39" t="e">
        <f>Volumes!#REF!/1000000</f>
        <v>#REF!</v>
      </c>
      <c r="DO10" s="39" t="e">
        <f>Volumes!#REF!/1000000</f>
        <v>#REF!</v>
      </c>
      <c r="DP10" s="39" t="e">
        <f>Volumes!#REF!/1000000</f>
        <v>#REF!</v>
      </c>
      <c r="DQ10" s="39"/>
      <c r="DR10" s="39" t="e">
        <f>Volumes!#REF!/1000000</f>
        <v>#REF!</v>
      </c>
      <c r="DS10" s="39" t="e">
        <f>Volumes!#REF!/1000000</f>
        <v>#REF!</v>
      </c>
      <c r="DT10" s="39" t="e">
        <f>Volumes!#REF!/1000000</f>
        <v>#REF!</v>
      </c>
      <c r="DU10" s="39" t="e">
        <f>Volumes!#REF!/1000000</f>
        <v>#REF!</v>
      </c>
      <c r="DV10" s="39" t="e">
        <f>Volumes!#REF!/1000000</f>
        <v>#REF!</v>
      </c>
      <c r="DW10" s="39" t="e">
        <f>Volumes!#REF!/1000000</f>
        <v>#REF!</v>
      </c>
      <c r="DX10" s="39" t="e">
        <f>Volumes!#REF!/1000000</f>
        <v>#REF!</v>
      </c>
      <c r="DY10" s="39" t="e">
        <f>Volumes!#REF!/1000000</f>
        <v>#REF!</v>
      </c>
      <c r="DZ10" s="39" t="e">
        <f>Volumes!#REF!/1000000</f>
        <v>#REF!</v>
      </c>
      <c r="EA10" s="39" t="e">
        <f>Volumes!#REF!/1000000</f>
        <v>#REF!</v>
      </c>
      <c r="EB10" s="39" t="e">
        <f>Volumes!#REF!/1000000</f>
        <v>#REF!</v>
      </c>
      <c r="EC10" s="39" t="e">
        <f>Volumes!#REF!/1000000</f>
        <v>#REF!</v>
      </c>
    </row>
    <row r="11" spans="1:133" x14ac:dyDescent="0.2">
      <c r="A11" s="37">
        <v>2</v>
      </c>
      <c r="B11" s="35" t="s">
        <v>26</v>
      </c>
      <c r="C11" s="34"/>
      <c r="D11" s="34"/>
      <c r="E11" s="40" t="e">
        <f>Volumes!#REF!/1000000</f>
        <v>#REF!</v>
      </c>
      <c r="F11" s="40" t="e">
        <f>Volumes!#REF!/1000000</f>
        <v>#REF!</v>
      </c>
      <c r="G11" s="40" t="e">
        <f>Volumes!#REF!/1000000</f>
        <v>#REF!</v>
      </c>
      <c r="H11" s="40" t="e">
        <f>Volumes!#REF!/1000000</f>
        <v>#REF!</v>
      </c>
      <c r="I11" s="40" t="e">
        <f>Volumes!#REF!/1000000</f>
        <v>#REF!</v>
      </c>
      <c r="J11" s="40" t="e">
        <f>Volumes!#REF!/1000000</f>
        <v>#REF!</v>
      </c>
      <c r="K11" s="40" t="e">
        <f>Volumes!#REF!/1000000</f>
        <v>#REF!</v>
      </c>
      <c r="L11" s="40" t="e">
        <f>Volumes!#REF!/1000000</f>
        <v>#REF!</v>
      </c>
      <c r="M11" s="40" t="e">
        <f>Volumes!#REF!/1000000</f>
        <v>#REF!</v>
      </c>
      <c r="N11" s="40">
        <f>Volumes!D90/1000000</f>
        <v>1.4009003305666117</v>
      </c>
      <c r="O11" s="40">
        <f>Volumes!E90/1000000</f>
        <v>2.4325184810015732</v>
      </c>
      <c r="P11" s="40">
        <f>Volumes!F90/1000000</f>
        <v>3.3941203846926329</v>
      </c>
      <c r="Q11" s="40"/>
      <c r="R11" s="40">
        <f>Volumes!G90/1000000</f>
        <v>3.3596104446277835</v>
      </c>
      <c r="S11" s="40">
        <f>Volumes!H90/1000000</f>
        <v>2.7406862264221123</v>
      </c>
      <c r="T11" s="40">
        <f>Volumes!I90/1000000</f>
        <v>2.4323467919588784</v>
      </c>
      <c r="U11" s="40">
        <f>Volumes!J90/1000000</f>
        <v>1.7883007881103041</v>
      </c>
      <c r="V11" s="40">
        <f>Volumes!K90/1000000</f>
        <v>1.1881478664782403</v>
      </c>
      <c r="W11" s="40">
        <f>Volumes!L90/1000000</f>
        <v>0.87066531384671597</v>
      </c>
      <c r="X11" s="40">
        <f>Volumes!M90/1000000</f>
        <v>0.75547315806145532</v>
      </c>
      <c r="Y11" s="40">
        <f>Volumes!N90/1000000</f>
        <v>0.74350454960562873</v>
      </c>
      <c r="Z11" s="40">
        <f>Volumes!O90/1000000</f>
        <v>0.76340312437294477</v>
      </c>
      <c r="AA11" s="40" t="e">
        <f>Volumes!#REF!/1000000</f>
        <v>#REF!</v>
      </c>
      <c r="AB11" s="40" t="e">
        <f>Volumes!#REF!/1000000</f>
        <v>#REF!</v>
      </c>
      <c r="AC11" s="40" t="e">
        <f>Volumes!#REF!/1000000</f>
        <v>#REF!</v>
      </c>
      <c r="AD11" s="40"/>
      <c r="AE11" s="40" t="e">
        <f>Volumes!#REF!/1000000</f>
        <v>#REF!</v>
      </c>
      <c r="AF11" s="40" t="e">
        <f>Volumes!#REF!/1000000</f>
        <v>#REF!</v>
      </c>
      <c r="AG11" s="40" t="e">
        <f>Volumes!#REF!/1000000</f>
        <v>#REF!</v>
      </c>
      <c r="AH11" s="40" t="e">
        <f>Volumes!#REF!/1000000</f>
        <v>#REF!</v>
      </c>
      <c r="AI11" s="40" t="e">
        <f>Volumes!#REF!/1000000</f>
        <v>#REF!</v>
      </c>
      <c r="AJ11" s="40" t="e">
        <f>Volumes!#REF!/1000000</f>
        <v>#REF!</v>
      </c>
      <c r="AK11" s="40" t="e">
        <f>Volumes!#REF!/1000000</f>
        <v>#REF!</v>
      </c>
      <c r="AL11" s="40" t="e">
        <f>Volumes!#REF!/1000000</f>
        <v>#REF!</v>
      </c>
      <c r="AM11" s="40" t="e">
        <f>Volumes!#REF!/1000000</f>
        <v>#REF!</v>
      </c>
      <c r="AN11" s="40" t="e">
        <f>Volumes!#REF!/1000000</f>
        <v>#REF!</v>
      </c>
      <c r="AO11" s="40" t="e">
        <f>Volumes!#REF!/1000000</f>
        <v>#REF!</v>
      </c>
      <c r="AP11" s="40" t="e">
        <f>Volumes!#REF!/1000000</f>
        <v>#REF!</v>
      </c>
      <c r="AQ11" s="40"/>
      <c r="AR11" s="40" t="e">
        <f>Volumes!#REF!/1000000</f>
        <v>#REF!</v>
      </c>
      <c r="AS11" s="40" t="e">
        <f>Volumes!#REF!/1000000</f>
        <v>#REF!</v>
      </c>
      <c r="AT11" s="40" t="e">
        <f>Volumes!#REF!/1000000</f>
        <v>#REF!</v>
      </c>
      <c r="AU11" s="40" t="e">
        <f>Volumes!#REF!/1000000</f>
        <v>#REF!</v>
      </c>
      <c r="AV11" s="40" t="e">
        <f>Volumes!#REF!/1000000</f>
        <v>#REF!</v>
      </c>
      <c r="AW11" s="40" t="e">
        <f>Volumes!#REF!/1000000</f>
        <v>#REF!</v>
      </c>
      <c r="AX11" s="40" t="e">
        <f>Volumes!#REF!/1000000</f>
        <v>#REF!</v>
      </c>
      <c r="AY11" s="40" t="e">
        <f>Volumes!#REF!/1000000</f>
        <v>#REF!</v>
      </c>
      <c r="AZ11" s="40" t="e">
        <f>Volumes!#REF!/1000000</f>
        <v>#REF!</v>
      </c>
      <c r="BA11" s="40" t="e">
        <f>Volumes!#REF!/1000000</f>
        <v>#REF!</v>
      </c>
      <c r="BB11" s="40" t="e">
        <f>Volumes!#REF!/1000000</f>
        <v>#REF!</v>
      </c>
      <c r="BC11" s="40" t="e">
        <f>Volumes!#REF!/1000000</f>
        <v>#REF!</v>
      </c>
      <c r="BD11" s="40"/>
      <c r="BE11" s="40" t="e">
        <f>Volumes!#REF!/1000000</f>
        <v>#REF!</v>
      </c>
      <c r="BF11" s="40" t="e">
        <f>Volumes!#REF!/1000000</f>
        <v>#REF!</v>
      </c>
      <c r="BG11" s="40" t="e">
        <f>Volumes!#REF!/1000000</f>
        <v>#REF!</v>
      </c>
      <c r="BH11" s="40" t="e">
        <f>Volumes!#REF!/1000000</f>
        <v>#REF!</v>
      </c>
      <c r="BI11" s="40" t="e">
        <f>Volumes!#REF!/1000000</f>
        <v>#REF!</v>
      </c>
      <c r="BJ11" s="40" t="e">
        <f>Volumes!#REF!/1000000</f>
        <v>#REF!</v>
      </c>
      <c r="BK11" s="40" t="e">
        <f>Volumes!#REF!/1000000</f>
        <v>#REF!</v>
      </c>
      <c r="BL11" s="40" t="e">
        <f>Volumes!#REF!/1000000</f>
        <v>#REF!</v>
      </c>
      <c r="BM11" s="40" t="e">
        <f>Volumes!#REF!/1000000</f>
        <v>#REF!</v>
      </c>
      <c r="BN11" s="40" t="e">
        <f>Volumes!#REF!/1000000</f>
        <v>#REF!</v>
      </c>
      <c r="BO11" s="40" t="e">
        <f>Volumes!#REF!/1000000</f>
        <v>#REF!</v>
      </c>
      <c r="BP11" s="40" t="e">
        <f>Volumes!#REF!/1000000</f>
        <v>#REF!</v>
      </c>
      <c r="BQ11" s="40"/>
      <c r="BR11" s="40" t="e">
        <f>Volumes!#REF!/1000000</f>
        <v>#REF!</v>
      </c>
      <c r="BS11" s="40" t="e">
        <f>Volumes!#REF!/1000000</f>
        <v>#REF!</v>
      </c>
      <c r="BT11" s="40" t="e">
        <f>Volumes!#REF!/1000000</f>
        <v>#REF!</v>
      </c>
      <c r="BU11" s="40" t="e">
        <f>Volumes!#REF!/1000000</f>
        <v>#REF!</v>
      </c>
      <c r="BV11" s="40" t="e">
        <f>Volumes!#REF!/1000000</f>
        <v>#REF!</v>
      </c>
      <c r="BW11" s="40" t="e">
        <f>Volumes!#REF!/1000000</f>
        <v>#REF!</v>
      </c>
      <c r="BX11" s="40" t="e">
        <f>Volumes!#REF!/1000000</f>
        <v>#REF!</v>
      </c>
      <c r="BY11" s="40" t="e">
        <f>Volumes!#REF!/1000000</f>
        <v>#REF!</v>
      </c>
      <c r="BZ11" s="40" t="e">
        <f>Volumes!#REF!/1000000</f>
        <v>#REF!</v>
      </c>
      <c r="CA11" s="40" t="e">
        <f>Volumes!#REF!/1000000</f>
        <v>#REF!</v>
      </c>
      <c r="CB11" s="40" t="e">
        <f>Volumes!#REF!/1000000</f>
        <v>#REF!</v>
      </c>
      <c r="CC11" s="40" t="e">
        <f>Volumes!#REF!/1000000</f>
        <v>#REF!</v>
      </c>
      <c r="CD11" s="40"/>
      <c r="CE11" s="40" t="e">
        <f>Volumes!#REF!/1000000</f>
        <v>#REF!</v>
      </c>
      <c r="CF11" s="40" t="e">
        <f>Volumes!#REF!/1000000</f>
        <v>#REF!</v>
      </c>
      <c r="CG11" s="40" t="e">
        <f>Volumes!#REF!/1000000</f>
        <v>#REF!</v>
      </c>
      <c r="CH11" s="40" t="e">
        <f>Volumes!#REF!/1000000</f>
        <v>#REF!</v>
      </c>
      <c r="CI11" s="40" t="e">
        <f>Volumes!#REF!/1000000</f>
        <v>#REF!</v>
      </c>
      <c r="CJ11" s="40" t="e">
        <f>Volumes!#REF!/1000000</f>
        <v>#REF!</v>
      </c>
      <c r="CK11" s="40" t="e">
        <f>Volumes!#REF!/1000000</f>
        <v>#REF!</v>
      </c>
      <c r="CL11" s="40" t="e">
        <f>Volumes!#REF!/1000000</f>
        <v>#REF!</v>
      </c>
      <c r="CM11" s="40" t="e">
        <f>Volumes!#REF!/1000000</f>
        <v>#REF!</v>
      </c>
      <c r="CN11" s="40" t="e">
        <f>Volumes!#REF!/1000000</f>
        <v>#REF!</v>
      </c>
      <c r="CO11" s="40" t="e">
        <f>Volumes!#REF!/1000000</f>
        <v>#REF!</v>
      </c>
      <c r="CP11" s="40" t="e">
        <f>Volumes!#REF!/1000000</f>
        <v>#REF!</v>
      </c>
      <c r="CQ11" s="40"/>
      <c r="CR11" s="40" t="e">
        <f>Volumes!#REF!/1000000</f>
        <v>#REF!</v>
      </c>
      <c r="CS11" s="40" t="e">
        <f>Volumes!#REF!/1000000</f>
        <v>#REF!</v>
      </c>
      <c r="CT11" s="40" t="e">
        <f>Volumes!#REF!/1000000</f>
        <v>#REF!</v>
      </c>
      <c r="CU11" s="40" t="e">
        <f>Volumes!#REF!/1000000</f>
        <v>#REF!</v>
      </c>
      <c r="CV11" s="40" t="e">
        <f>Volumes!#REF!/1000000</f>
        <v>#REF!</v>
      </c>
      <c r="CW11" s="40" t="e">
        <f>Volumes!#REF!/1000000</f>
        <v>#REF!</v>
      </c>
      <c r="CX11" s="40" t="e">
        <f>Volumes!#REF!/1000000</f>
        <v>#REF!</v>
      </c>
      <c r="CY11" s="40" t="e">
        <f>Volumes!#REF!/1000000</f>
        <v>#REF!</v>
      </c>
      <c r="CZ11" s="40" t="e">
        <f>Volumes!#REF!/1000000</f>
        <v>#REF!</v>
      </c>
      <c r="DA11" s="40" t="e">
        <f>Volumes!#REF!/1000000</f>
        <v>#REF!</v>
      </c>
      <c r="DB11" s="40" t="e">
        <f>Volumes!#REF!/1000000</f>
        <v>#REF!</v>
      </c>
      <c r="DC11" s="40" t="e">
        <f>Volumes!#REF!/1000000</f>
        <v>#REF!</v>
      </c>
      <c r="DD11" s="40"/>
      <c r="DE11" s="40" t="e">
        <f>Volumes!#REF!/1000000</f>
        <v>#REF!</v>
      </c>
      <c r="DF11" s="40" t="e">
        <f>Volumes!#REF!/1000000</f>
        <v>#REF!</v>
      </c>
      <c r="DG11" s="40" t="e">
        <f>Volumes!#REF!/1000000</f>
        <v>#REF!</v>
      </c>
      <c r="DH11" s="40" t="e">
        <f>Volumes!#REF!/1000000</f>
        <v>#REF!</v>
      </c>
      <c r="DI11" s="40" t="e">
        <f>Volumes!#REF!/1000000</f>
        <v>#REF!</v>
      </c>
      <c r="DJ11" s="40" t="e">
        <f>Volumes!#REF!/1000000</f>
        <v>#REF!</v>
      </c>
      <c r="DK11" s="40" t="e">
        <f>Volumes!#REF!/1000000</f>
        <v>#REF!</v>
      </c>
      <c r="DL11" s="40" t="e">
        <f>Volumes!#REF!/1000000</f>
        <v>#REF!</v>
      </c>
      <c r="DM11" s="40" t="e">
        <f>Volumes!#REF!/1000000</f>
        <v>#REF!</v>
      </c>
      <c r="DN11" s="40" t="e">
        <f>Volumes!#REF!/1000000</f>
        <v>#REF!</v>
      </c>
      <c r="DO11" s="40" t="e">
        <f>Volumes!#REF!/1000000</f>
        <v>#REF!</v>
      </c>
      <c r="DP11" s="40" t="e">
        <f>Volumes!#REF!/1000000</f>
        <v>#REF!</v>
      </c>
      <c r="DQ11" s="40"/>
      <c r="DR11" s="40" t="e">
        <f>Volumes!#REF!/1000000</f>
        <v>#REF!</v>
      </c>
      <c r="DS11" s="40" t="e">
        <f>Volumes!#REF!/1000000</f>
        <v>#REF!</v>
      </c>
      <c r="DT11" s="40" t="e">
        <f>Volumes!#REF!/1000000</f>
        <v>#REF!</v>
      </c>
      <c r="DU11" s="40" t="e">
        <f>Volumes!#REF!/1000000</f>
        <v>#REF!</v>
      </c>
      <c r="DV11" s="40" t="e">
        <f>Volumes!#REF!/1000000</f>
        <v>#REF!</v>
      </c>
      <c r="DW11" s="40" t="e">
        <f>Volumes!#REF!/1000000</f>
        <v>#REF!</v>
      </c>
      <c r="DX11" s="40" t="e">
        <f>Volumes!#REF!/1000000</f>
        <v>#REF!</v>
      </c>
      <c r="DY11" s="40" t="e">
        <f>Volumes!#REF!/1000000</f>
        <v>#REF!</v>
      </c>
      <c r="DZ11" s="40" t="e">
        <f>Volumes!#REF!/1000000</f>
        <v>#REF!</v>
      </c>
      <c r="EA11" s="40" t="e">
        <f>Volumes!#REF!/1000000</f>
        <v>#REF!</v>
      </c>
      <c r="EB11" s="40" t="e">
        <f>Volumes!#REF!/1000000</f>
        <v>#REF!</v>
      </c>
      <c r="EC11" s="40" t="e">
        <f>Volumes!#REF!/1000000</f>
        <v>#REF!</v>
      </c>
    </row>
    <row r="12" spans="1:133" x14ac:dyDescent="0.2">
      <c r="A12" s="37"/>
      <c r="B12" s="35"/>
      <c r="C12" s="34"/>
      <c r="D12" s="34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</row>
    <row r="13" spans="1:133" x14ac:dyDescent="0.2">
      <c r="A13" s="37">
        <v>3</v>
      </c>
      <c r="B13" s="34"/>
      <c r="C13" s="34" t="s">
        <v>49</v>
      </c>
      <c r="D13" s="34"/>
      <c r="E13" s="41" t="e">
        <f t="shared" ref="E13" si="0">SUM(E10:E12)</f>
        <v>#REF!</v>
      </c>
      <c r="F13" s="41" t="e">
        <f t="shared" ref="F13:P13" si="1">SUM(F10:F12)</f>
        <v>#REF!</v>
      </c>
      <c r="G13" s="41" t="e">
        <f t="shared" si="1"/>
        <v>#REF!</v>
      </c>
      <c r="H13" s="41" t="e">
        <f t="shared" si="1"/>
        <v>#REF!</v>
      </c>
      <c r="I13" s="41" t="e">
        <f t="shared" si="1"/>
        <v>#REF!</v>
      </c>
      <c r="J13" s="41" t="e">
        <f t="shared" si="1"/>
        <v>#REF!</v>
      </c>
      <c r="K13" s="41" t="e">
        <f t="shared" si="1"/>
        <v>#REF!</v>
      </c>
      <c r="L13" s="41" t="e">
        <f t="shared" si="1"/>
        <v>#REF!</v>
      </c>
      <c r="M13" s="41" t="e">
        <f t="shared" si="1"/>
        <v>#REF!</v>
      </c>
      <c r="N13" s="41">
        <f t="shared" si="1"/>
        <v>4.5507858537165831</v>
      </c>
      <c r="O13" s="41">
        <f t="shared" si="1"/>
        <v>8.3297077764413832</v>
      </c>
      <c r="P13" s="41">
        <f t="shared" si="1"/>
        <v>11.724914665543963</v>
      </c>
      <c r="Q13" s="41"/>
      <c r="R13" s="41">
        <f t="shared" ref="R13:CB13" si="2">SUM(R10:R12)</f>
        <v>11.596462845411498</v>
      </c>
      <c r="S13" s="41">
        <f t="shared" si="2"/>
        <v>9.4052037651302705</v>
      </c>
      <c r="T13" s="41">
        <f t="shared" si="2"/>
        <v>8.2767245463829759</v>
      </c>
      <c r="U13" s="41">
        <f t="shared" si="2"/>
        <v>5.9491232526365128</v>
      </c>
      <c r="V13" s="41">
        <f t="shared" si="2"/>
        <v>3.6713955251745336</v>
      </c>
      <c r="W13" s="41">
        <f t="shared" si="2"/>
        <v>2.4340855629683746</v>
      </c>
      <c r="X13" s="41">
        <f t="shared" si="2"/>
        <v>2.0624418627331433</v>
      </c>
      <c r="Y13" s="41">
        <f t="shared" si="2"/>
        <v>2.0448720276071737</v>
      </c>
      <c r="Z13" s="41">
        <f t="shared" si="2"/>
        <v>2.1926288949581756</v>
      </c>
      <c r="AA13" s="41" t="e">
        <f t="shared" si="2"/>
        <v>#REF!</v>
      </c>
      <c r="AB13" s="41" t="e">
        <f t="shared" si="2"/>
        <v>#REF!</v>
      </c>
      <c r="AC13" s="41" t="e">
        <f t="shared" si="2"/>
        <v>#REF!</v>
      </c>
      <c r="AD13" s="41"/>
      <c r="AE13" s="41" t="e">
        <f t="shared" si="2"/>
        <v>#REF!</v>
      </c>
      <c r="AF13" s="41" t="e">
        <f t="shared" si="2"/>
        <v>#REF!</v>
      </c>
      <c r="AG13" s="41" t="e">
        <f t="shared" si="2"/>
        <v>#REF!</v>
      </c>
      <c r="AH13" s="41" t="e">
        <f t="shared" si="2"/>
        <v>#REF!</v>
      </c>
      <c r="AI13" s="41" t="e">
        <f t="shared" si="2"/>
        <v>#REF!</v>
      </c>
      <c r="AJ13" s="41" t="e">
        <f t="shared" si="2"/>
        <v>#REF!</v>
      </c>
      <c r="AK13" s="41" t="e">
        <f t="shared" si="2"/>
        <v>#REF!</v>
      </c>
      <c r="AL13" s="41" t="e">
        <f t="shared" si="2"/>
        <v>#REF!</v>
      </c>
      <c r="AM13" s="41" t="e">
        <f t="shared" si="2"/>
        <v>#REF!</v>
      </c>
      <c r="AN13" s="41" t="e">
        <f t="shared" si="2"/>
        <v>#REF!</v>
      </c>
      <c r="AO13" s="41" t="e">
        <f t="shared" si="2"/>
        <v>#REF!</v>
      </c>
      <c r="AP13" s="41" t="e">
        <f t="shared" si="2"/>
        <v>#REF!</v>
      </c>
      <c r="AQ13" s="41"/>
      <c r="AR13" s="41" t="e">
        <f t="shared" si="2"/>
        <v>#REF!</v>
      </c>
      <c r="AS13" s="41" t="e">
        <f t="shared" si="2"/>
        <v>#REF!</v>
      </c>
      <c r="AT13" s="41" t="e">
        <f t="shared" si="2"/>
        <v>#REF!</v>
      </c>
      <c r="AU13" s="41" t="e">
        <f t="shared" si="2"/>
        <v>#REF!</v>
      </c>
      <c r="AV13" s="41" t="e">
        <f t="shared" si="2"/>
        <v>#REF!</v>
      </c>
      <c r="AW13" s="41" t="e">
        <f t="shared" si="2"/>
        <v>#REF!</v>
      </c>
      <c r="AX13" s="41" t="e">
        <f t="shared" si="2"/>
        <v>#REF!</v>
      </c>
      <c r="AY13" s="41" t="e">
        <f t="shared" si="2"/>
        <v>#REF!</v>
      </c>
      <c r="AZ13" s="41" t="e">
        <f t="shared" si="2"/>
        <v>#REF!</v>
      </c>
      <c r="BA13" s="41" t="e">
        <f t="shared" si="2"/>
        <v>#REF!</v>
      </c>
      <c r="BB13" s="41" t="e">
        <f t="shared" si="2"/>
        <v>#REF!</v>
      </c>
      <c r="BC13" s="41" t="e">
        <f t="shared" si="2"/>
        <v>#REF!</v>
      </c>
      <c r="BD13" s="41"/>
      <c r="BE13" s="41" t="e">
        <f t="shared" si="2"/>
        <v>#REF!</v>
      </c>
      <c r="BF13" s="41" t="e">
        <f t="shared" si="2"/>
        <v>#REF!</v>
      </c>
      <c r="BG13" s="41" t="e">
        <f t="shared" si="2"/>
        <v>#REF!</v>
      </c>
      <c r="BH13" s="41" t="e">
        <f t="shared" si="2"/>
        <v>#REF!</v>
      </c>
      <c r="BI13" s="41" t="e">
        <f t="shared" si="2"/>
        <v>#REF!</v>
      </c>
      <c r="BJ13" s="41" t="e">
        <f t="shared" si="2"/>
        <v>#REF!</v>
      </c>
      <c r="BK13" s="41" t="e">
        <f t="shared" si="2"/>
        <v>#REF!</v>
      </c>
      <c r="BL13" s="41" t="e">
        <f t="shared" si="2"/>
        <v>#REF!</v>
      </c>
      <c r="BM13" s="41" t="e">
        <f t="shared" si="2"/>
        <v>#REF!</v>
      </c>
      <c r="BN13" s="41" t="e">
        <f t="shared" si="2"/>
        <v>#REF!</v>
      </c>
      <c r="BO13" s="41" t="e">
        <f t="shared" si="2"/>
        <v>#REF!</v>
      </c>
      <c r="BP13" s="41" t="e">
        <f t="shared" si="2"/>
        <v>#REF!</v>
      </c>
      <c r="BQ13" s="41"/>
      <c r="BR13" s="41" t="e">
        <f t="shared" si="2"/>
        <v>#REF!</v>
      </c>
      <c r="BS13" s="41" t="e">
        <f t="shared" si="2"/>
        <v>#REF!</v>
      </c>
      <c r="BT13" s="41" t="e">
        <f t="shared" si="2"/>
        <v>#REF!</v>
      </c>
      <c r="BU13" s="41" t="e">
        <f t="shared" si="2"/>
        <v>#REF!</v>
      </c>
      <c r="BV13" s="41" t="e">
        <f t="shared" si="2"/>
        <v>#REF!</v>
      </c>
      <c r="BW13" s="41" t="e">
        <f t="shared" si="2"/>
        <v>#REF!</v>
      </c>
      <c r="BX13" s="41" t="e">
        <f t="shared" si="2"/>
        <v>#REF!</v>
      </c>
      <c r="BY13" s="41" t="e">
        <f t="shared" si="2"/>
        <v>#REF!</v>
      </c>
      <c r="BZ13" s="41" t="e">
        <f t="shared" si="2"/>
        <v>#REF!</v>
      </c>
      <c r="CA13" s="41" t="e">
        <f t="shared" si="2"/>
        <v>#REF!</v>
      </c>
      <c r="CB13" s="41" t="e">
        <f t="shared" si="2"/>
        <v>#REF!</v>
      </c>
      <c r="CC13" s="41" t="e">
        <f t="shared" ref="CC13:EC13" si="3">SUM(CC10:CC12)</f>
        <v>#REF!</v>
      </c>
      <c r="CD13" s="41"/>
      <c r="CE13" s="41" t="e">
        <f t="shared" si="3"/>
        <v>#REF!</v>
      </c>
      <c r="CF13" s="41" t="e">
        <f t="shared" si="3"/>
        <v>#REF!</v>
      </c>
      <c r="CG13" s="41" t="e">
        <f t="shared" si="3"/>
        <v>#REF!</v>
      </c>
      <c r="CH13" s="41" t="e">
        <f t="shared" si="3"/>
        <v>#REF!</v>
      </c>
      <c r="CI13" s="41" t="e">
        <f t="shared" si="3"/>
        <v>#REF!</v>
      </c>
      <c r="CJ13" s="41" t="e">
        <f t="shared" si="3"/>
        <v>#REF!</v>
      </c>
      <c r="CK13" s="41" t="e">
        <f t="shared" si="3"/>
        <v>#REF!</v>
      </c>
      <c r="CL13" s="41" t="e">
        <f t="shared" si="3"/>
        <v>#REF!</v>
      </c>
      <c r="CM13" s="41" t="e">
        <f t="shared" si="3"/>
        <v>#REF!</v>
      </c>
      <c r="CN13" s="41" t="e">
        <f t="shared" si="3"/>
        <v>#REF!</v>
      </c>
      <c r="CO13" s="41" t="e">
        <f t="shared" si="3"/>
        <v>#REF!</v>
      </c>
      <c r="CP13" s="41" t="e">
        <f t="shared" si="3"/>
        <v>#REF!</v>
      </c>
      <c r="CQ13" s="41"/>
      <c r="CR13" s="41" t="e">
        <f t="shared" si="3"/>
        <v>#REF!</v>
      </c>
      <c r="CS13" s="41" t="e">
        <f t="shared" si="3"/>
        <v>#REF!</v>
      </c>
      <c r="CT13" s="41" t="e">
        <f t="shared" si="3"/>
        <v>#REF!</v>
      </c>
      <c r="CU13" s="41" t="e">
        <f t="shared" si="3"/>
        <v>#REF!</v>
      </c>
      <c r="CV13" s="41" t="e">
        <f t="shared" si="3"/>
        <v>#REF!</v>
      </c>
      <c r="CW13" s="41" t="e">
        <f t="shared" si="3"/>
        <v>#REF!</v>
      </c>
      <c r="CX13" s="41" t="e">
        <f t="shared" si="3"/>
        <v>#REF!</v>
      </c>
      <c r="CY13" s="41" t="e">
        <f t="shared" si="3"/>
        <v>#REF!</v>
      </c>
      <c r="CZ13" s="41" t="e">
        <f t="shared" si="3"/>
        <v>#REF!</v>
      </c>
      <c r="DA13" s="41" t="e">
        <f t="shared" si="3"/>
        <v>#REF!</v>
      </c>
      <c r="DB13" s="41" t="e">
        <f t="shared" si="3"/>
        <v>#REF!</v>
      </c>
      <c r="DC13" s="41" t="e">
        <f t="shared" si="3"/>
        <v>#REF!</v>
      </c>
      <c r="DD13" s="41"/>
      <c r="DE13" s="41" t="e">
        <f t="shared" si="3"/>
        <v>#REF!</v>
      </c>
      <c r="DF13" s="41" t="e">
        <f t="shared" si="3"/>
        <v>#REF!</v>
      </c>
      <c r="DG13" s="41" t="e">
        <f t="shared" si="3"/>
        <v>#REF!</v>
      </c>
      <c r="DH13" s="41" t="e">
        <f t="shared" si="3"/>
        <v>#REF!</v>
      </c>
      <c r="DI13" s="41" t="e">
        <f t="shared" si="3"/>
        <v>#REF!</v>
      </c>
      <c r="DJ13" s="41" t="e">
        <f t="shared" si="3"/>
        <v>#REF!</v>
      </c>
      <c r="DK13" s="41" t="e">
        <f t="shared" si="3"/>
        <v>#REF!</v>
      </c>
      <c r="DL13" s="41" t="e">
        <f t="shared" si="3"/>
        <v>#REF!</v>
      </c>
      <c r="DM13" s="41" t="e">
        <f t="shared" si="3"/>
        <v>#REF!</v>
      </c>
      <c r="DN13" s="41" t="e">
        <f t="shared" si="3"/>
        <v>#REF!</v>
      </c>
      <c r="DO13" s="41" t="e">
        <f t="shared" si="3"/>
        <v>#REF!</v>
      </c>
      <c r="DP13" s="41" t="e">
        <f t="shared" si="3"/>
        <v>#REF!</v>
      </c>
      <c r="DQ13" s="41"/>
      <c r="DR13" s="41" t="e">
        <f t="shared" si="3"/>
        <v>#REF!</v>
      </c>
      <c r="DS13" s="41" t="e">
        <f t="shared" si="3"/>
        <v>#REF!</v>
      </c>
      <c r="DT13" s="41" t="e">
        <f t="shared" si="3"/>
        <v>#REF!</v>
      </c>
      <c r="DU13" s="41" t="e">
        <f t="shared" si="3"/>
        <v>#REF!</v>
      </c>
      <c r="DV13" s="41" t="e">
        <f t="shared" si="3"/>
        <v>#REF!</v>
      </c>
      <c r="DW13" s="41" t="e">
        <f t="shared" si="3"/>
        <v>#REF!</v>
      </c>
      <c r="DX13" s="41" t="e">
        <f t="shared" si="3"/>
        <v>#REF!</v>
      </c>
      <c r="DY13" s="41" t="e">
        <f t="shared" si="3"/>
        <v>#REF!</v>
      </c>
      <c r="DZ13" s="41" t="e">
        <f t="shared" si="3"/>
        <v>#REF!</v>
      </c>
      <c r="EA13" s="41" t="e">
        <f t="shared" si="3"/>
        <v>#REF!</v>
      </c>
      <c r="EB13" s="41" t="e">
        <f t="shared" si="3"/>
        <v>#REF!</v>
      </c>
      <c r="EC13" s="41" t="e">
        <f t="shared" si="3"/>
        <v>#REF!</v>
      </c>
    </row>
    <row r="14" spans="1:133" x14ac:dyDescent="0.2">
      <c r="A14" s="37"/>
      <c r="B14" s="34"/>
      <c r="C14" s="34"/>
      <c r="D14" s="34"/>
    </row>
    <row r="15" spans="1:133" x14ac:dyDescent="0.2">
      <c r="A15" s="30">
        <v>4</v>
      </c>
      <c r="B15" s="35" t="s">
        <v>27</v>
      </c>
      <c r="C15" s="34"/>
      <c r="D15" s="34"/>
      <c r="E15" s="42" t="e">
        <f>(Volumes!#REF!+Volumes!#REF!+Volumes!#REF!)/1000000</f>
        <v>#REF!</v>
      </c>
      <c r="F15" s="42" t="e">
        <f>(Volumes!#REF!+Volumes!#REF!+Volumes!#REF!)/1000000</f>
        <v>#REF!</v>
      </c>
      <c r="G15" s="42" t="e">
        <f>(Volumes!#REF!+Volumes!#REF!+Volumes!#REF!)/1000000</f>
        <v>#REF!</v>
      </c>
      <c r="H15" s="42" t="e">
        <f>(Volumes!#REF!+Volumes!#REF!+Volumes!#REF!)/1000000</f>
        <v>#REF!</v>
      </c>
      <c r="I15" s="42" t="e">
        <f>(Volumes!#REF!+Volumes!#REF!+Volumes!#REF!)/1000000</f>
        <v>#REF!</v>
      </c>
      <c r="J15" s="42" t="e">
        <f>(Volumes!#REF!+Volumes!#REF!+Volumes!#REF!)/1000000</f>
        <v>#REF!</v>
      </c>
      <c r="K15" s="42" t="e">
        <f>(Volumes!#REF!+Volumes!#REF!+Volumes!#REF!)/1000000</f>
        <v>#REF!</v>
      </c>
      <c r="L15" s="42" t="e">
        <f>(Volumes!#REF!+Volumes!#REF!+Volumes!#REF!)/1000000</f>
        <v>#REF!</v>
      </c>
      <c r="M15" s="42" t="e">
        <f>(Volumes!#REF!+Volumes!#REF!+Volumes!#REF!)/1000000</f>
        <v>#REF!</v>
      </c>
      <c r="N15" s="42">
        <f>(Volumes!D91+Volumes!D96+Volumes!D95)/1000000</f>
        <v>0.77873890000000001</v>
      </c>
      <c r="O15" s="42">
        <f>(Volumes!E91+Volumes!E96+Volumes!E95)/1000000</f>
        <v>0.90855410000000003</v>
      </c>
      <c r="P15" s="42">
        <f>(Volumes!F91+Volumes!F96+Volumes!F95)/1000000</f>
        <v>1.1126818000000001</v>
      </c>
      <c r="Q15" s="42"/>
      <c r="R15" s="42">
        <f>(Volumes!G91+Volumes!G96+Volumes!G95)/1000000</f>
        <v>1.0930925</v>
      </c>
      <c r="S15" s="42">
        <f>(Volumes!H91+Volumes!H96+Volumes!H95)/1000000</f>
        <v>1.0021443999999999</v>
      </c>
      <c r="T15" s="42">
        <f>(Volumes!I91+Volumes!I96+Volumes!I95)/1000000</f>
        <v>1.0192451</v>
      </c>
      <c r="U15" s="42">
        <f>(Volumes!J91+Volumes!J96+Volumes!J95)/1000000</f>
        <v>0.88854130000000009</v>
      </c>
      <c r="V15" s="42">
        <f>(Volumes!K91+Volumes!K96+Volumes!K95)/1000000</f>
        <v>0.72021219999999997</v>
      </c>
      <c r="W15" s="42">
        <f>(Volumes!L91+Volumes!L96+Volumes!L95)/1000000</f>
        <v>0.66284680000000007</v>
      </c>
      <c r="X15" s="42">
        <f>(Volumes!M91+Volumes!M96+Volumes!M95)/1000000</f>
        <v>0.63769989999999999</v>
      </c>
      <c r="Y15" s="42">
        <f>(Volumes!N91+Volumes!N96+Volumes!N95)/1000000</f>
        <v>0.63814680000000001</v>
      </c>
      <c r="Z15" s="42">
        <f>(Volumes!O91+Volumes!O96+Volumes!O95)/1000000</f>
        <v>0.6687183000000001</v>
      </c>
      <c r="AA15" s="42" t="e">
        <f>(Volumes!#REF!+Volumes!#REF!+Volumes!#REF!)/1000000</f>
        <v>#REF!</v>
      </c>
      <c r="AB15" s="42" t="e">
        <f>(Volumes!#REF!+Volumes!#REF!+Volumes!#REF!)/1000000</f>
        <v>#REF!</v>
      </c>
      <c r="AC15" s="42" t="e">
        <f>(Volumes!#REF!+Volumes!#REF!+Volumes!#REF!)/1000000</f>
        <v>#REF!</v>
      </c>
      <c r="AD15" s="42"/>
      <c r="AE15" s="42" t="e">
        <f>(Volumes!#REF!+Volumes!#REF!+Volumes!#REF!)/1000000</f>
        <v>#REF!</v>
      </c>
      <c r="AF15" s="42" t="e">
        <f>(Volumes!#REF!+Volumes!#REF!+Volumes!#REF!)/1000000</f>
        <v>#REF!</v>
      </c>
      <c r="AG15" s="42" t="e">
        <f>(Volumes!#REF!+Volumes!#REF!+Volumes!#REF!)/1000000</f>
        <v>#REF!</v>
      </c>
      <c r="AH15" s="42" t="e">
        <f>(Volumes!#REF!+Volumes!#REF!+Volumes!#REF!)/1000000</f>
        <v>#REF!</v>
      </c>
      <c r="AI15" s="42" t="e">
        <f>(Volumes!#REF!+Volumes!#REF!+Volumes!#REF!)/1000000</f>
        <v>#REF!</v>
      </c>
      <c r="AJ15" s="42" t="e">
        <f>(Volumes!#REF!+Volumes!#REF!+Volumes!#REF!)/1000000</f>
        <v>#REF!</v>
      </c>
      <c r="AK15" s="42" t="e">
        <f>(Volumes!#REF!+Volumes!#REF!+Volumes!#REF!)/1000000</f>
        <v>#REF!</v>
      </c>
      <c r="AL15" s="42" t="e">
        <f>(Volumes!#REF!+Volumes!#REF!+Volumes!#REF!)/1000000</f>
        <v>#REF!</v>
      </c>
      <c r="AM15" s="42" t="e">
        <f>(Volumes!#REF!+Volumes!#REF!+Volumes!#REF!)/1000000</f>
        <v>#REF!</v>
      </c>
      <c r="AN15" s="42" t="e">
        <f>(Volumes!#REF!+Volumes!#REF!+Volumes!#REF!)/1000000</f>
        <v>#REF!</v>
      </c>
      <c r="AO15" s="42" t="e">
        <f>(Volumes!#REF!+Volumes!#REF!+Volumes!#REF!)/1000000</f>
        <v>#REF!</v>
      </c>
      <c r="AP15" s="42" t="e">
        <f>(Volumes!#REF!+Volumes!#REF!+Volumes!#REF!)/1000000</f>
        <v>#REF!</v>
      </c>
      <c r="AQ15" s="42"/>
      <c r="AR15" s="42" t="e">
        <f>(Volumes!#REF!+Volumes!#REF!+Volumes!#REF!)/1000000</f>
        <v>#REF!</v>
      </c>
      <c r="AS15" s="42" t="e">
        <f>(Volumes!#REF!+Volumes!#REF!+Volumes!#REF!)/1000000</f>
        <v>#REF!</v>
      </c>
      <c r="AT15" s="42" t="e">
        <f>(Volumes!#REF!+Volumes!#REF!+Volumes!#REF!)/1000000</f>
        <v>#REF!</v>
      </c>
      <c r="AU15" s="42" t="e">
        <f>(Volumes!#REF!+Volumes!#REF!+Volumes!#REF!)/1000000</f>
        <v>#REF!</v>
      </c>
      <c r="AV15" s="42" t="e">
        <f>(Volumes!#REF!+Volumes!#REF!+Volumes!#REF!)/1000000</f>
        <v>#REF!</v>
      </c>
      <c r="AW15" s="42" t="e">
        <f>(Volumes!#REF!+Volumes!#REF!+Volumes!#REF!)/1000000</f>
        <v>#REF!</v>
      </c>
      <c r="AX15" s="42" t="e">
        <f>(Volumes!#REF!+Volumes!#REF!+Volumes!#REF!)/1000000</f>
        <v>#REF!</v>
      </c>
      <c r="AY15" s="42" t="e">
        <f>(Volumes!#REF!+Volumes!#REF!+Volumes!#REF!)/1000000</f>
        <v>#REF!</v>
      </c>
      <c r="AZ15" s="42" t="e">
        <f>(Volumes!#REF!+Volumes!#REF!+Volumes!#REF!)/1000000</f>
        <v>#REF!</v>
      </c>
      <c r="BA15" s="42" t="e">
        <f>(Volumes!#REF!+Volumes!#REF!+Volumes!#REF!)/1000000</f>
        <v>#REF!</v>
      </c>
      <c r="BB15" s="42" t="e">
        <f>(Volumes!#REF!+Volumes!#REF!+Volumes!#REF!)/1000000</f>
        <v>#REF!</v>
      </c>
      <c r="BC15" s="42" t="e">
        <f>(Volumes!#REF!+Volumes!#REF!+Volumes!#REF!)/1000000</f>
        <v>#REF!</v>
      </c>
      <c r="BD15" s="42"/>
      <c r="BE15" s="42" t="e">
        <f>(Volumes!#REF!+Volumes!#REF!+Volumes!#REF!)/1000000</f>
        <v>#REF!</v>
      </c>
      <c r="BF15" s="42" t="e">
        <f>(Volumes!#REF!+Volumes!#REF!+Volumes!#REF!)/1000000</f>
        <v>#REF!</v>
      </c>
      <c r="BG15" s="42" t="e">
        <f>(Volumes!#REF!+Volumes!#REF!+Volumes!#REF!)/1000000</f>
        <v>#REF!</v>
      </c>
      <c r="BH15" s="42" t="e">
        <f>(Volumes!#REF!+Volumes!#REF!+Volumes!#REF!)/1000000</f>
        <v>#REF!</v>
      </c>
      <c r="BI15" s="42" t="e">
        <f>(Volumes!#REF!+Volumes!#REF!+Volumes!#REF!)/1000000</f>
        <v>#REF!</v>
      </c>
      <c r="BJ15" s="42" t="e">
        <f>(Volumes!#REF!+Volumes!#REF!+Volumes!#REF!)/1000000</f>
        <v>#REF!</v>
      </c>
      <c r="BK15" s="42" t="e">
        <f>(Volumes!#REF!+Volumes!#REF!+Volumes!#REF!)/1000000</f>
        <v>#REF!</v>
      </c>
      <c r="BL15" s="42" t="e">
        <f>(Volumes!#REF!+Volumes!#REF!+Volumes!#REF!)/1000000</f>
        <v>#REF!</v>
      </c>
      <c r="BM15" s="42" t="e">
        <f>(Volumes!#REF!+Volumes!#REF!+Volumes!#REF!)/1000000</f>
        <v>#REF!</v>
      </c>
      <c r="BN15" s="42" t="e">
        <f>(Volumes!#REF!+Volumes!#REF!+Volumes!#REF!)/1000000</f>
        <v>#REF!</v>
      </c>
      <c r="BO15" s="42" t="e">
        <f>(Volumes!#REF!+Volumes!#REF!+Volumes!#REF!)/1000000</f>
        <v>#REF!</v>
      </c>
      <c r="BP15" s="42" t="e">
        <f>(Volumes!#REF!+Volumes!#REF!+Volumes!#REF!)/1000000</f>
        <v>#REF!</v>
      </c>
      <c r="BQ15" s="42"/>
      <c r="BR15" s="42" t="e">
        <f>(Volumes!#REF!+Volumes!#REF!+Volumes!#REF!)/1000000</f>
        <v>#REF!</v>
      </c>
      <c r="BS15" s="42" t="e">
        <f>(Volumes!#REF!+Volumes!#REF!+Volumes!#REF!)/1000000</f>
        <v>#REF!</v>
      </c>
      <c r="BT15" s="42" t="e">
        <f>(Volumes!#REF!+Volumes!#REF!+Volumes!#REF!)/1000000</f>
        <v>#REF!</v>
      </c>
      <c r="BU15" s="42" t="e">
        <f>(Volumes!#REF!+Volumes!#REF!+Volumes!#REF!)/1000000</f>
        <v>#REF!</v>
      </c>
      <c r="BV15" s="42" t="e">
        <f>(Volumes!#REF!+Volumes!#REF!+Volumes!#REF!)/1000000</f>
        <v>#REF!</v>
      </c>
      <c r="BW15" s="42" t="e">
        <f>(Volumes!#REF!+Volumes!#REF!+Volumes!#REF!)/1000000</f>
        <v>#REF!</v>
      </c>
      <c r="BX15" s="42" t="e">
        <f>(Volumes!#REF!+Volumes!#REF!+Volumes!#REF!)/1000000</f>
        <v>#REF!</v>
      </c>
      <c r="BY15" s="42" t="e">
        <f>(Volumes!#REF!+Volumes!#REF!+Volumes!#REF!)/1000000</f>
        <v>#REF!</v>
      </c>
      <c r="BZ15" s="42" t="e">
        <f>(Volumes!#REF!+Volumes!#REF!+Volumes!#REF!)/1000000</f>
        <v>#REF!</v>
      </c>
      <c r="CA15" s="42" t="e">
        <f>(Volumes!#REF!+Volumes!#REF!+Volumes!#REF!)/1000000</f>
        <v>#REF!</v>
      </c>
      <c r="CB15" s="42" t="e">
        <f>(Volumes!#REF!+Volumes!#REF!+Volumes!#REF!)/1000000</f>
        <v>#REF!</v>
      </c>
      <c r="CC15" s="42" t="e">
        <f>(Volumes!#REF!+Volumes!#REF!+Volumes!#REF!)/1000000</f>
        <v>#REF!</v>
      </c>
      <c r="CD15" s="42"/>
      <c r="CE15" s="42" t="e">
        <f>(Volumes!#REF!+Volumes!#REF!+Volumes!#REF!)/1000000</f>
        <v>#REF!</v>
      </c>
      <c r="CF15" s="42" t="e">
        <f>(Volumes!#REF!+Volumes!#REF!+Volumes!#REF!)/1000000</f>
        <v>#REF!</v>
      </c>
      <c r="CG15" s="42" t="e">
        <f>(Volumes!#REF!+Volumes!#REF!+Volumes!#REF!)/1000000</f>
        <v>#REF!</v>
      </c>
      <c r="CH15" s="42" t="e">
        <f>(Volumes!#REF!+Volumes!#REF!+Volumes!#REF!)/1000000</f>
        <v>#REF!</v>
      </c>
      <c r="CI15" s="42" t="e">
        <f>(Volumes!#REF!+Volumes!#REF!+Volumes!#REF!)/1000000</f>
        <v>#REF!</v>
      </c>
      <c r="CJ15" s="42" t="e">
        <f>(Volumes!#REF!+Volumes!#REF!+Volumes!#REF!)/1000000</f>
        <v>#REF!</v>
      </c>
      <c r="CK15" s="42" t="e">
        <f>(Volumes!#REF!+Volumes!#REF!+Volumes!#REF!)/1000000</f>
        <v>#REF!</v>
      </c>
      <c r="CL15" s="42" t="e">
        <f>(Volumes!#REF!+Volumes!#REF!+Volumes!#REF!)/1000000</f>
        <v>#REF!</v>
      </c>
      <c r="CM15" s="42" t="e">
        <f>(Volumes!#REF!+Volumes!#REF!+Volumes!#REF!)/1000000</f>
        <v>#REF!</v>
      </c>
      <c r="CN15" s="42" t="e">
        <f>(Volumes!#REF!+Volumes!#REF!+Volumes!#REF!)/1000000</f>
        <v>#REF!</v>
      </c>
      <c r="CO15" s="42" t="e">
        <f>(Volumes!#REF!+Volumes!#REF!+Volumes!#REF!)/1000000</f>
        <v>#REF!</v>
      </c>
      <c r="CP15" s="42" t="e">
        <f>(Volumes!#REF!+Volumes!#REF!+Volumes!#REF!)/1000000</f>
        <v>#REF!</v>
      </c>
      <c r="CQ15" s="42"/>
      <c r="CR15" s="42" t="e">
        <f>(Volumes!#REF!+Volumes!#REF!+Volumes!#REF!)/1000000</f>
        <v>#REF!</v>
      </c>
      <c r="CS15" s="42" t="e">
        <f>(Volumes!#REF!+Volumes!#REF!+Volumes!#REF!)/1000000</f>
        <v>#REF!</v>
      </c>
      <c r="CT15" s="42" t="e">
        <f>(Volumes!#REF!+Volumes!#REF!+Volumes!#REF!)/1000000</f>
        <v>#REF!</v>
      </c>
      <c r="CU15" s="42" t="e">
        <f>(Volumes!#REF!+Volumes!#REF!+Volumes!#REF!)/1000000</f>
        <v>#REF!</v>
      </c>
      <c r="CV15" s="42" t="e">
        <f>(Volumes!#REF!+Volumes!#REF!+Volumes!#REF!)/1000000</f>
        <v>#REF!</v>
      </c>
      <c r="CW15" s="42" t="e">
        <f>(Volumes!#REF!+Volumes!#REF!+Volumes!#REF!)/1000000</f>
        <v>#REF!</v>
      </c>
      <c r="CX15" s="42" t="e">
        <f>(Volumes!#REF!+Volumes!#REF!+Volumes!#REF!)/1000000</f>
        <v>#REF!</v>
      </c>
      <c r="CY15" s="42" t="e">
        <f>(Volumes!#REF!+Volumes!#REF!+Volumes!#REF!)/1000000</f>
        <v>#REF!</v>
      </c>
      <c r="CZ15" s="42" t="e">
        <f>(Volumes!#REF!+Volumes!#REF!+Volumes!#REF!)/1000000</f>
        <v>#REF!</v>
      </c>
      <c r="DA15" s="42" t="e">
        <f>(Volumes!#REF!+Volumes!#REF!+Volumes!#REF!)/1000000</f>
        <v>#REF!</v>
      </c>
      <c r="DB15" s="42" t="e">
        <f>(Volumes!#REF!+Volumes!#REF!+Volumes!#REF!)/1000000</f>
        <v>#REF!</v>
      </c>
      <c r="DC15" s="42" t="e">
        <f>(Volumes!#REF!+Volumes!#REF!+Volumes!#REF!)/1000000</f>
        <v>#REF!</v>
      </c>
      <c r="DD15" s="42"/>
      <c r="DE15" s="42" t="e">
        <f>(Volumes!#REF!+Volumes!#REF!+Volumes!#REF!)/1000000</f>
        <v>#REF!</v>
      </c>
      <c r="DF15" s="42" t="e">
        <f>(Volumes!#REF!+Volumes!#REF!+Volumes!#REF!)/1000000</f>
        <v>#REF!</v>
      </c>
      <c r="DG15" s="42" t="e">
        <f>(Volumes!#REF!+Volumes!#REF!+Volumes!#REF!)/1000000</f>
        <v>#REF!</v>
      </c>
      <c r="DH15" s="42" t="e">
        <f>(Volumes!#REF!+Volumes!#REF!+Volumes!#REF!)/1000000</f>
        <v>#REF!</v>
      </c>
      <c r="DI15" s="42" t="e">
        <f>(Volumes!#REF!+Volumes!#REF!+Volumes!#REF!)/1000000</f>
        <v>#REF!</v>
      </c>
      <c r="DJ15" s="42" t="e">
        <f>(Volumes!#REF!+Volumes!#REF!+Volumes!#REF!)/1000000</f>
        <v>#REF!</v>
      </c>
      <c r="DK15" s="42" t="e">
        <f>(Volumes!#REF!+Volumes!#REF!+Volumes!#REF!)/1000000</f>
        <v>#REF!</v>
      </c>
      <c r="DL15" s="42" t="e">
        <f>(Volumes!#REF!+Volumes!#REF!+Volumes!#REF!)/1000000</f>
        <v>#REF!</v>
      </c>
      <c r="DM15" s="42" t="e">
        <f>(Volumes!#REF!+Volumes!#REF!+Volumes!#REF!)/1000000</f>
        <v>#REF!</v>
      </c>
      <c r="DN15" s="42" t="e">
        <f>(Volumes!#REF!+Volumes!#REF!+Volumes!#REF!)/1000000</f>
        <v>#REF!</v>
      </c>
      <c r="DO15" s="42" t="e">
        <f>(Volumes!#REF!+Volumes!#REF!+Volumes!#REF!)/1000000</f>
        <v>#REF!</v>
      </c>
      <c r="DP15" s="42" t="e">
        <f>(Volumes!#REF!+Volumes!#REF!+Volumes!#REF!)/1000000</f>
        <v>#REF!</v>
      </c>
      <c r="DQ15" s="42"/>
      <c r="DR15" s="42" t="e">
        <f>(Volumes!#REF!+Volumes!#REF!+Volumes!#REF!)/1000000</f>
        <v>#REF!</v>
      </c>
      <c r="DS15" s="42" t="e">
        <f>(Volumes!#REF!+Volumes!#REF!+Volumes!#REF!)/1000000</f>
        <v>#REF!</v>
      </c>
      <c r="DT15" s="42" t="e">
        <f>(Volumes!#REF!+Volumes!#REF!+Volumes!#REF!)/1000000</f>
        <v>#REF!</v>
      </c>
      <c r="DU15" s="42" t="e">
        <f>(Volumes!#REF!+Volumes!#REF!+Volumes!#REF!)/1000000</f>
        <v>#REF!</v>
      </c>
      <c r="DV15" s="42" t="e">
        <f>(Volumes!#REF!+Volumes!#REF!+Volumes!#REF!)/1000000</f>
        <v>#REF!</v>
      </c>
      <c r="DW15" s="42" t="e">
        <f>(Volumes!#REF!+Volumes!#REF!+Volumes!#REF!)/1000000</f>
        <v>#REF!</v>
      </c>
      <c r="DX15" s="42" t="e">
        <f>(Volumes!#REF!+Volumes!#REF!+Volumes!#REF!)/1000000</f>
        <v>#REF!</v>
      </c>
      <c r="DY15" s="42" t="e">
        <f>(Volumes!#REF!+Volumes!#REF!+Volumes!#REF!)/1000000</f>
        <v>#REF!</v>
      </c>
      <c r="DZ15" s="42" t="e">
        <f>(Volumes!#REF!+Volumes!#REF!+Volumes!#REF!)/1000000</f>
        <v>#REF!</v>
      </c>
      <c r="EA15" s="42" t="e">
        <f>(Volumes!#REF!+Volumes!#REF!+Volumes!#REF!)/1000000</f>
        <v>#REF!</v>
      </c>
      <c r="EB15" s="42" t="e">
        <f>(Volumes!#REF!+Volumes!#REF!+Volumes!#REF!)/1000000</f>
        <v>#REF!</v>
      </c>
      <c r="EC15" s="42" t="e">
        <f>(Volumes!#REF!+Volumes!#REF!+Volumes!#REF!)/1000000</f>
        <v>#REF!</v>
      </c>
    </row>
    <row r="16" spans="1:133" x14ac:dyDescent="0.2">
      <c r="A16" s="37">
        <v>5</v>
      </c>
      <c r="B16" s="35" t="s">
        <v>28</v>
      </c>
      <c r="C16" s="34"/>
      <c r="D16" s="34"/>
      <c r="E16" s="38" t="e">
        <f>(Volumes!#REF!+Volumes!#REF!)/1000000</f>
        <v>#REF!</v>
      </c>
      <c r="F16" s="38" t="e">
        <f>(Volumes!#REF!+Volumes!#REF!)/1000000</f>
        <v>#REF!</v>
      </c>
      <c r="G16" s="38" t="e">
        <f>(Volumes!#REF!+Volumes!#REF!)/1000000</f>
        <v>#REF!</v>
      </c>
      <c r="H16" s="38" t="e">
        <f>(Volumes!#REF!+Volumes!#REF!)/1000000</f>
        <v>#REF!</v>
      </c>
      <c r="I16" s="38" t="e">
        <f>(Volumes!#REF!+Volumes!#REF!)/1000000</f>
        <v>#REF!</v>
      </c>
      <c r="J16" s="38" t="e">
        <f>(Volumes!#REF!+Volumes!#REF!)/1000000</f>
        <v>#REF!</v>
      </c>
      <c r="K16" s="38" t="e">
        <f>(Volumes!#REF!+Volumes!#REF!)/1000000</f>
        <v>#REF!</v>
      </c>
      <c r="L16" s="38" t="e">
        <f>(Volumes!#REF!+Volumes!#REF!)/1000000</f>
        <v>#REF!</v>
      </c>
      <c r="M16" s="38" t="e">
        <f>(Volumes!#REF!+Volumes!#REF!)/1000000</f>
        <v>#REF!</v>
      </c>
      <c r="N16" s="38">
        <f>(Volumes!D92+Volumes!D97)/1000000</f>
        <v>1.3047610000000001</v>
      </c>
      <c r="O16" s="38">
        <f>(Volumes!E92+Volumes!E97)/1000000</f>
        <v>1.016507</v>
      </c>
      <c r="P16" s="38">
        <f>(Volumes!F92+Volumes!F97)/1000000</f>
        <v>1.106325</v>
      </c>
      <c r="Q16" s="38"/>
      <c r="R16" s="38">
        <f>(Volumes!G92+Volumes!G97)/1000000</f>
        <v>1.0398289999999999</v>
      </c>
      <c r="S16" s="38">
        <f>(Volumes!H92+Volumes!H97)/1000000</f>
        <v>0.878583</v>
      </c>
      <c r="T16" s="38">
        <f>(Volumes!I92+Volumes!I97)/1000000</f>
        <v>1.0177369999999999</v>
      </c>
      <c r="U16" s="38">
        <f>(Volumes!J92+Volumes!J97)/1000000</f>
        <v>0.96861299999999995</v>
      </c>
      <c r="V16" s="38">
        <f>(Volumes!K92+Volumes!K97)/1000000</f>
        <v>0.94541900000000001</v>
      </c>
      <c r="W16" s="38">
        <f>(Volumes!L92+Volumes!L97)/1000000</f>
        <v>0.90717599999999998</v>
      </c>
      <c r="X16" s="38">
        <f>(Volumes!M92+Volumes!M97)/1000000</f>
        <v>0.92095300000000002</v>
      </c>
      <c r="Y16" s="38">
        <f>(Volumes!N92+Volumes!N97)/1000000</f>
        <v>1.0636639999999999</v>
      </c>
      <c r="Z16" s="38">
        <f>(Volumes!O92+Volumes!O97)/1000000</f>
        <v>1.0580130000000001</v>
      </c>
      <c r="AA16" s="38" t="e">
        <f>(Volumes!#REF!+Volumes!#REF!)/1000000</f>
        <v>#REF!</v>
      </c>
      <c r="AB16" s="38" t="e">
        <f>(Volumes!#REF!+Volumes!#REF!)/1000000</f>
        <v>#REF!</v>
      </c>
      <c r="AC16" s="38" t="e">
        <f>(Volumes!#REF!+Volumes!#REF!)/1000000</f>
        <v>#REF!</v>
      </c>
      <c r="AD16" s="38"/>
      <c r="AE16" s="38" t="e">
        <f>(Volumes!#REF!+Volumes!#REF!)/1000000</f>
        <v>#REF!</v>
      </c>
      <c r="AF16" s="38" t="e">
        <f>(Volumes!#REF!+Volumes!#REF!)/1000000</f>
        <v>#REF!</v>
      </c>
      <c r="AG16" s="38" t="e">
        <f>(Volumes!#REF!+Volumes!#REF!)/1000000</f>
        <v>#REF!</v>
      </c>
      <c r="AH16" s="38" t="e">
        <f>(Volumes!#REF!+Volumes!#REF!)/1000000</f>
        <v>#REF!</v>
      </c>
      <c r="AI16" s="38" t="e">
        <f>(Volumes!#REF!+Volumes!#REF!)/1000000</f>
        <v>#REF!</v>
      </c>
      <c r="AJ16" s="38" t="e">
        <f>(Volumes!#REF!+Volumes!#REF!)/1000000</f>
        <v>#REF!</v>
      </c>
      <c r="AK16" s="38" t="e">
        <f>(Volumes!#REF!+Volumes!#REF!)/1000000</f>
        <v>#REF!</v>
      </c>
      <c r="AL16" s="38" t="e">
        <f>(Volumes!#REF!+Volumes!#REF!)/1000000</f>
        <v>#REF!</v>
      </c>
      <c r="AM16" s="38" t="e">
        <f>(Volumes!#REF!+Volumes!#REF!)/1000000</f>
        <v>#REF!</v>
      </c>
      <c r="AN16" s="38" t="e">
        <f>(Volumes!#REF!+Volumes!#REF!)/1000000</f>
        <v>#REF!</v>
      </c>
      <c r="AO16" s="38" t="e">
        <f>(Volumes!#REF!+Volumes!#REF!)/1000000</f>
        <v>#REF!</v>
      </c>
      <c r="AP16" s="38" t="e">
        <f>(Volumes!#REF!+Volumes!#REF!)/1000000</f>
        <v>#REF!</v>
      </c>
      <c r="AQ16" s="38"/>
      <c r="AR16" s="38" t="e">
        <f>(Volumes!#REF!+Volumes!#REF!)/1000000</f>
        <v>#REF!</v>
      </c>
      <c r="AS16" s="38" t="e">
        <f>(Volumes!#REF!+Volumes!#REF!)/1000000</f>
        <v>#REF!</v>
      </c>
      <c r="AT16" s="38" t="e">
        <f>(Volumes!#REF!+Volumes!#REF!)/1000000</f>
        <v>#REF!</v>
      </c>
      <c r="AU16" s="38" t="e">
        <f>(Volumes!#REF!+Volumes!#REF!)/1000000</f>
        <v>#REF!</v>
      </c>
      <c r="AV16" s="38" t="e">
        <f>(Volumes!#REF!+Volumes!#REF!)/1000000</f>
        <v>#REF!</v>
      </c>
      <c r="AW16" s="38" t="e">
        <f>(Volumes!#REF!+Volumes!#REF!)/1000000</f>
        <v>#REF!</v>
      </c>
      <c r="AX16" s="38" t="e">
        <f>(Volumes!#REF!+Volumes!#REF!)/1000000</f>
        <v>#REF!</v>
      </c>
      <c r="AY16" s="38" t="e">
        <f>(Volumes!#REF!+Volumes!#REF!)/1000000</f>
        <v>#REF!</v>
      </c>
      <c r="AZ16" s="38" t="e">
        <f>(Volumes!#REF!+Volumes!#REF!)/1000000</f>
        <v>#REF!</v>
      </c>
      <c r="BA16" s="38" t="e">
        <f>(Volumes!#REF!+Volumes!#REF!)/1000000</f>
        <v>#REF!</v>
      </c>
      <c r="BB16" s="38" t="e">
        <f>(Volumes!#REF!+Volumes!#REF!)/1000000</f>
        <v>#REF!</v>
      </c>
      <c r="BC16" s="38" t="e">
        <f>(Volumes!#REF!+Volumes!#REF!)/1000000</f>
        <v>#REF!</v>
      </c>
      <c r="BD16" s="38"/>
      <c r="BE16" s="38" t="e">
        <f>(Volumes!#REF!+Volumes!#REF!)/1000000</f>
        <v>#REF!</v>
      </c>
      <c r="BF16" s="38" t="e">
        <f>(Volumes!#REF!+Volumes!#REF!)/1000000</f>
        <v>#REF!</v>
      </c>
      <c r="BG16" s="38" t="e">
        <f>(Volumes!#REF!+Volumes!#REF!)/1000000</f>
        <v>#REF!</v>
      </c>
      <c r="BH16" s="38" t="e">
        <f>(Volumes!#REF!+Volumes!#REF!)/1000000</f>
        <v>#REF!</v>
      </c>
      <c r="BI16" s="38" t="e">
        <f>(Volumes!#REF!+Volumes!#REF!)/1000000</f>
        <v>#REF!</v>
      </c>
      <c r="BJ16" s="38" t="e">
        <f>(Volumes!#REF!+Volumes!#REF!)/1000000</f>
        <v>#REF!</v>
      </c>
      <c r="BK16" s="38" t="e">
        <f>(Volumes!#REF!+Volumes!#REF!)/1000000</f>
        <v>#REF!</v>
      </c>
      <c r="BL16" s="38" t="e">
        <f>(Volumes!#REF!+Volumes!#REF!)/1000000</f>
        <v>#REF!</v>
      </c>
      <c r="BM16" s="38" t="e">
        <f>(Volumes!#REF!+Volumes!#REF!)/1000000</f>
        <v>#REF!</v>
      </c>
      <c r="BN16" s="38" t="e">
        <f>(Volumes!#REF!+Volumes!#REF!)/1000000</f>
        <v>#REF!</v>
      </c>
      <c r="BO16" s="38" t="e">
        <f>(Volumes!#REF!+Volumes!#REF!)/1000000</f>
        <v>#REF!</v>
      </c>
      <c r="BP16" s="38" t="e">
        <f>(Volumes!#REF!+Volumes!#REF!)/1000000</f>
        <v>#REF!</v>
      </c>
      <c r="BQ16" s="38"/>
      <c r="BR16" s="38" t="e">
        <f>(Volumes!#REF!+Volumes!#REF!)/1000000</f>
        <v>#REF!</v>
      </c>
      <c r="BS16" s="38" t="e">
        <f>(Volumes!#REF!+Volumes!#REF!)/1000000</f>
        <v>#REF!</v>
      </c>
      <c r="BT16" s="38" t="e">
        <f>(Volumes!#REF!+Volumes!#REF!)/1000000</f>
        <v>#REF!</v>
      </c>
      <c r="BU16" s="38" t="e">
        <f>(Volumes!#REF!+Volumes!#REF!)/1000000</f>
        <v>#REF!</v>
      </c>
      <c r="BV16" s="38" t="e">
        <f>(Volumes!#REF!+Volumes!#REF!)/1000000</f>
        <v>#REF!</v>
      </c>
      <c r="BW16" s="38" t="e">
        <f>(Volumes!#REF!+Volumes!#REF!)/1000000</f>
        <v>#REF!</v>
      </c>
      <c r="BX16" s="38" t="e">
        <f>(Volumes!#REF!+Volumes!#REF!)/1000000</f>
        <v>#REF!</v>
      </c>
      <c r="BY16" s="38" t="e">
        <f>(Volumes!#REF!+Volumes!#REF!)/1000000</f>
        <v>#REF!</v>
      </c>
      <c r="BZ16" s="38" t="e">
        <f>(Volumes!#REF!+Volumes!#REF!)/1000000</f>
        <v>#REF!</v>
      </c>
      <c r="CA16" s="38" t="e">
        <f>(Volumes!#REF!+Volumes!#REF!)/1000000</f>
        <v>#REF!</v>
      </c>
      <c r="CB16" s="38" t="e">
        <f>(Volumes!#REF!+Volumes!#REF!)/1000000</f>
        <v>#REF!</v>
      </c>
      <c r="CC16" s="38" t="e">
        <f>(Volumes!#REF!+Volumes!#REF!)/1000000</f>
        <v>#REF!</v>
      </c>
      <c r="CD16" s="38"/>
      <c r="CE16" s="38" t="e">
        <f>(Volumes!#REF!+Volumes!#REF!)/1000000</f>
        <v>#REF!</v>
      </c>
      <c r="CF16" s="38" t="e">
        <f>(Volumes!#REF!+Volumes!#REF!)/1000000</f>
        <v>#REF!</v>
      </c>
      <c r="CG16" s="38" t="e">
        <f>(Volumes!#REF!+Volumes!#REF!)/1000000</f>
        <v>#REF!</v>
      </c>
      <c r="CH16" s="38" t="e">
        <f>(Volumes!#REF!+Volumes!#REF!)/1000000</f>
        <v>#REF!</v>
      </c>
      <c r="CI16" s="38" t="e">
        <f>(Volumes!#REF!+Volumes!#REF!)/1000000</f>
        <v>#REF!</v>
      </c>
      <c r="CJ16" s="38" t="e">
        <f>(Volumes!#REF!+Volumes!#REF!)/1000000</f>
        <v>#REF!</v>
      </c>
      <c r="CK16" s="38" t="e">
        <f>(Volumes!#REF!+Volumes!#REF!)/1000000</f>
        <v>#REF!</v>
      </c>
      <c r="CL16" s="38" t="e">
        <f>(Volumes!#REF!+Volumes!#REF!)/1000000</f>
        <v>#REF!</v>
      </c>
      <c r="CM16" s="38" t="e">
        <f>(Volumes!#REF!+Volumes!#REF!)/1000000</f>
        <v>#REF!</v>
      </c>
      <c r="CN16" s="38" t="e">
        <f>(Volumes!#REF!+Volumes!#REF!)/1000000</f>
        <v>#REF!</v>
      </c>
      <c r="CO16" s="38" t="e">
        <f>(Volumes!#REF!+Volumes!#REF!)/1000000</f>
        <v>#REF!</v>
      </c>
      <c r="CP16" s="38" t="e">
        <f>(Volumes!#REF!+Volumes!#REF!)/1000000</f>
        <v>#REF!</v>
      </c>
      <c r="CQ16" s="38"/>
      <c r="CR16" s="38" t="e">
        <f>(Volumes!#REF!+Volumes!#REF!)/1000000</f>
        <v>#REF!</v>
      </c>
      <c r="CS16" s="38" t="e">
        <f>(Volumes!#REF!+Volumes!#REF!)/1000000</f>
        <v>#REF!</v>
      </c>
      <c r="CT16" s="38" t="e">
        <f>(Volumes!#REF!+Volumes!#REF!)/1000000</f>
        <v>#REF!</v>
      </c>
      <c r="CU16" s="38" t="e">
        <f>(Volumes!#REF!+Volumes!#REF!)/1000000</f>
        <v>#REF!</v>
      </c>
      <c r="CV16" s="38" t="e">
        <f>(Volumes!#REF!+Volumes!#REF!)/1000000</f>
        <v>#REF!</v>
      </c>
      <c r="CW16" s="38" t="e">
        <f>(Volumes!#REF!+Volumes!#REF!)/1000000</f>
        <v>#REF!</v>
      </c>
      <c r="CX16" s="38" t="e">
        <f>(Volumes!#REF!+Volumes!#REF!)/1000000</f>
        <v>#REF!</v>
      </c>
      <c r="CY16" s="38" t="e">
        <f>(Volumes!#REF!+Volumes!#REF!)/1000000</f>
        <v>#REF!</v>
      </c>
      <c r="CZ16" s="38" t="e">
        <f>(Volumes!#REF!+Volumes!#REF!)/1000000</f>
        <v>#REF!</v>
      </c>
      <c r="DA16" s="38" t="e">
        <f>(Volumes!#REF!+Volumes!#REF!)/1000000</f>
        <v>#REF!</v>
      </c>
      <c r="DB16" s="38" t="e">
        <f>(Volumes!#REF!+Volumes!#REF!)/1000000</f>
        <v>#REF!</v>
      </c>
      <c r="DC16" s="38" t="e">
        <f>(Volumes!#REF!+Volumes!#REF!)/1000000</f>
        <v>#REF!</v>
      </c>
      <c r="DD16" s="38"/>
      <c r="DE16" s="38" t="e">
        <f>(Volumes!#REF!+Volumes!#REF!)/1000000</f>
        <v>#REF!</v>
      </c>
      <c r="DF16" s="38" t="e">
        <f>(Volumes!#REF!+Volumes!#REF!)/1000000</f>
        <v>#REF!</v>
      </c>
      <c r="DG16" s="38" t="e">
        <f>(Volumes!#REF!+Volumes!#REF!)/1000000</f>
        <v>#REF!</v>
      </c>
      <c r="DH16" s="38" t="e">
        <f>(Volumes!#REF!+Volumes!#REF!)/1000000</f>
        <v>#REF!</v>
      </c>
      <c r="DI16" s="38" t="e">
        <f>(Volumes!#REF!+Volumes!#REF!)/1000000</f>
        <v>#REF!</v>
      </c>
      <c r="DJ16" s="38" t="e">
        <f>(Volumes!#REF!+Volumes!#REF!)/1000000</f>
        <v>#REF!</v>
      </c>
      <c r="DK16" s="38" t="e">
        <f>(Volumes!#REF!+Volumes!#REF!)/1000000</f>
        <v>#REF!</v>
      </c>
      <c r="DL16" s="38" t="e">
        <f>(Volumes!#REF!+Volumes!#REF!)/1000000</f>
        <v>#REF!</v>
      </c>
      <c r="DM16" s="38" t="e">
        <f>(Volumes!#REF!+Volumes!#REF!)/1000000</f>
        <v>#REF!</v>
      </c>
      <c r="DN16" s="38" t="e">
        <f>(Volumes!#REF!+Volumes!#REF!)/1000000</f>
        <v>#REF!</v>
      </c>
      <c r="DO16" s="38" t="e">
        <f>(Volumes!#REF!+Volumes!#REF!)/1000000</f>
        <v>#REF!</v>
      </c>
      <c r="DP16" s="38" t="e">
        <f>(Volumes!#REF!+Volumes!#REF!)/1000000</f>
        <v>#REF!</v>
      </c>
      <c r="DQ16" s="38"/>
      <c r="DR16" s="38" t="e">
        <f>(Volumes!#REF!+Volumes!#REF!)/1000000</f>
        <v>#REF!</v>
      </c>
      <c r="DS16" s="38" t="e">
        <f>(Volumes!#REF!+Volumes!#REF!)/1000000</f>
        <v>#REF!</v>
      </c>
      <c r="DT16" s="38" t="e">
        <f>(Volumes!#REF!+Volumes!#REF!)/1000000</f>
        <v>#REF!</v>
      </c>
      <c r="DU16" s="38" t="e">
        <f>(Volumes!#REF!+Volumes!#REF!)/1000000</f>
        <v>#REF!</v>
      </c>
      <c r="DV16" s="38" t="e">
        <f>(Volumes!#REF!+Volumes!#REF!)/1000000</f>
        <v>#REF!</v>
      </c>
      <c r="DW16" s="38" t="e">
        <f>(Volumes!#REF!+Volumes!#REF!)/1000000</f>
        <v>#REF!</v>
      </c>
      <c r="DX16" s="38" t="e">
        <f>(Volumes!#REF!+Volumes!#REF!)/1000000</f>
        <v>#REF!</v>
      </c>
      <c r="DY16" s="38" t="e">
        <f>(Volumes!#REF!+Volumes!#REF!)/1000000</f>
        <v>#REF!</v>
      </c>
      <c r="DZ16" s="38" t="e">
        <f>(Volumes!#REF!+Volumes!#REF!)/1000000</f>
        <v>#REF!</v>
      </c>
      <c r="EA16" s="38" t="e">
        <f>(Volumes!#REF!+Volumes!#REF!)/1000000</f>
        <v>#REF!</v>
      </c>
      <c r="EB16" s="38" t="e">
        <f>(Volumes!#REF!+Volumes!#REF!)/1000000</f>
        <v>#REF!</v>
      </c>
      <c r="EC16" s="38" t="e">
        <f>(Volumes!#REF!+Volumes!#REF!)/1000000</f>
        <v>#REF!</v>
      </c>
    </row>
    <row r="17" spans="1:133" x14ac:dyDescent="0.2">
      <c r="A17" s="37">
        <v>6</v>
      </c>
      <c r="B17" s="35" t="s">
        <v>50</v>
      </c>
      <c r="C17" s="35"/>
      <c r="D17" s="35"/>
      <c r="E17" s="40" t="e">
        <f>(Volumes!#REF!+Volumes!#REF!)/1000000</f>
        <v>#REF!</v>
      </c>
      <c r="F17" s="40" t="e">
        <f>(Volumes!#REF!+Volumes!#REF!)/1000000</f>
        <v>#REF!</v>
      </c>
      <c r="G17" s="40" t="e">
        <f>(Volumes!#REF!+Volumes!#REF!)/1000000</f>
        <v>#REF!</v>
      </c>
      <c r="H17" s="40" t="e">
        <f>(Volumes!#REF!+Volumes!#REF!)/1000000</f>
        <v>#REF!</v>
      </c>
      <c r="I17" s="40" t="e">
        <f>(Volumes!#REF!+Volumes!#REF!)/1000000</f>
        <v>#REF!</v>
      </c>
      <c r="J17" s="40" t="e">
        <f>(Volumes!#REF!+Volumes!#REF!)/1000000</f>
        <v>#REF!</v>
      </c>
      <c r="K17" s="40" t="e">
        <f>(Volumes!#REF!+Volumes!#REF!)/1000000</f>
        <v>#REF!</v>
      </c>
      <c r="L17" s="40" t="e">
        <f>(Volumes!#REF!+Volumes!#REF!)/1000000</f>
        <v>#REF!</v>
      </c>
      <c r="M17" s="40" t="e">
        <f>(Volumes!#REF!+Volumes!#REF!)/1000000</f>
        <v>#REF!</v>
      </c>
      <c r="N17" s="40" t="e">
        <f>(Volumes!D98+Volumes!#REF!)/1000000</f>
        <v>#REF!</v>
      </c>
      <c r="O17" s="40" t="e">
        <f>(Volumes!E98+Volumes!#REF!)/1000000</f>
        <v>#REF!</v>
      </c>
      <c r="P17" s="40" t="e">
        <f>(Volumes!F98+Volumes!#REF!)/1000000</f>
        <v>#REF!</v>
      </c>
      <c r="Q17" s="40"/>
      <c r="R17" s="40" t="e">
        <f>(Volumes!G98+Volumes!#REF!)/1000000</f>
        <v>#REF!</v>
      </c>
      <c r="S17" s="40" t="e">
        <f>(Volumes!H98+Volumes!#REF!)/1000000</f>
        <v>#REF!</v>
      </c>
      <c r="T17" s="40" t="e">
        <f>(Volumes!I98+Volumes!#REF!)/1000000</f>
        <v>#REF!</v>
      </c>
      <c r="U17" s="40" t="e">
        <f>(Volumes!J98+Volumes!#REF!)/1000000</f>
        <v>#REF!</v>
      </c>
      <c r="V17" s="40" t="e">
        <f>(Volumes!K98+Volumes!#REF!)/1000000</f>
        <v>#REF!</v>
      </c>
      <c r="W17" s="40" t="e">
        <f>(Volumes!L98+Volumes!#REF!)/1000000</f>
        <v>#REF!</v>
      </c>
      <c r="X17" s="40" t="e">
        <f>(Volumes!M98+Volumes!#REF!)/1000000</f>
        <v>#REF!</v>
      </c>
      <c r="Y17" s="40" t="e">
        <f>(Volumes!N98+Volumes!#REF!)/1000000</f>
        <v>#REF!</v>
      </c>
      <c r="Z17" s="40" t="e">
        <f>(Volumes!O98+Volumes!#REF!)/1000000</f>
        <v>#REF!</v>
      </c>
      <c r="AA17" s="40" t="e">
        <f>(Volumes!#REF!+Volumes!#REF!)/1000000</f>
        <v>#REF!</v>
      </c>
      <c r="AB17" s="40" t="e">
        <f>(Volumes!#REF!+Volumes!#REF!)/1000000</f>
        <v>#REF!</v>
      </c>
      <c r="AC17" s="40" t="e">
        <f>(Volumes!#REF!+Volumes!#REF!)/1000000</f>
        <v>#REF!</v>
      </c>
      <c r="AD17" s="40"/>
      <c r="AE17" s="40" t="e">
        <f>(Volumes!#REF!+Volumes!#REF!)/1000000</f>
        <v>#REF!</v>
      </c>
      <c r="AF17" s="40" t="e">
        <f>(Volumes!#REF!+Volumes!#REF!)/1000000</f>
        <v>#REF!</v>
      </c>
      <c r="AG17" s="40" t="e">
        <f>(Volumes!#REF!+Volumes!#REF!)/1000000</f>
        <v>#REF!</v>
      </c>
      <c r="AH17" s="40" t="e">
        <f>(Volumes!#REF!+Volumes!#REF!)/1000000</f>
        <v>#REF!</v>
      </c>
      <c r="AI17" s="40" t="e">
        <f>(Volumes!#REF!+Volumes!#REF!)/1000000</f>
        <v>#REF!</v>
      </c>
      <c r="AJ17" s="40" t="e">
        <f>(Volumes!#REF!+Volumes!#REF!)/1000000</f>
        <v>#REF!</v>
      </c>
      <c r="AK17" s="40" t="e">
        <f>(Volumes!#REF!+Volumes!#REF!)/1000000</f>
        <v>#REF!</v>
      </c>
      <c r="AL17" s="40" t="e">
        <f>(Volumes!#REF!+Volumes!#REF!)/1000000</f>
        <v>#REF!</v>
      </c>
      <c r="AM17" s="40" t="e">
        <f>(Volumes!#REF!+Volumes!#REF!)/1000000</f>
        <v>#REF!</v>
      </c>
      <c r="AN17" s="40" t="e">
        <f>(Volumes!#REF!+Volumes!#REF!)/1000000</f>
        <v>#REF!</v>
      </c>
      <c r="AO17" s="40" t="e">
        <f>(Volumes!#REF!+Volumes!#REF!)/1000000</f>
        <v>#REF!</v>
      </c>
      <c r="AP17" s="40" t="e">
        <f>(Volumes!#REF!+Volumes!#REF!)/1000000</f>
        <v>#REF!</v>
      </c>
      <c r="AQ17" s="40"/>
      <c r="AR17" s="40" t="e">
        <f>(Volumes!#REF!+Volumes!#REF!)/1000000</f>
        <v>#REF!</v>
      </c>
      <c r="AS17" s="40" t="e">
        <f>(Volumes!#REF!+Volumes!#REF!)/1000000</f>
        <v>#REF!</v>
      </c>
      <c r="AT17" s="40" t="e">
        <f>(Volumes!#REF!+Volumes!#REF!)/1000000</f>
        <v>#REF!</v>
      </c>
      <c r="AU17" s="40" t="e">
        <f>(Volumes!#REF!+Volumes!#REF!)/1000000</f>
        <v>#REF!</v>
      </c>
      <c r="AV17" s="40" t="e">
        <f>(Volumes!#REF!+Volumes!#REF!)/1000000</f>
        <v>#REF!</v>
      </c>
      <c r="AW17" s="40" t="e">
        <f>(Volumes!#REF!+Volumes!#REF!)/1000000</f>
        <v>#REF!</v>
      </c>
      <c r="AX17" s="40" t="e">
        <f>(Volumes!#REF!+Volumes!#REF!)/1000000</f>
        <v>#REF!</v>
      </c>
      <c r="AY17" s="40" t="e">
        <f>(Volumes!#REF!+Volumes!#REF!)/1000000</f>
        <v>#REF!</v>
      </c>
      <c r="AZ17" s="40" t="e">
        <f>(Volumes!#REF!+Volumes!#REF!)/1000000</f>
        <v>#REF!</v>
      </c>
      <c r="BA17" s="40" t="e">
        <f>(Volumes!#REF!+Volumes!#REF!)/1000000</f>
        <v>#REF!</v>
      </c>
      <c r="BB17" s="40" t="e">
        <f>(Volumes!#REF!+Volumes!#REF!)/1000000</f>
        <v>#REF!</v>
      </c>
      <c r="BC17" s="40" t="e">
        <f>(Volumes!#REF!+Volumes!#REF!)/1000000</f>
        <v>#REF!</v>
      </c>
      <c r="BD17" s="40"/>
      <c r="BE17" s="40" t="e">
        <f>(Volumes!#REF!+Volumes!#REF!)/1000000</f>
        <v>#REF!</v>
      </c>
      <c r="BF17" s="40" t="e">
        <f>(Volumes!#REF!+Volumes!#REF!)/1000000</f>
        <v>#REF!</v>
      </c>
      <c r="BG17" s="40" t="e">
        <f>(Volumes!#REF!+Volumes!#REF!)/1000000</f>
        <v>#REF!</v>
      </c>
      <c r="BH17" s="40" t="e">
        <f>(Volumes!#REF!+Volumes!#REF!)/1000000</f>
        <v>#REF!</v>
      </c>
      <c r="BI17" s="40" t="e">
        <f>(Volumes!#REF!+Volumes!#REF!)/1000000</f>
        <v>#REF!</v>
      </c>
      <c r="BJ17" s="40" t="e">
        <f>(Volumes!#REF!+Volumes!#REF!)/1000000</f>
        <v>#REF!</v>
      </c>
      <c r="BK17" s="40" t="e">
        <f>(Volumes!#REF!+Volumes!#REF!)/1000000</f>
        <v>#REF!</v>
      </c>
      <c r="BL17" s="40" t="e">
        <f>(Volumes!#REF!+Volumes!#REF!)/1000000</f>
        <v>#REF!</v>
      </c>
      <c r="BM17" s="40" t="e">
        <f>(Volumes!#REF!+Volumes!#REF!)/1000000</f>
        <v>#REF!</v>
      </c>
      <c r="BN17" s="40" t="e">
        <f>(Volumes!#REF!+Volumes!#REF!)/1000000</f>
        <v>#REF!</v>
      </c>
      <c r="BO17" s="40" t="e">
        <f>(Volumes!#REF!+Volumes!#REF!)/1000000</f>
        <v>#REF!</v>
      </c>
      <c r="BP17" s="40" t="e">
        <f>(Volumes!#REF!+Volumes!#REF!)/1000000</f>
        <v>#REF!</v>
      </c>
      <c r="BQ17" s="40"/>
      <c r="BR17" s="40" t="e">
        <f>(Volumes!#REF!+Volumes!#REF!)/1000000</f>
        <v>#REF!</v>
      </c>
      <c r="BS17" s="40" t="e">
        <f>(Volumes!#REF!+Volumes!#REF!)/1000000</f>
        <v>#REF!</v>
      </c>
      <c r="BT17" s="40" t="e">
        <f>(Volumes!#REF!+Volumes!#REF!)/1000000</f>
        <v>#REF!</v>
      </c>
      <c r="BU17" s="40" t="e">
        <f>(Volumes!#REF!+Volumes!#REF!)/1000000</f>
        <v>#REF!</v>
      </c>
      <c r="BV17" s="40" t="e">
        <f>(Volumes!#REF!+Volumes!#REF!)/1000000</f>
        <v>#REF!</v>
      </c>
      <c r="BW17" s="40" t="e">
        <f>(Volumes!#REF!+Volumes!#REF!)/1000000</f>
        <v>#REF!</v>
      </c>
      <c r="BX17" s="40" t="e">
        <f>(Volumes!#REF!+Volumes!#REF!)/1000000</f>
        <v>#REF!</v>
      </c>
      <c r="BY17" s="40" t="e">
        <f>(Volumes!#REF!+Volumes!#REF!)/1000000</f>
        <v>#REF!</v>
      </c>
      <c r="BZ17" s="40" t="e">
        <f>(Volumes!#REF!+Volumes!#REF!)/1000000</f>
        <v>#REF!</v>
      </c>
      <c r="CA17" s="40" t="e">
        <f>(Volumes!#REF!+Volumes!#REF!)/1000000</f>
        <v>#REF!</v>
      </c>
      <c r="CB17" s="40" t="e">
        <f>(Volumes!#REF!+Volumes!#REF!)/1000000</f>
        <v>#REF!</v>
      </c>
      <c r="CC17" s="40" t="e">
        <f>(Volumes!#REF!+Volumes!#REF!)/1000000</f>
        <v>#REF!</v>
      </c>
      <c r="CD17" s="40"/>
      <c r="CE17" s="40" t="e">
        <f>(Volumes!#REF!+Volumes!#REF!)/1000000</f>
        <v>#REF!</v>
      </c>
      <c r="CF17" s="40" t="e">
        <f>(Volumes!#REF!+Volumes!#REF!)/1000000</f>
        <v>#REF!</v>
      </c>
      <c r="CG17" s="40" t="e">
        <f>(Volumes!#REF!+Volumes!#REF!)/1000000</f>
        <v>#REF!</v>
      </c>
      <c r="CH17" s="40" t="e">
        <f>(Volumes!#REF!+Volumes!#REF!)/1000000</f>
        <v>#REF!</v>
      </c>
      <c r="CI17" s="40" t="e">
        <f>(Volumes!#REF!+Volumes!#REF!)/1000000</f>
        <v>#REF!</v>
      </c>
      <c r="CJ17" s="40" t="e">
        <f>(Volumes!#REF!+Volumes!#REF!)/1000000</f>
        <v>#REF!</v>
      </c>
      <c r="CK17" s="40" t="e">
        <f>(Volumes!#REF!+Volumes!#REF!)/1000000</f>
        <v>#REF!</v>
      </c>
      <c r="CL17" s="40" t="e">
        <f>(Volumes!#REF!+Volumes!#REF!)/1000000</f>
        <v>#REF!</v>
      </c>
      <c r="CM17" s="40" t="e">
        <f>(Volumes!#REF!+Volumes!#REF!)/1000000</f>
        <v>#REF!</v>
      </c>
      <c r="CN17" s="40" t="e">
        <f>(Volumes!#REF!+Volumes!#REF!)/1000000</f>
        <v>#REF!</v>
      </c>
      <c r="CO17" s="40" t="e">
        <f>(Volumes!#REF!+Volumes!#REF!)/1000000</f>
        <v>#REF!</v>
      </c>
      <c r="CP17" s="40" t="e">
        <f>(Volumes!#REF!+Volumes!#REF!)/1000000</f>
        <v>#REF!</v>
      </c>
      <c r="CQ17" s="40"/>
      <c r="CR17" s="40" t="e">
        <f>(Volumes!#REF!+Volumes!#REF!)/1000000</f>
        <v>#REF!</v>
      </c>
      <c r="CS17" s="40" t="e">
        <f>(Volumes!#REF!+Volumes!#REF!)/1000000</f>
        <v>#REF!</v>
      </c>
      <c r="CT17" s="40" t="e">
        <f>(Volumes!#REF!+Volumes!#REF!)/1000000</f>
        <v>#REF!</v>
      </c>
      <c r="CU17" s="40" t="e">
        <f>(Volumes!#REF!+Volumes!#REF!)/1000000</f>
        <v>#REF!</v>
      </c>
      <c r="CV17" s="40" t="e">
        <f>(Volumes!#REF!+Volumes!#REF!)/1000000</f>
        <v>#REF!</v>
      </c>
      <c r="CW17" s="40" t="e">
        <f>(Volumes!#REF!+Volumes!#REF!)/1000000</f>
        <v>#REF!</v>
      </c>
      <c r="CX17" s="40" t="e">
        <f>(Volumes!#REF!+Volumes!#REF!)/1000000</f>
        <v>#REF!</v>
      </c>
      <c r="CY17" s="40" t="e">
        <f>(Volumes!#REF!+Volumes!#REF!)/1000000</f>
        <v>#REF!</v>
      </c>
      <c r="CZ17" s="40" t="e">
        <f>(Volumes!#REF!+Volumes!#REF!)/1000000</f>
        <v>#REF!</v>
      </c>
      <c r="DA17" s="40" t="e">
        <f>(Volumes!#REF!+Volumes!#REF!)/1000000</f>
        <v>#REF!</v>
      </c>
      <c r="DB17" s="40" t="e">
        <f>(Volumes!#REF!+Volumes!#REF!)/1000000</f>
        <v>#REF!</v>
      </c>
      <c r="DC17" s="40" t="e">
        <f>(Volumes!#REF!+Volumes!#REF!)/1000000</f>
        <v>#REF!</v>
      </c>
      <c r="DD17" s="40"/>
      <c r="DE17" s="40" t="e">
        <f>(Volumes!#REF!+Volumes!#REF!)/1000000</f>
        <v>#REF!</v>
      </c>
      <c r="DF17" s="40" t="e">
        <f>(Volumes!#REF!+Volumes!#REF!)/1000000</f>
        <v>#REF!</v>
      </c>
      <c r="DG17" s="40" t="e">
        <f>(Volumes!#REF!+Volumes!#REF!)/1000000</f>
        <v>#REF!</v>
      </c>
      <c r="DH17" s="40" t="e">
        <f>(Volumes!#REF!+Volumes!#REF!)/1000000</f>
        <v>#REF!</v>
      </c>
      <c r="DI17" s="40" t="e">
        <f>(Volumes!#REF!+Volumes!#REF!)/1000000</f>
        <v>#REF!</v>
      </c>
      <c r="DJ17" s="40" t="e">
        <f>(Volumes!#REF!+Volumes!#REF!)/1000000</f>
        <v>#REF!</v>
      </c>
      <c r="DK17" s="40" t="e">
        <f>(Volumes!#REF!+Volumes!#REF!)/1000000</f>
        <v>#REF!</v>
      </c>
      <c r="DL17" s="40" t="e">
        <f>(Volumes!#REF!+Volumes!#REF!)/1000000</f>
        <v>#REF!</v>
      </c>
      <c r="DM17" s="40" t="e">
        <f>(Volumes!#REF!+Volumes!#REF!)/1000000</f>
        <v>#REF!</v>
      </c>
      <c r="DN17" s="40" t="e">
        <f>(Volumes!#REF!+Volumes!#REF!)/1000000</f>
        <v>#REF!</v>
      </c>
      <c r="DO17" s="40" t="e">
        <f>(Volumes!#REF!+Volumes!#REF!)/1000000</f>
        <v>#REF!</v>
      </c>
      <c r="DP17" s="40" t="e">
        <f>(Volumes!#REF!+Volumes!#REF!)/1000000</f>
        <v>#REF!</v>
      </c>
      <c r="DQ17" s="40"/>
      <c r="DR17" s="40" t="e">
        <f>(Volumes!#REF!+Volumes!#REF!)/1000000</f>
        <v>#REF!</v>
      </c>
      <c r="DS17" s="40" t="e">
        <f>(Volumes!#REF!+Volumes!#REF!)/1000000</f>
        <v>#REF!</v>
      </c>
      <c r="DT17" s="40" t="e">
        <f>(Volumes!#REF!+Volumes!#REF!)/1000000</f>
        <v>#REF!</v>
      </c>
      <c r="DU17" s="40" t="e">
        <f>(Volumes!#REF!+Volumes!#REF!)/1000000</f>
        <v>#REF!</v>
      </c>
      <c r="DV17" s="40" t="e">
        <f>(Volumes!#REF!+Volumes!#REF!)/1000000</f>
        <v>#REF!</v>
      </c>
      <c r="DW17" s="40" t="e">
        <f>(Volumes!#REF!+Volumes!#REF!)/1000000</f>
        <v>#REF!</v>
      </c>
      <c r="DX17" s="40" t="e">
        <f>(Volumes!#REF!+Volumes!#REF!)/1000000</f>
        <v>#REF!</v>
      </c>
      <c r="DY17" s="40" t="e">
        <f>(Volumes!#REF!+Volumes!#REF!)/1000000</f>
        <v>#REF!</v>
      </c>
      <c r="DZ17" s="40" t="e">
        <f>(Volumes!#REF!+Volumes!#REF!)/1000000</f>
        <v>#REF!</v>
      </c>
      <c r="EA17" s="40" t="e">
        <f>(Volumes!#REF!+Volumes!#REF!)/1000000</f>
        <v>#REF!</v>
      </c>
      <c r="EB17" s="40" t="e">
        <f>(Volumes!#REF!+Volumes!#REF!)/1000000</f>
        <v>#REF!</v>
      </c>
      <c r="EC17" s="40" t="e">
        <f>(Volumes!#REF!+Volumes!#REF!)/1000000</f>
        <v>#REF!</v>
      </c>
    </row>
    <row r="18" spans="1:133" x14ac:dyDescent="0.2">
      <c r="A18" s="34"/>
      <c r="B18" s="31"/>
      <c r="C18" s="35"/>
      <c r="D18" s="35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</row>
    <row r="19" spans="1:133" x14ac:dyDescent="0.2">
      <c r="A19" s="37">
        <v>7</v>
      </c>
      <c r="B19" s="35"/>
      <c r="C19" s="43" t="s">
        <v>51</v>
      </c>
      <c r="D19" s="43"/>
      <c r="E19" s="40" t="e">
        <f t="shared" ref="E19" si="4">SUM(E15:E18)</f>
        <v>#REF!</v>
      </c>
      <c r="F19" s="40" t="e">
        <f t="shared" ref="F19:P19" si="5">SUM(F15:F18)</f>
        <v>#REF!</v>
      </c>
      <c r="G19" s="40" t="e">
        <f t="shared" si="5"/>
        <v>#REF!</v>
      </c>
      <c r="H19" s="40" t="e">
        <f t="shared" si="5"/>
        <v>#REF!</v>
      </c>
      <c r="I19" s="40" t="e">
        <f t="shared" si="5"/>
        <v>#REF!</v>
      </c>
      <c r="J19" s="40" t="e">
        <f t="shared" si="5"/>
        <v>#REF!</v>
      </c>
      <c r="K19" s="40" t="e">
        <f t="shared" si="5"/>
        <v>#REF!</v>
      </c>
      <c r="L19" s="40" t="e">
        <f t="shared" si="5"/>
        <v>#REF!</v>
      </c>
      <c r="M19" s="40" t="e">
        <f t="shared" si="5"/>
        <v>#REF!</v>
      </c>
      <c r="N19" s="40" t="e">
        <f t="shared" si="5"/>
        <v>#REF!</v>
      </c>
      <c r="O19" s="40" t="e">
        <f t="shared" si="5"/>
        <v>#REF!</v>
      </c>
      <c r="P19" s="40" t="e">
        <f t="shared" si="5"/>
        <v>#REF!</v>
      </c>
      <c r="Q19" s="40"/>
      <c r="R19" s="40" t="e">
        <f t="shared" ref="R19:CB19" si="6">SUM(R15:R18)</f>
        <v>#REF!</v>
      </c>
      <c r="S19" s="40" t="e">
        <f t="shared" si="6"/>
        <v>#REF!</v>
      </c>
      <c r="T19" s="40" t="e">
        <f t="shared" si="6"/>
        <v>#REF!</v>
      </c>
      <c r="U19" s="40" t="e">
        <f t="shared" si="6"/>
        <v>#REF!</v>
      </c>
      <c r="V19" s="40" t="e">
        <f t="shared" si="6"/>
        <v>#REF!</v>
      </c>
      <c r="W19" s="40" t="e">
        <f t="shared" si="6"/>
        <v>#REF!</v>
      </c>
      <c r="X19" s="40" t="e">
        <f t="shared" si="6"/>
        <v>#REF!</v>
      </c>
      <c r="Y19" s="40" t="e">
        <f t="shared" si="6"/>
        <v>#REF!</v>
      </c>
      <c r="Z19" s="40" t="e">
        <f t="shared" si="6"/>
        <v>#REF!</v>
      </c>
      <c r="AA19" s="40" t="e">
        <f t="shared" si="6"/>
        <v>#REF!</v>
      </c>
      <c r="AB19" s="40" t="e">
        <f t="shared" si="6"/>
        <v>#REF!</v>
      </c>
      <c r="AC19" s="40" t="e">
        <f t="shared" si="6"/>
        <v>#REF!</v>
      </c>
      <c r="AD19" s="40"/>
      <c r="AE19" s="40" t="e">
        <f t="shared" si="6"/>
        <v>#REF!</v>
      </c>
      <c r="AF19" s="40" t="e">
        <f t="shared" si="6"/>
        <v>#REF!</v>
      </c>
      <c r="AG19" s="40" t="e">
        <f t="shared" si="6"/>
        <v>#REF!</v>
      </c>
      <c r="AH19" s="40" t="e">
        <f t="shared" si="6"/>
        <v>#REF!</v>
      </c>
      <c r="AI19" s="40" t="e">
        <f t="shared" si="6"/>
        <v>#REF!</v>
      </c>
      <c r="AJ19" s="40" t="e">
        <f t="shared" si="6"/>
        <v>#REF!</v>
      </c>
      <c r="AK19" s="40" t="e">
        <f t="shared" si="6"/>
        <v>#REF!</v>
      </c>
      <c r="AL19" s="40" t="e">
        <f t="shared" si="6"/>
        <v>#REF!</v>
      </c>
      <c r="AM19" s="40" t="e">
        <f t="shared" si="6"/>
        <v>#REF!</v>
      </c>
      <c r="AN19" s="40" t="e">
        <f t="shared" si="6"/>
        <v>#REF!</v>
      </c>
      <c r="AO19" s="40" t="e">
        <f t="shared" si="6"/>
        <v>#REF!</v>
      </c>
      <c r="AP19" s="40" t="e">
        <f t="shared" si="6"/>
        <v>#REF!</v>
      </c>
      <c r="AQ19" s="40"/>
      <c r="AR19" s="40" t="e">
        <f t="shared" si="6"/>
        <v>#REF!</v>
      </c>
      <c r="AS19" s="40" t="e">
        <f t="shared" si="6"/>
        <v>#REF!</v>
      </c>
      <c r="AT19" s="40" t="e">
        <f t="shared" si="6"/>
        <v>#REF!</v>
      </c>
      <c r="AU19" s="40" t="e">
        <f t="shared" si="6"/>
        <v>#REF!</v>
      </c>
      <c r="AV19" s="40" t="e">
        <f t="shared" si="6"/>
        <v>#REF!</v>
      </c>
      <c r="AW19" s="40" t="e">
        <f t="shared" si="6"/>
        <v>#REF!</v>
      </c>
      <c r="AX19" s="40" t="e">
        <f t="shared" si="6"/>
        <v>#REF!</v>
      </c>
      <c r="AY19" s="40" t="e">
        <f t="shared" si="6"/>
        <v>#REF!</v>
      </c>
      <c r="AZ19" s="40" t="e">
        <f t="shared" si="6"/>
        <v>#REF!</v>
      </c>
      <c r="BA19" s="40" t="e">
        <f t="shared" si="6"/>
        <v>#REF!</v>
      </c>
      <c r="BB19" s="40" t="e">
        <f t="shared" si="6"/>
        <v>#REF!</v>
      </c>
      <c r="BC19" s="40" t="e">
        <f t="shared" si="6"/>
        <v>#REF!</v>
      </c>
      <c r="BD19" s="40"/>
      <c r="BE19" s="40" t="e">
        <f t="shared" si="6"/>
        <v>#REF!</v>
      </c>
      <c r="BF19" s="40" t="e">
        <f t="shared" si="6"/>
        <v>#REF!</v>
      </c>
      <c r="BG19" s="40" t="e">
        <f t="shared" si="6"/>
        <v>#REF!</v>
      </c>
      <c r="BH19" s="40" t="e">
        <f t="shared" si="6"/>
        <v>#REF!</v>
      </c>
      <c r="BI19" s="40" t="e">
        <f t="shared" si="6"/>
        <v>#REF!</v>
      </c>
      <c r="BJ19" s="40" t="e">
        <f t="shared" si="6"/>
        <v>#REF!</v>
      </c>
      <c r="BK19" s="40" t="e">
        <f t="shared" si="6"/>
        <v>#REF!</v>
      </c>
      <c r="BL19" s="40" t="e">
        <f t="shared" si="6"/>
        <v>#REF!</v>
      </c>
      <c r="BM19" s="40" t="e">
        <f t="shared" si="6"/>
        <v>#REF!</v>
      </c>
      <c r="BN19" s="40" t="e">
        <f t="shared" si="6"/>
        <v>#REF!</v>
      </c>
      <c r="BO19" s="40" t="e">
        <f t="shared" si="6"/>
        <v>#REF!</v>
      </c>
      <c r="BP19" s="40" t="e">
        <f t="shared" si="6"/>
        <v>#REF!</v>
      </c>
      <c r="BQ19" s="40"/>
      <c r="BR19" s="40" t="e">
        <f t="shared" si="6"/>
        <v>#REF!</v>
      </c>
      <c r="BS19" s="40" t="e">
        <f t="shared" si="6"/>
        <v>#REF!</v>
      </c>
      <c r="BT19" s="40" t="e">
        <f t="shared" si="6"/>
        <v>#REF!</v>
      </c>
      <c r="BU19" s="40" t="e">
        <f t="shared" si="6"/>
        <v>#REF!</v>
      </c>
      <c r="BV19" s="40" t="e">
        <f t="shared" si="6"/>
        <v>#REF!</v>
      </c>
      <c r="BW19" s="40" t="e">
        <f t="shared" si="6"/>
        <v>#REF!</v>
      </c>
      <c r="BX19" s="40" t="e">
        <f t="shared" si="6"/>
        <v>#REF!</v>
      </c>
      <c r="BY19" s="40" t="e">
        <f t="shared" si="6"/>
        <v>#REF!</v>
      </c>
      <c r="BZ19" s="40" t="e">
        <f t="shared" si="6"/>
        <v>#REF!</v>
      </c>
      <c r="CA19" s="40" t="e">
        <f t="shared" si="6"/>
        <v>#REF!</v>
      </c>
      <c r="CB19" s="40" t="e">
        <f t="shared" si="6"/>
        <v>#REF!</v>
      </c>
      <c r="CC19" s="40" t="e">
        <f t="shared" ref="CC19:EC19" si="7">SUM(CC15:CC18)</f>
        <v>#REF!</v>
      </c>
      <c r="CD19" s="40"/>
      <c r="CE19" s="40" t="e">
        <f t="shared" si="7"/>
        <v>#REF!</v>
      </c>
      <c r="CF19" s="40" t="e">
        <f t="shared" si="7"/>
        <v>#REF!</v>
      </c>
      <c r="CG19" s="40" t="e">
        <f t="shared" si="7"/>
        <v>#REF!</v>
      </c>
      <c r="CH19" s="40" t="e">
        <f t="shared" si="7"/>
        <v>#REF!</v>
      </c>
      <c r="CI19" s="40" t="e">
        <f t="shared" si="7"/>
        <v>#REF!</v>
      </c>
      <c r="CJ19" s="40" t="e">
        <f t="shared" si="7"/>
        <v>#REF!</v>
      </c>
      <c r="CK19" s="40" t="e">
        <f t="shared" si="7"/>
        <v>#REF!</v>
      </c>
      <c r="CL19" s="40" t="e">
        <f t="shared" si="7"/>
        <v>#REF!</v>
      </c>
      <c r="CM19" s="40" t="e">
        <f t="shared" si="7"/>
        <v>#REF!</v>
      </c>
      <c r="CN19" s="40" t="e">
        <f t="shared" si="7"/>
        <v>#REF!</v>
      </c>
      <c r="CO19" s="40" t="e">
        <f t="shared" si="7"/>
        <v>#REF!</v>
      </c>
      <c r="CP19" s="40" t="e">
        <f t="shared" si="7"/>
        <v>#REF!</v>
      </c>
      <c r="CQ19" s="40"/>
      <c r="CR19" s="40" t="e">
        <f t="shared" si="7"/>
        <v>#REF!</v>
      </c>
      <c r="CS19" s="40" t="e">
        <f t="shared" si="7"/>
        <v>#REF!</v>
      </c>
      <c r="CT19" s="40" t="e">
        <f t="shared" si="7"/>
        <v>#REF!</v>
      </c>
      <c r="CU19" s="40" t="e">
        <f t="shared" si="7"/>
        <v>#REF!</v>
      </c>
      <c r="CV19" s="40" t="e">
        <f t="shared" si="7"/>
        <v>#REF!</v>
      </c>
      <c r="CW19" s="40" t="e">
        <f t="shared" si="7"/>
        <v>#REF!</v>
      </c>
      <c r="CX19" s="40" t="e">
        <f t="shared" si="7"/>
        <v>#REF!</v>
      </c>
      <c r="CY19" s="40" t="e">
        <f t="shared" si="7"/>
        <v>#REF!</v>
      </c>
      <c r="CZ19" s="40" t="e">
        <f t="shared" si="7"/>
        <v>#REF!</v>
      </c>
      <c r="DA19" s="40" t="e">
        <f t="shared" si="7"/>
        <v>#REF!</v>
      </c>
      <c r="DB19" s="40" t="e">
        <f t="shared" si="7"/>
        <v>#REF!</v>
      </c>
      <c r="DC19" s="40" t="e">
        <f t="shared" si="7"/>
        <v>#REF!</v>
      </c>
      <c r="DD19" s="40"/>
      <c r="DE19" s="40" t="e">
        <f t="shared" si="7"/>
        <v>#REF!</v>
      </c>
      <c r="DF19" s="40" t="e">
        <f t="shared" si="7"/>
        <v>#REF!</v>
      </c>
      <c r="DG19" s="40" t="e">
        <f t="shared" si="7"/>
        <v>#REF!</v>
      </c>
      <c r="DH19" s="40" t="e">
        <f t="shared" si="7"/>
        <v>#REF!</v>
      </c>
      <c r="DI19" s="40" t="e">
        <f t="shared" si="7"/>
        <v>#REF!</v>
      </c>
      <c r="DJ19" s="40" t="e">
        <f t="shared" si="7"/>
        <v>#REF!</v>
      </c>
      <c r="DK19" s="40" t="e">
        <f t="shared" si="7"/>
        <v>#REF!</v>
      </c>
      <c r="DL19" s="40" t="e">
        <f t="shared" si="7"/>
        <v>#REF!</v>
      </c>
      <c r="DM19" s="40" t="e">
        <f t="shared" si="7"/>
        <v>#REF!</v>
      </c>
      <c r="DN19" s="40" t="e">
        <f t="shared" si="7"/>
        <v>#REF!</v>
      </c>
      <c r="DO19" s="40" t="e">
        <f t="shared" si="7"/>
        <v>#REF!</v>
      </c>
      <c r="DP19" s="40" t="e">
        <f t="shared" si="7"/>
        <v>#REF!</v>
      </c>
      <c r="DQ19" s="40"/>
      <c r="DR19" s="40" t="e">
        <f t="shared" si="7"/>
        <v>#REF!</v>
      </c>
      <c r="DS19" s="40" t="e">
        <f t="shared" si="7"/>
        <v>#REF!</v>
      </c>
      <c r="DT19" s="40" t="e">
        <f t="shared" si="7"/>
        <v>#REF!</v>
      </c>
      <c r="DU19" s="40" t="e">
        <f t="shared" si="7"/>
        <v>#REF!</v>
      </c>
      <c r="DV19" s="40" t="e">
        <f t="shared" si="7"/>
        <v>#REF!</v>
      </c>
      <c r="DW19" s="40" t="e">
        <f t="shared" si="7"/>
        <v>#REF!</v>
      </c>
      <c r="DX19" s="40" t="e">
        <f t="shared" si="7"/>
        <v>#REF!</v>
      </c>
      <c r="DY19" s="40" t="e">
        <f t="shared" si="7"/>
        <v>#REF!</v>
      </c>
      <c r="DZ19" s="40" t="e">
        <f t="shared" si="7"/>
        <v>#REF!</v>
      </c>
      <c r="EA19" s="40" t="e">
        <f t="shared" si="7"/>
        <v>#REF!</v>
      </c>
      <c r="EB19" s="40" t="e">
        <f t="shared" si="7"/>
        <v>#REF!</v>
      </c>
      <c r="EC19" s="40" t="e">
        <f t="shared" si="7"/>
        <v>#REF!</v>
      </c>
    </row>
    <row r="20" spans="1:133" x14ac:dyDescent="0.2">
      <c r="A20" s="34"/>
      <c r="B20" s="35"/>
      <c r="C20" s="35"/>
      <c r="D20" s="35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</row>
    <row r="21" spans="1:133" ht="13.5" thickBot="1" x14ac:dyDescent="0.25">
      <c r="A21" s="37">
        <v>8</v>
      </c>
      <c r="B21" s="35"/>
      <c r="C21" s="31" t="s">
        <v>54</v>
      </c>
      <c r="D21" s="31"/>
      <c r="E21" s="44" t="e">
        <f t="shared" ref="E21" si="8">+E19+E13</f>
        <v>#REF!</v>
      </c>
      <c r="F21" s="44" t="e">
        <f t="shared" ref="F21:P21" si="9">+F19+F13</f>
        <v>#REF!</v>
      </c>
      <c r="G21" s="44" t="e">
        <f t="shared" si="9"/>
        <v>#REF!</v>
      </c>
      <c r="H21" s="44" t="e">
        <f t="shared" si="9"/>
        <v>#REF!</v>
      </c>
      <c r="I21" s="44" t="e">
        <f t="shared" si="9"/>
        <v>#REF!</v>
      </c>
      <c r="J21" s="44" t="e">
        <f t="shared" si="9"/>
        <v>#REF!</v>
      </c>
      <c r="K21" s="44" t="e">
        <f t="shared" si="9"/>
        <v>#REF!</v>
      </c>
      <c r="L21" s="44" t="e">
        <f t="shared" si="9"/>
        <v>#REF!</v>
      </c>
      <c r="M21" s="44" t="e">
        <f t="shared" si="9"/>
        <v>#REF!</v>
      </c>
      <c r="N21" s="44" t="e">
        <f t="shared" si="9"/>
        <v>#REF!</v>
      </c>
      <c r="O21" s="44" t="e">
        <f t="shared" si="9"/>
        <v>#REF!</v>
      </c>
      <c r="P21" s="44" t="e">
        <f t="shared" si="9"/>
        <v>#REF!</v>
      </c>
      <c r="Q21" s="44"/>
      <c r="R21" s="44" t="e">
        <f t="shared" ref="R21:CB21" si="10">+R19+R13</f>
        <v>#REF!</v>
      </c>
      <c r="S21" s="44" t="e">
        <f t="shared" si="10"/>
        <v>#REF!</v>
      </c>
      <c r="T21" s="44" t="e">
        <f t="shared" si="10"/>
        <v>#REF!</v>
      </c>
      <c r="U21" s="44" t="e">
        <f t="shared" si="10"/>
        <v>#REF!</v>
      </c>
      <c r="V21" s="44" t="e">
        <f t="shared" si="10"/>
        <v>#REF!</v>
      </c>
      <c r="W21" s="44" t="e">
        <f t="shared" si="10"/>
        <v>#REF!</v>
      </c>
      <c r="X21" s="44" t="e">
        <f t="shared" si="10"/>
        <v>#REF!</v>
      </c>
      <c r="Y21" s="44" t="e">
        <f t="shared" si="10"/>
        <v>#REF!</v>
      </c>
      <c r="Z21" s="44" t="e">
        <f t="shared" si="10"/>
        <v>#REF!</v>
      </c>
      <c r="AA21" s="44" t="e">
        <f t="shared" si="10"/>
        <v>#REF!</v>
      </c>
      <c r="AB21" s="44" t="e">
        <f t="shared" si="10"/>
        <v>#REF!</v>
      </c>
      <c r="AC21" s="44" t="e">
        <f t="shared" si="10"/>
        <v>#REF!</v>
      </c>
      <c r="AD21" s="44"/>
      <c r="AE21" s="44" t="e">
        <f t="shared" si="10"/>
        <v>#REF!</v>
      </c>
      <c r="AF21" s="44" t="e">
        <f t="shared" si="10"/>
        <v>#REF!</v>
      </c>
      <c r="AG21" s="44" t="e">
        <f t="shared" si="10"/>
        <v>#REF!</v>
      </c>
      <c r="AH21" s="44" t="e">
        <f t="shared" si="10"/>
        <v>#REF!</v>
      </c>
      <c r="AI21" s="44" t="e">
        <f t="shared" si="10"/>
        <v>#REF!</v>
      </c>
      <c r="AJ21" s="44" t="e">
        <f t="shared" si="10"/>
        <v>#REF!</v>
      </c>
      <c r="AK21" s="44" t="e">
        <f t="shared" si="10"/>
        <v>#REF!</v>
      </c>
      <c r="AL21" s="44" t="e">
        <f t="shared" si="10"/>
        <v>#REF!</v>
      </c>
      <c r="AM21" s="44" t="e">
        <f t="shared" si="10"/>
        <v>#REF!</v>
      </c>
      <c r="AN21" s="44" t="e">
        <f t="shared" si="10"/>
        <v>#REF!</v>
      </c>
      <c r="AO21" s="44" t="e">
        <f t="shared" si="10"/>
        <v>#REF!</v>
      </c>
      <c r="AP21" s="44" t="e">
        <f t="shared" si="10"/>
        <v>#REF!</v>
      </c>
      <c r="AQ21" s="44"/>
      <c r="AR21" s="44" t="e">
        <f t="shared" si="10"/>
        <v>#REF!</v>
      </c>
      <c r="AS21" s="44" t="e">
        <f t="shared" si="10"/>
        <v>#REF!</v>
      </c>
      <c r="AT21" s="44" t="e">
        <f t="shared" si="10"/>
        <v>#REF!</v>
      </c>
      <c r="AU21" s="44" t="e">
        <f t="shared" si="10"/>
        <v>#REF!</v>
      </c>
      <c r="AV21" s="44" t="e">
        <f t="shared" si="10"/>
        <v>#REF!</v>
      </c>
      <c r="AW21" s="44" t="e">
        <f t="shared" si="10"/>
        <v>#REF!</v>
      </c>
      <c r="AX21" s="44" t="e">
        <f t="shared" si="10"/>
        <v>#REF!</v>
      </c>
      <c r="AY21" s="44" t="e">
        <f t="shared" si="10"/>
        <v>#REF!</v>
      </c>
      <c r="AZ21" s="44" t="e">
        <f t="shared" si="10"/>
        <v>#REF!</v>
      </c>
      <c r="BA21" s="44" t="e">
        <f t="shared" si="10"/>
        <v>#REF!</v>
      </c>
      <c r="BB21" s="44" t="e">
        <f t="shared" si="10"/>
        <v>#REF!</v>
      </c>
      <c r="BC21" s="44" t="e">
        <f t="shared" si="10"/>
        <v>#REF!</v>
      </c>
      <c r="BD21" s="44"/>
      <c r="BE21" s="44" t="e">
        <f t="shared" si="10"/>
        <v>#REF!</v>
      </c>
      <c r="BF21" s="44" t="e">
        <f t="shared" si="10"/>
        <v>#REF!</v>
      </c>
      <c r="BG21" s="44" t="e">
        <f t="shared" si="10"/>
        <v>#REF!</v>
      </c>
      <c r="BH21" s="44" t="e">
        <f t="shared" si="10"/>
        <v>#REF!</v>
      </c>
      <c r="BI21" s="44" t="e">
        <f t="shared" si="10"/>
        <v>#REF!</v>
      </c>
      <c r="BJ21" s="44" t="e">
        <f t="shared" si="10"/>
        <v>#REF!</v>
      </c>
      <c r="BK21" s="44" t="e">
        <f t="shared" si="10"/>
        <v>#REF!</v>
      </c>
      <c r="BL21" s="44" t="e">
        <f t="shared" si="10"/>
        <v>#REF!</v>
      </c>
      <c r="BM21" s="44" t="e">
        <f t="shared" si="10"/>
        <v>#REF!</v>
      </c>
      <c r="BN21" s="44" t="e">
        <f t="shared" si="10"/>
        <v>#REF!</v>
      </c>
      <c r="BO21" s="44" t="e">
        <f t="shared" si="10"/>
        <v>#REF!</v>
      </c>
      <c r="BP21" s="44" t="e">
        <f t="shared" si="10"/>
        <v>#REF!</v>
      </c>
      <c r="BQ21" s="44"/>
      <c r="BR21" s="44" t="e">
        <f t="shared" si="10"/>
        <v>#REF!</v>
      </c>
      <c r="BS21" s="44" t="e">
        <f t="shared" si="10"/>
        <v>#REF!</v>
      </c>
      <c r="BT21" s="44" t="e">
        <f t="shared" si="10"/>
        <v>#REF!</v>
      </c>
      <c r="BU21" s="44" t="e">
        <f t="shared" si="10"/>
        <v>#REF!</v>
      </c>
      <c r="BV21" s="44" t="e">
        <f t="shared" si="10"/>
        <v>#REF!</v>
      </c>
      <c r="BW21" s="44" t="e">
        <f t="shared" si="10"/>
        <v>#REF!</v>
      </c>
      <c r="BX21" s="44" t="e">
        <f t="shared" si="10"/>
        <v>#REF!</v>
      </c>
      <c r="BY21" s="44" t="e">
        <f t="shared" si="10"/>
        <v>#REF!</v>
      </c>
      <c r="BZ21" s="44" t="e">
        <f t="shared" si="10"/>
        <v>#REF!</v>
      </c>
      <c r="CA21" s="44" t="e">
        <f t="shared" si="10"/>
        <v>#REF!</v>
      </c>
      <c r="CB21" s="44" t="e">
        <f t="shared" si="10"/>
        <v>#REF!</v>
      </c>
      <c r="CC21" s="44" t="e">
        <f t="shared" ref="CC21:EC21" si="11">+CC19+CC13</f>
        <v>#REF!</v>
      </c>
      <c r="CD21" s="44"/>
      <c r="CE21" s="44" t="e">
        <f t="shared" si="11"/>
        <v>#REF!</v>
      </c>
      <c r="CF21" s="44" t="e">
        <f t="shared" si="11"/>
        <v>#REF!</v>
      </c>
      <c r="CG21" s="44" t="e">
        <f t="shared" si="11"/>
        <v>#REF!</v>
      </c>
      <c r="CH21" s="44" t="e">
        <f t="shared" si="11"/>
        <v>#REF!</v>
      </c>
      <c r="CI21" s="44" t="e">
        <f t="shared" si="11"/>
        <v>#REF!</v>
      </c>
      <c r="CJ21" s="44" t="e">
        <f t="shared" si="11"/>
        <v>#REF!</v>
      </c>
      <c r="CK21" s="44" t="e">
        <f t="shared" si="11"/>
        <v>#REF!</v>
      </c>
      <c r="CL21" s="44" t="e">
        <f t="shared" si="11"/>
        <v>#REF!</v>
      </c>
      <c r="CM21" s="44" t="e">
        <f t="shared" si="11"/>
        <v>#REF!</v>
      </c>
      <c r="CN21" s="44" t="e">
        <f t="shared" si="11"/>
        <v>#REF!</v>
      </c>
      <c r="CO21" s="44" t="e">
        <f t="shared" si="11"/>
        <v>#REF!</v>
      </c>
      <c r="CP21" s="44" t="e">
        <f t="shared" si="11"/>
        <v>#REF!</v>
      </c>
      <c r="CQ21" s="44"/>
      <c r="CR21" s="44" t="e">
        <f t="shared" si="11"/>
        <v>#REF!</v>
      </c>
      <c r="CS21" s="44" t="e">
        <f t="shared" si="11"/>
        <v>#REF!</v>
      </c>
      <c r="CT21" s="44" t="e">
        <f t="shared" si="11"/>
        <v>#REF!</v>
      </c>
      <c r="CU21" s="44" t="e">
        <f t="shared" si="11"/>
        <v>#REF!</v>
      </c>
      <c r="CV21" s="44" t="e">
        <f t="shared" si="11"/>
        <v>#REF!</v>
      </c>
      <c r="CW21" s="44" t="e">
        <f t="shared" si="11"/>
        <v>#REF!</v>
      </c>
      <c r="CX21" s="44" t="e">
        <f t="shared" si="11"/>
        <v>#REF!</v>
      </c>
      <c r="CY21" s="44" t="e">
        <f t="shared" si="11"/>
        <v>#REF!</v>
      </c>
      <c r="CZ21" s="44" t="e">
        <f t="shared" si="11"/>
        <v>#REF!</v>
      </c>
      <c r="DA21" s="44" t="e">
        <f t="shared" si="11"/>
        <v>#REF!</v>
      </c>
      <c r="DB21" s="44" t="e">
        <f t="shared" si="11"/>
        <v>#REF!</v>
      </c>
      <c r="DC21" s="44" t="e">
        <f t="shared" si="11"/>
        <v>#REF!</v>
      </c>
      <c r="DD21" s="44"/>
      <c r="DE21" s="44" t="e">
        <f t="shared" si="11"/>
        <v>#REF!</v>
      </c>
      <c r="DF21" s="44" t="e">
        <f t="shared" si="11"/>
        <v>#REF!</v>
      </c>
      <c r="DG21" s="44" t="e">
        <f t="shared" si="11"/>
        <v>#REF!</v>
      </c>
      <c r="DH21" s="44" t="e">
        <f t="shared" si="11"/>
        <v>#REF!</v>
      </c>
      <c r="DI21" s="44" t="e">
        <f t="shared" si="11"/>
        <v>#REF!</v>
      </c>
      <c r="DJ21" s="44" t="e">
        <f t="shared" si="11"/>
        <v>#REF!</v>
      </c>
      <c r="DK21" s="44" t="e">
        <f t="shared" si="11"/>
        <v>#REF!</v>
      </c>
      <c r="DL21" s="44" t="e">
        <f t="shared" si="11"/>
        <v>#REF!</v>
      </c>
      <c r="DM21" s="44" t="e">
        <f t="shared" si="11"/>
        <v>#REF!</v>
      </c>
      <c r="DN21" s="44" t="e">
        <f t="shared" si="11"/>
        <v>#REF!</v>
      </c>
      <c r="DO21" s="44" t="e">
        <f t="shared" si="11"/>
        <v>#REF!</v>
      </c>
      <c r="DP21" s="44" t="e">
        <f t="shared" si="11"/>
        <v>#REF!</v>
      </c>
      <c r="DQ21" s="44"/>
      <c r="DR21" s="44" t="e">
        <f t="shared" si="11"/>
        <v>#REF!</v>
      </c>
      <c r="DS21" s="44" t="e">
        <f t="shared" si="11"/>
        <v>#REF!</v>
      </c>
      <c r="DT21" s="44" t="e">
        <f t="shared" si="11"/>
        <v>#REF!</v>
      </c>
      <c r="DU21" s="44" t="e">
        <f t="shared" si="11"/>
        <v>#REF!</v>
      </c>
      <c r="DV21" s="44" t="e">
        <f t="shared" si="11"/>
        <v>#REF!</v>
      </c>
      <c r="DW21" s="44" t="e">
        <f t="shared" si="11"/>
        <v>#REF!</v>
      </c>
      <c r="DX21" s="44" t="e">
        <f t="shared" si="11"/>
        <v>#REF!</v>
      </c>
      <c r="DY21" s="44" t="e">
        <f t="shared" si="11"/>
        <v>#REF!</v>
      </c>
      <c r="DZ21" s="44" t="e">
        <f t="shared" si="11"/>
        <v>#REF!</v>
      </c>
      <c r="EA21" s="44" t="e">
        <f t="shared" si="11"/>
        <v>#REF!</v>
      </c>
      <c r="EB21" s="44" t="e">
        <f t="shared" si="11"/>
        <v>#REF!</v>
      </c>
      <c r="EC21" s="44" t="e">
        <f t="shared" si="11"/>
        <v>#REF!</v>
      </c>
    </row>
    <row r="22" spans="1:133" ht="13.5" thickTop="1" x14ac:dyDescent="0.2">
      <c r="A22" s="13"/>
      <c r="B22" s="34"/>
      <c r="C22" s="34"/>
      <c r="D22" s="34"/>
    </row>
    <row r="23" spans="1:133" x14ac:dyDescent="0.2">
      <c r="A23" s="13"/>
      <c r="B23" s="34"/>
      <c r="C23" s="34"/>
      <c r="D23" s="34"/>
    </row>
    <row r="24" spans="1:133" x14ac:dyDescent="0.2">
      <c r="A24" s="37">
        <v>9</v>
      </c>
      <c r="B24" s="35"/>
      <c r="C24" s="31" t="s">
        <v>66</v>
      </c>
      <c r="D24" s="31"/>
      <c r="E24" s="38" t="e">
        <f>Volumes!#REF!/1000000</f>
        <v>#REF!</v>
      </c>
      <c r="F24" s="38" t="e">
        <f>Volumes!#REF!/1000000</f>
        <v>#REF!</v>
      </c>
      <c r="G24" s="38" t="e">
        <f>Volumes!#REF!/1000000</f>
        <v>#REF!</v>
      </c>
      <c r="H24" s="38" t="e">
        <f>Volumes!#REF!/1000000</f>
        <v>#REF!</v>
      </c>
      <c r="I24" s="38" t="e">
        <f>Volumes!#REF!/1000000</f>
        <v>#REF!</v>
      </c>
      <c r="J24" s="38" t="e">
        <f>Volumes!#REF!/1000000</f>
        <v>#REF!</v>
      </c>
      <c r="K24" s="38" t="e">
        <f>Volumes!#REF!/1000000</f>
        <v>#REF!</v>
      </c>
      <c r="L24" s="38" t="e">
        <f>Volumes!#REF!/1000000</f>
        <v>#REF!</v>
      </c>
      <c r="M24" s="38" t="e">
        <f>Volumes!#REF!/1000000</f>
        <v>#REF!</v>
      </c>
      <c r="N24" s="38">
        <f>Volumes!D93/1000000</f>
        <v>4.8672327537165829</v>
      </c>
      <c r="O24" s="38">
        <f>Volumes!E93/1000000</f>
        <v>8.7109158764413834</v>
      </c>
      <c r="P24" s="38">
        <f>Volumes!F93/1000000</f>
        <v>12.196634465543966</v>
      </c>
      <c r="Q24" s="38"/>
      <c r="R24" s="38">
        <f>Volumes!G93/1000000</f>
        <v>12.123384345411498</v>
      </c>
      <c r="S24" s="38">
        <f>Volumes!H93/1000000</f>
        <v>9.8589961651302698</v>
      </c>
      <c r="T24" s="38">
        <f>Volumes!I93/1000000</f>
        <v>8.7297516463829741</v>
      </c>
      <c r="U24" s="38">
        <f>Volumes!J93/1000000</f>
        <v>6.3492965526365124</v>
      </c>
      <c r="V24" s="38">
        <f>Volumes!K93/1000000</f>
        <v>3.9904737251745339</v>
      </c>
      <c r="W24" s="38">
        <f>Volumes!L93/1000000</f>
        <v>2.7159633629683748</v>
      </c>
      <c r="X24" s="38">
        <f>Volumes!M93/1000000</f>
        <v>2.3249057627331431</v>
      </c>
      <c r="Y24" s="38">
        <f>Volumes!N93/1000000</f>
        <v>2.2980318276071734</v>
      </c>
      <c r="Z24" s="38">
        <f>Volumes!O93/1000000</f>
        <v>2.4568601949581756</v>
      </c>
      <c r="AA24" s="38" t="e">
        <f>Volumes!#REF!/1000000</f>
        <v>#REF!</v>
      </c>
      <c r="AB24" s="38" t="e">
        <f>Volumes!#REF!/1000000</f>
        <v>#REF!</v>
      </c>
      <c r="AC24" s="38" t="e">
        <f>Volumes!#REF!/1000000</f>
        <v>#REF!</v>
      </c>
      <c r="AD24" s="38"/>
      <c r="AE24" s="38" t="e">
        <f>Volumes!#REF!/1000000</f>
        <v>#REF!</v>
      </c>
      <c r="AF24" s="38" t="e">
        <f>Volumes!#REF!/1000000</f>
        <v>#REF!</v>
      </c>
      <c r="AG24" s="38" t="e">
        <f>Volumes!#REF!/1000000</f>
        <v>#REF!</v>
      </c>
      <c r="AH24" s="38" t="e">
        <f>Volumes!#REF!/1000000</f>
        <v>#REF!</v>
      </c>
      <c r="AI24" s="38" t="e">
        <f>Volumes!#REF!/1000000</f>
        <v>#REF!</v>
      </c>
      <c r="AJ24" s="38" t="e">
        <f>Volumes!#REF!/1000000</f>
        <v>#REF!</v>
      </c>
      <c r="AK24" s="38" t="e">
        <f>Volumes!#REF!/1000000</f>
        <v>#REF!</v>
      </c>
      <c r="AL24" s="38" t="e">
        <f>Volumes!#REF!/1000000</f>
        <v>#REF!</v>
      </c>
      <c r="AM24" s="38" t="e">
        <f>Volumes!#REF!/1000000</f>
        <v>#REF!</v>
      </c>
      <c r="AN24" s="38" t="e">
        <f>Volumes!#REF!/1000000</f>
        <v>#REF!</v>
      </c>
      <c r="AO24" s="38" t="e">
        <f>Volumes!#REF!/1000000</f>
        <v>#REF!</v>
      </c>
      <c r="AP24" s="38" t="e">
        <f>Volumes!#REF!/1000000</f>
        <v>#REF!</v>
      </c>
      <c r="AQ24" s="38"/>
      <c r="AR24" s="38" t="e">
        <f>Volumes!#REF!/1000000</f>
        <v>#REF!</v>
      </c>
      <c r="AS24" s="38" t="e">
        <f>Volumes!#REF!/1000000</f>
        <v>#REF!</v>
      </c>
      <c r="AT24" s="38" t="e">
        <f>Volumes!#REF!/1000000</f>
        <v>#REF!</v>
      </c>
      <c r="AU24" s="38" t="e">
        <f>Volumes!#REF!/1000000</f>
        <v>#REF!</v>
      </c>
      <c r="AV24" s="38" t="e">
        <f>Volumes!#REF!/1000000</f>
        <v>#REF!</v>
      </c>
      <c r="AW24" s="38" t="e">
        <f>Volumes!#REF!/1000000</f>
        <v>#REF!</v>
      </c>
      <c r="AX24" s="38" t="e">
        <f>Volumes!#REF!/1000000</f>
        <v>#REF!</v>
      </c>
      <c r="AY24" s="38" t="e">
        <f>Volumes!#REF!/1000000</f>
        <v>#REF!</v>
      </c>
      <c r="AZ24" s="38" t="e">
        <f>Volumes!#REF!/1000000</f>
        <v>#REF!</v>
      </c>
      <c r="BA24" s="38" t="e">
        <f>Volumes!#REF!/1000000</f>
        <v>#REF!</v>
      </c>
      <c r="BB24" s="38" t="e">
        <f>Volumes!#REF!/1000000</f>
        <v>#REF!</v>
      </c>
      <c r="BC24" s="38" t="e">
        <f>Volumes!#REF!/1000000</f>
        <v>#REF!</v>
      </c>
      <c r="BD24" s="38"/>
      <c r="BE24" s="38" t="e">
        <f>Volumes!#REF!/1000000</f>
        <v>#REF!</v>
      </c>
      <c r="BF24" s="38" t="e">
        <f>Volumes!#REF!/1000000</f>
        <v>#REF!</v>
      </c>
      <c r="BG24" s="38" t="e">
        <f>Volumes!#REF!/1000000</f>
        <v>#REF!</v>
      </c>
      <c r="BH24" s="38" t="e">
        <f>Volumes!#REF!/1000000</f>
        <v>#REF!</v>
      </c>
      <c r="BI24" s="38" t="e">
        <f>Volumes!#REF!/1000000</f>
        <v>#REF!</v>
      </c>
      <c r="BJ24" s="38" t="e">
        <f>Volumes!#REF!/1000000</f>
        <v>#REF!</v>
      </c>
      <c r="BK24" s="38" t="e">
        <f>Volumes!#REF!/1000000</f>
        <v>#REF!</v>
      </c>
      <c r="BL24" s="38" t="e">
        <f>Volumes!#REF!/1000000</f>
        <v>#REF!</v>
      </c>
      <c r="BM24" s="38" t="e">
        <f>Volumes!#REF!/1000000</f>
        <v>#REF!</v>
      </c>
      <c r="BN24" s="38" t="e">
        <f>Volumes!#REF!/1000000</f>
        <v>#REF!</v>
      </c>
      <c r="BO24" s="38" t="e">
        <f>Volumes!#REF!/1000000</f>
        <v>#REF!</v>
      </c>
      <c r="BP24" s="38" t="e">
        <f>Volumes!#REF!/1000000</f>
        <v>#REF!</v>
      </c>
      <c r="BQ24" s="38"/>
      <c r="BR24" s="38" t="e">
        <f>Volumes!#REF!/1000000</f>
        <v>#REF!</v>
      </c>
      <c r="BS24" s="38" t="e">
        <f>Volumes!#REF!/1000000</f>
        <v>#REF!</v>
      </c>
      <c r="BT24" s="38" t="e">
        <f>Volumes!#REF!/1000000</f>
        <v>#REF!</v>
      </c>
      <c r="BU24" s="38" t="e">
        <f>Volumes!#REF!/1000000</f>
        <v>#REF!</v>
      </c>
      <c r="BV24" s="38" t="e">
        <f>Volumes!#REF!/1000000</f>
        <v>#REF!</v>
      </c>
      <c r="BW24" s="38" t="e">
        <f>Volumes!#REF!/1000000</f>
        <v>#REF!</v>
      </c>
      <c r="BX24" s="38" t="e">
        <f>Volumes!#REF!/1000000</f>
        <v>#REF!</v>
      </c>
      <c r="BY24" s="38" t="e">
        <f>Volumes!#REF!/1000000</f>
        <v>#REF!</v>
      </c>
      <c r="BZ24" s="38" t="e">
        <f>Volumes!#REF!/1000000</f>
        <v>#REF!</v>
      </c>
      <c r="CA24" s="38" t="e">
        <f>Volumes!#REF!/1000000</f>
        <v>#REF!</v>
      </c>
      <c r="CB24" s="38" t="e">
        <f>Volumes!#REF!/1000000</f>
        <v>#REF!</v>
      </c>
      <c r="CC24" s="38" t="e">
        <f>Volumes!#REF!/1000000</f>
        <v>#REF!</v>
      </c>
      <c r="CD24" s="38"/>
      <c r="CE24" s="38" t="e">
        <f>Volumes!#REF!/1000000</f>
        <v>#REF!</v>
      </c>
      <c r="CF24" s="38" t="e">
        <f>Volumes!#REF!/1000000</f>
        <v>#REF!</v>
      </c>
      <c r="CG24" s="38" t="e">
        <f>Volumes!#REF!/1000000</f>
        <v>#REF!</v>
      </c>
      <c r="CH24" s="38" t="e">
        <f>Volumes!#REF!/1000000</f>
        <v>#REF!</v>
      </c>
      <c r="CI24" s="38" t="e">
        <f>Volumes!#REF!/1000000</f>
        <v>#REF!</v>
      </c>
      <c r="CJ24" s="38" t="e">
        <f>Volumes!#REF!/1000000</f>
        <v>#REF!</v>
      </c>
      <c r="CK24" s="38" t="e">
        <f>Volumes!#REF!/1000000</f>
        <v>#REF!</v>
      </c>
      <c r="CL24" s="38" t="e">
        <f>Volumes!#REF!/1000000</f>
        <v>#REF!</v>
      </c>
      <c r="CM24" s="38" t="e">
        <f>Volumes!#REF!/1000000</f>
        <v>#REF!</v>
      </c>
      <c r="CN24" s="38" t="e">
        <f>Volumes!#REF!/1000000</f>
        <v>#REF!</v>
      </c>
      <c r="CO24" s="38" t="e">
        <f>Volumes!#REF!/1000000</f>
        <v>#REF!</v>
      </c>
      <c r="CP24" s="38" t="e">
        <f>Volumes!#REF!/1000000</f>
        <v>#REF!</v>
      </c>
      <c r="CQ24" s="38"/>
      <c r="CR24" s="38" t="e">
        <f>Volumes!#REF!/1000000</f>
        <v>#REF!</v>
      </c>
      <c r="CS24" s="38" t="e">
        <f>Volumes!#REF!/1000000</f>
        <v>#REF!</v>
      </c>
      <c r="CT24" s="38" t="e">
        <f>Volumes!#REF!/1000000</f>
        <v>#REF!</v>
      </c>
      <c r="CU24" s="38" t="e">
        <f>Volumes!#REF!/1000000</f>
        <v>#REF!</v>
      </c>
      <c r="CV24" s="38" t="e">
        <f>Volumes!#REF!/1000000</f>
        <v>#REF!</v>
      </c>
      <c r="CW24" s="38" t="e">
        <f>Volumes!#REF!/1000000</f>
        <v>#REF!</v>
      </c>
      <c r="CX24" s="38" t="e">
        <f>Volumes!#REF!/1000000</f>
        <v>#REF!</v>
      </c>
      <c r="CY24" s="38" t="e">
        <f>Volumes!#REF!/1000000</f>
        <v>#REF!</v>
      </c>
      <c r="CZ24" s="38" t="e">
        <f>Volumes!#REF!/1000000</f>
        <v>#REF!</v>
      </c>
      <c r="DA24" s="38" t="e">
        <f>Volumes!#REF!/1000000</f>
        <v>#REF!</v>
      </c>
      <c r="DB24" s="38" t="e">
        <f>Volumes!#REF!/1000000</f>
        <v>#REF!</v>
      </c>
      <c r="DC24" s="38" t="e">
        <f>Volumes!#REF!/1000000</f>
        <v>#REF!</v>
      </c>
      <c r="DD24" s="38"/>
      <c r="DE24" s="38" t="e">
        <f>Volumes!#REF!/1000000</f>
        <v>#REF!</v>
      </c>
      <c r="DF24" s="38" t="e">
        <f>Volumes!#REF!/1000000</f>
        <v>#REF!</v>
      </c>
      <c r="DG24" s="38" t="e">
        <f>Volumes!#REF!/1000000</f>
        <v>#REF!</v>
      </c>
      <c r="DH24" s="38" t="e">
        <f>Volumes!#REF!/1000000</f>
        <v>#REF!</v>
      </c>
      <c r="DI24" s="38" t="e">
        <f>Volumes!#REF!/1000000</f>
        <v>#REF!</v>
      </c>
      <c r="DJ24" s="38" t="e">
        <f>Volumes!#REF!/1000000</f>
        <v>#REF!</v>
      </c>
      <c r="DK24" s="38" t="e">
        <f>Volumes!#REF!/1000000</f>
        <v>#REF!</v>
      </c>
      <c r="DL24" s="38" t="e">
        <f>Volumes!#REF!/1000000</f>
        <v>#REF!</v>
      </c>
      <c r="DM24" s="38" t="e">
        <f>Volumes!#REF!/1000000</f>
        <v>#REF!</v>
      </c>
      <c r="DN24" s="38" t="e">
        <f>Volumes!#REF!/1000000</f>
        <v>#REF!</v>
      </c>
      <c r="DO24" s="38" t="e">
        <f>Volumes!#REF!/1000000</f>
        <v>#REF!</v>
      </c>
      <c r="DP24" s="38" t="e">
        <f>Volumes!#REF!/1000000</f>
        <v>#REF!</v>
      </c>
      <c r="DQ24" s="38"/>
      <c r="DR24" s="38" t="e">
        <f>Volumes!#REF!/1000000</f>
        <v>#REF!</v>
      </c>
      <c r="DS24" s="38" t="e">
        <f>Volumes!#REF!/1000000</f>
        <v>#REF!</v>
      </c>
      <c r="DT24" s="38" t="e">
        <f>Volumes!#REF!/1000000</f>
        <v>#REF!</v>
      </c>
      <c r="DU24" s="38" t="e">
        <f>Volumes!#REF!/1000000</f>
        <v>#REF!</v>
      </c>
      <c r="DV24" s="38" t="e">
        <f>Volumes!#REF!/1000000</f>
        <v>#REF!</v>
      </c>
      <c r="DW24" s="38" t="e">
        <f>Volumes!#REF!/1000000</f>
        <v>#REF!</v>
      </c>
      <c r="DX24" s="38" t="e">
        <f>Volumes!#REF!/1000000</f>
        <v>#REF!</v>
      </c>
      <c r="DY24" s="38" t="e">
        <f>Volumes!#REF!/1000000</f>
        <v>#REF!</v>
      </c>
      <c r="DZ24" s="38" t="e">
        <f>Volumes!#REF!/1000000</f>
        <v>#REF!</v>
      </c>
      <c r="EA24" s="38" t="e">
        <f>Volumes!#REF!/1000000</f>
        <v>#REF!</v>
      </c>
      <c r="EB24" s="38" t="e">
        <f>Volumes!#REF!/1000000</f>
        <v>#REF!</v>
      </c>
      <c r="EC24" s="38" t="e">
        <f>Volumes!#REF!/1000000</f>
        <v>#REF!</v>
      </c>
    </row>
    <row r="25" spans="1:133" x14ac:dyDescent="0.2">
      <c r="A25" s="13">
        <v>10</v>
      </c>
      <c r="B25" s="34"/>
      <c r="C25" s="31" t="s">
        <v>67</v>
      </c>
      <c r="D25" s="31"/>
      <c r="E25" s="38" t="e">
        <f>Volumes!#REF!/1000000</f>
        <v>#REF!</v>
      </c>
      <c r="F25" s="38" t="e">
        <f>Volumes!#REF!/1000000</f>
        <v>#REF!</v>
      </c>
      <c r="G25" s="38" t="e">
        <f>Volumes!#REF!/1000000</f>
        <v>#REF!</v>
      </c>
      <c r="H25" s="38" t="e">
        <f>Volumes!#REF!/1000000</f>
        <v>#REF!</v>
      </c>
      <c r="I25" s="38" t="e">
        <f>Volumes!#REF!/1000000</f>
        <v>#REF!</v>
      </c>
      <c r="J25" s="38" t="e">
        <f>Volumes!#REF!/1000000</f>
        <v>#REF!</v>
      </c>
      <c r="K25" s="38" t="e">
        <f>Volumes!#REF!/1000000</f>
        <v>#REF!</v>
      </c>
      <c r="L25" s="38" t="e">
        <f>Volumes!#REF!/1000000</f>
        <v>#REF!</v>
      </c>
      <c r="M25" s="38" t="e">
        <f>Volumes!#REF!/1000000</f>
        <v>#REF!</v>
      </c>
      <c r="N25" s="38">
        <f>Volumes!D99/1000000</f>
        <v>2.0433759999999999</v>
      </c>
      <c r="O25" s="38">
        <f>Volumes!E99/1000000</f>
        <v>1.8251310000000001</v>
      </c>
      <c r="P25" s="38">
        <f>Volumes!F99/1000000</f>
        <v>2.0671539999999999</v>
      </c>
      <c r="Q25" s="38"/>
      <c r="R25" s="38">
        <f>Volumes!G99/1000000</f>
        <v>1.890628</v>
      </c>
      <c r="S25" s="38">
        <f>Volumes!H99/1000000</f>
        <v>1.6912180000000001</v>
      </c>
      <c r="T25" s="38">
        <f>Volumes!I99/1000000</f>
        <v>1.811561</v>
      </c>
      <c r="U25" s="38">
        <f>Volumes!J99/1000000</f>
        <v>1.701676</v>
      </c>
      <c r="V25" s="38">
        <f>Volumes!K99/1000000</f>
        <v>1.5553600000000001</v>
      </c>
      <c r="W25" s="38">
        <f>Volumes!L99/1000000</f>
        <v>1.488713</v>
      </c>
      <c r="X25" s="38">
        <f>Volumes!M99/1000000</f>
        <v>1.462734</v>
      </c>
      <c r="Y25" s="38">
        <f>Volumes!N99/1000000</f>
        <v>1.646916</v>
      </c>
      <c r="Z25" s="38">
        <f>Volumes!O99/1000000</f>
        <v>1.6027899999999999</v>
      </c>
      <c r="AA25" s="38" t="e">
        <f>Volumes!#REF!/1000000</f>
        <v>#REF!</v>
      </c>
      <c r="AB25" s="38" t="e">
        <f>Volumes!#REF!/1000000</f>
        <v>#REF!</v>
      </c>
      <c r="AC25" s="38" t="e">
        <f>Volumes!#REF!/1000000</f>
        <v>#REF!</v>
      </c>
      <c r="AD25" s="38"/>
      <c r="AE25" s="38" t="e">
        <f>Volumes!#REF!/1000000</f>
        <v>#REF!</v>
      </c>
      <c r="AF25" s="38" t="e">
        <f>Volumes!#REF!/1000000</f>
        <v>#REF!</v>
      </c>
      <c r="AG25" s="38" t="e">
        <f>Volumes!#REF!/1000000</f>
        <v>#REF!</v>
      </c>
      <c r="AH25" s="38" t="e">
        <f>Volumes!#REF!/1000000</f>
        <v>#REF!</v>
      </c>
      <c r="AI25" s="38" t="e">
        <f>Volumes!#REF!/1000000</f>
        <v>#REF!</v>
      </c>
      <c r="AJ25" s="38" t="e">
        <f>Volumes!#REF!/1000000</f>
        <v>#REF!</v>
      </c>
      <c r="AK25" s="38" t="e">
        <f>Volumes!#REF!/1000000</f>
        <v>#REF!</v>
      </c>
      <c r="AL25" s="38" t="e">
        <f>Volumes!#REF!/1000000</f>
        <v>#REF!</v>
      </c>
      <c r="AM25" s="38" t="e">
        <f>Volumes!#REF!/1000000</f>
        <v>#REF!</v>
      </c>
      <c r="AN25" s="38" t="e">
        <f>Volumes!#REF!/1000000</f>
        <v>#REF!</v>
      </c>
      <c r="AO25" s="38" t="e">
        <f>Volumes!#REF!/1000000</f>
        <v>#REF!</v>
      </c>
      <c r="AP25" s="38" t="e">
        <f>Volumes!#REF!/1000000</f>
        <v>#REF!</v>
      </c>
      <c r="AQ25" s="38"/>
      <c r="AR25" s="38" t="e">
        <f>Volumes!#REF!/1000000</f>
        <v>#REF!</v>
      </c>
      <c r="AS25" s="38" t="e">
        <f>Volumes!#REF!/1000000</f>
        <v>#REF!</v>
      </c>
      <c r="AT25" s="38" t="e">
        <f>Volumes!#REF!/1000000</f>
        <v>#REF!</v>
      </c>
      <c r="AU25" s="38" t="e">
        <f>Volumes!#REF!/1000000</f>
        <v>#REF!</v>
      </c>
      <c r="AV25" s="38" t="e">
        <f>Volumes!#REF!/1000000</f>
        <v>#REF!</v>
      </c>
      <c r="AW25" s="38" t="e">
        <f>Volumes!#REF!/1000000</f>
        <v>#REF!</v>
      </c>
      <c r="AX25" s="38" t="e">
        <f>Volumes!#REF!/1000000</f>
        <v>#REF!</v>
      </c>
      <c r="AY25" s="38" t="e">
        <f>Volumes!#REF!/1000000</f>
        <v>#REF!</v>
      </c>
      <c r="AZ25" s="38" t="e">
        <f>Volumes!#REF!/1000000</f>
        <v>#REF!</v>
      </c>
      <c r="BA25" s="38" t="e">
        <f>Volumes!#REF!/1000000</f>
        <v>#REF!</v>
      </c>
      <c r="BB25" s="38" t="e">
        <f>Volumes!#REF!/1000000</f>
        <v>#REF!</v>
      </c>
      <c r="BC25" s="38" t="e">
        <f>Volumes!#REF!/1000000</f>
        <v>#REF!</v>
      </c>
      <c r="BD25" s="38"/>
      <c r="BE25" s="38" t="e">
        <f>Volumes!#REF!/1000000</f>
        <v>#REF!</v>
      </c>
      <c r="BF25" s="38" t="e">
        <f>Volumes!#REF!/1000000</f>
        <v>#REF!</v>
      </c>
      <c r="BG25" s="38" t="e">
        <f>Volumes!#REF!/1000000</f>
        <v>#REF!</v>
      </c>
      <c r="BH25" s="38" t="e">
        <f>Volumes!#REF!/1000000</f>
        <v>#REF!</v>
      </c>
      <c r="BI25" s="38" t="e">
        <f>Volumes!#REF!/1000000</f>
        <v>#REF!</v>
      </c>
      <c r="BJ25" s="38" t="e">
        <f>Volumes!#REF!/1000000</f>
        <v>#REF!</v>
      </c>
      <c r="BK25" s="38" t="e">
        <f>Volumes!#REF!/1000000</f>
        <v>#REF!</v>
      </c>
      <c r="BL25" s="38" t="e">
        <f>Volumes!#REF!/1000000</f>
        <v>#REF!</v>
      </c>
      <c r="BM25" s="38" t="e">
        <f>Volumes!#REF!/1000000</f>
        <v>#REF!</v>
      </c>
      <c r="BN25" s="38" t="e">
        <f>Volumes!#REF!/1000000</f>
        <v>#REF!</v>
      </c>
      <c r="BO25" s="38" t="e">
        <f>Volumes!#REF!/1000000</f>
        <v>#REF!</v>
      </c>
      <c r="BP25" s="38" t="e">
        <f>Volumes!#REF!/1000000</f>
        <v>#REF!</v>
      </c>
      <c r="BQ25" s="38"/>
      <c r="BR25" s="38" t="e">
        <f>Volumes!#REF!/1000000</f>
        <v>#REF!</v>
      </c>
      <c r="BS25" s="38" t="e">
        <f>Volumes!#REF!/1000000</f>
        <v>#REF!</v>
      </c>
      <c r="BT25" s="38" t="e">
        <f>Volumes!#REF!/1000000</f>
        <v>#REF!</v>
      </c>
      <c r="BU25" s="38" t="e">
        <f>Volumes!#REF!/1000000</f>
        <v>#REF!</v>
      </c>
      <c r="BV25" s="38" t="e">
        <f>Volumes!#REF!/1000000</f>
        <v>#REF!</v>
      </c>
      <c r="BW25" s="38" t="e">
        <f>Volumes!#REF!/1000000</f>
        <v>#REF!</v>
      </c>
      <c r="BX25" s="38" t="e">
        <f>Volumes!#REF!/1000000</f>
        <v>#REF!</v>
      </c>
      <c r="BY25" s="38" t="e">
        <f>Volumes!#REF!/1000000</f>
        <v>#REF!</v>
      </c>
      <c r="BZ25" s="38" t="e">
        <f>Volumes!#REF!/1000000</f>
        <v>#REF!</v>
      </c>
      <c r="CA25" s="38" t="e">
        <f>Volumes!#REF!/1000000</f>
        <v>#REF!</v>
      </c>
      <c r="CB25" s="38" t="e">
        <f>Volumes!#REF!/1000000</f>
        <v>#REF!</v>
      </c>
      <c r="CC25" s="38" t="e">
        <f>Volumes!#REF!/1000000</f>
        <v>#REF!</v>
      </c>
      <c r="CD25" s="38"/>
      <c r="CE25" s="38" t="e">
        <f>Volumes!#REF!/1000000</f>
        <v>#REF!</v>
      </c>
      <c r="CF25" s="38" t="e">
        <f>Volumes!#REF!/1000000</f>
        <v>#REF!</v>
      </c>
      <c r="CG25" s="38" t="e">
        <f>Volumes!#REF!/1000000</f>
        <v>#REF!</v>
      </c>
      <c r="CH25" s="38" t="e">
        <f>Volumes!#REF!/1000000</f>
        <v>#REF!</v>
      </c>
      <c r="CI25" s="38" t="e">
        <f>Volumes!#REF!/1000000</f>
        <v>#REF!</v>
      </c>
      <c r="CJ25" s="38" t="e">
        <f>Volumes!#REF!/1000000</f>
        <v>#REF!</v>
      </c>
      <c r="CK25" s="38" t="e">
        <f>Volumes!#REF!/1000000</f>
        <v>#REF!</v>
      </c>
      <c r="CL25" s="38" t="e">
        <f>Volumes!#REF!/1000000</f>
        <v>#REF!</v>
      </c>
      <c r="CM25" s="38" t="e">
        <f>Volumes!#REF!/1000000</f>
        <v>#REF!</v>
      </c>
      <c r="CN25" s="38" t="e">
        <f>Volumes!#REF!/1000000</f>
        <v>#REF!</v>
      </c>
      <c r="CO25" s="38" t="e">
        <f>Volumes!#REF!/1000000</f>
        <v>#REF!</v>
      </c>
      <c r="CP25" s="38" t="e">
        <f>Volumes!#REF!/1000000</f>
        <v>#REF!</v>
      </c>
      <c r="CQ25" s="38"/>
      <c r="CR25" s="38" t="e">
        <f>Volumes!#REF!/1000000</f>
        <v>#REF!</v>
      </c>
      <c r="CS25" s="38" t="e">
        <f>Volumes!#REF!/1000000</f>
        <v>#REF!</v>
      </c>
      <c r="CT25" s="38" t="e">
        <f>Volumes!#REF!/1000000</f>
        <v>#REF!</v>
      </c>
      <c r="CU25" s="38" t="e">
        <f>Volumes!#REF!/1000000</f>
        <v>#REF!</v>
      </c>
      <c r="CV25" s="38" t="e">
        <f>Volumes!#REF!/1000000</f>
        <v>#REF!</v>
      </c>
      <c r="CW25" s="38" t="e">
        <f>Volumes!#REF!/1000000</f>
        <v>#REF!</v>
      </c>
      <c r="CX25" s="38" t="e">
        <f>Volumes!#REF!/1000000</f>
        <v>#REF!</v>
      </c>
      <c r="CY25" s="38" t="e">
        <f>Volumes!#REF!/1000000</f>
        <v>#REF!</v>
      </c>
      <c r="CZ25" s="38" t="e">
        <f>Volumes!#REF!/1000000</f>
        <v>#REF!</v>
      </c>
      <c r="DA25" s="38" t="e">
        <f>Volumes!#REF!/1000000</f>
        <v>#REF!</v>
      </c>
      <c r="DB25" s="38" t="e">
        <f>Volumes!#REF!/1000000</f>
        <v>#REF!</v>
      </c>
      <c r="DC25" s="38" t="e">
        <f>Volumes!#REF!/1000000</f>
        <v>#REF!</v>
      </c>
      <c r="DD25" s="38"/>
      <c r="DE25" s="38" t="e">
        <f>Volumes!#REF!/1000000</f>
        <v>#REF!</v>
      </c>
      <c r="DF25" s="38" t="e">
        <f>Volumes!#REF!/1000000</f>
        <v>#REF!</v>
      </c>
      <c r="DG25" s="38" t="e">
        <f>Volumes!#REF!/1000000</f>
        <v>#REF!</v>
      </c>
      <c r="DH25" s="38" t="e">
        <f>Volumes!#REF!/1000000</f>
        <v>#REF!</v>
      </c>
      <c r="DI25" s="38" t="e">
        <f>Volumes!#REF!/1000000</f>
        <v>#REF!</v>
      </c>
      <c r="DJ25" s="38" t="e">
        <f>Volumes!#REF!/1000000</f>
        <v>#REF!</v>
      </c>
      <c r="DK25" s="38" t="e">
        <f>Volumes!#REF!/1000000</f>
        <v>#REF!</v>
      </c>
      <c r="DL25" s="38" t="e">
        <f>Volumes!#REF!/1000000</f>
        <v>#REF!</v>
      </c>
      <c r="DM25" s="38" t="e">
        <f>Volumes!#REF!/1000000</f>
        <v>#REF!</v>
      </c>
      <c r="DN25" s="38" t="e">
        <f>Volumes!#REF!/1000000</f>
        <v>#REF!</v>
      </c>
      <c r="DO25" s="38" t="e">
        <f>Volumes!#REF!/1000000</f>
        <v>#REF!</v>
      </c>
      <c r="DP25" s="38" t="e">
        <f>Volumes!#REF!/1000000</f>
        <v>#REF!</v>
      </c>
      <c r="DQ25" s="38"/>
      <c r="DR25" s="38" t="e">
        <f>Volumes!#REF!/1000000</f>
        <v>#REF!</v>
      </c>
      <c r="DS25" s="38" t="e">
        <f>Volumes!#REF!/1000000</f>
        <v>#REF!</v>
      </c>
      <c r="DT25" s="38" t="e">
        <f>Volumes!#REF!/1000000</f>
        <v>#REF!</v>
      </c>
      <c r="DU25" s="38" t="e">
        <f>Volumes!#REF!/1000000</f>
        <v>#REF!</v>
      </c>
      <c r="DV25" s="38" t="e">
        <f>Volumes!#REF!/1000000</f>
        <v>#REF!</v>
      </c>
      <c r="DW25" s="38" t="e">
        <f>Volumes!#REF!/1000000</f>
        <v>#REF!</v>
      </c>
      <c r="DX25" s="38" t="e">
        <f>Volumes!#REF!/1000000</f>
        <v>#REF!</v>
      </c>
      <c r="DY25" s="38" t="e">
        <f>Volumes!#REF!/1000000</f>
        <v>#REF!</v>
      </c>
      <c r="DZ25" s="38" t="e">
        <f>Volumes!#REF!/1000000</f>
        <v>#REF!</v>
      </c>
      <c r="EA25" s="38" t="e">
        <f>Volumes!#REF!/1000000</f>
        <v>#REF!</v>
      </c>
      <c r="EB25" s="38" t="e">
        <f>Volumes!#REF!/1000000</f>
        <v>#REF!</v>
      </c>
      <c r="EC25" s="38" t="e">
        <f>Volumes!#REF!/1000000</f>
        <v>#REF!</v>
      </c>
    </row>
    <row r="26" spans="1:133" x14ac:dyDescent="0.2"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8" spans="1:133" x14ac:dyDescent="0.2"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33" x14ac:dyDescent="0.2">
      <c r="A29" s="34" t="s">
        <v>68</v>
      </c>
      <c r="B29" s="34"/>
      <c r="C29" s="34"/>
      <c r="D29" s="34"/>
    </row>
    <row r="30" spans="1:133" x14ac:dyDescent="0.2">
      <c r="A30" s="34"/>
      <c r="B30" s="35" t="s">
        <v>12</v>
      </c>
      <c r="C30" s="34"/>
      <c r="D30" s="34"/>
    </row>
    <row r="31" spans="1:133" x14ac:dyDescent="0.2">
      <c r="A31" s="13"/>
      <c r="B31" s="34"/>
      <c r="C31" s="34" t="s">
        <v>13</v>
      </c>
      <c r="D31" s="34"/>
      <c r="E31" s="48" t="e">
        <f>Volumes!#REF!/Customers!#REF!</f>
        <v>#REF!</v>
      </c>
      <c r="F31" s="48" t="e">
        <f>Volumes!#REF!/Customers!#REF!</f>
        <v>#REF!</v>
      </c>
      <c r="G31" s="48" t="e">
        <f>Volumes!#REF!/Customers!#REF!</f>
        <v>#REF!</v>
      </c>
      <c r="H31" s="48" t="e">
        <f>Volumes!#REF!/Customers!#REF!</f>
        <v>#REF!</v>
      </c>
      <c r="I31" s="48" t="e">
        <f>Volumes!#REF!/Customers!#REF!</f>
        <v>#REF!</v>
      </c>
      <c r="J31" s="48" t="e">
        <f>Volumes!#REF!/Customers!#REF!</f>
        <v>#REF!</v>
      </c>
      <c r="K31" s="48" t="e">
        <f>Volumes!#REF!/Customers!#REF!</f>
        <v>#REF!</v>
      </c>
      <c r="L31" s="48" t="e">
        <f>Volumes!#REF!/Customers!#REF!</f>
        <v>#REF!</v>
      </c>
      <c r="M31" s="48" t="e">
        <f>Volumes!#REF!/Customers!#REF!</f>
        <v>#REF!</v>
      </c>
      <c r="N31" s="48" t="e">
        <f>Volumes!D89/Customers!#REF!</f>
        <v>#REF!</v>
      </c>
      <c r="O31" s="48" t="e">
        <f>Volumes!E89/Customers!#REF!</f>
        <v>#REF!</v>
      </c>
      <c r="P31" s="48" t="e">
        <f>Volumes!F89/Customers!#REF!</f>
        <v>#REF!</v>
      </c>
      <c r="Q31" s="48" t="e">
        <f>SUM(E31:P31)</f>
        <v>#REF!</v>
      </c>
      <c r="R31" s="48" t="e">
        <f>Volumes!G89/Customers!#REF!</f>
        <v>#REF!</v>
      </c>
      <c r="S31" s="48" t="e">
        <f>Volumes!H89/Customers!#REF!</f>
        <v>#REF!</v>
      </c>
      <c r="T31" s="48" t="e">
        <f>Volumes!I89/Customers!#REF!</f>
        <v>#REF!</v>
      </c>
      <c r="U31" s="48" t="e">
        <f>Volumes!J89/Customers!#REF!</f>
        <v>#REF!</v>
      </c>
      <c r="V31" s="48" t="e">
        <f>Volumes!K89/Customers!#REF!</f>
        <v>#REF!</v>
      </c>
      <c r="W31" s="48" t="e">
        <f>Volumes!L89/Customers!#REF!</f>
        <v>#REF!</v>
      </c>
      <c r="X31" s="48" t="e">
        <f>Volumes!M89/Customers!#REF!</f>
        <v>#REF!</v>
      </c>
      <c r="Y31" s="48" t="e">
        <f>Volumes!N89/Customers!#REF!</f>
        <v>#REF!</v>
      </c>
      <c r="Z31" s="48" t="e">
        <f>Volumes!O89/Customers!#REF!</f>
        <v>#REF!</v>
      </c>
      <c r="AA31" s="48" t="e">
        <f>Volumes!#REF!/Customers!#REF!</f>
        <v>#REF!</v>
      </c>
      <c r="AB31" s="48" t="e">
        <f>Volumes!#REF!/Customers!#REF!</f>
        <v>#REF!</v>
      </c>
      <c r="AC31" s="48" t="e">
        <f>Volumes!#REF!/Customers!#REF!</f>
        <v>#REF!</v>
      </c>
      <c r="AD31" s="48"/>
      <c r="AE31" s="48" t="e">
        <f>Volumes!#REF!/Customers!#REF!</f>
        <v>#REF!</v>
      </c>
      <c r="AF31" s="48" t="e">
        <f>Volumes!#REF!/Customers!#REF!</f>
        <v>#REF!</v>
      </c>
      <c r="AG31" s="48" t="e">
        <f>Volumes!#REF!/Customers!#REF!</f>
        <v>#REF!</v>
      </c>
      <c r="AH31" s="48" t="e">
        <f>Volumes!#REF!/Customers!#REF!</f>
        <v>#REF!</v>
      </c>
      <c r="AI31" s="48" t="e">
        <f>Volumes!#REF!/Customers!#REF!</f>
        <v>#REF!</v>
      </c>
      <c r="AJ31" s="48" t="e">
        <f>Volumes!#REF!/Customers!#REF!</f>
        <v>#REF!</v>
      </c>
      <c r="AK31" s="48" t="e">
        <f>Volumes!#REF!/Customers!#REF!</f>
        <v>#REF!</v>
      </c>
      <c r="AL31" s="48" t="e">
        <f>Volumes!#REF!/Customers!#REF!</f>
        <v>#REF!</v>
      </c>
      <c r="AM31" s="48" t="e">
        <f>Volumes!#REF!/Customers!#REF!</f>
        <v>#REF!</v>
      </c>
      <c r="AN31" s="48" t="e">
        <f>Volumes!#REF!/Customers!#REF!</f>
        <v>#REF!</v>
      </c>
      <c r="AO31" s="48" t="e">
        <f>Volumes!#REF!/Customers!#REF!</f>
        <v>#REF!</v>
      </c>
      <c r="AP31" s="48" t="e">
        <f>Volumes!#REF!/Customers!#REF!</f>
        <v>#REF!</v>
      </c>
      <c r="AQ31" s="48"/>
      <c r="AR31" s="48" t="e">
        <f>Volumes!#REF!/Customers!#REF!</f>
        <v>#REF!</v>
      </c>
      <c r="AS31" s="48" t="e">
        <f>Volumes!#REF!/Customers!#REF!</f>
        <v>#REF!</v>
      </c>
      <c r="AT31" s="48" t="e">
        <f>Volumes!#REF!/Customers!#REF!</f>
        <v>#REF!</v>
      </c>
      <c r="AU31" s="48" t="e">
        <f>Volumes!#REF!/Customers!#REF!</f>
        <v>#REF!</v>
      </c>
      <c r="AV31" s="48" t="e">
        <f>Volumes!#REF!/Customers!#REF!</f>
        <v>#REF!</v>
      </c>
      <c r="AW31" s="48" t="e">
        <f>Volumes!#REF!/Customers!#REF!</f>
        <v>#REF!</v>
      </c>
      <c r="AX31" s="48" t="e">
        <f>Volumes!#REF!/Customers!#REF!</f>
        <v>#REF!</v>
      </c>
      <c r="AY31" s="48" t="e">
        <f>Volumes!#REF!/Customers!#REF!</f>
        <v>#REF!</v>
      </c>
      <c r="AZ31" s="48" t="e">
        <f>Volumes!#REF!/Customers!#REF!</f>
        <v>#REF!</v>
      </c>
      <c r="BA31" s="48" t="e">
        <f>Volumes!#REF!/Customers!#REF!</f>
        <v>#REF!</v>
      </c>
      <c r="BB31" s="48" t="e">
        <f>Volumes!#REF!/Customers!#REF!</f>
        <v>#REF!</v>
      </c>
      <c r="BC31" s="48" t="e">
        <f>Volumes!#REF!/Customers!#REF!</f>
        <v>#REF!</v>
      </c>
      <c r="BD31" s="48"/>
      <c r="BE31" s="48" t="e">
        <f>Volumes!#REF!/Customers!#REF!</f>
        <v>#REF!</v>
      </c>
      <c r="BF31" s="48" t="e">
        <f>Volumes!#REF!/Customers!#REF!</f>
        <v>#REF!</v>
      </c>
      <c r="BG31" s="48" t="e">
        <f>Volumes!#REF!/Customers!#REF!</f>
        <v>#REF!</v>
      </c>
      <c r="BH31" s="48" t="e">
        <f>Volumes!#REF!/Customers!#REF!</f>
        <v>#REF!</v>
      </c>
      <c r="BI31" s="48" t="e">
        <f>Volumes!#REF!/Customers!#REF!</f>
        <v>#REF!</v>
      </c>
      <c r="BJ31" s="48" t="e">
        <f>Volumes!#REF!/Customers!#REF!</f>
        <v>#REF!</v>
      </c>
      <c r="BK31" s="48" t="e">
        <f>Volumes!#REF!/Customers!#REF!</f>
        <v>#REF!</v>
      </c>
      <c r="BL31" s="48" t="e">
        <f>Volumes!#REF!/Customers!#REF!</f>
        <v>#REF!</v>
      </c>
      <c r="BM31" s="48" t="e">
        <f>Volumes!#REF!/Customers!#REF!</f>
        <v>#REF!</v>
      </c>
      <c r="BN31" s="48" t="e">
        <f>Volumes!#REF!/Customers!#REF!</f>
        <v>#REF!</v>
      </c>
      <c r="BO31" s="48" t="e">
        <f>Volumes!#REF!/Customers!#REF!</f>
        <v>#REF!</v>
      </c>
      <c r="BP31" s="48" t="e">
        <f>Volumes!#REF!/Customers!#REF!</f>
        <v>#REF!</v>
      </c>
      <c r="BQ31" s="48"/>
      <c r="BR31" s="48" t="e">
        <f>Volumes!#REF!/Customers!#REF!</f>
        <v>#REF!</v>
      </c>
      <c r="BS31" s="48" t="e">
        <f>Volumes!#REF!/Customers!#REF!</f>
        <v>#REF!</v>
      </c>
      <c r="BT31" s="48" t="e">
        <f>Volumes!#REF!/Customers!#REF!</f>
        <v>#REF!</v>
      </c>
      <c r="BU31" s="48" t="e">
        <f>Volumes!#REF!/Customers!#REF!</f>
        <v>#REF!</v>
      </c>
      <c r="BV31" s="48" t="e">
        <f>Volumes!#REF!/Customers!#REF!</f>
        <v>#REF!</v>
      </c>
      <c r="BW31" s="48" t="e">
        <f>Volumes!#REF!/Customers!#REF!</f>
        <v>#REF!</v>
      </c>
      <c r="BX31" s="48" t="e">
        <f>Volumes!#REF!/Customers!#REF!</f>
        <v>#REF!</v>
      </c>
      <c r="BY31" s="48" t="e">
        <f>Volumes!#REF!/Customers!#REF!</f>
        <v>#REF!</v>
      </c>
      <c r="BZ31" s="48" t="e">
        <f>Volumes!#REF!/Customers!#REF!</f>
        <v>#REF!</v>
      </c>
      <c r="CA31" s="48" t="e">
        <f>Volumes!#REF!/Customers!#REF!</f>
        <v>#REF!</v>
      </c>
      <c r="CB31" s="48" t="e">
        <f>Volumes!#REF!/Customers!#REF!</f>
        <v>#REF!</v>
      </c>
      <c r="CC31" s="48" t="e">
        <f>Volumes!#REF!/Customers!#REF!</f>
        <v>#REF!</v>
      </c>
      <c r="CD31" s="48"/>
      <c r="CE31" s="48" t="e">
        <f>Volumes!#REF!/Customers!#REF!</f>
        <v>#REF!</v>
      </c>
      <c r="CF31" s="48" t="e">
        <f>Volumes!#REF!/Customers!#REF!</f>
        <v>#REF!</v>
      </c>
      <c r="CG31" s="48" t="e">
        <f>Volumes!#REF!/Customers!#REF!</f>
        <v>#REF!</v>
      </c>
      <c r="CH31" s="48" t="e">
        <f>Volumes!#REF!/Customers!#REF!</f>
        <v>#REF!</v>
      </c>
      <c r="CI31" s="48" t="e">
        <f>Volumes!#REF!/Customers!#REF!</f>
        <v>#REF!</v>
      </c>
      <c r="CJ31" s="48" t="e">
        <f>Volumes!#REF!/Customers!#REF!</f>
        <v>#REF!</v>
      </c>
      <c r="CK31" s="48" t="e">
        <f>Volumes!#REF!/Customers!#REF!</f>
        <v>#REF!</v>
      </c>
      <c r="CL31" s="48" t="e">
        <f>Volumes!#REF!/Customers!#REF!</f>
        <v>#REF!</v>
      </c>
      <c r="CM31" s="48" t="e">
        <f>Volumes!#REF!/Customers!#REF!</f>
        <v>#REF!</v>
      </c>
      <c r="CN31" s="48" t="e">
        <f>Volumes!#REF!/Customers!#REF!</f>
        <v>#REF!</v>
      </c>
      <c r="CO31" s="48" t="e">
        <f>Volumes!#REF!/Customers!#REF!</f>
        <v>#REF!</v>
      </c>
      <c r="CP31" s="48" t="e">
        <f>Volumes!#REF!/Customers!#REF!</f>
        <v>#REF!</v>
      </c>
      <c r="CQ31" s="48"/>
      <c r="CR31" s="48" t="e">
        <f>Volumes!#REF!/Customers!#REF!</f>
        <v>#REF!</v>
      </c>
      <c r="CS31" s="48" t="e">
        <f>Volumes!#REF!/Customers!#REF!</f>
        <v>#REF!</v>
      </c>
      <c r="CT31" s="48" t="e">
        <f>Volumes!#REF!/Customers!#REF!</f>
        <v>#REF!</v>
      </c>
      <c r="CU31" s="48" t="e">
        <f>Volumes!#REF!/Customers!#REF!</f>
        <v>#REF!</v>
      </c>
      <c r="CV31" s="48" t="e">
        <f>Volumes!#REF!/Customers!#REF!</f>
        <v>#REF!</v>
      </c>
      <c r="CW31" s="48" t="e">
        <f>Volumes!#REF!/Customers!#REF!</f>
        <v>#REF!</v>
      </c>
      <c r="CX31" s="48" t="e">
        <f>Volumes!#REF!/Customers!#REF!</f>
        <v>#REF!</v>
      </c>
      <c r="CY31" s="48" t="e">
        <f>Volumes!#REF!/Customers!#REF!</f>
        <v>#REF!</v>
      </c>
      <c r="CZ31" s="48" t="e">
        <f>Volumes!#REF!/Customers!#REF!</f>
        <v>#REF!</v>
      </c>
      <c r="DA31" s="48" t="e">
        <f>Volumes!#REF!/Customers!#REF!</f>
        <v>#REF!</v>
      </c>
      <c r="DB31" s="48" t="e">
        <f>Volumes!#REF!/Customers!#REF!</f>
        <v>#REF!</v>
      </c>
      <c r="DC31" s="48" t="e">
        <f>Volumes!#REF!/Customers!#REF!</f>
        <v>#REF!</v>
      </c>
      <c r="DD31" s="48"/>
      <c r="DE31" s="48" t="e">
        <f>Volumes!#REF!/Customers!#REF!</f>
        <v>#REF!</v>
      </c>
      <c r="DF31" s="48" t="e">
        <f>Volumes!#REF!/Customers!#REF!</f>
        <v>#REF!</v>
      </c>
      <c r="DG31" s="48" t="e">
        <f>Volumes!#REF!/Customers!#REF!</f>
        <v>#REF!</v>
      </c>
      <c r="DH31" s="48" t="e">
        <f>Volumes!#REF!/Customers!#REF!</f>
        <v>#REF!</v>
      </c>
      <c r="DI31" s="48" t="e">
        <f>Volumes!#REF!/Customers!#REF!</f>
        <v>#REF!</v>
      </c>
      <c r="DJ31" s="48" t="e">
        <f>Volumes!#REF!/Customers!#REF!</f>
        <v>#REF!</v>
      </c>
      <c r="DK31" s="48" t="e">
        <f>Volumes!#REF!/Customers!#REF!</f>
        <v>#REF!</v>
      </c>
      <c r="DL31" s="48" t="e">
        <f>Volumes!#REF!/Customers!#REF!</f>
        <v>#REF!</v>
      </c>
      <c r="DM31" s="48" t="e">
        <f>Volumes!#REF!/Customers!#REF!</f>
        <v>#REF!</v>
      </c>
      <c r="DN31" s="48" t="e">
        <f>Volumes!#REF!/Customers!#REF!</f>
        <v>#REF!</v>
      </c>
      <c r="DO31" s="48" t="e">
        <f>Volumes!#REF!/Customers!#REF!</f>
        <v>#REF!</v>
      </c>
      <c r="DP31" s="48" t="e">
        <f>Volumes!#REF!/Customers!#REF!</f>
        <v>#REF!</v>
      </c>
      <c r="DQ31" s="48"/>
      <c r="DR31" s="48" t="e">
        <f>Volumes!#REF!/Customers!#REF!</f>
        <v>#REF!</v>
      </c>
      <c r="DS31" s="48" t="e">
        <f>Volumes!#REF!/Customers!#REF!</f>
        <v>#REF!</v>
      </c>
      <c r="DT31" s="48" t="e">
        <f>Volumes!#REF!/Customers!#REF!</f>
        <v>#REF!</v>
      </c>
      <c r="DU31" s="48" t="e">
        <f>Volumes!#REF!/Customers!#REF!</f>
        <v>#REF!</v>
      </c>
      <c r="DV31" s="48" t="e">
        <f>Volumes!#REF!/Customers!#REF!</f>
        <v>#REF!</v>
      </c>
      <c r="DW31" s="48" t="e">
        <f>Volumes!#REF!/Customers!#REF!</f>
        <v>#REF!</v>
      </c>
      <c r="DX31" s="48" t="e">
        <f>Volumes!#REF!/Customers!#REF!</f>
        <v>#REF!</v>
      </c>
      <c r="DY31" s="48" t="e">
        <f>Volumes!#REF!/Customers!#REF!</f>
        <v>#REF!</v>
      </c>
      <c r="DZ31" s="48" t="e">
        <f>Volumes!#REF!/Customers!#REF!</f>
        <v>#REF!</v>
      </c>
      <c r="EA31" s="48" t="e">
        <f>Volumes!#REF!/Customers!#REF!</f>
        <v>#REF!</v>
      </c>
      <c r="EB31" s="48" t="e">
        <f>Volumes!#REF!/Customers!#REF!</f>
        <v>#REF!</v>
      </c>
      <c r="EC31" s="48" t="e">
        <f>Volumes!#REF!/Customers!#REF!</f>
        <v>#REF!</v>
      </c>
    </row>
    <row r="32" spans="1:133" x14ac:dyDescent="0.2">
      <c r="A32" s="13"/>
      <c r="B32" s="34"/>
      <c r="C32" s="34"/>
      <c r="D32" s="3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</row>
    <row r="33" spans="1:133" x14ac:dyDescent="0.2">
      <c r="B33" s="34"/>
      <c r="C33" s="34"/>
      <c r="D33" s="34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</row>
    <row r="34" spans="1:133" x14ac:dyDescent="0.2">
      <c r="B34" s="34" t="s">
        <v>78</v>
      </c>
      <c r="C34" s="34"/>
      <c r="D34" s="34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</row>
    <row r="35" spans="1:133" x14ac:dyDescent="0.2">
      <c r="A35" s="13"/>
      <c r="B35" s="34"/>
      <c r="C35" s="34" t="s">
        <v>13</v>
      </c>
      <c r="D35" s="34"/>
      <c r="E35" s="45" t="e">
        <f>Volumes!#REF!/Customers!#REF!</f>
        <v>#REF!</v>
      </c>
      <c r="F35" s="45" t="e">
        <f>Volumes!#REF!/Customers!#REF!</f>
        <v>#REF!</v>
      </c>
      <c r="G35" s="45" t="e">
        <f>Volumes!#REF!/Customers!#REF!</f>
        <v>#REF!</v>
      </c>
      <c r="H35" s="45" t="e">
        <f>Volumes!#REF!/Customers!#REF!</f>
        <v>#REF!</v>
      </c>
      <c r="I35" s="45" t="e">
        <f>Volumes!#REF!/Customers!#REF!</f>
        <v>#REF!</v>
      </c>
      <c r="J35" s="45" t="e">
        <f>Volumes!#REF!/Customers!#REF!</f>
        <v>#REF!</v>
      </c>
      <c r="K35" s="45" t="e">
        <f>Volumes!#REF!/Customers!#REF!</f>
        <v>#REF!</v>
      </c>
      <c r="L35" s="45" t="e">
        <f>Volumes!#REF!/Customers!#REF!</f>
        <v>#REF!</v>
      </c>
      <c r="M35" s="45" t="e">
        <f>Volumes!#REF!/Customers!#REF!</f>
        <v>#REF!</v>
      </c>
      <c r="N35" s="45" t="e">
        <f>Volumes!D90/Customers!#REF!</f>
        <v>#REF!</v>
      </c>
      <c r="O35" s="45" t="e">
        <f>Volumes!E90/Customers!#REF!</f>
        <v>#REF!</v>
      </c>
      <c r="P35" s="45" t="e">
        <f>Volumes!F90/Customers!#REF!</f>
        <v>#REF!</v>
      </c>
      <c r="Q35" s="48" t="e">
        <f>SUM(E35:P35)</f>
        <v>#REF!</v>
      </c>
      <c r="R35" s="45" t="e">
        <f>Volumes!G90/Customers!#REF!</f>
        <v>#REF!</v>
      </c>
      <c r="S35" s="45" t="e">
        <f>Volumes!H90/Customers!#REF!</f>
        <v>#REF!</v>
      </c>
      <c r="T35" s="45" t="e">
        <f>Volumes!I90/Customers!#REF!</f>
        <v>#REF!</v>
      </c>
      <c r="U35" s="45" t="e">
        <f>Volumes!J90/Customers!#REF!</f>
        <v>#REF!</v>
      </c>
      <c r="V35" s="45" t="e">
        <f>Volumes!K90/Customers!#REF!</f>
        <v>#REF!</v>
      </c>
      <c r="W35" s="45" t="e">
        <f>Volumes!L90/Customers!#REF!</f>
        <v>#REF!</v>
      </c>
      <c r="X35" s="45" t="e">
        <f>Volumes!M90/Customers!#REF!</f>
        <v>#REF!</v>
      </c>
      <c r="Y35" s="45" t="e">
        <f>Volumes!N90/Customers!#REF!</f>
        <v>#REF!</v>
      </c>
      <c r="Z35" s="45" t="e">
        <f>Volumes!O90/Customers!#REF!</f>
        <v>#REF!</v>
      </c>
      <c r="AA35" s="45" t="e">
        <f>Volumes!#REF!/Customers!#REF!</f>
        <v>#REF!</v>
      </c>
      <c r="AB35" s="45" t="e">
        <f>Volumes!#REF!/Customers!#REF!</f>
        <v>#REF!</v>
      </c>
      <c r="AC35" s="45" t="e">
        <f>Volumes!#REF!/Customers!#REF!</f>
        <v>#REF!</v>
      </c>
      <c r="AD35" s="45"/>
      <c r="AE35" s="45" t="e">
        <f>Volumes!#REF!/Customers!#REF!</f>
        <v>#REF!</v>
      </c>
      <c r="AF35" s="45" t="e">
        <f>Volumes!#REF!/Customers!#REF!</f>
        <v>#REF!</v>
      </c>
      <c r="AG35" s="45" t="e">
        <f>Volumes!#REF!/Customers!#REF!</f>
        <v>#REF!</v>
      </c>
      <c r="AH35" s="45" t="e">
        <f>Volumes!#REF!/Customers!#REF!</f>
        <v>#REF!</v>
      </c>
      <c r="AI35" s="45" t="e">
        <f>Volumes!#REF!/Customers!#REF!</f>
        <v>#REF!</v>
      </c>
      <c r="AJ35" s="45" t="e">
        <f>Volumes!#REF!/Customers!#REF!</f>
        <v>#REF!</v>
      </c>
      <c r="AK35" s="45" t="e">
        <f>Volumes!#REF!/Customers!#REF!</f>
        <v>#REF!</v>
      </c>
      <c r="AL35" s="45" t="e">
        <f>Volumes!#REF!/Customers!#REF!</f>
        <v>#REF!</v>
      </c>
      <c r="AM35" s="45" t="e">
        <f>Volumes!#REF!/Customers!#REF!</f>
        <v>#REF!</v>
      </c>
      <c r="AN35" s="45" t="e">
        <f>Volumes!#REF!/Customers!#REF!</f>
        <v>#REF!</v>
      </c>
      <c r="AO35" s="45" t="e">
        <f>Volumes!#REF!/Customers!#REF!</f>
        <v>#REF!</v>
      </c>
      <c r="AP35" s="45" t="e">
        <f>Volumes!#REF!/Customers!#REF!</f>
        <v>#REF!</v>
      </c>
      <c r="AQ35" s="45"/>
      <c r="AR35" s="45" t="e">
        <f>Volumes!#REF!/Customers!#REF!</f>
        <v>#REF!</v>
      </c>
      <c r="AS35" s="45" t="e">
        <f>Volumes!#REF!/Customers!#REF!</f>
        <v>#REF!</v>
      </c>
      <c r="AT35" s="45" t="e">
        <f>Volumes!#REF!/Customers!#REF!</f>
        <v>#REF!</v>
      </c>
      <c r="AU35" s="45" t="e">
        <f>Volumes!#REF!/Customers!#REF!</f>
        <v>#REF!</v>
      </c>
      <c r="AV35" s="45" t="e">
        <f>Volumes!#REF!/Customers!#REF!</f>
        <v>#REF!</v>
      </c>
      <c r="AW35" s="45" t="e">
        <f>Volumes!#REF!/Customers!#REF!</f>
        <v>#REF!</v>
      </c>
      <c r="AX35" s="45" t="e">
        <f>Volumes!#REF!/Customers!#REF!</f>
        <v>#REF!</v>
      </c>
      <c r="AY35" s="45" t="e">
        <f>Volumes!#REF!/Customers!#REF!</f>
        <v>#REF!</v>
      </c>
      <c r="AZ35" s="45" t="e">
        <f>Volumes!#REF!/Customers!#REF!</f>
        <v>#REF!</v>
      </c>
      <c r="BA35" s="45" t="e">
        <f>Volumes!#REF!/Customers!#REF!</f>
        <v>#REF!</v>
      </c>
      <c r="BB35" s="45" t="e">
        <f>Volumes!#REF!/Customers!#REF!</f>
        <v>#REF!</v>
      </c>
      <c r="BC35" s="45" t="e">
        <f>Volumes!#REF!/Customers!#REF!</f>
        <v>#REF!</v>
      </c>
      <c r="BD35" s="45"/>
      <c r="BE35" s="45" t="e">
        <f>Volumes!#REF!/Customers!#REF!</f>
        <v>#REF!</v>
      </c>
      <c r="BF35" s="45" t="e">
        <f>Volumes!#REF!/Customers!#REF!</f>
        <v>#REF!</v>
      </c>
      <c r="BG35" s="45" t="e">
        <f>Volumes!#REF!/Customers!#REF!</f>
        <v>#REF!</v>
      </c>
      <c r="BH35" s="45" t="e">
        <f>Volumes!#REF!/Customers!#REF!</f>
        <v>#REF!</v>
      </c>
      <c r="BI35" s="45" t="e">
        <f>Volumes!#REF!/Customers!#REF!</f>
        <v>#REF!</v>
      </c>
      <c r="BJ35" s="45" t="e">
        <f>Volumes!#REF!/Customers!#REF!</f>
        <v>#REF!</v>
      </c>
      <c r="BK35" s="45" t="e">
        <f>Volumes!#REF!/Customers!#REF!</f>
        <v>#REF!</v>
      </c>
      <c r="BL35" s="45" t="e">
        <f>Volumes!#REF!/Customers!#REF!</f>
        <v>#REF!</v>
      </c>
      <c r="BM35" s="45" t="e">
        <f>Volumes!#REF!/Customers!#REF!</f>
        <v>#REF!</v>
      </c>
      <c r="BN35" s="45" t="e">
        <f>Volumes!#REF!/Customers!#REF!</f>
        <v>#REF!</v>
      </c>
      <c r="BO35" s="45" t="e">
        <f>Volumes!#REF!/Customers!#REF!</f>
        <v>#REF!</v>
      </c>
      <c r="BP35" s="45" t="e">
        <f>Volumes!#REF!/Customers!#REF!</f>
        <v>#REF!</v>
      </c>
      <c r="BQ35" s="45"/>
      <c r="BR35" s="45" t="e">
        <f>Volumes!#REF!/Customers!#REF!</f>
        <v>#REF!</v>
      </c>
      <c r="BS35" s="45" t="e">
        <f>Volumes!#REF!/Customers!#REF!</f>
        <v>#REF!</v>
      </c>
      <c r="BT35" s="45" t="e">
        <f>Volumes!#REF!/Customers!#REF!</f>
        <v>#REF!</v>
      </c>
      <c r="BU35" s="45" t="e">
        <f>Volumes!#REF!/Customers!#REF!</f>
        <v>#REF!</v>
      </c>
      <c r="BV35" s="45" t="e">
        <f>Volumes!#REF!/Customers!#REF!</f>
        <v>#REF!</v>
      </c>
      <c r="BW35" s="45" t="e">
        <f>Volumes!#REF!/Customers!#REF!</f>
        <v>#REF!</v>
      </c>
      <c r="BX35" s="45" t="e">
        <f>Volumes!#REF!/Customers!#REF!</f>
        <v>#REF!</v>
      </c>
      <c r="BY35" s="45" t="e">
        <f>Volumes!#REF!/Customers!#REF!</f>
        <v>#REF!</v>
      </c>
      <c r="BZ35" s="45" t="e">
        <f>Volumes!#REF!/Customers!#REF!</f>
        <v>#REF!</v>
      </c>
      <c r="CA35" s="45" t="e">
        <f>Volumes!#REF!/Customers!#REF!</f>
        <v>#REF!</v>
      </c>
      <c r="CB35" s="45" t="e">
        <f>Volumes!#REF!/Customers!#REF!</f>
        <v>#REF!</v>
      </c>
      <c r="CC35" s="45" t="e">
        <f>Volumes!#REF!/Customers!#REF!</f>
        <v>#REF!</v>
      </c>
      <c r="CD35" s="45"/>
      <c r="CE35" s="45" t="e">
        <f>Volumes!#REF!/Customers!#REF!</f>
        <v>#REF!</v>
      </c>
      <c r="CF35" s="45" t="e">
        <f>Volumes!#REF!/Customers!#REF!</f>
        <v>#REF!</v>
      </c>
      <c r="CG35" s="45" t="e">
        <f>Volumes!#REF!/Customers!#REF!</f>
        <v>#REF!</v>
      </c>
      <c r="CH35" s="45" t="e">
        <f>Volumes!#REF!/Customers!#REF!</f>
        <v>#REF!</v>
      </c>
      <c r="CI35" s="45" t="e">
        <f>Volumes!#REF!/Customers!#REF!</f>
        <v>#REF!</v>
      </c>
      <c r="CJ35" s="45" t="e">
        <f>Volumes!#REF!/Customers!#REF!</f>
        <v>#REF!</v>
      </c>
      <c r="CK35" s="45" t="e">
        <f>Volumes!#REF!/Customers!#REF!</f>
        <v>#REF!</v>
      </c>
      <c r="CL35" s="45" t="e">
        <f>Volumes!#REF!/Customers!#REF!</f>
        <v>#REF!</v>
      </c>
      <c r="CM35" s="45" t="e">
        <f>Volumes!#REF!/Customers!#REF!</f>
        <v>#REF!</v>
      </c>
      <c r="CN35" s="45" t="e">
        <f>Volumes!#REF!/Customers!#REF!</f>
        <v>#REF!</v>
      </c>
      <c r="CO35" s="45" t="e">
        <f>Volumes!#REF!/Customers!#REF!</f>
        <v>#REF!</v>
      </c>
      <c r="CP35" s="45" t="e">
        <f>Volumes!#REF!/Customers!#REF!</f>
        <v>#REF!</v>
      </c>
      <c r="CQ35" s="45"/>
      <c r="CR35" s="45" t="e">
        <f>Volumes!#REF!/Customers!#REF!</f>
        <v>#REF!</v>
      </c>
      <c r="CS35" s="45" t="e">
        <f>Volumes!#REF!/Customers!#REF!</f>
        <v>#REF!</v>
      </c>
      <c r="CT35" s="45" t="e">
        <f>Volumes!#REF!/Customers!#REF!</f>
        <v>#REF!</v>
      </c>
      <c r="CU35" s="45" t="e">
        <f>Volumes!#REF!/Customers!#REF!</f>
        <v>#REF!</v>
      </c>
      <c r="CV35" s="45" t="e">
        <f>Volumes!#REF!/Customers!#REF!</f>
        <v>#REF!</v>
      </c>
      <c r="CW35" s="45" t="e">
        <f>Volumes!#REF!/Customers!#REF!</f>
        <v>#REF!</v>
      </c>
      <c r="CX35" s="45" t="e">
        <f>Volumes!#REF!/Customers!#REF!</f>
        <v>#REF!</v>
      </c>
      <c r="CY35" s="45" t="e">
        <f>Volumes!#REF!/Customers!#REF!</f>
        <v>#REF!</v>
      </c>
      <c r="CZ35" s="45" t="e">
        <f>Volumes!#REF!/Customers!#REF!</f>
        <v>#REF!</v>
      </c>
      <c r="DA35" s="45" t="e">
        <f>Volumes!#REF!/Customers!#REF!</f>
        <v>#REF!</v>
      </c>
      <c r="DB35" s="45" t="e">
        <f>Volumes!#REF!/Customers!#REF!</f>
        <v>#REF!</v>
      </c>
      <c r="DC35" s="45" t="e">
        <f>Volumes!#REF!/Customers!#REF!</f>
        <v>#REF!</v>
      </c>
      <c r="DD35" s="45"/>
      <c r="DE35" s="45" t="e">
        <f>Volumes!#REF!/Customers!#REF!</f>
        <v>#REF!</v>
      </c>
      <c r="DF35" s="45" t="e">
        <f>Volumes!#REF!/Customers!#REF!</f>
        <v>#REF!</v>
      </c>
      <c r="DG35" s="45" t="e">
        <f>Volumes!#REF!/Customers!#REF!</f>
        <v>#REF!</v>
      </c>
      <c r="DH35" s="45" t="e">
        <f>Volumes!#REF!/Customers!#REF!</f>
        <v>#REF!</v>
      </c>
      <c r="DI35" s="45" t="e">
        <f>Volumes!#REF!/Customers!#REF!</f>
        <v>#REF!</v>
      </c>
      <c r="DJ35" s="45" t="e">
        <f>Volumes!#REF!/Customers!#REF!</f>
        <v>#REF!</v>
      </c>
      <c r="DK35" s="45" t="e">
        <f>Volumes!#REF!/Customers!#REF!</f>
        <v>#REF!</v>
      </c>
      <c r="DL35" s="45" t="e">
        <f>Volumes!#REF!/Customers!#REF!</f>
        <v>#REF!</v>
      </c>
      <c r="DM35" s="45" t="e">
        <f>Volumes!#REF!/Customers!#REF!</f>
        <v>#REF!</v>
      </c>
      <c r="DN35" s="45" t="e">
        <f>Volumes!#REF!/Customers!#REF!</f>
        <v>#REF!</v>
      </c>
      <c r="DO35" s="45" t="e">
        <f>Volumes!#REF!/Customers!#REF!</f>
        <v>#REF!</v>
      </c>
      <c r="DP35" s="45" t="e">
        <f>Volumes!#REF!/Customers!#REF!</f>
        <v>#REF!</v>
      </c>
      <c r="DQ35" s="45"/>
      <c r="DR35" s="45" t="e">
        <f>Volumes!#REF!/Customers!#REF!</f>
        <v>#REF!</v>
      </c>
      <c r="DS35" s="45" t="e">
        <f>Volumes!#REF!/Customers!#REF!</f>
        <v>#REF!</v>
      </c>
      <c r="DT35" s="45" t="e">
        <f>Volumes!#REF!/Customers!#REF!</f>
        <v>#REF!</v>
      </c>
      <c r="DU35" s="45" t="e">
        <f>Volumes!#REF!/Customers!#REF!</f>
        <v>#REF!</v>
      </c>
      <c r="DV35" s="45" t="e">
        <f>Volumes!#REF!/Customers!#REF!</f>
        <v>#REF!</v>
      </c>
      <c r="DW35" s="45" t="e">
        <f>Volumes!#REF!/Customers!#REF!</f>
        <v>#REF!</v>
      </c>
      <c r="DX35" s="45" t="e">
        <f>Volumes!#REF!/Customers!#REF!</f>
        <v>#REF!</v>
      </c>
      <c r="DY35" s="45" t="e">
        <f>Volumes!#REF!/Customers!#REF!</f>
        <v>#REF!</v>
      </c>
      <c r="DZ35" s="45" t="e">
        <f>Volumes!#REF!/Customers!#REF!</f>
        <v>#REF!</v>
      </c>
      <c r="EA35" s="45" t="e">
        <f>Volumes!#REF!/Customers!#REF!</f>
        <v>#REF!</v>
      </c>
      <c r="EB35" s="45" t="e">
        <f>Volumes!#REF!/Customers!#REF!</f>
        <v>#REF!</v>
      </c>
      <c r="EC35" s="45" t="e">
        <f>Volumes!#REF!/Customers!#REF!</f>
        <v>#REF!</v>
      </c>
    </row>
    <row r="36" spans="1:133" x14ac:dyDescent="0.2">
      <c r="A36" s="13"/>
      <c r="B36" s="34"/>
      <c r="C36" s="34"/>
      <c r="D36" s="34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33" x14ac:dyDescent="0.2">
      <c r="E38" s="196" t="e">
        <f t="shared" ref="E38:BP38" si="12">E24+E25-E21</f>
        <v>#REF!</v>
      </c>
      <c r="F38" s="196" t="e">
        <f t="shared" si="12"/>
        <v>#REF!</v>
      </c>
      <c r="G38" s="196" t="e">
        <f t="shared" si="12"/>
        <v>#REF!</v>
      </c>
      <c r="H38" s="196" t="e">
        <f t="shared" si="12"/>
        <v>#REF!</v>
      </c>
      <c r="I38" s="196" t="e">
        <f t="shared" si="12"/>
        <v>#REF!</v>
      </c>
      <c r="J38" s="196" t="e">
        <f t="shared" si="12"/>
        <v>#REF!</v>
      </c>
      <c r="K38" s="196" t="e">
        <f t="shared" si="12"/>
        <v>#REF!</v>
      </c>
      <c r="L38" s="196" t="e">
        <f t="shared" si="12"/>
        <v>#REF!</v>
      </c>
      <c r="M38" s="196" t="e">
        <f t="shared" si="12"/>
        <v>#REF!</v>
      </c>
      <c r="N38" s="196" t="e">
        <f t="shared" si="12"/>
        <v>#REF!</v>
      </c>
      <c r="O38" s="196" t="e">
        <f t="shared" si="12"/>
        <v>#REF!</v>
      </c>
      <c r="P38" s="196" t="e">
        <f t="shared" si="12"/>
        <v>#REF!</v>
      </c>
      <c r="Q38" s="196"/>
      <c r="R38" s="196" t="e">
        <f t="shared" si="12"/>
        <v>#REF!</v>
      </c>
      <c r="S38" s="196" t="e">
        <f t="shared" si="12"/>
        <v>#REF!</v>
      </c>
      <c r="T38" s="196" t="e">
        <f t="shared" si="12"/>
        <v>#REF!</v>
      </c>
      <c r="U38" s="196" t="e">
        <f t="shared" si="12"/>
        <v>#REF!</v>
      </c>
      <c r="V38" s="196" t="e">
        <f t="shared" si="12"/>
        <v>#REF!</v>
      </c>
      <c r="W38" s="196" t="e">
        <f t="shared" si="12"/>
        <v>#REF!</v>
      </c>
      <c r="X38" s="196" t="e">
        <f t="shared" si="12"/>
        <v>#REF!</v>
      </c>
      <c r="Y38" s="196" t="e">
        <f t="shared" si="12"/>
        <v>#REF!</v>
      </c>
      <c r="Z38" s="196" t="e">
        <f t="shared" si="12"/>
        <v>#REF!</v>
      </c>
      <c r="AA38" s="196" t="e">
        <f t="shared" si="12"/>
        <v>#REF!</v>
      </c>
      <c r="AB38" s="196" t="e">
        <f t="shared" si="12"/>
        <v>#REF!</v>
      </c>
      <c r="AC38" s="196" t="e">
        <f t="shared" si="12"/>
        <v>#REF!</v>
      </c>
      <c r="AD38" s="196"/>
      <c r="AE38" s="196" t="e">
        <f t="shared" si="12"/>
        <v>#REF!</v>
      </c>
      <c r="AF38" s="196" t="e">
        <f t="shared" si="12"/>
        <v>#REF!</v>
      </c>
      <c r="AG38" s="196" t="e">
        <f t="shared" si="12"/>
        <v>#REF!</v>
      </c>
      <c r="AH38" s="196" t="e">
        <f t="shared" si="12"/>
        <v>#REF!</v>
      </c>
      <c r="AI38" s="196" t="e">
        <f t="shared" si="12"/>
        <v>#REF!</v>
      </c>
      <c r="AJ38" s="196" t="e">
        <f t="shared" si="12"/>
        <v>#REF!</v>
      </c>
      <c r="AK38" s="196" t="e">
        <f t="shared" si="12"/>
        <v>#REF!</v>
      </c>
      <c r="AL38" s="196" t="e">
        <f t="shared" si="12"/>
        <v>#REF!</v>
      </c>
      <c r="AM38" s="196" t="e">
        <f t="shared" si="12"/>
        <v>#REF!</v>
      </c>
      <c r="AN38" s="196" t="e">
        <f t="shared" si="12"/>
        <v>#REF!</v>
      </c>
      <c r="AO38" s="196" t="e">
        <f t="shared" si="12"/>
        <v>#REF!</v>
      </c>
      <c r="AP38" s="196" t="e">
        <f t="shared" si="12"/>
        <v>#REF!</v>
      </c>
      <c r="AQ38" s="196"/>
      <c r="AR38" s="196" t="e">
        <f t="shared" si="12"/>
        <v>#REF!</v>
      </c>
      <c r="AS38" s="196" t="e">
        <f t="shared" si="12"/>
        <v>#REF!</v>
      </c>
      <c r="AT38" s="196" t="e">
        <f t="shared" si="12"/>
        <v>#REF!</v>
      </c>
      <c r="AU38" s="196" t="e">
        <f t="shared" si="12"/>
        <v>#REF!</v>
      </c>
      <c r="AV38" s="196" t="e">
        <f t="shared" si="12"/>
        <v>#REF!</v>
      </c>
      <c r="AW38" s="196" t="e">
        <f t="shared" si="12"/>
        <v>#REF!</v>
      </c>
      <c r="AX38" s="196" t="e">
        <f t="shared" si="12"/>
        <v>#REF!</v>
      </c>
      <c r="AY38" s="196" t="e">
        <f t="shared" si="12"/>
        <v>#REF!</v>
      </c>
      <c r="AZ38" s="196" t="e">
        <f t="shared" si="12"/>
        <v>#REF!</v>
      </c>
      <c r="BA38" s="196" t="e">
        <f t="shared" si="12"/>
        <v>#REF!</v>
      </c>
      <c r="BB38" s="196" t="e">
        <f t="shared" si="12"/>
        <v>#REF!</v>
      </c>
      <c r="BC38" s="196" t="e">
        <f t="shared" si="12"/>
        <v>#REF!</v>
      </c>
      <c r="BD38" s="196"/>
      <c r="BE38" s="196" t="e">
        <f t="shared" si="12"/>
        <v>#REF!</v>
      </c>
      <c r="BF38" s="196" t="e">
        <f t="shared" si="12"/>
        <v>#REF!</v>
      </c>
      <c r="BG38" s="196" t="e">
        <f t="shared" si="12"/>
        <v>#REF!</v>
      </c>
      <c r="BH38" s="196" t="e">
        <f t="shared" si="12"/>
        <v>#REF!</v>
      </c>
      <c r="BI38" s="196" t="e">
        <f t="shared" si="12"/>
        <v>#REF!</v>
      </c>
      <c r="BJ38" s="196" t="e">
        <f t="shared" si="12"/>
        <v>#REF!</v>
      </c>
      <c r="BK38" s="196" t="e">
        <f t="shared" si="12"/>
        <v>#REF!</v>
      </c>
      <c r="BL38" s="196" t="e">
        <f t="shared" si="12"/>
        <v>#REF!</v>
      </c>
      <c r="BM38" s="196" t="e">
        <f t="shared" si="12"/>
        <v>#REF!</v>
      </c>
      <c r="BN38" s="196" t="e">
        <f t="shared" si="12"/>
        <v>#REF!</v>
      </c>
      <c r="BO38" s="196" t="e">
        <f t="shared" si="12"/>
        <v>#REF!</v>
      </c>
      <c r="BP38" s="196" t="e">
        <f t="shared" si="12"/>
        <v>#REF!</v>
      </c>
      <c r="BQ38" s="196"/>
      <c r="BR38" s="196" t="e">
        <f t="shared" ref="BR38:EB38" si="13">BR24+BR25-BR21</f>
        <v>#REF!</v>
      </c>
      <c r="BS38" s="196" t="e">
        <f t="shared" si="13"/>
        <v>#REF!</v>
      </c>
      <c r="BT38" s="196" t="e">
        <f t="shared" si="13"/>
        <v>#REF!</v>
      </c>
      <c r="BU38" s="196" t="e">
        <f t="shared" si="13"/>
        <v>#REF!</v>
      </c>
      <c r="BV38" s="196" t="e">
        <f t="shared" si="13"/>
        <v>#REF!</v>
      </c>
      <c r="BW38" s="196" t="e">
        <f t="shared" si="13"/>
        <v>#REF!</v>
      </c>
      <c r="BX38" s="196" t="e">
        <f t="shared" si="13"/>
        <v>#REF!</v>
      </c>
      <c r="BY38" s="196" t="e">
        <f t="shared" si="13"/>
        <v>#REF!</v>
      </c>
      <c r="BZ38" s="196" t="e">
        <f t="shared" si="13"/>
        <v>#REF!</v>
      </c>
      <c r="CA38" s="196" t="e">
        <f t="shared" si="13"/>
        <v>#REF!</v>
      </c>
      <c r="CB38" s="196" t="e">
        <f t="shared" si="13"/>
        <v>#REF!</v>
      </c>
      <c r="CC38" s="196" t="e">
        <f t="shared" si="13"/>
        <v>#REF!</v>
      </c>
      <c r="CD38" s="196"/>
      <c r="CE38" s="196" t="e">
        <f t="shared" si="13"/>
        <v>#REF!</v>
      </c>
      <c r="CF38" s="196" t="e">
        <f t="shared" si="13"/>
        <v>#REF!</v>
      </c>
      <c r="CG38" s="196" t="e">
        <f t="shared" si="13"/>
        <v>#REF!</v>
      </c>
      <c r="CH38" s="196" t="e">
        <f t="shared" si="13"/>
        <v>#REF!</v>
      </c>
      <c r="CI38" s="196" t="e">
        <f t="shared" si="13"/>
        <v>#REF!</v>
      </c>
      <c r="CJ38" s="196" t="e">
        <f t="shared" si="13"/>
        <v>#REF!</v>
      </c>
      <c r="CK38" s="196" t="e">
        <f t="shared" si="13"/>
        <v>#REF!</v>
      </c>
      <c r="CL38" s="196" t="e">
        <f t="shared" si="13"/>
        <v>#REF!</v>
      </c>
      <c r="CM38" s="196" t="e">
        <f t="shared" si="13"/>
        <v>#REF!</v>
      </c>
      <c r="CN38" s="196" t="e">
        <f t="shared" si="13"/>
        <v>#REF!</v>
      </c>
      <c r="CO38" s="196" t="e">
        <f t="shared" si="13"/>
        <v>#REF!</v>
      </c>
      <c r="CP38" s="196" t="e">
        <f t="shared" si="13"/>
        <v>#REF!</v>
      </c>
      <c r="CQ38" s="196"/>
      <c r="CR38" s="196" t="e">
        <f t="shared" si="13"/>
        <v>#REF!</v>
      </c>
      <c r="CS38" s="196" t="e">
        <f t="shared" si="13"/>
        <v>#REF!</v>
      </c>
      <c r="CT38" s="196" t="e">
        <f t="shared" si="13"/>
        <v>#REF!</v>
      </c>
      <c r="CU38" s="196" t="e">
        <f t="shared" si="13"/>
        <v>#REF!</v>
      </c>
      <c r="CV38" s="196" t="e">
        <f t="shared" si="13"/>
        <v>#REF!</v>
      </c>
      <c r="CW38" s="196" t="e">
        <f t="shared" si="13"/>
        <v>#REF!</v>
      </c>
      <c r="CX38" s="196" t="e">
        <f t="shared" si="13"/>
        <v>#REF!</v>
      </c>
      <c r="CY38" s="196" t="e">
        <f t="shared" si="13"/>
        <v>#REF!</v>
      </c>
      <c r="CZ38" s="196" t="e">
        <f t="shared" si="13"/>
        <v>#REF!</v>
      </c>
      <c r="DA38" s="196" t="e">
        <f t="shared" si="13"/>
        <v>#REF!</v>
      </c>
      <c r="DB38" s="196" t="e">
        <f t="shared" si="13"/>
        <v>#REF!</v>
      </c>
      <c r="DC38" s="196" t="e">
        <f t="shared" si="13"/>
        <v>#REF!</v>
      </c>
      <c r="DD38" s="196"/>
      <c r="DE38" s="196" t="e">
        <f t="shared" si="13"/>
        <v>#REF!</v>
      </c>
      <c r="DF38" s="196" t="e">
        <f t="shared" si="13"/>
        <v>#REF!</v>
      </c>
      <c r="DG38" s="196" t="e">
        <f t="shared" si="13"/>
        <v>#REF!</v>
      </c>
      <c r="DH38" s="196" t="e">
        <f t="shared" si="13"/>
        <v>#REF!</v>
      </c>
      <c r="DI38" s="196" t="e">
        <f t="shared" si="13"/>
        <v>#REF!</v>
      </c>
      <c r="DJ38" s="196" t="e">
        <f t="shared" si="13"/>
        <v>#REF!</v>
      </c>
      <c r="DK38" s="196" t="e">
        <f t="shared" si="13"/>
        <v>#REF!</v>
      </c>
      <c r="DL38" s="196" t="e">
        <f t="shared" si="13"/>
        <v>#REF!</v>
      </c>
      <c r="DM38" s="196" t="e">
        <f t="shared" si="13"/>
        <v>#REF!</v>
      </c>
      <c r="DN38" s="196" t="e">
        <f t="shared" si="13"/>
        <v>#REF!</v>
      </c>
      <c r="DO38" s="196" t="e">
        <f t="shared" si="13"/>
        <v>#REF!</v>
      </c>
      <c r="DP38" s="196" t="e">
        <f t="shared" si="13"/>
        <v>#REF!</v>
      </c>
      <c r="DQ38" s="196"/>
      <c r="DR38" s="196" t="e">
        <f t="shared" si="13"/>
        <v>#REF!</v>
      </c>
      <c r="DS38" s="196" t="e">
        <f t="shared" si="13"/>
        <v>#REF!</v>
      </c>
      <c r="DT38" s="196" t="e">
        <f t="shared" si="13"/>
        <v>#REF!</v>
      </c>
      <c r="DU38" s="196" t="e">
        <f t="shared" si="13"/>
        <v>#REF!</v>
      </c>
      <c r="DV38" s="196" t="e">
        <f t="shared" si="13"/>
        <v>#REF!</v>
      </c>
      <c r="DW38" s="196" t="e">
        <f t="shared" si="13"/>
        <v>#REF!</v>
      </c>
      <c r="DX38" s="196" t="e">
        <f t="shared" si="13"/>
        <v>#REF!</v>
      </c>
      <c r="DY38" s="196" t="e">
        <f t="shared" si="13"/>
        <v>#REF!</v>
      </c>
      <c r="DZ38" s="196" t="e">
        <f t="shared" si="13"/>
        <v>#REF!</v>
      </c>
      <c r="EA38" s="196" t="e">
        <f t="shared" si="13"/>
        <v>#REF!</v>
      </c>
      <c r="EB38" s="196" t="e">
        <f t="shared" si="13"/>
        <v>#REF!</v>
      </c>
      <c r="EC38" s="196" t="e">
        <f t="shared" ref="EC38" si="14">EC24+EC25-EC21</f>
        <v>#REF!</v>
      </c>
    </row>
    <row r="40" spans="1:133" x14ac:dyDescent="0.2">
      <c r="A40" s="200" t="s">
        <v>32</v>
      </c>
      <c r="B40" s="201"/>
      <c r="C40" s="202"/>
      <c r="D40" s="238"/>
    </row>
    <row r="42" spans="1:133" x14ac:dyDescent="0.2">
      <c r="A42" s="28" t="s">
        <v>150</v>
      </c>
      <c r="B42" s="25"/>
      <c r="C42" s="25"/>
      <c r="D42" s="25"/>
      <c r="E42" s="29" t="e">
        <f t="shared" ref="E42:AJ42" si="15">E6</f>
        <v>#REF!</v>
      </c>
      <c r="F42" s="29" t="e">
        <f t="shared" si="15"/>
        <v>#REF!</v>
      </c>
      <c r="G42" s="29" t="e">
        <f t="shared" si="15"/>
        <v>#REF!</v>
      </c>
      <c r="H42" s="29" t="e">
        <f t="shared" si="15"/>
        <v>#REF!</v>
      </c>
      <c r="I42" s="29" t="e">
        <f t="shared" si="15"/>
        <v>#REF!</v>
      </c>
      <c r="J42" s="29" t="e">
        <f t="shared" si="15"/>
        <v>#REF!</v>
      </c>
      <c r="K42" s="29" t="e">
        <f t="shared" si="15"/>
        <v>#REF!</v>
      </c>
      <c r="L42" s="29" t="e">
        <f t="shared" si="15"/>
        <v>#REF!</v>
      </c>
      <c r="M42" s="29" t="e">
        <f t="shared" si="15"/>
        <v>#REF!</v>
      </c>
      <c r="N42" s="29">
        <f t="shared" si="15"/>
        <v>2017</v>
      </c>
      <c r="O42" s="29">
        <f t="shared" si="15"/>
        <v>2017</v>
      </c>
      <c r="P42" s="29">
        <f t="shared" si="15"/>
        <v>2017</v>
      </c>
      <c r="Q42" s="29"/>
      <c r="R42" s="29">
        <f t="shared" si="15"/>
        <v>2018</v>
      </c>
      <c r="S42" s="29">
        <f t="shared" si="15"/>
        <v>2018</v>
      </c>
      <c r="T42" s="29">
        <f t="shared" si="15"/>
        <v>2018</v>
      </c>
      <c r="U42" s="29">
        <f t="shared" si="15"/>
        <v>2018</v>
      </c>
      <c r="V42" s="29">
        <f t="shared" si="15"/>
        <v>2018</v>
      </c>
      <c r="W42" s="29">
        <f t="shared" si="15"/>
        <v>2018</v>
      </c>
      <c r="X42" s="29">
        <f t="shared" si="15"/>
        <v>2018</v>
      </c>
      <c r="Y42" s="29">
        <f t="shared" si="15"/>
        <v>2018</v>
      </c>
      <c r="Z42" s="29">
        <f t="shared" si="15"/>
        <v>2018</v>
      </c>
      <c r="AA42" s="29" t="e">
        <f t="shared" si="15"/>
        <v>#REF!</v>
      </c>
      <c r="AB42" s="29" t="e">
        <f t="shared" si="15"/>
        <v>#REF!</v>
      </c>
      <c r="AC42" s="29" t="e">
        <f t="shared" si="15"/>
        <v>#REF!</v>
      </c>
      <c r="AD42" s="29"/>
      <c r="AE42" s="29" t="e">
        <f t="shared" si="15"/>
        <v>#REF!</v>
      </c>
      <c r="AF42" s="29" t="e">
        <f t="shared" si="15"/>
        <v>#REF!</v>
      </c>
      <c r="AG42" s="29" t="e">
        <f t="shared" si="15"/>
        <v>#REF!</v>
      </c>
      <c r="AH42" s="29" t="e">
        <f t="shared" si="15"/>
        <v>#REF!</v>
      </c>
      <c r="AI42" s="29" t="e">
        <f t="shared" si="15"/>
        <v>#REF!</v>
      </c>
      <c r="AJ42" s="29" t="e">
        <f t="shared" si="15"/>
        <v>#REF!</v>
      </c>
      <c r="AK42" s="29" t="e">
        <f t="shared" ref="AK42:BP42" si="16">AK6</f>
        <v>#REF!</v>
      </c>
      <c r="AL42" s="29" t="e">
        <f t="shared" si="16"/>
        <v>#REF!</v>
      </c>
      <c r="AM42" s="29" t="e">
        <f t="shared" si="16"/>
        <v>#REF!</v>
      </c>
      <c r="AN42" s="29" t="e">
        <f t="shared" si="16"/>
        <v>#REF!</v>
      </c>
      <c r="AO42" s="29" t="e">
        <f t="shared" si="16"/>
        <v>#REF!</v>
      </c>
      <c r="AP42" s="29" t="e">
        <f t="shared" si="16"/>
        <v>#REF!</v>
      </c>
      <c r="AQ42" s="29"/>
      <c r="AR42" s="29" t="e">
        <f t="shared" si="16"/>
        <v>#REF!</v>
      </c>
      <c r="AS42" s="29" t="e">
        <f t="shared" si="16"/>
        <v>#REF!</v>
      </c>
      <c r="AT42" s="29" t="e">
        <f t="shared" si="16"/>
        <v>#REF!</v>
      </c>
      <c r="AU42" s="29" t="e">
        <f t="shared" si="16"/>
        <v>#REF!</v>
      </c>
      <c r="AV42" s="29" t="e">
        <f t="shared" si="16"/>
        <v>#REF!</v>
      </c>
      <c r="AW42" s="29" t="e">
        <f t="shared" si="16"/>
        <v>#REF!</v>
      </c>
      <c r="AX42" s="29" t="e">
        <f t="shared" si="16"/>
        <v>#REF!</v>
      </c>
      <c r="AY42" s="29" t="e">
        <f t="shared" si="16"/>
        <v>#REF!</v>
      </c>
      <c r="AZ42" s="29" t="e">
        <f t="shared" si="16"/>
        <v>#REF!</v>
      </c>
      <c r="BA42" s="29" t="e">
        <f t="shared" si="16"/>
        <v>#REF!</v>
      </c>
      <c r="BB42" s="29" t="e">
        <f t="shared" si="16"/>
        <v>#REF!</v>
      </c>
      <c r="BC42" s="29" t="e">
        <f t="shared" si="16"/>
        <v>#REF!</v>
      </c>
      <c r="BD42" s="29"/>
      <c r="BE42" s="29" t="e">
        <f t="shared" si="16"/>
        <v>#REF!</v>
      </c>
      <c r="BF42" s="29" t="e">
        <f t="shared" si="16"/>
        <v>#REF!</v>
      </c>
      <c r="BG42" s="29" t="e">
        <f t="shared" si="16"/>
        <v>#REF!</v>
      </c>
      <c r="BH42" s="29" t="e">
        <f t="shared" si="16"/>
        <v>#REF!</v>
      </c>
      <c r="BI42" s="29" t="e">
        <f t="shared" si="16"/>
        <v>#REF!</v>
      </c>
      <c r="BJ42" s="29" t="e">
        <f t="shared" si="16"/>
        <v>#REF!</v>
      </c>
      <c r="BK42" s="29" t="e">
        <f t="shared" si="16"/>
        <v>#REF!</v>
      </c>
      <c r="BL42" s="29" t="e">
        <f t="shared" si="16"/>
        <v>#REF!</v>
      </c>
      <c r="BM42" s="29" t="e">
        <f t="shared" si="16"/>
        <v>#REF!</v>
      </c>
      <c r="BN42" s="29" t="e">
        <f t="shared" si="16"/>
        <v>#REF!</v>
      </c>
      <c r="BO42" s="29" t="e">
        <f t="shared" si="16"/>
        <v>#REF!</v>
      </c>
      <c r="BP42" s="29" t="e">
        <f t="shared" si="16"/>
        <v>#REF!</v>
      </c>
      <c r="BQ42" s="29"/>
      <c r="BR42" s="29" t="e">
        <f t="shared" ref="BR42:CV42" si="17">BR6</f>
        <v>#REF!</v>
      </c>
      <c r="BS42" s="29" t="e">
        <f t="shared" si="17"/>
        <v>#REF!</v>
      </c>
      <c r="BT42" s="29" t="e">
        <f t="shared" si="17"/>
        <v>#REF!</v>
      </c>
      <c r="BU42" s="29" t="e">
        <f t="shared" si="17"/>
        <v>#REF!</v>
      </c>
      <c r="BV42" s="29" t="e">
        <f t="shared" si="17"/>
        <v>#REF!</v>
      </c>
      <c r="BW42" s="29" t="e">
        <f t="shared" si="17"/>
        <v>#REF!</v>
      </c>
      <c r="BX42" s="29" t="e">
        <f t="shared" si="17"/>
        <v>#REF!</v>
      </c>
      <c r="BY42" s="29" t="e">
        <f t="shared" si="17"/>
        <v>#REF!</v>
      </c>
      <c r="BZ42" s="29" t="e">
        <f t="shared" si="17"/>
        <v>#REF!</v>
      </c>
      <c r="CA42" s="29" t="e">
        <f t="shared" si="17"/>
        <v>#REF!</v>
      </c>
      <c r="CB42" s="29" t="e">
        <f t="shared" si="17"/>
        <v>#REF!</v>
      </c>
      <c r="CC42" s="29" t="e">
        <f t="shared" si="17"/>
        <v>#REF!</v>
      </c>
      <c r="CD42" s="29"/>
      <c r="CE42" s="29" t="e">
        <f t="shared" si="17"/>
        <v>#REF!</v>
      </c>
      <c r="CF42" s="29" t="e">
        <f t="shared" si="17"/>
        <v>#REF!</v>
      </c>
      <c r="CG42" s="29" t="e">
        <f t="shared" si="17"/>
        <v>#REF!</v>
      </c>
      <c r="CH42" s="29" t="e">
        <f t="shared" si="17"/>
        <v>#REF!</v>
      </c>
      <c r="CI42" s="29" t="e">
        <f t="shared" si="17"/>
        <v>#REF!</v>
      </c>
      <c r="CJ42" s="29" t="e">
        <f t="shared" si="17"/>
        <v>#REF!</v>
      </c>
      <c r="CK42" s="29" t="e">
        <f t="shared" si="17"/>
        <v>#REF!</v>
      </c>
      <c r="CL42" s="29" t="e">
        <f t="shared" si="17"/>
        <v>#REF!</v>
      </c>
      <c r="CM42" s="29" t="e">
        <f t="shared" si="17"/>
        <v>#REF!</v>
      </c>
      <c r="CN42" s="29" t="e">
        <f t="shared" si="17"/>
        <v>#REF!</v>
      </c>
      <c r="CO42" s="29" t="e">
        <f t="shared" si="17"/>
        <v>#REF!</v>
      </c>
      <c r="CP42" s="29" t="e">
        <f t="shared" si="17"/>
        <v>#REF!</v>
      </c>
      <c r="CQ42" s="29"/>
      <c r="CR42" s="29" t="e">
        <f t="shared" si="17"/>
        <v>#REF!</v>
      </c>
      <c r="CS42" s="29" t="e">
        <f t="shared" si="17"/>
        <v>#REF!</v>
      </c>
      <c r="CT42" s="29" t="e">
        <f t="shared" si="17"/>
        <v>#REF!</v>
      </c>
      <c r="CU42" s="29" t="e">
        <f t="shared" si="17"/>
        <v>#REF!</v>
      </c>
      <c r="CV42" s="29" t="e">
        <f t="shared" si="17"/>
        <v>#REF!</v>
      </c>
      <c r="CW42" s="29" t="e">
        <f t="shared" ref="CW42:EC42" si="18">CW6</f>
        <v>#REF!</v>
      </c>
      <c r="CX42" s="29" t="e">
        <f t="shared" si="18"/>
        <v>#REF!</v>
      </c>
      <c r="CY42" s="29" t="e">
        <f t="shared" si="18"/>
        <v>#REF!</v>
      </c>
      <c r="CZ42" s="29" t="e">
        <f t="shared" si="18"/>
        <v>#REF!</v>
      </c>
      <c r="DA42" s="29" t="e">
        <f t="shared" si="18"/>
        <v>#REF!</v>
      </c>
      <c r="DB42" s="29" t="e">
        <f t="shared" si="18"/>
        <v>#REF!</v>
      </c>
      <c r="DC42" s="29" t="e">
        <f t="shared" si="18"/>
        <v>#REF!</v>
      </c>
      <c r="DD42" s="29"/>
      <c r="DE42" s="29" t="e">
        <f t="shared" si="18"/>
        <v>#REF!</v>
      </c>
      <c r="DF42" s="29" t="e">
        <f t="shared" si="18"/>
        <v>#REF!</v>
      </c>
      <c r="DG42" s="29" t="e">
        <f t="shared" si="18"/>
        <v>#REF!</v>
      </c>
      <c r="DH42" s="29" t="e">
        <f t="shared" si="18"/>
        <v>#REF!</v>
      </c>
      <c r="DI42" s="29" t="e">
        <f t="shared" si="18"/>
        <v>#REF!</v>
      </c>
      <c r="DJ42" s="29" t="e">
        <f t="shared" si="18"/>
        <v>#REF!</v>
      </c>
      <c r="DK42" s="29" t="e">
        <f t="shared" si="18"/>
        <v>#REF!</v>
      </c>
      <c r="DL42" s="29" t="e">
        <f t="shared" si="18"/>
        <v>#REF!</v>
      </c>
      <c r="DM42" s="29" t="e">
        <f t="shared" si="18"/>
        <v>#REF!</v>
      </c>
      <c r="DN42" s="29" t="e">
        <f t="shared" si="18"/>
        <v>#REF!</v>
      </c>
      <c r="DO42" s="29" t="e">
        <f t="shared" si="18"/>
        <v>#REF!</v>
      </c>
      <c r="DP42" s="29" t="e">
        <f t="shared" si="18"/>
        <v>#REF!</v>
      </c>
      <c r="DQ42" s="29"/>
      <c r="DR42" s="29" t="e">
        <f t="shared" si="18"/>
        <v>#REF!</v>
      </c>
      <c r="DS42" s="29" t="e">
        <f t="shared" si="18"/>
        <v>#REF!</v>
      </c>
      <c r="DT42" s="29" t="e">
        <f t="shared" si="18"/>
        <v>#REF!</v>
      </c>
      <c r="DU42" s="29" t="e">
        <f t="shared" si="18"/>
        <v>#REF!</v>
      </c>
      <c r="DV42" s="29" t="e">
        <f t="shared" si="18"/>
        <v>#REF!</v>
      </c>
      <c r="DW42" s="29" t="e">
        <f t="shared" si="18"/>
        <v>#REF!</v>
      </c>
      <c r="DX42" s="29" t="e">
        <f t="shared" si="18"/>
        <v>#REF!</v>
      </c>
      <c r="DY42" s="29" t="e">
        <f t="shared" si="18"/>
        <v>#REF!</v>
      </c>
      <c r="DZ42" s="29" t="e">
        <f t="shared" si="18"/>
        <v>#REF!</v>
      </c>
      <c r="EA42" s="29" t="e">
        <f t="shared" si="18"/>
        <v>#REF!</v>
      </c>
      <c r="EB42" s="29" t="e">
        <f t="shared" si="18"/>
        <v>#REF!</v>
      </c>
      <c r="EC42" s="29" t="e">
        <f t="shared" si="18"/>
        <v>#REF!</v>
      </c>
    </row>
    <row r="43" spans="1:133" x14ac:dyDescent="0.2">
      <c r="A43" s="30"/>
      <c r="B43" s="25"/>
      <c r="C43" s="25"/>
      <c r="D43" s="25"/>
      <c r="E43" s="50" t="e">
        <f t="shared" ref="E43:AJ43" si="19">E7</f>
        <v>#REF!</v>
      </c>
      <c r="F43" s="50" t="e">
        <f t="shared" si="19"/>
        <v>#REF!</v>
      </c>
      <c r="G43" s="50" t="e">
        <f t="shared" si="19"/>
        <v>#REF!</v>
      </c>
      <c r="H43" s="50" t="e">
        <f t="shared" si="19"/>
        <v>#REF!</v>
      </c>
      <c r="I43" s="50" t="e">
        <f t="shared" si="19"/>
        <v>#REF!</v>
      </c>
      <c r="J43" s="50" t="e">
        <f t="shared" si="19"/>
        <v>#REF!</v>
      </c>
      <c r="K43" s="50" t="e">
        <f t="shared" si="19"/>
        <v>#REF!</v>
      </c>
      <c r="L43" s="50" t="e">
        <f t="shared" si="19"/>
        <v>#REF!</v>
      </c>
      <c r="M43" s="50" t="e">
        <f t="shared" si="19"/>
        <v>#REF!</v>
      </c>
      <c r="N43" s="50" t="str">
        <f t="shared" si="19"/>
        <v>October</v>
      </c>
      <c r="O43" s="50" t="str">
        <f t="shared" si="19"/>
        <v>November</v>
      </c>
      <c r="P43" s="50" t="str">
        <f t="shared" si="19"/>
        <v>December</v>
      </c>
      <c r="Q43" s="50"/>
      <c r="R43" s="50" t="str">
        <f t="shared" si="19"/>
        <v>January</v>
      </c>
      <c r="S43" s="50" t="str">
        <f t="shared" si="19"/>
        <v>February</v>
      </c>
      <c r="T43" s="50" t="str">
        <f t="shared" si="19"/>
        <v>March</v>
      </c>
      <c r="U43" s="50" t="str">
        <f t="shared" si="19"/>
        <v>April</v>
      </c>
      <c r="V43" s="50" t="str">
        <f t="shared" si="19"/>
        <v>May</v>
      </c>
      <c r="W43" s="50" t="str">
        <f t="shared" si="19"/>
        <v>June</v>
      </c>
      <c r="X43" s="50" t="str">
        <f t="shared" si="19"/>
        <v>July</v>
      </c>
      <c r="Y43" s="50" t="str">
        <f t="shared" si="19"/>
        <v>August</v>
      </c>
      <c r="Z43" s="50" t="str">
        <f t="shared" si="19"/>
        <v>September</v>
      </c>
      <c r="AA43" s="50" t="e">
        <f t="shared" si="19"/>
        <v>#REF!</v>
      </c>
      <c r="AB43" s="50" t="e">
        <f t="shared" si="19"/>
        <v>#REF!</v>
      </c>
      <c r="AC43" s="50" t="e">
        <f t="shared" si="19"/>
        <v>#REF!</v>
      </c>
      <c r="AD43" s="50"/>
      <c r="AE43" s="50" t="e">
        <f t="shared" si="19"/>
        <v>#REF!</v>
      </c>
      <c r="AF43" s="50" t="e">
        <f t="shared" si="19"/>
        <v>#REF!</v>
      </c>
      <c r="AG43" s="50" t="e">
        <f t="shared" si="19"/>
        <v>#REF!</v>
      </c>
      <c r="AH43" s="50" t="e">
        <f t="shared" si="19"/>
        <v>#REF!</v>
      </c>
      <c r="AI43" s="50" t="e">
        <f t="shared" si="19"/>
        <v>#REF!</v>
      </c>
      <c r="AJ43" s="50" t="e">
        <f t="shared" si="19"/>
        <v>#REF!</v>
      </c>
      <c r="AK43" s="50" t="e">
        <f t="shared" ref="AK43:BP43" si="20">AK7</f>
        <v>#REF!</v>
      </c>
      <c r="AL43" s="50" t="e">
        <f t="shared" si="20"/>
        <v>#REF!</v>
      </c>
      <c r="AM43" s="50" t="e">
        <f t="shared" si="20"/>
        <v>#REF!</v>
      </c>
      <c r="AN43" s="50" t="e">
        <f t="shared" si="20"/>
        <v>#REF!</v>
      </c>
      <c r="AO43" s="50" t="e">
        <f t="shared" si="20"/>
        <v>#REF!</v>
      </c>
      <c r="AP43" s="50" t="e">
        <f t="shared" si="20"/>
        <v>#REF!</v>
      </c>
      <c r="AQ43" s="50"/>
      <c r="AR43" s="50" t="e">
        <f t="shared" si="20"/>
        <v>#REF!</v>
      </c>
      <c r="AS43" s="50" t="e">
        <f t="shared" si="20"/>
        <v>#REF!</v>
      </c>
      <c r="AT43" s="50" t="e">
        <f t="shared" si="20"/>
        <v>#REF!</v>
      </c>
      <c r="AU43" s="50" t="e">
        <f t="shared" si="20"/>
        <v>#REF!</v>
      </c>
      <c r="AV43" s="50" t="e">
        <f t="shared" si="20"/>
        <v>#REF!</v>
      </c>
      <c r="AW43" s="50" t="e">
        <f t="shared" si="20"/>
        <v>#REF!</v>
      </c>
      <c r="AX43" s="50" t="e">
        <f t="shared" si="20"/>
        <v>#REF!</v>
      </c>
      <c r="AY43" s="50" t="e">
        <f t="shared" si="20"/>
        <v>#REF!</v>
      </c>
      <c r="AZ43" s="50" t="e">
        <f t="shared" si="20"/>
        <v>#REF!</v>
      </c>
      <c r="BA43" s="50" t="e">
        <f t="shared" si="20"/>
        <v>#REF!</v>
      </c>
      <c r="BB43" s="50" t="e">
        <f t="shared" si="20"/>
        <v>#REF!</v>
      </c>
      <c r="BC43" s="50" t="e">
        <f t="shared" si="20"/>
        <v>#REF!</v>
      </c>
      <c r="BD43" s="50"/>
      <c r="BE43" s="50" t="e">
        <f t="shared" si="20"/>
        <v>#REF!</v>
      </c>
      <c r="BF43" s="50" t="e">
        <f t="shared" si="20"/>
        <v>#REF!</v>
      </c>
      <c r="BG43" s="50" t="e">
        <f t="shared" si="20"/>
        <v>#REF!</v>
      </c>
      <c r="BH43" s="50" t="e">
        <f t="shared" si="20"/>
        <v>#REF!</v>
      </c>
      <c r="BI43" s="50" t="e">
        <f t="shared" si="20"/>
        <v>#REF!</v>
      </c>
      <c r="BJ43" s="50" t="e">
        <f t="shared" si="20"/>
        <v>#REF!</v>
      </c>
      <c r="BK43" s="50" t="e">
        <f t="shared" si="20"/>
        <v>#REF!</v>
      </c>
      <c r="BL43" s="50" t="e">
        <f t="shared" si="20"/>
        <v>#REF!</v>
      </c>
      <c r="BM43" s="50" t="e">
        <f t="shared" si="20"/>
        <v>#REF!</v>
      </c>
      <c r="BN43" s="50" t="e">
        <f t="shared" si="20"/>
        <v>#REF!</v>
      </c>
      <c r="BO43" s="50" t="e">
        <f t="shared" si="20"/>
        <v>#REF!</v>
      </c>
      <c r="BP43" s="50" t="e">
        <f t="shared" si="20"/>
        <v>#REF!</v>
      </c>
      <c r="BQ43" s="50"/>
      <c r="BR43" s="50" t="e">
        <f t="shared" ref="BR43:CV43" si="21">BR7</f>
        <v>#REF!</v>
      </c>
      <c r="BS43" s="50" t="e">
        <f t="shared" si="21"/>
        <v>#REF!</v>
      </c>
      <c r="BT43" s="50" t="e">
        <f t="shared" si="21"/>
        <v>#REF!</v>
      </c>
      <c r="BU43" s="50" t="e">
        <f t="shared" si="21"/>
        <v>#REF!</v>
      </c>
      <c r="BV43" s="50" t="e">
        <f t="shared" si="21"/>
        <v>#REF!</v>
      </c>
      <c r="BW43" s="50" t="e">
        <f t="shared" si="21"/>
        <v>#REF!</v>
      </c>
      <c r="BX43" s="50" t="e">
        <f t="shared" si="21"/>
        <v>#REF!</v>
      </c>
      <c r="BY43" s="50" t="e">
        <f t="shared" si="21"/>
        <v>#REF!</v>
      </c>
      <c r="BZ43" s="50" t="e">
        <f t="shared" si="21"/>
        <v>#REF!</v>
      </c>
      <c r="CA43" s="50" t="e">
        <f t="shared" si="21"/>
        <v>#REF!</v>
      </c>
      <c r="CB43" s="50" t="e">
        <f t="shared" si="21"/>
        <v>#REF!</v>
      </c>
      <c r="CC43" s="50" t="e">
        <f t="shared" si="21"/>
        <v>#REF!</v>
      </c>
      <c r="CD43" s="50"/>
      <c r="CE43" s="50" t="e">
        <f t="shared" si="21"/>
        <v>#REF!</v>
      </c>
      <c r="CF43" s="50" t="e">
        <f t="shared" si="21"/>
        <v>#REF!</v>
      </c>
      <c r="CG43" s="50" t="e">
        <f t="shared" si="21"/>
        <v>#REF!</v>
      </c>
      <c r="CH43" s="50" t="e">
        <f t="shared" si="21"/>
        <v>#REF!</v>
      </c>
      <c r="CI43" s="50" t="e">
        <f t="shared" si="21"/>
        <v>#REF!</v>
      </c>
      <c r="CJ43" s="50" t="e">
        <f t="shared" si="21"/>
        <v>#REF!</v>
      </c>
      <c r="CK43" s="50" t="e">
        <f t="shared" si="21"/>
        <v>#REF!</v>
      </c>
      <c r="CL43" s="50" t="e">
        <f t="shared" si="21"/>
        <v>#REF!</v>
      </c>
      <c r="CM43" s="50" t="e">
        <f t="shared" si="21"/>
        <v>#REF!</v>
      </c>
      <c r="CN43" s="50" t="e">
        <f t="shared" si="21"/>
        <v>#REF!</v>
      </c>
      <c r="CO43" s="50" t="e">
        <f t="shared" si="21"/>
        <v>#REF!</v>
      </c>
      <c r="CP43" s="50" t="e">
        <f t="shared" si="21"/>
        <v>#REF!</v>
      </c>
      <c r="CQ43" s="50"/>
      <c r="CR43" s="50" t="e">
        <f t="shared" si="21"/>
        <v>#REF!</v>
      </c>
      <c r="CS43" s="50" t="e">
        <f t="shared" si="21"/>
        <v>#REF!</v>
      </c>
      <c r="CT43" s="50" t="e">
        <f t="shared" si="21"/>
        <v>#REF!</v>
      </c>
      <c r="CU43" s="50" t="e">
        <f t="shared" si="21"/>
        <v>#REF!</v>
      </c>
      <c r="CV43" s="50" t="e">
        <f t="shared" si="21"/>
        <v>#REF!</v>
      </c>
      <c r="CW43" s="50" t="e">
        <f t="shared" ref="CW43:EC43" si="22">CW7</f>
        <v>#REF!</v>
      </c>
      <c r="CX43" s="50" t="e">
        <f t="shared" si="22"/>
        <v>#REF!</v>
      </c>
      <c r="CY43" s="50" t="e">
        <f t="shared" si="22"/>
        <v>#REF!</v>
      </c>
      <c r="CZ43" s="50" t="e">
        <f t="shared" si="22"/>
        <v>#REF!</v>
      </c>
      <c r="DA43" s="50" t="e">
        <f t="shared" si="22"/>
        <v>#REF!</v>
      </c>
      <c r="DB43" s="50" t="e">
        <f t="shared" si="22"/>
        <v>#REF!</v>
      </c>
      <c r="DC43" s="50" t="e">
        <f t="shared" si="22"/>
        <v>#REF!</v>
      </c>
      <c r="DD43" s="50"/>
      <c r="DE43" s="50" t="e">
        <f t="shared" si="22"/>
        <v>#REF!</v>
      </c>
      <c r="DF43" s="50" t="e">
        <f t="shared" si="22"/>
        <v>#REF!</v>
      </c>
      <c r="DG43" s="50" t="e">
        <f t="shared" si="22"/>
        <v>#REF!</v>
      </c>
      <c r="DH43" s="50" t="e">
        <f t="shared" si="22"/>
        <v>#REF!</v>
      </c>
      <c r="DI43" s="50" t="e">
        <f t="shared" si="22"/>
        <v>#REF!</v>
      </c>
      <c r="DJ43" s="50" t="e">
        <f t="shared" si="22"/>
        <v>#REF!</v>
      </c>
      <c r="DK43" s="50" t="e">
        <f t="shared" si="22"/>
        <v>#REF!</v>
      </c>
      <c r="DL43" s="50" t="e">
        <f t="shared" si="22"/>
        <v>#REF!</v>
      </c>
      <c r="DM43" s="50" t="e">
        <f t="shared" si="22"/>
        <v>#REF!</v>
      </c>
      <c r="DN43" s="50" t="e">
        <f t="shared" si="22"/>
        <v>#REF!</v>
      </c>
      <c r="DO43" s="50" t="e">
        <f t="shared" si="22"/>
        <v>#REF!</v>
      </c>
      <c r="DP43" s="50" t="e">
        <f t="shared" si="22"/>
        <v>#REF!</v>
      </c>
      <c r="DQ43" s="50"/>
      <c r="DR43" s="50" t="e">
        <f t="shared" si="22"/>
        <v>#REF!</v>
      </c>
      <c r="DS43" s="50" t="e">
        <f t="shared" si="22"/>
        <v>#REF!</v>
      </c>
      <c r="DT43" s="50" t="e">
        <f t="shared" si="22"/>
        <v>#REF!</v>
      </c>
      <c r="DU43" s="50" t="e">
        <f t="shared" si="22"/>
        <v>#REF!</v>
      </c>
      <c r="DV43" s="50" t="e">
        <f t="shared" si="22"/>
        <v>#REF!</v>
      </c>
      <c r="DW43" s="50" t="e">
        <f t="shared" si="22"/>
        <v>#REF!</v>
      </c>
      <c r="DX43" s="50" t="e">
        <f t="shared" si="22"/>
        <v>#REF!</v>
      </c>
      <c r="DY43" s="50" t="e">
        <f t="shared" si="22"/>
        <v>#REF!</v>
      </c>
      <c r="DZ43" s="50" t="e">
        <f t="shared" si="22"/>
        <v>#REF!</v>
      </c>
      <c r="EA43" s="50" t="e">
        <f t="shared" si="22"/>
        <v>#REF!</v>
      </c>
      <c r="EB43" s="50" t="e">
        <f t="shared" si="22"/>
        <v>#REF!</v>
      </c>
      <c r="EC43" s="50" t="e">
        <f t="shared" si="22"/>
        <v>#REF!</v>
      </c>
    </row>
    <row r="44" spans="1:133" x14ac:dyDescent="0.2">
      <c r="A44" s="31" t="s">
        <v>65</v>
      </c>
      <c r="B44" s="25"/>
      <c r="C44" s="25"/>
      <c r="D44" s="25"/>
      <c r="E44" s="33"/>
      <c r="F44" s="33"/>
      <c r="G44" s="27"/>
    </row>
    <row r="45" spans="1:133" x14ac:dyDescent="0.2">
      <c r="A45" s="34"/>
      <c r="B45" s="34"/>
      <c r="C45" s="35"/>
      <c r="D45" s="35"/>
      <c r="E45" s="33"/>
      <c r="F45" s="33"/>
      <c r="G45" s="33"/>
    </row>
    <row r="46" spans="1:133" x14ac:dyDescent="0.2">
      <c r="A46" s="37">
        <f>+A10+10</f>
        <v>11</v>
      </c>
      <c r="B46" s="35" t="s">
        <v>12</v>
      </c>
      <c r="C46" s="34"/>
      <c r="D46" s="34"/>
      <c r="E46" s="39" t="e">
        <f>Volumes!#REF!/1000000</f>
        <v>#REF!</v>
      </c>
      <c r="F46" s="39" t="e">
        <f>Volumes!#REF!/1000000</f>
        <v>#REF!</v>
      </c>
      <c r="G46" s="39" t="e">
        <f>Volumes!#REF!/1000000</f>
        <v>#REF!</v>
      </c>
      <c r="H46" s="39" t="e">
        <f>Volumes!#REF!/1000000</f>
        <v>#REF!</v>
      </c>
      <c r="I46" s="39" t="e">
        <f>Volumes!#REF!/1000000</f>
        <v>#REF!</v>
      </c>
      <c r="J46" s="39" t="e">
        <f>Volumes!#REF!/1000000</f>
        <v>#REF!</v>
      </c>
      <c r="K46" s="39" t="e">
        <f>Volumes!#REF!/1000000</f>
        <v>#REF!</v>
      </c>
      <c r="L46" s="39" t="e">
        <f>Volumes!#REF!/1000000</f>
        <v>#REF!</v>
      </c>
      <c r="M46" s="39" t="e">
        <f>Volumes!#REF!/1000000</f>
        <v>#REF!</v>
      </c>
      <c r="N46" s="39" t="e">
        <f>Volumes!#REF!/1000000</f>
        <v>#REF!</v>
      </c>
      <c r="O46" s="39" t="e">
        <f>Volumes!#REF!/1000000</f>
        <v>#REF!</v>
      </c>
      <c r="P46" s="39" t="e">
        <f>Volumes!#REF!/1000000</f>
        <v>#REF!</v>
      </c>
      <c r="Q46" s="39"/>
      <c r="R46" s="39" t="e">
        <f>Volumes!#REF!/1000000</f>
        <v>#REF!</v>
      </c>
      <c r="S46" s="39" t="e">
        <f>Volumes!#REF!/1000000</f>
        <v>#REF!</v>
      </c>
      <c r="T46" s="39" t="e">
        <f>Volumes!#REF!/1000000</f>
        <v>#REF!</v>
      </c>
      <c r="U46" s="39" t="e">
        <f>Volumes!#REF!/1000000</f>
        <v>#REF!</v>
      </c>
      <c r="V46" s="39" t="e">
        <f>Volumes!#REF!/1000000</f>
        <v>#REF!</v>
      </c>
      <c r="W46" s="39" t="e">
        <f>Volumes!#REF!/1000000</f>
        <v>#REF!</v>
      </c>
      <c r="X46" s="39" t="e">
        <f>Volumes!#REF!/1000000</f>
        <v>#REF!</v>
      </c>
      <c r="Y46" s="39" t="e">
        <f>Volumes!#REF!/1000000</f>
        <v>#REF!</v>
      </c>
      <c r="Z46" s="39" t="e">
        <f>Volumes!#REF!/1000000</f>
        <v>#REF!</v>
      </c>
      <c r="AA46" s="39" t="e">
        <f>Volumes!#REF!/1000000</f>
        <v>#REF!</v>
      </c>
      <c r="AB46" s="39" t="e">
        <f>Volumes!#REF!/1000000</f>
        <v>#REF!</v>
      </c>
      <c r="AC46" s="39" t="e">
        <f>Volumes!#REF!/1000000</f>
        <v>#REF!</v>
      </c>
      <c r="AD46" s="39"/>
      <c r="AE46" s="39" t="e">
        <f>Volumes!#REF!/1000000</f>
        <v>#REF!</v>
      </c>
      <c r="AF46" s="39" t="e">
        <f>Volumes!#REF!/1000000</f>
        <v>#REF!</v>
      </c>
      <c r="AG46" s="39" t="e">
        <f>Volumes!#REF!/1000000</f>
        <v>#REF!</v>
      </c>
      <c r="AH46" s="39" t="e">
        <f>Volumes!#REF!/1000000</f>
        <v>#REF!</v>
      </c>
      <c r="AI46" s="39" t="e">
        <f>Volumes!#REF!/1000000</f>
        <v>#REF!</v>
      </c>
      <c r="AJ46" s="39" t="e">
        <f>Volumes!#REF!/1000000</f>
        <v>#REF!</v>
      </c>
      <c r="AK46" s="39" t="e">
        <f>Volumes!#REF!/1000000</f>
        <v>#REF!</v>
      </c>
      <c r="AL46" s="39" t="e">
        <f>Volumes!#REF!/1000000</f>
        <v>#REF!</v>
      </c>
      <c r="AM46" s="39" t="e">
        <f>Volumes!#REF!/1000000</f>
        <v>#REF!</v>
      </c>
      <c r="AN46" s="39" t="e">
        <f>Volumes!#REF!/1000000</f>
        <v>#REF!</v>
      </c>
      <c r="AO46" s="39" t="e">
        <f>Volumes!#REF!/1000000</f>
        <v>#REF!</v>
      </c>
      <c r="AP46" s="39" t="e">
        <f>Volumes!#REF!/1000000</f>
        <v>#REF!</v>
      </c>
      <c r="AQ46" s="39"/>
      <c r="AR46" s="39" t="e">
        <f>Volumes!#REF!/1000000</f>
        <v>#REF!</v>
      </c>
      <c r="AS46" s="39" t="e">
        <f>Volumes!#REF!/1000000</f>
        <v>#REF!</v>
      </c>
      <c r="AT46" s="39" t="e">
        <f>Volumes!#REF!/1000000</f>
        <v>#REF!</v>
      </c>
      <c r="AU46" s="39" t="e">
        <f>Volumes!#REF!/1000000</f>
        <v>#REF!</v>
      </c>
      <c r="AV46" s="39" t="e">
        <f>Volumes!#REF!/1000000</f>
        <v>#REF!</v>
      </c>
      <c r="AW46" s="39" t="e">
        <f>Volumes!#REF!/1000000</f>
        <v>#REF!</v>
      </c>
      <c r="AX46" s="39" t="e">
        <f>Volumes!#REF!/1000000</f>
        <v>#REF!</v>
      </c>
      <c r="AY46" s="39" t="e">
        <f>Volumes!#REF!/1000000</f>
        <v>#REF!</v>
      </c>
      <c r="AZ46" s="39" t="e">
        <f>Volumes!#REF!/1000000</f>
        <v>#REF!</v>
      </c>
      <c r="BA46" s="39" t="e">
        <f>Volumes!#REF!/1000000</f>
        <v>#REF!</v>
      </c>
      <c r="BB46" s="39" t="e">
        <f>Volumes!#REF!/1000000</f>
        <v>#REF!</v>
      </c>
      <c r="BC46" s="39" t="e">
        <f>Volumes!#REF!/1000000</f>
        <v>#REF!</v>
      </c>
      <c r="BD46" s="39"/>
      <c r="BE46" s="39" t="e">
        <f>Volumes!#REF!/1000000</f>
        <v>#REF!</v>
      </c>
      <c r="BF46" s="39" t="e">
        <f>Volumes!#REF!/1000000</f>
        <v>#REF!</v>
      </c>
      <c r="BG46" s="39" t="e">
        <f>Volumes!#REF!/1000000</f>
        <v>#REF!</v>
      </c>
      <c r="BH46" s="39" t="e">
        <f>Volumes!#REF!/1000000</f>
        <v>#REF!</v>
      </c>
      <c r="BI46" s="39" t="e">
        <f>Volumes!#REF!/1000000</f>
        <v>#REF!</v>
      </c>
      <c r="BJ46" s="39" t="e">
        <f>Volumes!#REF!/1000000</f>
        <v>#REF!</v>
      </c>
      <c r="BK46" s="39" t="e">
        <f>Volumes!#REF!/1000000</f>
        <v>#REF!</v>
      </c>
      <c r="BL46" s="39" t="e">
        <f>Volumes!#REF!/1000000</f>
        <v>#REF!</v>
      </c>
      <c r="BM46" s="39" t="e">
        <f>Volumes!#REF!/1000000</f>
        <v>#REF!</v>
      </c>
      <c r="BN46" s="39" t="e">
        <f>Volumes!#REF!/1000000</f>
        <v>#REF!</v>
      </c>
      <c r="BO46" s="39" t="e">
        <f>Volumes!#REF!/1000000</f>
        <v>#REF!</v>
      </c>
      <c r="BP46" s="39" t="e">
        <f>Volumes!#REF!/1000000</f>
        <v>#REF!</v>
      </c>
      <c r="BQ46" s="39"/>
      <c r="BR46" s="39" t="e">
        <f>Volumes!#REF!/1000000</f>
        <v>#REF!</v>
      </c>
      <c r="BS46" s="39" t="e">
        <f>Volumes!#REF!/1000000</f>
        <v>#REF!</v>
      </c>
      <c r="BT46" s="39" t="e">
        <f>Volumes!#REF!/1000000</f>
        <v>#REF!</v>
      </c>
      <c r="BU46" s="39" t="e">
        <f>Volumes!#REF!/1000000</f>
        <v>#REF!</v>
      </c>
      <c r="BV46" s="39" t="e">
        <f>Volumes!#REF!/1000000</f>
        <v>#REF!</v>
      </c>
      <c r="BW46" s="39" t="e">
        <f>Volumes!#REF!/1000000</f>
        <v>#REF!</v>
      </c>
      <c r="BX46" s="39" t="e">
        <f>Volumes!#REF!/1000000</f>
        <v>#REF!</v>
      </c>
      <c r="BY46" s="39" t="e">
        <f>Volumes!#REF!/1000000</f>
        <v>#REF!</v>
      </c>
      <c r="BZ46" s="39" t="e">
        <f>Volumes!#REF!/1000000</f>
        <v>#REF!</v>
      </c>
      <c r="CA46" s="39" t="e">
        <f>Volumes!#REF!/1000000</f>
        <v>#REF!</v>
      </c>
      <c r="CB46" s="39" t="e">
        <f>Volumes!#REF!/1000000</f>
        <v>#REF!</v>
      </c>
      <c r="CC46" s="39" t="e">
        <f>Volumes!#REF!/1000000</f>
        <v>#REF!</v>
      </c>
      <c r="CD46" s="39"/>
      <c r="CE46" s="39" t="e">
        <f>Volumes!#REF!/1000000</f>
        <v>#REF!</v>
      </c>
      <c r="CF46" s="39" t="e">
        <f>Volumes!#REF!/1000000</f>
        <v>#REF!</v>
      </c>
      <c r="CG46" s="39" t="e">
        <f>Volumes!#REF!/1000000</f>
        <v>#REF!</v>
      </c>
      <c r="CH46" s="39" t="e">
        <f>Volumes!#REF!/1000000</f>
        <v>#REF!</v>
      </c>
      <c r="CI46" s="39" t="e">
        <f>Volumes!#REF!/1000000</f>
        <v>#REF!</v>
      </c>
      <c r="CJ46" s="39" t="e">
        <f>Volumes!#REF!/1000000</f>
        <v>#REF!</v>
      </c>
      <c r="CK46" s="39" t="e">
        <f>Volumes!#REF!/1000000</f>
        <v>#REF!</v>
      </c>
      <c r="CL46" s="39" t="e">
        <f>Volumes!#REF!/1000000</f>
        <v>#REF!</v>
      </c>
      <c r="CM46" s="39" t="e">
        <f>Volumes!#REF!/1000000</f>
        <v>#REF!</v>
      </c>
      <c r="CN46" s="39" t="e">
        <f>Volumes!#REF!/1000000</f>
        <v>#REF!</v>
      </c>
      <c r="CO46" s="39" t="e">
        <f>Volumes!#REF!/1000000</f>
        <v>#REF!</v>
      </c>
      <c r="CP46" s="39" t="e">
        <f>Volumes!#REF!/1000000</f>
        <v>#REF!</v>
      </c>
      <c r="CQ46" s="39"/>
      <c r="CR46" s="39" t="e">
        <f>Volumes!#REF!/1000000</f>
        <v>#REF!</v>
      </c>
      <c r="CS46" s="39" t="e">
        <f>Volumes!#REF!/1000000</f>
        <v>#REF!</v>
      </c>
      <c r="CT46" s="39" t="e">
        <f>Volumes!#REF!/1000000</f>
        <v>#REF!</v>
      </c>
      <c r="CU46" s="39" t="e">
        <f>Volumes!#REF!/1000000</f>
        <v>#REF!</v>
      </c>
      <c r="CV46" s="39" t="e">
        <f>Volumes!#REF!/1000000</f>
        <v>#REF!</v>
      </c>
      <c r="CW46" s="39" t="e">
        <f>Volumes!#REF!/1000000</f>
        <v>#REF!</v>
      </c>
      <c r="CX46" s="39" t="e">
        <f>Volumes!#REF!/1000000</f>
        <v>#REF!</v>
      </c>
      <c r="CY46" s="39" t="e">
        <f>Volumes!#REF!/1000000</f>
        <v>#REF!</v>
      </c>
      <c r="CZ46" s="39" t="e">
        <f>Volumes!#REF!/1000000</f>
        <v>#REF!</v>
      </c>
      <c r="DA46" s="39" t="e">
        <f>Volumes!#REF!/1000000</f>
        <v>#REF!</v>
      </c>
      <c r="DB46" s="39" t="e">
        <f>Volumes!#REF!/1000000</f>
        <v>#REF!</v>
      </c>
      <c r="DC46" s="39" t="e">
        <f>Volumes!#REF!/1000000</f>
        <v>#REF!</v>
      </c>
      <c r="DD46" s="39"/>
      <c r="DE46" s="39" t="e">
        <f>Volumes!#REF!/1000000</f>
        <v>#REF!</v>
      </c>
      <c r="DF46" s="39" t="e">
        <f>Volumes!#REF!/1000000</f>
        <v>#REF!</v>
      </c>
      <c r="DG46" s="39" t="e">
        <f>Volumes!#REF!/1000000</f>
        <v>#REF!</v>
      </c>
      <c r="DH46" s="39" t="e">
        <f>Volumes!#REF!/1000000</f>
        <v>#REF!</v>
      </c>
      <c r="DI46" s="39" t="e">
        <f>Volumes!#REF!/1000000</f>
        <v>#REF!</v>
      </c>
      <c r="DJ46" s="39" t="e">
        <f>Volumes!#REF!/1000000</f>
        <v>#REF!</v>
      </c>
      <c r="DK46" s="39" t="e">
        <f>Volumes!#REF!/1000000</f>
        <v>#REF!</v>
      </c>
      <c r="DL46" s="39" t="e">
        <f>Volumes!#REF!/1000000</f>
        <v>#REF!</v>
      </c>
      <c r="DM46" s="39" t="e">
        <f>Volumes!#REF!/1000000</f>
        <v>#REF!</v>
      </c>
      <c r="DN46" s="39" t="e">
        <f>Volumes!#REF!/1000000</f>
        <v>#REF!</v>
      </c>
      <c r="DO46" s="39" t="e">
        <f>Volumes!#REF!/1000000</f>
        <v>#REF!</v>
      </c>
      <c r="DP46" s="39" t="e">
        <f>Volumes!#REF!/1000000</f>
        <v>#REF!</v>
      </c>
      <c r="DQ46" s="39"/>
      <c r="DR46" s="39" t="e">
        <f>Volumes!#REF!/1000000</f>
        <v>#REF!</v>
      </c>
      <c r="DS46" s="39" t="e">
        <f>Volumes!#REF!/1000000</f>
        <v>#REF!</v>
      </c>
      <c r="DT46" s="39" t="e">
        <f>Volumes!#REF!/1000000</f>
        <v>#REF!</v>
      </c>
      <c r="DU46" s="39" t="e">
        <f>Volumes!#REF!/1000000</f>
        <v>#REF!</v>
      </c>
      <c r="DV46" s="39" t="e">
        <f>Volumes!#REF!/1000000</f>
        <v>#REF!</v>
      </c>
      <c r="DW46" s="39" t="e">
        <f>Volumes!#REF!/1000000</f>
        <v>#REF!</v>
      </c>
      <c r="DX46" s="39" t="e">
        <f>Volumes!#REF!/1000000</f>
        <v>#REF!</v>
      </c>
      <c r="DY46" s="39" t="e">
        <f>Volumes!#REF!/1000000</f>
        <v>#REF!</v>
      </c>
      <c r="DZ46" s="39" t="e">
        <f>Volumes!#REF!/1000000</f>
        <v>#REF!</v>
      </c>
      <c r="EA46" s="39" t="e">
        <f>Volumes!#REF!/1000000</f>
        <v>#REF!</v>
      </c>
      <c r="EB46" s="39" t="e">
        <f>Volumes!#REF!/1000000</f>
        <v>#REF!</v>
      </c>
      <c r="EC46" s="39" t="e">
        <f>Volumes!#REF!/1000000</f>
        <v>#REF!</v>
      </c>
    </row>
    <row r="47" spans="1:133" x14ac:dyDescent="0.2">
      <c r="A47" s="37">
        <f>+A11+10</f>
        <v>12</v>
      </c>
      <c r="B47" s="35" t="s">
        <v>26</v>
      </c>
      <c r="C47" s="34"/>
      <c r="D47" s="34"/>
      <c r="E47" s="40" t="e">
        <f>Volumes!#REF!/1000000</f>
        <v>#REF!</v>
      </c>
      <c r="F47" s="40" t="e">
        <f>Volumes!#REF!/1000000</f>
        <v>#REF!</v>
      </c>
      <c r="G47" s="40" t="e">
        <f>Volumes!#REF!/1000000</f>
        <v>#REF!</v>
      </c>
      <c r="H47" s="40" t="e">
        <f>Volumes!#REF!/1000000</f>
        <v>#REF!</v>
      </c>
      <c r="I47" s="40" t="e">
        <f>Volumes!#REF!/1000000</f>
        <v>#REF!</v>
      </c>
      <c r="J47" s="40" t="e">
        <f>Volumes!#REF!/1000000</f>
        <v>#REF!</v>
      </c>
      <c r="K47" s="40" t="e">
        <f>Volumes!#REF!/1000000</f>
        <v>#REF!</v>
      </c>
      <c r="L47" s="40" t="e">
        <f>Volumes!#REF!/1000000</f>
        <v>#REF!</v>
      </c>
      <c r="M47" s="40" t="e">
        <f>Volumes!#REF!/1000000</f>
        <v>#REF!</v>
      </c>
      <c r="N47" s="40" t="e">
        <f>Volumes!#REF!/1000000</f>
        <v>#REF!</v>
      </c>
      <c r="O47" s="40" t="e">
        <f>Volumes!#REF!/1000000</f>
        <v>#REF!</v>
      </c>
      <c r="P47" s="40" t="e">
        <f>Volumes!#REF!/1000000</f>
        <v>#REF!</v>
      </c>
      <c r="Q47" s="40"/>
      <c r="R47" s="40" t="e">
        <f>Volumes!#REF!/1000000</f>
        <v>#REF!</v>
      </c>
      <c r="S47" s="40" t="e">
        <f>Volumes!#REF!/1000000</f>
        <v>#REF!</v>
      </c>
      <c r="T47" s="40" t="e">
        <f>Volumes!#REF!/1000000</f>
        <v>#REF!</v>
      </c>
      <c r="U47" s="40" t="e">
        <f>Volumes!#REF!/1000000</f>
        <v>#REF!</v>
      </c>
      <c r="V47" s="40" t="e">
        <f>Volumes!#REF!/1000000</f>
        <v>#REF!</v>
      </c>
      <c r="W47" s="40" t="e">
        <f>Volumes!#REF!/1000000</f>
        <v>#REF!</v>
      </c>
      <c r="X47" s="40" t="e">
        <f>Volumes!#REF!/1000000</f>
        <v>#REF!</v>
      </c>
      <c r="Y47" s="40" t="e">
        <f>Volumes!#REF!/1000000</f>
        <v>#REF!</v>
      </c>
      <c r="Z47" s="40" t="e">
        <f>Volumes!#REF!/1000000</f>
        <v>#REF!</v>
      </c>
      <c r="AA47" s="40" t="e">
        <f>Volumes!#REF!/1000000</f>
        <v>#REF!</v>
      </c>
      <c r="AB47" s="40" t="e">
        <f>Volumes!#REF!/1000000</f>
        <v>#REF!</v>
      </c>
      <c r="AC47" s="40" t="e">
        <f>Volumes!#REF!/1000000</f>
        <v>#REF!</v>
      </c>
      <c r="AD47" s="40"/>
      <c r="AE47" s="40" t="e">
        <f>Volumes!#REF!/1000000</f>
        <v>#REF!</v>
      </c>
      <c r="AF47" s="40" t="e">
        <f>Volumes!#REF!/1000000</f>
        <v>#REF!</v>
      </c>
      <c r="AG47" s="40" t="e">
        <f>Volumes!#REF!/1000000</f>
        <v>#REF!</v>
      </c>
      <c r="AH47" s="40" t="e">
        <f>Volumes!#REF!/1000000</f>
        <v>#REF!</v>
      </c>
      <c r="AI47" s="40" t="e">
        <f>Volumes!#REF!/1000000</f>
        <v>#REF!</v>
      </c>
      <c r="AJ47" s="40" t="e">
        <f>Volumes!#REF!/1000000</f>
        <v>#REF!</v>
      </c>
      <c r="AK47" s="40" t="e">
        <f>Volumes!#REF!/1000000</f>
        <v>#REF!</v>
      </c>
      <c r="AL47" s="40" t="e">
        <f>Volumes!#REF!/1000000</f>
        <v>#REF!</v>
      </c>
      <c r="AM47" s="40" t="e">
        <f>Volumes!#REF!/1000000</f>
        <v>#REF!</v>
      </c>
      <c r="AN47" s="40" t="e">
        <f>Volumes!#REF!/1000000</f>
        <v>#REF!</v>
      </c>
      <c r="AO47" s="40" t="e">
        <f>Volumes!#REF!/1000000</f>
        <v>#REF!</v>
      </c>
      <c r="AP47" s="40" t="e">
        <f>Volumes!#REF!/1000000</f>
        <v>#REF!</v>
      </c>
      <c r="AQ47" s="40"/>
      <c r="AR47" s="40" t="e">
        <f>Volumes!#REF!/1000000</f>
        <v>#REF!</v>
      </c>
      <c r="AS47" s="40" t="e">
        <f>Volumes!#REF!/1000000</f>
        <v>#REF!</v>
      </c>
      <c r="AT47" s="40" t="e">
        <f>Volumes!#REF!/1000000</f>
        <v>#REF!</v>
      </c>
      <c r="AU47" s="40" t="e">
        <f>Volumes!#REF!/1000000</f>
        <v>#REF!</v>
      </c>
      <c r="AV47" s="40" t="e">
        <f>Volumes!#REF!/1000000</f>
        <v>#REF!</v>
      </c>
      <c r="AW47" s="40" t="e">
        <f>Volumes!#REF!/1000000</f>
        <v>#REF!</v>
      </c>
      <c r="AX47" s="40" t="e">
        <f>Volumes!#REF!/1000000</f>
        <v>#REF!</v>
      </c>
      <c r="AY47" s="40" t="e">
        <f>Volumes!#REF!/1000000</f>
        <v>#REF!</v>
      </c>
      <c r="AZ47" s="40" t="e">
        <f>Volumes!#REF!/1000000</f>
        <v>#REF!</v>
      </c>
      <c r="BA47" s="40" t="e">
        <f>Volumes!#REF!/1000000</f>
        <v>#REF!</v>
      </c>
      <c r="BB47" s="40" t="e">
        <f>Volumes!#REF!/1000000</f>
        <v>#REF!</v>
      </c>
      <c r="BC47" s="40" t="e">
        <f>Volumes!#REF!/1000000</f>
        <v>#REF!</v>
      </c>
      <c r="BD47" s="40"/>
      <c r="BE47" s="40" t="e">
        <f>Volumes!#REF!/1000000</f>
        <v>#REF!</v>
      </c>
      <c r="BF47" s="40" t="e">
        <f>Volumes!#REF!/1000000</f>
        <v>#REF!</v>
      </c>
      <c r="BG47" s="40" t="e">
        <f>Volumes!#REF!/1000000</f>
        <v>#REF!</v>
      </c>
      <c r="BH47" s="40" t="e">
        <f>Volumes!#REF!/1000000</f>
        <v>#REF!</v>
      </c>
      <c r="BI47" s="40" t="e">
        <f>Volumes!#REF!/1000000</f>
        <v>#REF!</v>
      </c>
      <c r="BJ47" s="40" t="e">
        <f>Volumes!#REF!/1000000</f>
        <v>#REF!</v>
      </c>
      <c r="BK47" s="40" t="e">
        <f>Volumes!#REF!/1000000</f>
        <v>#REF!</v>
      </c>
      <c r="BL47" s="40" t="e">
        <f>Volumes!#REF!/1000000</f>
        <v>#REF!</v>
      </c>
      <c r="BM47" s="40" t="e">
        <f>Volumes!#REF!/1000000</f>
        <v>#REF!</v>
      </c>
      <c r="BN47" s="40" t="e">
        <f>Volumes!#REF!/1000000</f>
        <v>#REF!</v>
      </c>
      <c r="BO47" s="40" t="e">
        <f>Volumes!#REF!/1000000</f>
        <v>#REF!</v>
      </c>
      <c r="BP47" s="40" t="e">
        <f>Volumes!#REF!/1000000</f>
        <v>#REF!</v>
      </c>
      <c r="BQ47" s="40"/>
      <c r="BR47" s="40" t="e">
        <f>Volumes!#REF!/1000000</f>
        <v>#REF!</v>
      </c>
      <c r="BS47" s="40" t="e">
        <f>Volumes!#REF!/1000000</f>
        <v>#REF!</v>
      </c>
      <c r="BT47" s="40" t="e">
        <f>Volumes!#REF!/1000000</f>
        <v>#REF!</v>
      </c>
      <c r="BU47" s="40" t="e">
        <f>Volumes!#REF!/1000000</f>
        <v>#REF!</v>
      </c>
      <c r="BV47" s="40" t="e">
        <f>Volumes!#REF!/1000000</f>
        <v>#REF!</v>
      </c>
      <c r="BW47" s="40" t="e">
        <f>Volumes!#REF!/1000000</f>
        <v>#REF!</v>
      </c>
      <c r="BX47" s="40" t="e">
        <f>Volumes!#REF!/1000000</f>
        <v>#REF!</v>
      </c>
      <c r="BY47" s="40" t="e">
        <f>Volumes!#REF!/1000000</f>
        <v>#REF!</v>
      </c>
      <c r="BZ47" s="40" t="e">
        <f>Volumes!#REF!/1000000</f>
        <v>#REF!</v>
      </c>
      <c r="CA47" s="40" t="e">
        <f>Volumes!#REF!/1000000</f>
        <v>#REF!</v>
      </c>
      <c r="CB47" s="40" t="e">
        <f>Volumes!#REF!/1000000</f>
        <v>#REF!</v>
      </c>
      <c r="CC47" s="40" t="e">
        <f>Volumes!#REF!/1000000</f>
        <v>#REF!</v>
      </c>
      <c r="CD47" s="40"/>
      <c r="CE47" s="40" t="e">
        <f>Volumes!#REF!/1000000</f>
        <v>#REF!</v>
      </c>
      <c r="CF47" s="40" t="e">
        <f>Volumes!#REF!/1000000</f>
        <v>#REF!</v>
      </c>
      <c r="CG47" s="40" t="e">
        <f>Volumes!#REF!/1000000</f>
        <v>#REF!</v>
      </c>
      <c r="CH47" s="40" t="e">
        <f>Volumes!#REF!/1000000</f>
        <v>#REF!</v>
      </c>
      <c r="CI47" s="40" t="e">
        <f>Volumes!#REF!/1000000</f>
        <v>#REF!</v>
      </c>
      <c r="CJ47" s="40" t="e">
        <f>Volumes!#REF!/1000000</f>
        <v>#REF!</v>
      </c>
      <c r="CK47" s="40" t="e">
        <f>Volumes!#REF!/1000000</f>
        <v>#REF!</v>
      </c>
      <c r="CL47" s="40" t="e">
        <f>Volumes!#REF!/1000000</f>
        <v>#REF!</v>
      </c>
      <c r="CM47" s="40" t="e">
        <f>Volumes!#REF!/1000000</f>
        <v>#REF!</v>
      </c>
      <c r="CN47" s="40" t="e">
        <f>Volumes!#REF!/1000000</f>
        <v>#REF!</v>
      </c>
      <c r="CO47" s="40" t="e">
        <f>Volumes!#REF!/1000000</f>
        <v>#REF!</v>
      </c>
      <c r="CP47" s="40" t="e">
        <f>Volumes!#REF!/1000000</f>
        <v>#REF!</v>
      </c>
      <c r="CQ47" s="40"/>
      <c r="CR47" s="40" t="e">
        <f>Volumes!#REF!/1000000</f>
        <v>#REF!</v>
      </c>
      <c r="CS47" s="40" t="e">
        <f>Volumes!#REF!/1000000</f>
        <v>#REF!</v>
      </c>
      <c r="CT47" s="40" t="e">
        <f>Volumes!#REF!/1000000</f>
        <v>#REF!</v>
      </c>
      <c r="CU47" s="40" t="e">
        <f>Volumes!#REF!/1000000</f>
        <v>#REF!</v>
      </c>
      <c r="CV47" s="40" t="e">
        <f>Volumes!#REF!/1000000</f>
        <v>#REF!</v>
      </c>
      <c r="CW47" s="40" t="e">
        <f>Volumes!#REF!/1000000</f>
        <v>#REF!</v>
      </c>
      <c r="CX47" s="40" t="e">
        <f>Volumes!#REF!/1000000</f>
        <v>#REF!</v>
      </c>
      <c r="CY47" s="40" t="e">
        <f>Volumes!#REF!/1000000</f>
        <v>#REF!</v>
      </c>
      <c r="CZ47" s="40" t="e">
        <f>Volumes!#REF!/1000000</f>
        <v>#REF!</v>
      </c>
      <c r="DA47" s="40" t="e">
        <f>Volumes!#REF!/1000000</f>
        <v>#REF!</v>
      </c>
      <c r="DB47" s="40" t="e">
        <f>Volumes!#REF!/1000000</f>
        <v>#REF!</v>
      </c>
      <c r="DC47" s="40" t="e">
        <f>Volumes!#REF!/1000000</f>
        <v>#REF!</v>
      </c>
      <c r="DD47" s="40"/>
      <c r="DE47" s="40" t="e">
        <f>Volumes!#REF!/1000000</f>
        <v>#REF!</v>
      </c>
      <c r="DF47" s="40" t="e">
        <f>Volumes!#REF!/1000000</f>
        <v>#REF!</v>
      </c>
      <c r="DG47" s="40" t="e">
        <f>Volumes!#REF!/1000000</f>
        <v>#REF!</v>
      </c>
      <c r="DH47" s="40" t="e">
        <f>Volumes!#REF!/1000000</f>
        <v>#REF!</v>
      </c>
      <c r="DI47" s="40" t="e">
        <f>Volumes!#REF!/1000000</f>
        <v>#REF!</v>
      </c>
      <c r="DJ47" s="40" t="e">
        <f>Volumes!#REF!/1000000</f>
        <v>#REF!</v>
      </c>
      <c r="DK47" s="40" t="e">
        <f>Volumes!#REF!/1000000</f>
        <v>#REF!</v>
      </c>
      <c r="DL47" s="40" t="e">
        <f>Volumes!#REF!/1000000</f>
        <v>#REF!</v>
      </c>
      <c r="DM47" s="40" t="e">
        <f>Volumes!#REF!/1000000</f>
        <v>#REF!</v>
      </c>
      <c r="DN47" s="40" t="e">
        <f>Volumes!#REF!/1000000</f>
        <v>#REF!</v>
      </c>
      <c r="DO47" s="40" t="e">
        <f>Volumes!#REF!/1000000</f>
        <v>#REF!</v>
      </c>
      <c r="DP47" s="40" t="e">
        <f>Volumes!#REF!/1000000</f>
        <v>#REF!</v>
      </c>
      <c r="DQ47" s="40"/>
      <c r="DR47" s="40" t="e">
        <f>Volumes!#REF!/1000000</f>
        <v>#REF!</v>
      </c>
      <c r="DS47" s="40" t="e">
        <f>Volumes!#REF!/1000000</f>
        <v>#REF!</v>
      </c>
      <c r="DT47" s="40" t="e">
        <f>Volumes!#REF!/1000000</f>
        <v>#REF!</v>
      </c>
      <c r="DU47" s="40" t="e">
        <f>Volumes!#REF!/1000000</f>
        <v>#REF!</v>
      </c>
      <c r="DV47" s="40" t="e">
        <f>Volumes!#REF!/1000000</f>
        <v>#REF!</v>
      </c>
      <c r="DW47" s="40" t="e">
        <f>Volumes!#REF!/1000000</f>
        <v>#REF!</v>
      </c>
      <c r="DX47" s="40" t="e">
        <f>Volumes!#REF!/1000000</f>
        <v>#REF!</v>
      </c>
      <c r="DY47" s="40" t="e">
        <f>Volumes!#REF!/1000000</f>
        <v>#REF!</v>
      </c>
      <c r="DZ47" s="40" t="e">
        <f>Volumes!#REF!/1000000</f>
        <v>#REF!</v>
      </c>
      <c r="EA47" s="40" t="e">
        <f>Volumes!#REF!/1000000</f>
        <v>#REF!</v>
      </c>
      <c r="EB47" s="40" t="e">
        <f>Volumes!#REF!/1000000</f>
        <v>#REF!</v>
      </c>
      <c r="EC47" s="40" t="e">
        <f>Volumes!#REF!/1000000</f>
        <v>#REF!</v>
      </c>
    </row>
    <row r="48" spans="1:133" x14ac:dyDescent="0.2">
      <c r="A48" s="37"/>
      <c r="B48" s="35"/>
      <c r="C48" s="34"/>
      <c r="D48" s="34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</row>
    <row r="49" spans="1:133" x14ac:dyDescent="0.2">
      <c r="A49" s="37">
        <f>+A13+10</f>
        <v>13</v>
      </c>
      <c r="B49" s="34"/>
      <c r="C49" s="34" t="s">
        <v>49</v>
      </c>
      <c r="D49" s="34"/>
      <c r="E49" s="41" t="e">
        <f t="shared" ref="E49" si="23">SUM(E46:E48)</f>
        <v>#REF!</v>
      </c>
      <c r="F49" s="41" t="e">
        <f t="shared" ref="F49:BP49" si="24">SUM(F46:F48)</f>
        <v>#REF!</v>
      </c>
      <c r="G49" s="41" t="e">
        <f t="shared" si="24"/>
        <v>#REF!</v>
      </c>
      <c r="H49" s="41" t="e">
        <f t="shared" si="24"/>
        <v>#REF!</v>
      </c>
      <c r="I49" s="41" t="e">
        <f t="shared" si="24"/>
        <v>#REF!</v>
      </c>
      <c r="J49" s="41" t="e">
        <f t="shared" si="24"/>
        <v>#REF!</v>
      </c>
      <c r="K49" s="41" t="e">
        <f t="shared" si="24"/>
        <v>#REF!</v>
      </c>
      <c r="L49" s="41" t="e">
        <f t="shared" si="24"/>
        <v>#REF!</v>
      </c>
      <c r="M49" s="41" t="e">
        <f t="shared" si="24"/>
        <v>#REF!</v>
      </c>
      <c r="N49" s="41" t="e">
        <f t="shared" si="24"/>
        <v>#REF!</v>
      </c>
      <c r="O49" s="41" t="e">
        <f t="shared" si="24"/>
        <v>#REF!</v>
      </c>
      <c r="P49" s="41" t="e">
        <f t="shared" si="24"/>
        <v>#REF!</v>
      </c>
      <c r="Q49" s="41"/>
      <c r="R49" s="41" t="e">
        <f t="shared" si="24"/>
        <v>#REF!</v>
      </c>
      <c r="S49" s="41" t="e">
        <f t="shared" si="24"/>
        <v>#REF!</v>
      </c>
      <c r="T49" s="41" t="e">
        <f t="shared" si="24"/>
        <v>#REF!</v>
      </c>
      <c r="U49" s="41" t="e">
        <f t="shared" si="24"/>
        <v>#REF!</v>
      </c>
      <c r="V49" s="41" t="e">
        <f t="shared" si="24"/>
        <v>#REF!</v>
      </c>
      <c r="W49" s="41" t="e">
        <f t="shared" si="24"/>
        <v>#REF!</v>
      </c>
      <c r="X49" s="41" t="e">
        <f t="shared" si="24"/>
        <v>#REF!</v>
      </c>
      <c r="Y49" s="41" t="e">
        <f t="shared" si="24"/>
        <v>#REF!</v>
      </c>
      <c r="Z49" s="41" t="e">
        <f t="shared" si="24"/>
        <v>#REF!</v>
      </c>
      <c r="AA49" s="41" t="e">
        <f t="shared" si="24"/>
        <v>#REF!</v>
      </c>
      <c r="AB49" s="41" t="e">
        <f t="shared" si="24"/>
        <v>#REF!</v>
      </c>
      <c r="AC49" s="41" t="e">
        <f t="shared" si="24"/>
        <v>#REF!</v>
      </c>
      <c r="AD49" s="41"/>
      <c r="AE49" s="41" t="e">
        <f t="shared" si="24"/>
        <v>#REF!</v>
      </c>
      <c r="AF49" s="41" t="e">
        <f t="shared" si="24"/>
        <v>#REF!</v>
      </c>
      <c r="AG49" s="41" t="e">
        <f t="shared" si="24"/>
        <v>#REF!</v>
      </c>
      <c r="AH49" s="41" t="e">
        <f t="shared" si="24"/>
        <v>#REF!</v>
      </c>
      <c r="AI49" s="41" t="e">
        <f t="shared" si="24"/>
        <v>#REF!</v>
      </c>
      <c r="AJ49" s="41" t="e">
        <f t="shared" si="24"/>
        <v>#REF!</v>
      </c>
      <c r="AK49" s="41" t="e">
        <f t="shared" si="24"/>
        <v>#REF!</v>
      </c>
      <c r="AL49" s="41" t="e">
        <f t="shared" si="24"/>
        <v>#REF!</v>
      </c>
      <c r="AM49" s="41" t="e">
        <f t="shared" si="24"/>
        <v>#REF!</v>
      </c>
      <c r="AN49" s="41" t="e">
        <f t="shared" si="24"/>
        <v>#REF!</v>
      </c>
      <c r="AO49" s="41" t="e">
        <f t="shared" si="24"/>
        <v>#REF!</v>
      </c>
      <c r="AP49" s="41" t="e">
        <f t="shared" si="24"/>
        <v>#REF!</v>
      </c>
      <c r="AQ49" s="41"/>
      <c r="AR49" s="41" t="e">
        <f t="shared" si="24"/>
        <v>#REF!</v>
      </c>
      <c r="AS49" s="41" t="e">
        <f t="shared" si="24"/>
        <v>#REF!</v>
      </c>
      <c r="AT49" s="41" t="e">
        <f t="shared" si="24"/>
        <v>#REF!</v>
      </c>
      <c r="AU49" s="41" t="e">
        <f t="shared" si="24"/>
        <v>#REF!</v>
      </c>
      <c r="AV49" s="41" t="e">
        <f t="shared" si="24"/>
        <v>#REF!</v>
      </c>
      <c r="AW49" s="41" t="e">
        <f t="shared" si="24"/>
        <v>#REF!</v>
      </c>
      <c r="AX49" s="41" t="e">
        <f t="shared" si="24"/>
        <v>#REF!</v>
      </c>
      <c r="AY49" s="41" t="e">
        <f t="shared" si="24"/>
        <v>#REF!</v>
      </c>
      <c r="AZ49" s="41" t="e">
        <f t="shared" si="24"/>
        <v>#REF!</v>
      </c>
      <c r="BA49" s="41" t="e">
        <f t="shared" si="24"/>
        <v>#REF!</v>
      </c>
      <c r="BB49" s="41" t="e">
        <f t="shared" si="24"/>
        <v>#REF!</v>
      </c>
      <c r="BC49" s="41" t="e">
        <f t="shared" si="24"/>
        <v>#REF!</v>
      </c>
      <c r="BD49" s="41"/>
      <c r="BE49" s="41" t="e">
        <f t="shared" si="24"/>
        <v>#REF!</v>
      </c>
      <c r="BF49" s="41" t="e">
        <f t="shared" si="24"/>
        <v>#REF!</v>
      </c>
      <c r="BG49" s="41" t="e">
        <f t="shared" si="24"/>
        <v>#REF!</v>
      </c>
      <c r="BH49" s="41" t="e">
        <f t="shared" si="24"/>
        <v>#REF!</v>
      </c>
      <c r="BI49" s="41" t="e">
        <f t="shared" si="24"/>
        <v>#REF!</v>
      </c>
      <c r="BJ49" s="41" t="e">
        <f t="shared" si="24"/>
        <v>#REF!</v>
      </c>
      <c r="BK49" s="41" t="e">
        <f t="shared" si="24"/>
        <v>#REF!</v>
      </c>
      <c r="BL49" s="41" t="e">
        <f t="shared" si="24"/>
        <v>#REF!</v>
      </c>
      <c r="BM49" s="41" t="e">
        <f t="shared" si="24"/>
        <v>#REF!</v>
      </c>
      <c r="BN49" s="41" t="e">
        <f t="shared" si="24"/>
        <v>#REF!</v>
      </c>
      <c r="BO49" s="41" t="e">
        <f t="shared" si="24"/>
        <v>#REF!</v>
      </c>
      <c r="BP49" s="41" t="e">
        <f t="shared" si="24"/>
        <v>#REF!</v>
      </c>
      <c r="BQ49" s="41"/>
      <c r="BR49" s="41" t="e">
        <f t="shared" ref="BR49:EC49" si="25">SUM(BR46:BR48)</f>
        <v>#REF!</v>
      </c>
      <c r="BS49" s="41" t="e">
        <f t="shared" si="25"/>
        <v>#REF!</v>
      </c>
      <c r="BT49" s="41" t="e">
        <f t="shared" si="25"/>
        <v>#REF!</v>
      </c>
      <c r="BU49" s="41" t="e">
        <f t="shared" si="25"/>
        <v>#REF!</v>
      </c>
      <c r="BV49" s="41" t="e">
        <f t="shared" si="25"/>
        <v>#REF!</v>
      </c>
      <c r="BW49" s="41" t="e">
        <f t="shared" si="25"/>
        <v>#REF!</v>
      </c>
      <c r="BX49" s="41" t="e">
        <f t="shared" si="25"/>
        <v>#REF!</v>
      </c>
      <c r="BY49" s="41" t="e">
        <f t="shared" si="25"/>
        <v>#REF!</v>
      </c>
      <c r="BZ49" s="41" t="e">
        <f t="shared" si="25"/>
        <v>#REF!</v>
      </c>
      <c r="CA49" s="41" t="e">
        <f t="shared" si="25"/>
        <v>#REF!</v>
      </c>
      <c r="CB49" s="41" t="e">
        <f t="shared" si="25"/>
        <v>#REF!</v>
      </c>
      <c r="CC49" s="41" t="e">
        <f t="shared" si="25"/>
        <v>#REF!</v>
      </c>
      <c r="CD49" s="41"/>
      <c r="CE49" s="41" t="e">
        <f t="shared" si="25"/>
        <v>#REF!</v>
      </c>
      <c r="CF49" s="41" t="e">
        <f t="shared" si="25"/>
        <v>#REF!</v>
      </c>
      <c r="CG49" s="41" t="e">
        <f t="shared" si="25"/>
        <v>#REF!</v>
      </c>
      <c r="CH49" s="41" t="e">
        <f t="shared" si="25"/>
        <v>#REF!</v>
      </c>
      <c r="CI49" s="41" t="e">
        <f t="shared" si="25"/>
        <v>#REF!</v>
      </c>
      <c r="CJ49" s="41" t="e">
        <f t="shared" si="25"/>
        <v>#REF!</v>
      </c>
      <c r="CK49" s="41" t="e">
        <f t="shared" si="25"/>
        <v>#REF!</v>
      </c>
      <c r="CL49" s="41" t="e">
        <f t="shared" si="25"/>
        <v>#REF!</v>
      </c>
      <c r="CM49" s="41" t="e">
        <f t="shared" si="25"/>
        <v>#REF!</v>
      </c>
      <c r="CN49" s="41" t="e">
        <f t="shared" si="25"/>
        <v>#REF!</v>
      </c>
      <c r="CO49" s="41" t="e">
        <f t="shared" si="25"/>
        <v>#REF!</v>
      </c>
      <c r="CP49" s="41" t="e">
        <f t="shared" si="25"/>
        <v>#REF!</v>
      </c>
      <c r="CQ49" s="41"/>
      <c r="CR49" s="41" t="e">
        <f t="shared" si="25"/>
        <v>#REF!</v>
      </c>
      <c r="CS49" s="41" t="e">
        <f t="shared" si="25"/>
        <v>#REF!</v>
      </c>
      <c r="CT49" s="41" t="e">
        <f t="shared" si="25"/>
        <v>#REF!</v>
      </c>
      <c r="CU49" s="41" t="e">
        <f t="shared" si="25"/>
        <v>#REF!</v>
      </c>
      <c r="CV49" s="41" t="e">
        <f t="shared" si="25"/>
        <v>#REF!</v>
      </c>
      <c r="CW49" s="41" t="e">
        <f t="shared" si="25"/>
        <v>#REF!</v>
      </c>
      <c r="CX49" s="41" t="e">
        <f t="shared" si="25"/>
        <v>#REF!</v>
      </c>
      <c r="CY49" s="41" t="e">
        <f t="shared" si="25"/>
        <v>#REF!</v>
      </c>
      <c r="CZ49" s="41" t="e">
        <f t="shared" si="25"/>
        <v>#REF!</v>
      </c>
      <c r="DA49" s="41" t="e">
        <f t="shared" si="25"/>
        <v>#REF!</v>
      </c>
      <c r="DB49" s="41" t="e">
        <f t="shared" si="25"/>
        <v>#REF!</v>
      </c>
      <c r="DC49" s="41" t="e">
        <f t="shared" si="25"/>
        <v>#REF!</v>
      </c>
      <c r="DD49" s="41"/>
      <c r="DE49" s="41" t="e">
        <f t="shared" si="25"/>
        <v>#REF!</v>
      </c>
      <c r="DF49" s="41" t="e">
        <f t="shared" si="25"/>
        <v>#REF!</v>
      </c>
      <c r="DG49" s="41" t="e">
        <f t="shared" si="25"/>
        <v>#REF!</v>
      </c>
      <c r="DH49" s="41" t="e">
        <f t="shared" si="25"/>
        <v>#REF!</v>
      </c>
      <c r="DI49" s="41" t="e">
        <f t="shared" si="25"/>
        <v>#REF!</v>
      </c>
      <c r="DJ49" s="41" t="e">
        <f t="shared" si="25"/>
        <v>#REF!</v>
      </c>
      <c r="DK49" s="41" t="e">
        <f t="shared" si="25"/>
        <v>#REF!</v>
      </c>
      <c r="DL49" s="41" t="e">
        <f t="shared" si="25"/>
        <v>#REF!</v>
      </c>
      <c r="DM49" s="41" t="e">
        <f t="shared" si="25"/>
        <v>#REF!</v>
      </c>
      <c r="DN49" s="41" t="e">
        <f t="shared" si="25"/>
        <v>#REF!</v>
      </c>
      <c r="DO49" s="41" t="e">
        <f t="shared" si="25"/>
        <v>#REF!</v>
      </c>
      <c r="DP49" s="41" t="e">
        <f t="shared" si="25"/>
        <v>#REF!</v>
      </c>
      <c r="DQ49" s="41"/>
      <c r="DR49" s="41" t="e">
        <f t="shared" si="25"/>
        <v>#REF!</v>
      </c>
      <c r="DS49" s="41" t="e">
        <f t="shared" si="25"/>
        <v>#REF!</v>
      </c>
      <c r="DT49" s="41" t="e">
        <f t="shared" si="25"/>
        <v>#REF!</v>
      </c>
      <c r="DU49" s="41" t="e">
        <f t="shared" si="25"/>
        <v>#REF!</v>
      </c>
      <c r="DV49" s="41" t="e">
        <f t="shared" si="25"/>
        <v>#REF!</v>
      </c>
      <c r="DW49" s="41" t="e">
        <f t="shared" si="25"/>
        <v>#REF!</v>
      </c>
      <c r="DX49" s="41" t="e">
        <f t="shared" si="25"/>
        <v>#REF!</v>
      </c>
      <c r="DY49" s="41" t="e">
        <f t="shared" si="25"/>
        <v>#REF!</v>
      </c>
      <c r="DZ49" s="41" t="e">
        <f t="shared" si="25"/>
        <v>#REF!</v>
      </c>
      <c r="EA49" s="41" t="e">
        <f t="shared" si="25"/>
        <v>#REF!</v>
      </c>
      <c r="EB49" s="41" t="e">
        <f t="shared" si="25"/>
        <v>#REF!</v>
      </c>
      <c r="EC49" s="41" t="e">
        <f t="shared" si="25"/>
        <v>#REF!</v>
      </c>
    </row>
    <row r="50" spans="1:133" x14ac:dyDescent="0.2">
      <c r="A50" s="37"/>
      <c r="B50" s="34"/>
      <c r="C50" s="34"/>
      <c r="D50" s="34"/>
    </row>
    <row r="51" spans="1:133" x14ac:dyDescent="0.2">
      <c r="A51" s="37">
        <f t="shared" ref="A51:A53" si="26">+A15+10</f>
        <v>14</v>
      </c>
      <c r="B51" s="35" t="s">
        <v>27</v>
      </c>
      <c r="C51" s="34"/>
      <c r="D51" s="34"/>
      <c r="E51" s="42" t="e">
        <f>(Volumes!#REF!+Volumes!#REF!)/1000000</f>
        <v>#REF!</v>
      </c>
      <c r="F51" s="42" t="e">
        <f>(Volumes!#REF!+Volumes!#REF!)/1000000</f>
        <v>#REF!</v>
      </c>
      <c r="G51" s="42" t="e">
        <f>(Volumes!#REF!+Volumes!#REF!)/1000000</f>
        <v>#REF!</v>
      </c>
      <c r="H51" s="42" t="e">
        <f>(Volumes!#REF!+Volumes!#REF!)/1000000</f>
        <v>#REF!</v>
      </c>
      <c r="I51" s="42" t="e">
        <f>(Volumes!#REF!+Volumes!#REF!)/1000000</f>
        <v>#REF!</v>
      </c>
      <c r="J51" s="42" t="e">
        <f>(Volumes!#REF!+Volumes!#REF!)/1000000</f>
        <v>#REF!</v>
      </c>
      <c r="K51" s="42" t="e">
        <f>(Volumes!#REF!+Volumes!#REF!)/1000000</f>
        <v>#REF!</v>
      </c>
      <c r="L51" s="42" t="e">
        <f>(Volumes!#REF!+Volumes!#REF!)/1000000</f>
        <v>#REF!</v>
      </c>
      <c r="M51" s="42" t="e">
        <f>(Volumes!#REF!+Volumes!#REF!)/1000000</f>
        <v>#REF!</v>
      </c>
      <c r="N51" s="42" t="e">
        <f>(Volumes!#REF!+Volumes!#REF!)/1000000</f>
        <v>#REF!</v>
      </c>
      <c r="O51" s="42" t="e">
        <f>(Volumes!#REF!+Volumes!#REF!)/1000000</f>
        <v>#REF!</v>
      </c>
      <c r="P51" s="42" t="e">
        <f>(Volumes!#REF!+Volumes!#REF!)/1000000</f>
        <v>#REF!</v>
      </c>
      <c r="Q51" s="42"/>
      <c r="R51" s="42" t="e">
        <f>(Volumes!#REF!+Volumes!#REF!)/1000000</f>
        <v>#REF!</v>
      </c>
      <c r="S51" s="42" t="e">
        <f>(Volumes!#REF!+Volumes!#REF!)/1000000</f>
        <v>#REF!</v>
      </c>
      <c r="T51" s="42" t="e">
        <f>(Volumes!#REF!+Volumes!#REF!)/1000000</f>
        <v>#REF!</v>
      </c>
      <c r="U51" s="42" t="e">
        <f>(Volumes!#REF!+Volumes!#REF!)/1000000</f>
        <v>#REF!</v>
      </c>
      <c r="V51" s="42" t="e">
        <f>(Volumes!#REF!+Volumes!#REF!)/1000000</f>
        <v>#REF!</v>
      </c>
      <c r="W51" s="42" t="e">
        <f>(Volumes!#REF!+Volumes!#REF!)/1000000</f>
        <v>#REF!</v>
      </c>
      <c r="X51" s="42" t="e">
        <f>(Volumes!#REF!+Volumes!#REF!)/1000000</f>
        <v>#REF!</v>
      </c>
      <c r="Y51" s="42" t="e">
        <f>(Volumes!#REF!+Volumes!#REF!)/1000000</f>
        <v>#REF!</v>
      </c>
      <c r="Z51" s="42" t="e">
        <f>(Volumes!#REF!+Volumes!#REF!)/1000000</f>
        <v>#REF!</v>
      </c>
      <c r="AA51" s="42" t="e">
        <f>(Volumes!#REF!+Volumes!#REF!)/1000000</f>
        <v>#REF!</v>
      </c>
      <c r="AB51" s="42" t="e">
        <f>(Volumes!#REF!+Volumes!#REF!)/1000000</f>
        <v>#REF!</v>
      </c>
      <c r="AC51" s="42" t="e">
        <f>(Volumes!#REF!+Volumes!#REF!)/1000000</f>
        <v>#REF!</v>
      </c>
      <c r="AD51" s="42"/>
      <c r="AE51" s="42" t="e">
        <f>(Volumes!#REF!+Volumes!#REF!)/1000000</f>
        <v>#REF!</v>
      </c>
      <c r="AF51" s="42" t="e">
        <f>(Volumes!#REF!+Volumes!#REF!)/1000000</f>
        <v>#REF!</v>
      </c>
      <c r="AG51" s="42" t="e">
        <f>(Volumes!#REF!+Volumes!#REF!)/1000000</f>
        <v>#REF!</v>
      </c>
      <c r="AH51" s="42" t="e">
        <f>(Volumes!#REF!+Volumes!#REF!)/1000000</f>
        <v>#REF!</v>
      </c>
      <c r="AI51" s="42" t="e">
        <f>(Volumes!#REF!+Volumes!#REF!)/1000000</f>
        <v>#REF!</v>
      </c>
      <c r="AJ51" s="42" t="e">
        <f>(Volumes!#REF!+Volumes!#REF!)/1000000</f>
        <v>#REF!</v>
      </c>
      <c r="AK51" s="42" t="e">
        <f>(Volumes!#REF!+Volumes!#REF!)/1000000</f>
        <v>#REF!</v>
      </c>
      <c r="AL51" s="42" t="e">
        <f>(Volumes!#REF!+Volumes!#REF!)/1000000</f>
        <v>#REF!</v>
      </c>
      <c r="AM51" s="42" t="e">
        <f>(Volumes!#REF!+Volumes!#REF!)/1000000</f>
        <v>#REF!</v>
      </c>
      <c r="AN51" s="42" t="e">
        <f>(Volumes!#REF!+Volumes!#REF!)/1000000</f>
        <v>#REF!</v>
      </c>
      <c r="AO51" s="42" t="e">
        <f>(Volumes!#REF!+Volumes!#REF!)/1000000</f>
        <v>#REF!</v>
      </c>
      <c r="AP51" s="42" t="e">
        <f>(Volumes!#REF!+Volumes!#REF!)/1000000</f>
        <v>#REF!</v>
      </c>
      <c r="AQ51" s="42"/>
      <c r="AR51" s="42" t="e">
        <f>(Volumes!#REF!+Volumes!#REF!)/1000000</f>
        <v>#REF!</v>
      </c>
      <c r="AS51" s="42" t="e">
        <f>(Volumes!#REF!+Volumes!#REF!)/1000000</f>
        <v>#REF!</v>
      </c>
      <c r="AT51" s="42" t="e">
        <f>(Volumes!#REF!+Volumes!#REF!)/1000000</f>
        <v>#REF!</v>
      </c>
      <c r="AU51" s="42" t="e">
        <f>(Volumes!#REF!+Volumes!#REF!)/1000000</f>
        <v>#REF!</v>
      </c>
      <c r="AV51" s="42" t="e">
        <f>(Volumes!#REF!+Volumes!#REF!)/1000000</f>
        <v>#REF!</v>
      </c>
      <c r="AW51" s="42" t="e">
        <f>(Volumes!#REF!+Volumes!#REF!)/1000000</f>
        <v>#REF!</v>
      </c>
      <c r="AX51" s="42" t="e">
        <f>(Volumes!#REF!+Volumes!#REF!)/1000000</f>
        <v>#REF!</v>
      </c>
      <c r="AY51" s="42" t="e">
        <f>(Volumes!#REF!+Volumes!#REF!)/1000000</f>
        <v>#REF!</v>
      </c>
      <c r="AZ51" s="42" t="e">
        <f>(Volumes!#REF!+Volumes!#REF!)/1000000</f>
        <v>#REF!</v>
      </c>
      <c r="BA51" s="42" t="e">
        <f>(Volumes!#REF!+Volumes!#REF!)/1000000</f>
        <v>#REF!</v>
      </c>
      <c r="BB51" s="42" t="e">
        <f>(Volumes!#REF!+Volumes!#REF!)/1000000</f>
        <v>#REF!</v>
      </c>
      <c r="BC51" s="42" t="e">
        <f>(Volumes!#REF!+Volumes!#REF!)/1000000</f>
        <v>#REF!</v>
      </c>
      <c r="BD51" s="42"/>
      <c r="BE51" s="42" t="e">
        <f>(Volumes!#REF!+Volumes!#REF!)/1000000</f>
        <v>#REF!</v>
      </c>
      <c r="BF51" s="42" t="e">
        <f>(Volumes!#REF!+Volumes!#REF!)/1000000</f>
        <v>#REF!</v>
      </c>
      <c r="BG51" s="42" t="e">
        <f>(Volumes!#REF!+Volumes!#REF!)/1000000</f>
        <v>#REF!</v>
      </c>
      <c r="BH51" s="42" t="e">
        <f>(Volumes!#REF!+Volumes!#REF!)/1000000</f>
        <v>#REF!</v>
      </c>
      <c r="BI51" s="42" t="e">
        <f>(Volumes!#REF!+Volumes!#REF!)/1000000</f>
        <v>#REF!</v>
      </c>
      <c r="BJ51" s="42" t="e">
        <f>(Volumes!#REF!+Volumes!#REF!)/1000000</f>
        <v>#REF!</v>
      </c>
      <c r="BK51" s="42" t="e">
        <f>(Volumes!#REF!+Volumes!#REF!)/1000000</f>
        <v>#REF!</v>
      </c>
      <c r="BL51" s="42" t="e">
        <f>(Volumes!#REF!+Volumes!#REF!)/1000000</f>
        <v>#REF!</v>
      </c>
      <c r="BM51" s="42" t="e">
        <f>(Volumes!#REF!+Volumes!#REF!)/1000000</f>
        <v>#REF!</v>
      </c>
      <c r="BN51" s="42" t="e">
        <f>(Volumes!#REF!+Volumes!#REF!)/1000000</f>
        <v>#REF!</v>
      </c>
      <c r="BO51" s="42" t="e">
        <f>(Volumes!#REF!+Volumes!#REF!)/1000000</f>
        <v>#REF!</v>
      </c>
      <c r="BP51" s="42" t="e">
        <f>(Volumes!#REF!+Volumes!#REF!)/1000000</f>
        <v>#REF!</v>
      </c>
      <c r="BQ51" s="42"/>
      <c r="BR51" s="42" t="e">
        <f>(Volumes!#REF!+Volumes!#REF!)/1000000</f>
        <v>#REF!</v>
      </c>
      <c r="BS51" s="42" t="e">
        <f>(Volumes!#REF!+Volumes!#REF!)/1000000</f>
        <v>#REF!</v>
      </c>
      <c r="BT51" s="42" t="e">
        <f>(Volumes!#REF!+Volumes!#REF!)/1000000</f>
        <v>#REF!</v>
      </c>
      <c r="BU51" s="42" t="e">
        <f>(Volumes!#REF!+Volumes!#REF!)/1000000</f>
        <v>#REF!</v>
      </c>
      <c r="BV51" s="42" t="e">
        <f>(Volumes!#REF!+Volumes!#REF!)/1000000</f>
        <v>#REF!</v>
      </c>
      <c r="BW51" s="42" t="e">
        <f>(Volumes!#REF!+Volumes!#REF!)/1000000</f>
        <v>#REF!</v>
      </c>
      <c r="BX51" s="42" t="e">
        <f>(Volumes!#REF!+Volumes!#REF!)/1000000</f>
        <v>#REF!</v>
      </c>
      <c r="BY51" s="42" t="e">
        <f>(Volumes!#REF!+Volumes!#REF!)/1000000</f>
        <v>#REF!</v>
      </c>
      <c r="BZ51" s="42" t="e">
        <f>(Volumes!#REF!+Volumes!#REF!)/1000000</f>
        <v>#REF!</v>
      </c>
      <c r="CA51" s="42" t="e">
        <f>(Volumes!#REF!+Volumes!#REF!)/1000000</f>
        <v>#REF!</v>
      </c>
      <c r="CB51" s="42" t="e">
        <f>(Volumes!#REF!+Volumes!#REF!)/1000000</f>
        <v>#REF!</v>
      </c>
      <c r="CC51" s="42" t="e">
        <f>(Volumes!#REF!+Volumes!#REF!)/1000000</f>
        <v>#REF!</v>
      </c>
      <c r="CD51" s="42"/>
      <c r="CE51" s="42" t="e">
        <f>(Volumes!#REF!+Volumes!#REF!)/1000000</f>
        <v>#REF!</v>
      </c>
      <c r="CF51" s="42" t="e">
        <f>(Volumes!#REF!+Volumes!#REF!)/1000000</f>
        <v>#REF!</v>
      </c>
      <c r="CG51" s="42" t="e">
        <f>(Volumes!#REF!+Volumes!#REF!)/1000000</f>
        <v>#REF!</v>
      </c>
      <c r="CH51" s="42" t="e">
        <f>(Volumes!#REF!+Volumes!#REF!)/1000000</f>
        <v>#REF!</v>
      </c>
      <c r="CI51" s="42" t="e">
        <f>(Volumes!#REF!+Volumes!#REF!)/1000000</f>
        <v>#REF!</v>
      </c>
      <c r="CJ51" s="42" t="e">
        <f>(Volumes!#REF!+Volumes!#REF!)/1000000</f>
        <v>#REF!</v>
      </c>
      <c r="CK51" s="42" t="e">
        <f>(Volumes!#REF!+Volumes!#REF!)/1000000</f>
        <v>#REF!</v>
      </c>
      <c r="CL51" s="42" t="e">
        <f>(Volumes!#REF!+Volumes!#REF!)/1000000</f>
        <v>#REF!</v>
      </c>
      <c r="CM51" s="42" t="e">
        <f>(Volumes!#REF!+Volumes!#REF!)/1000000</f>
        <v>#REF!</v>
      </c>
      <c r="CN51" s="42" t="e">
        <f>(Volumes!#REF!+Volumes!#REF!)/1000000</f>
        <v>#REF!</v>
      </c>
      <c r="CO51" s="42" t="e">
        <f>(Volumes!#REF!+Volumes!#REF!)/1000000</f>
        <v>#REF!</v>
      </c>
      <c r="CP51" s="42" t="e">
        <f>(Volumes!#REF!+Volumes!#REF!)/1000000</f>
        <v>#REF!</v>
      </c>
      <c r="CQ51" s="42"/>
      <c r="CR51" s="42" t="e">
        <f>(Volumes!#REF!+Volumes!#REF!)/1000000</f>
        <v>#REF!</v>
      </c>
      <c r="CS51" s="42" t="e">
        <f>(Volumes!#REF!+Volumes!#REF!)/1000000</f>
        <v>#REF!</v>
      </c>
      <c r="CT51" s="42" t="e">
        <f>(Volumes!#REF!+Volumes!#REF!)/1000000</f>
        <v>#REF!</v>
      </c>
      <c r="CU51" s="42" t="e">
        <f>(Volumes!#REF!+Volumes!#REF!)/1000000</f>
        <v>#REF!</v>
      </c>
      <c r="CV51" s="42" t="e">
        <f>(Volumes!#REF!+Volumes!#REF!)/1000000</f>
        <v>#REF!</v>
      </c>
      <c r="CW51" s="42" t="e">
        <f>(Volumes!#REF!+Volumes!#REF!)/1000000</f>
        <v>#REF!</v>
      </c>
      <c r="CX51" s="42" t="e">
        <f>(Volumes!#REF!+Volumes!#REF!)/1000000</f>
        <v>#REF!</v>
      </c>
      <c r="CY51" s="42" t="e">
        <f>(Volumes!#REF!+Volumes!#REF!)/1000000</f>
        <v>#REF!</v>
      </c>
      <c r="CZ51" s="42" t="e">
        <f>(Volumes!#REF!+Volumes!#REF!)/1000000</f>
        <v>#REF!</v>
      </c>
      <c r="DA51" s="42" t="e">
        <f>(Volumes!#REF!+Volumes!#REF!)/1000000</f>
        <v>#REF!</v>
      </c>
      <c r="DB51" s="42" t="e">
        <f>(Volumes!#REF!+Volumes!#REF!)/1000000</f>
        <v>#REF!</v>
      </c>
      <c r="DC51" s="42" t="e">
        <f>(Volumes!#REF!+Volumes!#REF!)/1000000</f>
        <v>#REF!</v>
      </c>
      <c r="DD51" s="42"/>
      <c r="DE51" s="42" t="e">
        <f>(Volumes!#REF!+Volumes!#REF!)/1000000</f>
        <v>#REF!</v>
      </c>
      <c r="DF51" s="42" t="e">
        <f>(Volumes!#REF!+Volumes!#REF!)/1000000</f>
        <v>#REF!</v>
      </c>
      <c r="DG51" s="42" t="e">
        <f>(Volumes!#REF!+Volumes!#REF!)/1000000</f>
        <v>#REF!</v>
      </c>
      <c r="DH51" s="42" t="e">
        <f>(Volumes!#REF!+Volumes!#REF!)/1000000</f>
        <v>#REF!</v>
      </c>
      <c r="DI51" s="42" t="e">
        <f>(Volumes!#REF!+Volumes!#REF!)/1000000</f>
        <v>#REF!</v>
      </c>
      <c r="DJ51" s="42" t="e">
        <f>(Volumes!#REF!+Volumes!#REF!)/1000000</f>
        <v>#REF!</v>
      </c>
      <c r="DK51" s="42" t="e">
        <f>(Volumes!#REF!+Volumes!#REF!)/1000000</f>
        <v>#REF!</v>
      </c>
      <c r="DL51" s="42" t="e">
        <f>(Volumes!#REF!+Volumes!#REF!)/1000000</f>
        <v>#REF!</v>
      </c>
      <c r="DM51" s="42" t="e">
        <f>(Volumes!#REF!+Volumes!#REF!)/1000000</f>
        <v>#REF!</v>
      </c>
      <c r="DN51" s="42" t="e">
        <f>(Volumes!#REF!+Volumes!#REF!)/1000000</f>
        <v>#REF!</v>
      </c>
      <c r="DO51" s="42" t="e">
        <f>(Volumes!#REF!+Volumes!#REF!)/1000000</f>
        <v>#REF!</v>
      </c>
      <c r="DP51" s="42" t="e">
        <f>(Volumes!#REF!+Volumes!#REF!)/1000000</f>
        <v>#REF!</v>
      </c>
      <c r="DQ51" s="42"/>
      <c r="DR51" s="42" t="e">
        <f>(Volumes!#REF!+Volumes!#REF!)/1000000</f>
        <v>#REF!</v>
      </c>
      <c r="DS51" s="42" t="e">
        <f>(Volumes!#REF!+Volumes!#REF!)/1000000</f>
        <v>#REF!</v>
      </c>
      <c r="DT51" s="42" t="e">
        <f>(Volumes!#REF!+Volumes!#REF!)/1000000</f>
        <v>#REF!</v>
      </c>
      <c r="DU51" s="42" t="e">
        <f>(Volumes!#REF!+Volumes!#REF!)/1000000</f>
        <v>#REF!</v>
      </c>
      <c r="DV51" s="42" t="e">
        <f>(Volumes!#REF!+Volumes!#REF!)/1000000</f>
        <v>#REF!</v>
      </c>
      <c r="DW51" s="42" t="e">
        <f>(Volumes!#REF!+Volumes!#REF!)/1000000</f>
        <v>#REF!</v>
      </c>
      <c r="DX51" s="42" t="e">
        <f>(Volumes!#REF!+Volumes!#REF!)/1000000</f>
        <v>#REF!</v>
      </c>
      <c r="DY51" s="42" t="e">
        <f>(Volumes!#REF!+Volumes!#REF!)/1000000</f>
        <v>#REF!</v>
      </c>
      <c r="DZ51" s="42" t="e">
        <f>(Volumes!#REF!+Volumes!#REF!)/1000000</f>
        <v>#REF!</v>
      </c>
      <c r="EA51" s="42" t="e">
        <f>(Volumes!#REF!+Volumes!#REF!)/1000000</f>
        <v>#REF!</v>
      </c>
      <c r="EB51" s="42" t="e">
        <f>(Volumes!#REF!+Volumes!#REF!)/1000000</f>
        <v>#REF!</v>
      </c>
      <c r="EC51" s="42" t="e">
        <f>(Volumes!#REF!+Volumes!#REF!)/1000000</f>
        <v>#REF!</v>
      </c>
    </row>
    <row r="52" spans="1:133" x14ac:dyDescent="0.2">
      <c r="A52" s="37">
        <f t="shared" si="26"/>
        <v>15</v>
      </c>
      <c r="B52" s="35" t="s">
        <v>28</v>
      </c>
      <c r="C52" s="34"/>
      <c r="D52" s="34"/>
      <c r="E52" s="38" t="e">
        <f>(Volumes!#REF!+Volumes!#REF!)/1000000</f>
        <v>#REF!</v>
      </c>
      <c r="F52" s="38" t="e">
        <f>(Volumes!#REF!+Volumes!#REF!)/1000000</f>
        <v>#REF!</v>
      </c>
      <c r="G52" s="38" t="e">
        <f>(Volumes!#REF!+Volumes!#REF!)/1000000</f>
        <v>#REF!</v>
      </c>
      <c r="H52" s="38" t="e">
        <f>(Volumes!#REF!+Volumes!#REF!)/1000000</f>
        <v>#REF!</v>
      </c>
      <c r="I52" s="38" t="e">
        <f>(Volumes!#REF!+Volumes!#REF!)/1000000</f>
        <v>#REF!</v>
      </c>
      <c r="J52" s="38" t="e">
        <f>(Volumes!#REF!+Volumes!#REF!)/1000000</f>
        <v>#REF!</v>
      </c>
      <c r="K52" s="38" t="e">
        <f>(Volumes!#REF!+Volumes!#REF!)/1000000</f>
        <v>#REF!</v>
      </c>
      <c r="L52" s="38" t="e">
        <f>(Volumes!#REF!+Volumes!#REF!)/1000000</f>
        <v>#REF!</v>
      </c>
      <c r="M52" s="38" t="e">
        <f>(Volumes!#REF!+Volumes!#REF!)/1000000</f>
        <v>#REF!</v>
      </c>
      <c r="N52" s="38" t="e">
        <f>(Volumes!#REF!+Volumes!#REF!)/1000000</f>
        <v>#REF!</v>
      </c>
      <c r="O52" s="38" t="e">
        <f>(Volumes!#REF!+Volumes!#REF!)/1000000</f>
        <v>#REF!</v>
      </c>
      <c r="P52" s="38" t="e">
        <f>(Volumes!#REF!+Volumes!#REF!)/1000000</f>
        <v>#REF!</v>
      </c>
      <c r="Q52" s="38"/>
      <c r="R52" s="38" t="e">
        <f>(Volumes!#REF!+Volumes!#REF!)/1000000</f>
        <v>#REF!</v>
      </c>
      <c r="S52" s="38" t="e">
        <f>(Volumes!#REF!+Volumes!#REF!)/1000000</f>
        <v>#REF!</v>
      </c>
      <c r="T52" s="38" t="e">
        <f>(Volumes!#REF!+Volumes!#REF!)/1000000</f>
        <v>#REF!</v>
      </c>
      <c r="U52" s="38" t="e">
        <f>(Volumes!#REF!+Volumes!#REF!)/1000000</f>
        <v>#REF!</v>
      </c>
      <c r="V52" s="38" t="e">
        <f>(Volumes!#REF!+Volumes!#REF!)/1000000</f>
        <v>#REF!</v>
      </c>
      <c r="W52" s="38" t="e">
        <f>(Volumes!#REF!+Volumes!#REF!)/1000000</f>
        <v>#REF!</v>
      </c>
      <c r="X52" s="38" t="e">
        <f>(Volumes!#REF!+Volumes!#REF!)/1000000</f>
        <v>#REF!</v>
      </c>
      <c r="Y52" s="38" t="e">
        <f>(Volumes!#REF!+Volumes!#REF!)/1000000</f>
        <v>#REF!</v>
      </c>
      <c r="Z52" s="38" t="e">
        <f>(Volumes!#REF!+Volumes!#REF!)/1000000</f>
        <v>#REF!</v>
      </c>
      <c r="AA52" s="38" t="e">
        <f>(Volumes!#REF!+Volumes!#REF!)/1000000</f>
        <v>#REF!</v>
      </c>
      <c r="AB52" s="38" t="e">
        <f>(Volumes!#REF!+Volumes!#REF!)/1000000</f>
        <v>#REF!</v>
      </c>
      <c r="AC52" s="38" t="e">
        <f>(Volumes!#REF!+Volumes!#REF!)/1000000</f>
        <v>#REF!</v>
      </c>
      <c r="AD52" s="38"/>
      <c r="AE52" s="38" t="e">
        <f>(Volumes!#REF!+Volumes!#REF!)/1000000</f>
        <v>#REF!</v>
      </c>
      <c r="AF52" s="38" t="e">
        <f>(Volumes!#REF!+Volumes!#REF!)/1000000</f>
        <v>#REF!</v>
      </c>
      <c r="AG52" s="38" t="e">
        <f>(Volumes!#REF!+Volumes!#REF!)/1000000</f>
        <v>#REF!</v>
      </c>
      <c r="AH52" s="38" t="e">
        <f>(Volumes!#REF!+Volumes!#REF!)/1000000</f>
        <v>#REF!</v>
      </c>
      <c r="AI52" s="38" t="e">
        <f>(Volumes!#REF!+Volumes!#REF!)/1000000</f>
        <v>#REF!</v>
      </c>
      <c r="AJ52" s="38" t="e">
        <f>(Volumes!#REF!+Volumes!#REF!)/1000000</f>
        <v>#REF!</v>
      </c>
      <c r="AK52" s="38" t="e">
        <f>(Volumes!#REF!+Volumes!#REF!)/1000000</f>
        <v>#REF!</v>
      </c>
      <c r="AL52" s="38" t="e">
        <f>(Volumes!#REF!+Volumes!#REF!)/1000000</f>
        <v>#REF!</v>
      </c>
      <c r="AM52" s="38" t="e">
        <f>(Volumes!#REF!+Volumes!#REF!)/1000000</f>
        <v>#REF!</v>
      </c>
      <c r="AN52" s="38" t="e">
        <f>(Volumes!#REF!+Volumes!#REF!)/1000000</f>
        <v>#REF!</v>
      </c>
      <c r="AO52" s="38" t="e">
        <f>(Volumes!#REF!+Volumes!#REF!)/1000000</f>
        <v>#REF!</v>
      </c>
      <c r="AP52" s="38" t="e">
        <f>(Volumes!#REF!+Volumes!#REF!)/1000000</f>
        <v>#REF!</v>
      </c>
      <c r="AQ52" s="38"/>
      <c r="AR52" s="38" t="e">
        <f>(Volumes!#REF!+Volumes!#REF!)/1000000</f>
        <v>#REF!</v>
      </c>
      <c r="AS52" s="38" t="e">
        <f>(Volumes!#REF!+Volumes!#REF!)/1000000</f>
        <v>#REF!</v>
      </c>
      <c r="AT52" s="38" t="e">
        <f>(Volumes!#REF!+Volumes!#REF!)/1000000</f>
        <v>#REF!</v>
      </c>
      <c r="AU52" s="38" t="e">
        <f>(Volumes!#REF!+Volumes!#REF!)/1000000</f>
        <v>#REF!</v>
      </c>
      <c r="AV52" s="38" t="e">
        <f>(Volumes!#REF!+Volumes!#REF!)/1000000</f>
        <v>#REF!</v>
      </c>
      <c r="AW52" s="38" t="e">
        <f>(Volumes!#REF!+Volumes!#REF!)/1000000</f>
        <v>#REF!</v>
      </c>
      <c r="AX52" s="38" t="e">
        <f>(Volumes!#REF!+Volumes!#REF!)/1000000</f>
        <v>#REF!</v>
      </c>
      <c r="AY52" s="38" t="e">
        <f>(Volumes!#REF!+Volumes!#REF!)/1000000</f>
        <v>#REF!</v>
      </c>
      <c r="AZ52" s="38" t="e">
        <f>(Volumes!#REF!+Volumes!#REF!)/1000000</f>
        <v>#REF!</v>
      </c>
      <c r="BA52" s="38" t="e">
        <f>(Volumes!#REF!+Volumes!#REF!)/1000000</f>
        <v>#REF!</v>
      </c>
      <c r="BB52" s="38" t="e">
        <f>(Volumes!#REF!+Volumes!#REF!)/1000000</f>
        <v>#REF!</v>
      </c>
      <c r="BC52" s="38" t="e">
        <f>(Volumes!#REF!+Volumes!#REF!)/1000000</f>
        <v>#REF!</v>
      </c>
      <c r="BD52" s="38"/>
      <c r="BE52" s="38" t="e">
        <f>(Volumes!#REF!+Volumes!#REF!)/1000000</f>
        <v>#REF!</v>
      </c>
      <c r="BF52" s="38" t="e">
        <f>(Volumes!#REF!+Volumes!#REF!)/1000000</f>
        <v>#REF!</v>
      </c>
      <c r="BG52" s="38" t="e">
        <f>(Volumes!#REF!+Volumes!#REF!)/1000000</f>
        <v>#REF!</v>
      </c>
      <c r="BH52" s="38" t="e">
        <f>(Volumes!#REF!+Volumes!#REF!)/1000000</f>
        <v>#REF!</v>
      </c>
      <c r="BI52" s="38" t="e">
        <f>(Volumes!#REF!+Volumes!#REF!)/1000000</f>
        <v>#REF!</v>
      </c>
      <c r="BJ52" s="38" t="e">
        <f>(Volumes!#REF!+Volumes!#REF!)/1000000</f>
        <v>#REF!</v>
      </c>
      <c r="BK52" s="38" t="e">
        <f>(Volumes!#REF!+Volumes!#REF!)/1000000</f>
        <v>#REF!</v>
      </c>
      <c r="BL52" s="38" t="e">
        <f>(Volumes!#REF!+Volumes!#REF!)/1000000</f>
        <v>#REF!</v>
      </c>
      <c r="BM52" s="38" t="e">
        <f>(Volumes!#REF!+Volumes!#REF!)/1000000</f>
        <v>#REF!</v>
      </c>
      <c r="BN52" s="38" t="e">
        <f>(Volumes!#REF!+Volumes!#REF!)/1000000</f>
        <v>#REF!</v>
      </c>
      <c r="BO52" s="38" t="e">
        <f>(Volumes!#REF!+Volumes!#REF!)/1000000</f>
        <v>#REF!</v>
      </c>
      <c r="BP52" s="38" t="e">
        <f>(Volumes!#REF!+Volumes!#REF!)/1000000</f>
        <v>#REF!</v>
      </c>
      <c r="BQ52" s="38"/>
      <c r="BR52" s="38" t="e">
        <f>(Volumes!#REF!+Volumes!#REF!)/1000000</f>
        <v>#REF!</v>
      </c>
      <c r="BS52" s="38" t="e">
        <f>(Volumes!#REF!+Volumes!#REF!)/1000000</f>
        <v>#REF!</v>
      </c>
      <c r="BT52" s="38" t="e">
        <f>(Volumes!#REF!+Volumes!#REF!)/1000000</f>
        <v>#REF!</v>
      </c>
      <c r="BU52" s="38" t="e">
        <f>(Volumes!#REF!+Volumes!#REF!)/1000000</f>
        <v>#REF!</v>
      </c>
      <c r="BV52" s="38" t="e">
        <f>(Volumes!#REF!+Volumes!#REF!)/1000000</f>
        <v>#REF!</v>
      </c>
      <c r="BW52" s="38" t="e">
        <f>(Volumes!#REF!+Volumes!#REF!)/1000000</f>
        <v>#REF!</v>
      </c>
      <c r="BX52" s="38" t="e">
        <f>(Volumes!#REF!+Volumes!#REF!)/1000000</f>
        <v>#REF!</v>
      </c>
      <c r="BY52" s="38" t="e">
        <f>(Volumes!#REF!+Volumes!#REF!)/1000000</f>
        <v>#REF!</v>
      </c>
      <c r="BZ52" s="38" t="e">
        <f>(Volumes!#REF!+Volumes!#REF!)/1000000</f>
        <v>#REF!</v>
      </c>
      <c r="CA52" s="38" t="e">
        <f>(Volumes!#REF!+Volumes!#REF!)/1000000</f>
        <v>#REF!</v>
      </c>
      <c r="CB52" s="38" t="e">
        <f>(Volumes!#REF!+Volumes!#REF!)/1000000</f>
        <v>#REF!</v>
      </c>
      <c r="CC52" s="38" t="e">
        <f>(Volumes!#REF!+Volumes!#REF!)/1000000</f>
        <v>#REF!</v>
      </c>
      <c r="CD52" s="38"/>
      <c r="CE52" s="38" t="e">
        <f>(Volumes!#REF!+Volumes!#REF!)/1000000</f>
        <v>#REF!</v>
      </c>
      <c r="CF52" s="38" t="e">
        <f>(Volumes!#REF!+Volumes!#REF!)/1000000</f>
        <v>#REF!</v>
      </c>
      <c r="CG52" s="38" t="e">
        <f>(Volumes!#REF!+Volumes!#REF!)/1000000</f>
        <v>#REF!</v>
      </c>
      <c r="CH52" s="38" t="e">
        <f>(Volumes!#REF!+Volumes!#REF!)/1000000</f>
        <v>#REF!</v>
      </c>
      <c r="CI52" s="38" t="e">
        <f>(Volumes!#REF!+Volumes!#REF!)/1000000</f>
        <v>#REF!</v>
      </c>
      <c r="CJ52" s="38" t="e">
        <f>(Volumes!#REF!+Volumes!#REF!)/1000000</f>
        <v>#REF!</v>
      </c>
      <c r="CK52" s="38" t="e">
        <f>(Volumes!#REF!+Volumes!#REF!)/1000000</f>
        <v>#REF!</v>
      </c>
      <c r="CL52" s="38" t="e">
        <f>(Volumes!#REF!+Volumes!#REF!)/1000000</f>
        <v>#REF!</v>
      </c>
      <c r="CM52" s="38" t="e">
        <f>(Volumes!#REF!+Volumes!#REF!)/1000000</f>
        <v>#REF!</v>
      </c>
      <c r="CN52" s="38" t="e">
        <f>(Volumes!#REF!+Volumes!#REF!)/1000000</f>
        <v>#REF!</v>
      </c>
      <c r="CO52" s="38" t="e">
        <f>(Volumes!#REF!+Volumes!#REF!)/1000000</f>
        <v>#REF!</v>
      </c>
      <c r="CP52" s="38" t="e">
        <f>(Volumes!#REF!+Volumes!#REF!)/1000000</f>
        <v>#REF!</v>
      </c>
      <c r="CQ52" s="38"/>
      <c r="CR52" s="38" t="e">
        <f>(Volumes!#REF!+Volumes!#REF!)/1000000</f>
        <v>#REF!</v>
      </c>
      <c r="CS52" s="38" t="e">
        <f>(Volumes!#REF!+Volumes!#REF!)/1000000</f>
        <v>#REF!</v>
      </c>
      <c r="CT52" s="38" t="e">
        <f>(Volumes!#REF!+Volumes!#REF!)/1000000</f>
        <v>#REF!</v>
      </c>
      <c r="CU52" s="38" t="e">
        <f>(Volumes!#REF!+Volumes!#REF!)/1000000</f>
        <v>#REF!</v>
      </c>
      <c r="CV52" s="38" t="e">
        <f>(Volumes!#REF!+Volumes!#REF!)/1000000</f>
        <v>#REF!</v>
      </c>
      <c r="CW52" s="38" t="e">
        <f>(Volumes!#REF!+Volumes!#REF!)/1000000</f>
        <v>#REF!</v>
      </c>
      <c r="CX52" s="38" t="e">
        <f>(Volumes!#REF!+Volumes!#REF!)/1000000</f>
        <v>#REF!</v>
      </c>
      <c r="CY52" s="38" t="e">
        <f>(Volumes!#REF!+Volumes!#REF!)/1000000</f>
        <v>#REF!</v>
      </c>
      <c r="CZ52" s="38" t="e">
        <f>(Volumes!#REF!+Volumes!#REF!)/1000000</f>
        <v>#REF!</v>
      </c>
      <c r="DA52" s="38" t="e">
        <f>(Volumes!#REF!+Volumes!#REF!)/1000000</f>
        <v>#REF!</v>
      </c>
      <c r="DB52" s="38" t="e">
        <f>(Volumes!#REF!+Volumes!#REF!)/1000000</f>
        <v>#REF!</v>
      </c>
      <c r="DC52" s="38" t="e">
        <f>(Volumes!#REF!+Volumes!#REF!)/1000000</f>
        <v>#REF!</v>
      </c>
      <c r="DD52" s="38"/>
      <c r="DE52" s="38" t="e">
        <f>(Volumes!#REF!+Volumes!#REF!)/1000000</f>
        <v>#REF!</v>
      </c>
      <c r="DF52" s="38" t="e">
        <f>(Volumes!#REF!+Volumes!#REF!)/1000000</f>
        <v>#REF!</v>
      </c>
      <c r="DG52" s="38" t="e">
        <f>(Volumes!#REF!+Volumes!#REF!)/1000000</f>
        <v>#REF!</v>
      </c>
      <c r="DH52" s="38" t="e">
        <f>(Volumes!#REF!+Volumes!#REF!)/1000000</f>
        <v>#REF!</v>
      </c>
      <c r="DI52" s="38" t="e">
        <f>(Volumes!#REF!+Volumes!#REF!)/1000000</f>
        <v>#REF!</v>
      </c>
      <c r="DJ52" s="38" t="e">
        <f>(Volumes!#REF!+Volumes!#REF!)/1000000</f>
        <v>#REF!</v>
      </c>
      <c r="DK52" s="38" t="e">
        <f>(Volumes!#REF!+Volumes!#REF!)/1000000</f>
        <v>#REF!</v>
      </c>
      <c r="DL52" s="38" t="e">
        <f>(Volumes!#REF!+Volumes!#REF!)/1000000</f>
        <v>#REF!</v>
      </c>
      <c r="DM52" s="38" t="e">
        <f>(Volumes!#REF!+Volumes!#REF!)/1000000</f>
        <v>#REF!</v>
      </c>
      <c r="DN52" s="38" t="e">
        <f>(Volumes!#REF!+Volumes!#REF!)/1000000</f>
        <v>#REF!</v>
      </c>
      <c r="DO52" s="38" t="e">
        <f>(Volumes!#REF!+Volumes!#REF!)/1000000</f>
        <v>#REF!</v>
      </c>
      <c r="DP52" s="38" t="e">
        <f>(Volumes!#REF!+Volumes!#REF!)/1000000</f>
        <v>#REF!</v>
      </c>
      <c r="DQ52" s="38"/>
      <c r="DR52" s="38" t="e">
        <f>(Volumes!#REF!+Volumes!#REF!)/1000000</f>
        <v>#REF!</v>
      </c>
      <c r="DS52" s="38" t="e">
        <f>(Volumes!#REF!+Volumes!#REF!)/1000000</f>
        <v>#REF!</v>
      </c>
      <c r="DT52" s="38" t="e">
        <f>(Volumes!#REF!+Volumes!#REF!)/1000000</f>
        <v>#REF!</v>
      </c>
      <c r="DU52" s="38" t="e">
        <f>(Volumes!#REF!+Volumes!#REF!)/1000000</f>
        <v>#REF!</v>
      </c>
      <c r="DV52" s="38" t="e">
        <f>(Volumes!#REF!+Volumes!#REF!)/1000000</f>
        <v>#REF!</v>
      </c>
      <c r="DW52" s="38" t="e">
        <f>(Volumes!#REF!+Volumes!#REF!)/1000000</f>
        <v>#REF!</v>
      </c>
      <c r="DX52" s="38" t="e">
        <f>(Volumes!#REF!+Volumes!#REF!)/1000000</f>
        <v>#REF!</v>
      </c>
      <c r="DY52" s="38" t="e">
        <f>(Volumes!#REF!+Volumes!#REF!)/1000000</f>
        <v>#REF!</v>
      </c>
      <c r="DZ52" s="38" t="e">
        <f>(Volumes!#REF!+Volumes!#REF!)/1000000</f>
        <v>#REF!</v>
      </c>
      <c r="EA52" s="38" t="e">
        <f>(Volumes!#REF!+Volumes!#REF!)/1000000</f>
        <v>#REF!</v>
      </c>
      <c r="EB52" s="38" t="e">
        <f>(Volumes!#REF!+Volumes!#REF!)/1000000</f>
        <v>#REF!</v>
      </c>
      <c r="EC52" s="38" t="e">
        <f>(Volumes!#REF!+Volumes!#REF!)/1000000</f>
        <v>#REF!</v>
      </c>
    </row>
    <row r="53" spans="1:133" x14ac:dyDescent="0.2">
      <c r="A53" s="37">
        <f t="shared" si="26"/>
        <v>16</v>
      </c>
      <c r="B53" s="35" t="s">
        <v>50</v>
      </c>
      <c r="C53" s="35"/>
      <c r="D53" s="35"/>
      <c r="E53" s="40" t="e">
        <f>(Volumes!#REF!+Volumes!#REF!)/1000000</f>
        <v>#REF!</v>
      </c>
      <c r="F53" s="40" t="e">
        <f>(Volumes!#REF!+Volumes!#REF!)/1000000</f>
        <v>#REF!</v>
      </c>
      <c r="G53" s="40" t="e">
        <f>(Volumes!#REF!+Volumes!#REF!)/1000000</f>
        <v>#REF!</v>
      </c>
      <c r="H53" s="40" t="e">
        <f>(Volumes!#REF!+Volumes!#REF!)/1000000</f>
        <v>#REF!</v>
      </c>
      <c r="I53" s="40" t="e">
        <f>(Volumes!#REF!+Volumes!#REF!)/1000000</f>
        <v>#REF!</v>
      </c>
      <c r="J53" s="40" t="e">
        <f>(Volumes!#REF!+Volumes!#REF!)/1000000</f>
        <v>#REF!</v>
      </c>
      <c r="K53" s="40" t="e">
        <f>(Volumes!#REF!+Volumes!#REF!)/1000000</f>
        <v>#REF!</v>
      </c>
      <c r="L53" s="40" t="e">
        <f>(Volumes!#REF!+Volumes!#REF!)/1000000</f>
        <v>#REF!</v>
      </c>
      <c r="M53" s="40" t="e">
        <f>(Volumes!#REF!+Volumes!#REF!)/1000000</f>
        <v>#REF!</v>
      </c>
      <c r="N53" s="40" t="e">
        <f>(Volumes!#REF!+Volumes!#REF!)/1000000</f>
        <v>#REF!</v>
      </c>
      <c r="O53" s="40" t="e">
        <f>(Volumes!#REF!+Volumes!#REF!)/1000000</f>
        <v>#REF!</v>
      </c>
      <c r="P53" s="40" t="e">
        <f>(Volumes!#REF!+Volumes!#REF!)/1000000</f>
        <v>#REF!</v>
      </c>
      <c r="Q53" s="40"/>
      <c r="R53" s="40" t="e">
        <f>(Volumes!#REF!+Volumes!#REF!)/1000000</f>
        <v>#REF!</v>
      </c>
      <c r="S53" s="40" t="e">
        <f>(Volumes!#REF!+Volumes!#REF!)/1000000</f>
        <v>#REF!</v>
      </c>
      <c r="T53" s="40" t="e">
        <f>(Volumes!#REF!+Volumes!#REF!)/1000000</f>
        <v>#REF!</v>
      </c>
      <c r="U53" s="40" t="e">
        <f>(Volumes!#REF!+Volumes!#REF!)/1000000</f>
        <v>#REF!</v>
      </c>
      <c r="V53" s="40" t="e">
        <f>(Volumes!#REF!+Volumes!#REF!)/1000000</f>
        <v>#REF!</v>
      </c>
      <c r="W53" s="40" t="e">
        <f>(Volumes!#REF!+Volumes!#REF!)/1000000</f>
        <v>#REF!</v>
      </c>
      <c r="X53" s="40" t="e">
        <f>(Volumes!#REF!+Volumes!#REF!)/1000000</f>
        <v>#REF!</v>
      </c>
      <c r="Y53" s="40" t="e">
        <f>(Volumes!#REF!+Volumes!#REF!)/1000000</f>
        <v>#REF!</v>
      </c>
      <c r="Z53" s="40" t="e">
        <f>(Volumes!#REF!+Volumes!#REF!)/1000000</f>
        <v>#REF!</v>
      </c>
      <c r="AA53" s="40" t="e">
        <f>(Volumes!#REF!+Volumes!#REF!)/1000000</f>
        <v>#REF!</v>
      </c>
      <c r="AB53" s="40" t="e">
        <f>(Volumes!#REF!+Volumes!#REF!)/1000000</f>
        <v>#REF!</v>
      </c>
      <c r="AC53" s="40" t="e">
        <f>(Volumes!#REF!+Volumes!#REF!)/1000000</f>
        <v>#REF!</v>
      </c>
      <c r="AD53" s="40"/>
      <c r="AE53" s="40" t="e">
        <f>(Volumes!#REF!+Volumes!#REF!)/1000000</f>
        <v>#REF!</v>
      </c>
      <c r="AF53" s="40" t="e">
        <f>(Volumes!#REF!+Volumes!#REF!)/1000000</f>
        <v>#REF!</v>
      </c>
      <c r="AG53" s="40" t="e">
        <f>(Volumes!#REF!+Volumes!#REF!)/1000000</f>
        <v>#REF!</v>
      </c>
      <c r="AH53" s="40" t="e">
        <f>(Volumes!#REF!+Volumes!#REF!)/1000000</f>
        <v>#REF!</v>
      </c>
      <c r="AI53" s="40" t="e">
        <f>(Volumes!#REF!+Volumes!#REF!)/1000000</f>
        <v>#REF!</v>
      </c>
      <c r="AJ53" s="40" t="e">
        <f>(Volumes!#REF!+Volumes!#REF!)/1000000</f>
        <v>#REF!</v>
      </c>
      <c r="AK53" s="40" t="e">
        <f>(Volumes!#REF!+Volumes!#REF!)/1000000</f>
        <v>#REF!</v>
      </c>
      <c r="AL53" s="40" t="e">
        <f>(Volumes!#REF!+Volumes!#REF!)/1000000</f>
        <v>#REF!</v>
      </c>
      <c r="AM53" s="40" t="e">
        <f>(Volumes!#REF!+Volumes!#REF!)/1000000</f>
        <v>#REF!</v>
      </c>
      <c r="AN53" s="40" t="e">
        <f>(Volumes!#REF!+Volumes!#REF!)/1000000</f>
        <v>#REF!</v>
      </c>
      <c r="AO53" s="40" t="e">
        <f>(Volumes!#REF!+Volumes!#REF!)/1000000</f>
        <v>#REF!</v>
      </c>
      <c r="AP53" s="40" t="e">
        <f>(Volumes!#REF!+Volumes!#REF!)/1000000</f>
        <v>#REF!</v>
      </c>
      <c r="AQ53" s="40"/>
      <c r="AR53" s="40" t="e">
        <f>(Volumes!#REF!+Volumes!#REF!)/1000000</f>
        <v>#REF!</v>
      </c>
      <c r="AS53" s="40" t="e">
        <f>(Volumes!#REF!+Volumes!#REF!)/1000000</f>
        <v>#REF!</v>
      </c>
      <c r="AT53" s="40" t="e">
        <f>(Volumes!#REF!+Volumes!#REF!)/1000000</f>
        <v>#REF!</v>
      </c>
      <c r="AU53" s="40" t="e">
        <f>(Volumes!#REF!+Volumes!#REF!)/1000000</f>
        <v>#REF!</v>
      </c>
      <c r="AV53" s="40" t="e">
        <f>(Volumes!#REF!+Volumes!#REF!)/1000000</f>
        <v>#REF!</v>
      </c>
      <c r="AW53" s="40" t="e">
        <f>(Volumes!#REF!+Volumes!#REF!)/1000000</f>
        <v>#REF!</v>
      </c>
      <c r="AX53" s="40" t="e">
        <f>(Volumes!#REF!+Volumes!#REF!)/1000000</f>
        <v>#REF!</v>
      </c>
      <c r="AY53" s="40" t="e">
        <f>(Volumes!#REF!+Volumes!#REF!)/1000000</f>
        <v>#REF!</v>
      </c>
      <c r="AZ53" s="40" t="e">
        <f>(Volumes!#REF!+Volumes!#REF!)/1000000</f>
        <v>#REF!</v>
      </c>
      <c r="BA53" s="40" t="e">
        <f>(Volumes!#REF!+Volumes!#REF!)/1000000</f>
        <v>#REF!</v>
      </c>
      <c r="BB53" s="40" t="e">
        <f>(Volumes!#REF!+Volumes!#REF!)/1000000</f>
        <v>#REF!</v>
      </c>
      <c r="BC53" s="40" t="e">
        <f>(Volumes!#REF!+Volumes!#REF!)/1000000</f>
        <v>#REF!</v>
      </c>
      <c r="BD53" s="40"/>
      <c r="BE53" s="40" t="e">
        <f>(Volumes!#REF!+Volumes!#REF!)/1000000</f>
        <v>#REF!</v>
      </c>
      <c r="BF53" s="40" t="e">
        <f>(Volumes!#REF!+Volumes!#REF!)/1000000</f>
        <v>#REF!</v>
      </c>
      <c r="BG53" s="40" t="e">
        <f>(Volumes!#REF!+Volumes!#REF!)/1000000</f>
        <v>#REF!</v>
      </c>
      <c r="BH53" s="40" t="e">
        <f>(Volumes!#REF!+Volumes!#REF!)/1000000</f>
        <v>#REF!</v>
      </c>
      <c r="BI53" s="40" t="e">
        <f>(Volumes!#REF!+Volumes!#REF!)/1000000</f>
        <v>#REF!</v>
      </c>
      <c r="BJ53" s="40" t="e">
        <f>(Volumes!#REF!+Volumes!#REF!)/1000000</f>
        <v>#REF!</v>
      </c>
      <c r="BK53" s="40" t="e">
        <f>(Volumes!#REF!+Volumes!#REF!)/1000000</f>
        <v>#REF!</v>
      </c>
      <c r="BL53" s="40" t="e">
        <f>(Volumes!#REF!+Volumes!#REF!)/1000000</f>
        <v>#REF!</v>
      </c>
      <c r="BM53" s="40" t="e">
        <f>(Volumes!#REF!+Volumes!#REF!)/1000000</f>
        <v>#REF!</v>
      </c>
      <c r="BN53" s="40" t="e">
        <f>(Volumes!#REF!+Volumes!#REF!)/1000000</f>
        <v>#REF!</v>
      </c>
      <c r="BO53" s="40" t="e">
        <f>(Volumes!#REF!+Volumes!#REF!)/1000000</f>
        <v>#REF!</v>
      </c>
      <c r="BP53" s="40" t="e">
        <f>(Volumes!#REF!+Volumes!#REF!)/1000000</f>
        <v>#REF!</v>
      </c>
      <c r="BQ53" s="40"/>
      <c r="BR53" s="40" t="e">
        <f>(Volumes!#REF!+Volumes!#REF!)/1000000</f>
        <v>#REF!</v>
      </c>
      <c r="BS53" s="40" t="e">
        <f>(Volumes!#REF!+Volumes!#REF!)/1000000</f>
        <v>#REF!</v>
      </c>
      <c r="BT53" s="40" t="e">
        <f>(Volumes!#REF!+Volumes!#REF!)/1000000</f>
        <v>#REF!</v>
      </c>
      <c r="BU53" s="40" t="e">
        <f>(Volumes!#REF!+Volumes!#REF!)/1000000</f>
        <v>#REF!</v>
      </c>
      <c r="BV53" s="40" t="e">
        <f>(Volumes!#REF!+Volumes!#REF!)/1000000</f>
        <v>#REF!</v>
      </c>
      <c r="BW53" s="40" t="e">
        <f>(Volumes!#REF!+Volumes!#REF!)/1000000</f>
        <v>#REF!</v>
      </c>
      <c r="BX53" s="40" t="e">
        <f>(Volumes!#REF!+Volumes!#REF!)/1000000</f>
        <v>#REF!</v>
      </c>
      <c r="BY53" s="40" t="e">
        <f>(Volumes!#REF!+Volumes!#REF!)/1000000</f>
        <v>#REF!</v>
      </c>
      <c r="BZ53" s="40" t="e">
        <f>(Volumes!#REF!+Volumes!#REF!)/1000000</f>
        <v>#REF!</v>
      </c>
      <c r="CA53" s="40" t="e">
        <f>(Volumes!#REF!+Volumes!#REF!)/1000000</f>
        <v>#REF!</v>
      </c>
      <c r="CB53" s="40" t="e">
        <f>(Volumes!#REF!+Volumes!#REF!)/1000000</f>
        <v>#REF!</v>
      </c>
      <c r="CC53" s="40" t="e">
        <f>(Volumes!#REF!+Volumes!#REF!)/1000000</f>
        <v>#REF!</v>
      </c>
      <c r="CD53" s="40"/>
      <c r="CE53" s="40" t="e">
        <f>(Volumes!#REF!+Volumes!#REF!)/1000000</f>
        <v>#REF!</v>
      </c>
      <c r="CF53" s="40" t="e">
        <f>(Volumes!#REF!+Volumes!#REF!)/1000000</f>
        <v>#REF!</v>
      </c>
      <c r="CG53" s="40" t="e">
        <f>(Volumes!#REF!+Volumes!#REF!)/1000000</f>
        <v>#REF!</v>
      </c>
      <c r="CH53" s="40" t="e">
        <f>(Volumes!#REF!+Volumes!#REF!)/1000000</f>
        <v>#REF!</v>
      </c>
      <c r="CI53" s="40" t="e">
        <f>(Volumes!#REF!+Volumes!#REF!)/1000000</f>
        <v>#REF!</v>
      </c>
      <c r="CJ53" s="40" t="e">
        <f>(Volumes!#REF!+Volumes!#REF!)/1000000</f>
        <v>#REF!</v>
      </c>
      <c r="CK53" s="40" t="e">
        <f>(Volumes!#REF!+Volumes!#REF!)/1000000</f>
        <v>#REF!</v>
      </c>
      <c r="CL53" s="40" t="e">
        <f>(Volumes!#REF!+Volumes!#REF!)/1000000</f>
        <v>#REF!</v>
      </c>
      <c r="CM53" s="40" t="e">
        <f>(Volumes!#REF!+Volumes!#REF!)/1000000</f>
        <v>#REF!</v>
      </c>
      <c r="CN53" s="40" t="e">
        <f>(Volumes!#REF!+Volumes!#REF!)/1000000</f>
        <v>#REF!</v>
      </c>
      <c r="CO53" s="40" t="e">
        <f>(Volumes!#REF!+Volumes!#REF!)/1000000</f>
        <v>#REF!</v>
      </c>
      <c r="CP53" s="40" t="e">
        <f>(Volumes!#REF!+Volumes!#REF!)/1000000</f>
        <v>#REF!</v>
      </c>
      <c r="CQ53" s="40"/>
      <c r="CR53" s="40" t="e">
        <f>(Volumes!#REF!+Volumes!#REF!)/1000000</f>
        <v>#REF!</v>
      </c>
      <c r="CS53" s="40" t="e">
        <f>(Volumes!#REF!+Volumes!#REF!)/1000000</f>
        <v>#REF!</v>
      </c>
      <c r="CT53" s="40" t="e">
        <f>(Volumes!#REF!+Volumes!#REF!)/1000000</f>
        <v>#REF!</v>
      </c>
      <c r="CU53" s="40" t="e">
        <f>(Volumes!#REF!+Volumes!#REF!)/1000000</f>
        <v>#REF!</v>
      </c>
      <c r="CV53" s="40" t="e">
        <f>(Volumes!#REF!+Volumes!#REF!)/1000000</f>
        <v>#REF!</v>
      </c>
      <c r="CW53" s="40" t="e">
        <f>(Volumes!#REF!+Volumes!#REF!)/1000000</f>
        <v>#REF!</v>
      </c>
      <c r="CX53" s="40" t="e">
        <f>(Volumes!#REF!+Volumes!#REF!)/1000000</f>
        <v>#REF!</v>
      </c>
      <c r="CY53" s="40" t="e">
        <f>(Volumes!#REF!+Volumes!#REF!)/1000000</f>
        <v>#REF!</v>
      </c>
      <c r="CZ53" s="40" t="e">
        <f>(Volumes!#REF!+Volumes!#REF!)/1000000</f>
        <v>#REF!</v>
      </c>
      <c r="DA53" s="40" t="e">
        <f>(Volumes!#REF!+Volumes!#REF!)/1000000</f>
        <v>#REF!</v>
      </c>
      <c r="DB53" s="40" t="e">
        <f>(Volumes!#REF!+Volumes!#REF!)/1000000</f>
        <v>#REF!</v>
      </c>
      <c r="DC53" s="40" t="e">
        <f>(Volumes!#REF!+Volumes!#REF!)/1000000</f>
        <v>#REF!</v>
      </c>
      <c r="DD53" s="40"/>
      <c r="DE53" s="40" t="e">
        <f>(Volumes!#REF!+Volumes!#REF!)/1000000</f>
        <v>#REF!</v>
      </c>
      <c r="DF53" s="40" t="e">
        <f>(Volumes!#REF!+Volumes!#REF!)/1000000</f>
        <v>#REF!</v>
      </c>
      <c r="DG53" s="40" t="e">
        <f>(Volumes!#REF!+Volumes!#REF!)/1000000</f>
        <v>#REF!</v>
      </c>
      <c r="DH53" s="40" t="e">
        <f>(Volumes!#REF!+Volumes!#REF!)/1000000</f>
        <v>#REF!</v>
      </c>
      <c r="DI53" s="40" t="e">
        <f>(Volumes!#REF!+Volumes!#REF!)/1000000</f>
        <v>#REF!</v>
      </c>
      <c r="DJ53" s="40" t="e">
        <f>(Volumes!#REF!+Volumes!#REF!)/1000000</f>
        <v>#REF!</v>
      </c>
      <c r="DK53" s="40" t="e">
        <f>(Volumes!#REF!+Volumes!#REF!)/1000000</f>
        <v>#REF!</v>
      </c>
      <c r="DL53" s="40" t="e">
        <f>(Volumes!#REF!+Volumes!#REF!)/1000000</f>
        <v>#REF!</v>
      </c>
      <c r="DM53" s="40" t="e">
        <f>(Volumes!#REF!+Volumes!#REF!)/1000000</f>
        <v>#REF!</v>
      </c>
      <c r="DN53" s="40" t="e">
        <f>(Volumes!#REF!+Volumes!#REF!)/1000000</f>
        <v>#REF!</v>
      </c>
      <c r="DO53" s="40" t="e">
        <f>(Volumes!#REF!+Volumes!#REF!)/1000000</f>
        <v>#REF!</v>
      </c>
      <c r="DP53" s="40" t="e">
        <f>(Volumes!#REF!+Volumes!#REF!)/1000000</f>
        <v>#REF!</v>
      </c>
      <c r="DQ53" s="40"/>
      <c r="DR53" s="40" t="e">
        <f>(Volumes!#REF!+Volumes!#REF!)/1000000</f>
        <v>#REF!</v>
      </c>
      <c r="DS53" s="40" t="e">
        <f>(Volumes!#REF!+Volumes!#REF!)/1000000</f>
        <v>#REF!</v>
      </c>
      <c r="DT53" s="40" t="e">
        <f>(Volumes!#REF!+Volumes!#REF!)/1000000</f>
        <v>#REF!</v>
      </c>
      <c r="DU53" s="40" t="e">
        <f>(Volumes!#REF!+Volumes!#REF!)/1000000</f>
        <v>#REF!</v>
      </c>
      <c r="DV53" s="40" t="e">
        <f>(Volumes!#REF!+Volumes!#REF!)/1000000</f>
        <v>#REF!</v>
      </c>
      <c r="DW53" s="40" t="e">
        <f>(Volumes!#REF!+Volumes!#REF!)/1000000</f>
        <v>#REF!</v>
      </c>
      <c r="DX53" s="40" t="e">
        <f>(Volumes!#REF!+Volumes!#REF!)/1000000</f>
        <v>#REF!</v>
      </c>
      <c r="DY53" s="40" t="e">
        <f>(Volumes!#REF!+Volumes!#REF!)/1000000</f>
        <v>#REF!</v>
      </c>
      <c r="DZ53" s="40" t="e">
        <f>(Volumes!#REF!+Volumes!#REF!)/1000000</f>
        <v>#REF!</v>
      </c>
      <c r="EA53" s="40" t="e">
        <f>(Volumes!#REF!+Volumes!#REF!)/1000000</f>
        <v>#REF!</v>
      </c>
      <c r="EB53" s="40" t="e">
        <f>(Volumes!#REF!+Volumes!#REF!)/1000000</f>
        <v>#REF!</v>
      </c>
      <c r="EC53" s="40" t="e">
        <f>(Volumes!#REF!+Volumes!#REF!)/1000000</f>
        <v>#REF!</v>
      </c>
    </row>
    <row r="54" spans="1:133" x14ac:dyDescent="0.2">
      <c r="A54" s="34"/>
      <c r="B54" s="31"/>
      <c r="C54" s="35"/>
      <c r="D54" s="35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</row>
    <row r="55" spans="1:133" x14ac:dyDescent="0.2">
      <c r="A55" s="37">
        <f>+A19+10</f>
        <v>17</v>
      </c>
      <c r="B55" s="35"/>
      <c r="C55" s="43" t="s">
        <v>51</v>
      </c>
      <c r="D55" s="43"/>
      <c r="E55" s="40" t="e">
        <f t="shared" ref="E55" si="27">SUM(E51:E54)</f>
        <v>#REF!</v>
      </c>
      <c r="F55" s="40" t="e">
        <f t="shared" ref="F55:BP55" si="28">SUM(F51:F54)</f>
        <v>#REF!</v>
      </c>
      <c r="G55" s="40" t="e">
        <f t="shared" si="28"/>
        <v>#REF!</v>
      </c>
      <c r="H55" s="40" t="e">
        <f t="shared" si="28"/>
        <v>#REF!</v>
      </c>
      <c r="I55" s="40" t="e">
        <f t="shared" si="28"/>
        <v>#REF!</v>
      </c>
      <c r="J55" s="40" t="e">
        <f t="shared" si="28"/>
        <v>#REF!</v>
      </c>
      <c r="K55" s="40" t="e">
        <f t="shared" si="28"/>
        <v>#REF!</v>
      </c>
      <c r="L55" s="40" t="e">
        <f t="shared" si="28"/>
        <v>#REF!</v>
      </c>
      <c r="M55" s="40" t="e">
        <f t="shared" si="28"/>
        <v>#REF!</v>
      </c>
      <c r="N55" s="40" t="e">
        <f t="shared" si="28"/>
        <v>#REF!</v>
      </c>
      <c r="O55" s="40" t="e">
        <f t="shared" si="28"/>
        <v>#REF!</v>
      </c>
      <c r="P55" s="40" t="e">
        <f t="shared" si="28"/>
        <v>#REF!</v>
      </c>
      <c r="Q55" s="40"/>
      <c r="R55" s="40" t="e">
        <f t="shared" si="28"/>
        <v>#REF!</v>
      </c>
      <c r="S55" s="40" t="e">
        <f t="shared" si="28"/>
        <v>#REF!</v>
      </c>
      <c r="T55" s="40" t="e">
        <f t="shared" si="28"/>
        <v>#REF!</v>
      </c>
      <c r="U55" s="40" t="e">
        <f t="shared" si="28"/>
        <v>#REF!</v>
      </c>
      <c r="V55" s="40" t="e">
        <f t="shared" si="28"/>
        <v>#REF!</v>
      </c>
      <c r="W55" s="40" t="e">
        <f t="shared" si="28"/>
        <v>#REF!</v>
      </c>
      <c r="X55" s="40" t="e">
        <f t="shared" si="28"/>
        <v>#REF!</v>
      </c>
      <c r="Y55" s="40" t="e">
        <f t="shared" si="28"/>
        <v>#REF!</v>
      </c>
      <c r="Z55" s="40" t="e">
        <f t="shared" si="28"/>
        <v>#REF!</v>
      </c>
      <c r="AA55" s="40" t="e">
        <f t="shared" si="28"/>
        <v>#REF!</v>
      </c>
      <c r="AB55" s="40" t="e">
        <f t="shared" si="28"/>
        <v>#REF!</v>
      </c>
      <c r="AC55" s="40" t="e">
        <f t="shared" si="28"/>
        <v>#REF!</v>
      </c>
      <c r="AD55" s="40"/>
      <c r="AE55" s="40" t="e">
        <f t="shared" si="28"/>
        <v>#REF!</v>
      </c>
      <c r="AF55" s="40" t="e">
        <f t="shared" si="28"/>
        <v>#REF!</v>
      </c>
      <c r="AG55" s="40" t="e">
        <f t="shared" si="28"/>
        <v>#REF!</v>
      </c>
      <c r="AH55" s="40" t="e">
        <f t="shared" si="28"/>
        <v>#REF!</v>
      </c>
      <c r="AI55" s="40" t="e">
        <f t="shared" si="28"/>
        <v>#REF!</v>
      </c>
      <c r="AJ55" s="40" t="e">
        <f t="shared" si="28"/>
        <v>#REF!</v>
      </c>
      <c r="AK55" s="40" t="e">
        <f t="shared" si="28"/>
        <v>#REF!</v>
      </c>
      <c r="AL55" s="40" t="e">
        <f t="shared" si="28"/>
        <v>#REF!</v>
      </c>
      <c r="AM55" s="40" t="e">
        <f t="shared" si="28"/>
        <v>#REF!</v>
      </c>
      <c r="AN55" s="40" t="e">
        <f t="shared" si="28"/>
        <v>#REF!</v>
      </c>
      <c r="AO55" s="40" t="e">
        <f t="shared" si="28"/>
        <v>#REF!</v>
      </c>
      <c r="AP55" s="40" t="e">
        <f t="shared" si="28"/>
        <v>#REF!</v>
      </c>
      <c r="AQ55" s="40"/>
      <c r="AR55" s="40" t="e">
        <f t="shared" si="28"/>
        <v>#REF!</v>
      </c>
      <c r="AS55" s="40" t="e">
        <f t="shared" si="28"/>
        <v>#REF!</v>
      </c>
      <c r="AT55" s="40" t="e">
        <f t="shared" si="28"/>
        <v>#REF!</v>
      </c>
      <c r="AU55" s="40" t="e">
        <f t="shared" si="28"/>
        <v>#REF!</v>
      </c>
      <c r="AV55" s="40" t="e">
        <f t="shared" si="28"/>
        <v>#REF!</v>
      </c>
      <c r="AW55" s="40" t="e">
        <f t="shared" si="28"/>
        <v>#REF!</v>
      </c>
      <c r="AX55" s="40" t="e">
        <f t="shared" si="28"/>
        <v>#REF!</v>
      </c>
      <c r="AY55" s="40" t="e">
        <f t="shared" si="28"/>
        <v>#REF!</v>
      </c>
      <c r="AZ55" s="40" t="e">
        <f t="shared" si="28"/>
        <v>#REF!</v>
      </c>
      <c r="BA55" s="40" t="e">
        <f t="shared" si="28"/>
        <v>#REF!</v>
      </c>
      <c r="BB55" s="40" t="e">
        <f t="shared" si="28"/>
        <v>#REF!</v>
      </c>
      <c r="BC55" s="40" t="e">
        <f t="shared" si="28"/>
        <v>#REF!</v>
      </c>
      <c r="BD55" s="40"/>
      <c r="BE55" s="40" t="e">
        <f t="shared" si="28"/>
        <v>#REF!</v>
      </c>
      <c r="BF55" s="40" t="e">
        <f t="shared" si="28"/>
        <v>#REF!</v>
      </c>
      <c r="BG55" s="40" t="e">
        <f t="shared" si="28"/>
        <v>#REF!</v>
      </c>
      <c r="BH55" s="40" t="e">
        <f t="shared" si="28"/>
        <v>#REF!</v>
      </c>
      <c r="BI55" s="40" t="e">
        <f t="shared" si="28"/>
        <v>#REF!</v>
      </c>
      <c r="BJ55" s="40" t="e">
        <f t="shared" si="28"/>
        <v>#REF!</v>
      </c>
      <c r="BK55" s="40" t="e">
        <f t="shared" si="28"/>
        <v>#REF!</v>
      </c>
      <c r="BL55" s="40" t="e">
        <f t="shared" si="28"/>
        <v>#REF!</v>
      </c>
      <c r="BM55" s="40" t="e">
        <f t="shared" si="28"/>
        <v>#REF!</v>
      </c>
      <c r="BN55" s="40" t="e">
        <f t="shared" si="28"/>
        <v>#REF!</v>
      </c>
      <c r="BO55" s="40" t="e">
        <f t="shared" si="28"/>
        <v>#REF!</v>
      </c>
      <c r="BP55" s="40" t="e">
        <f t="shared" si="28"/>
        <v>#REF!</v>
      </c>
      <c r="BQ55" s="40"/>
      <c r="BR55" s="40" t="e">
        <f t="shared" ref="BR55:EC55" si="29">SUM(BR51:BR54)</f>
        <v>#REF!</v>
      </c>
      <c r="BS55" s="40" t="e">
        <f t="shared" si="29"/>
        <v>#REF!</v>
      </c>
      <c r="BT55" s="40" t="e">
        <f t="shared" si="29"/>
        <v>#REF!</v>
      </c>
      <c r="BU55" s="40" t="e">
        <f t="shared" si="29"/>
        <v>#REF!</v>
      </c>
      <c r="BV55" s="40" t="e">
        <f t="shared" si="29"/>
        <v>#REF!</v>
      </c>
      <c r="BW55" s="40" t="e">
        <f t="shared" si="29"/>
        <v>#REF!</v>
      </c>
      <c r="BX55" s="40" t="e">
        <f t="shared" si="29"/>
        <v>#REF!</v>
      </c>
      <c r="BY55" s="40" t="e">
        <f t="shared" si="29"/>
        <v>#REF!</v>
      </c>
      <c r="BZ55" s="40" t="e">
        <f t="shared" si="29"/>
        <v>#REF!</v>
      </c>
      <c r="CA55" s="40" t="e">
        <f t="shared" si="29"/>
        <v>#REF!</v>
      </c>
      <c r="CB55" s="40" t="e">
        <f t="shared" si="29"/>
        <v>#REF!</v>
      </c>
      <c r="CC55" s="40" t="e">
        <f t="shared" si="29"/>
        <v>#REF!</v>
      </c>
      <c r="CD55" s="40"/>
      <c r="CE55" s="40" t="e">
        <f t="shared" si="29"/>
        <v>#REF!</v>
      </c>
      <c r="CF55" s="40" t="e">
        <f t="shared" si="29"/>
        <v>#REF!</v>
      </c>
      <c r="CG55" s="40" t="e">
        <f t="shared" si="29"/>
        <v>#REF!</v>
      </c>
      <c r="CH55" s="40" t="e">
        <f t="shared" si="29"/>
        <v>#REF!</v>
      </c>
      <c r="CI55" s="40" t="e">
        <f t="shared" si="29"/>
        <v>#REF!</v>
      </c>
      <c r="CJ55" s="40" t="e">
        <f t="shared" si="29"/>
        <v>#REF!</v>
      </c>
      <c r="CK55" s="40" t="e">
        <f t="shared" si="29"/>
        <v>#REF!</v>
      </c>
      <c r="CL55" s="40" t="e">
        <f t="shared" si="29"/>
        <v>#REF!</v>
      </c>
      <c r="CM55" s="40" t="e">
        <f t="shared" si="29"/>
        <v>#REF!</v>
      </c>
      <c r="CN55" s="40" t="e">
        <f t="shared" si="29"/>
        <v>#REF!</v>
      </c>
      <c r="CO55" s="40" t="e">
        <f t="shared" si="29"/>
        <v>#REF!</v>
      </c>
      <c r="CP55" s="40" t="e">
        <f t="shared" si="29"/>
        <v>#REF!</v>
      </c>
      <c r="CQ55" s="40"/>
      <c r="CR55" s="40" t="e">
        <f t="shared" si="29"/>
        <v>#REF!</v>
      </c>
      <c r="CS55" s="40" t="e">
        <f t="shared" si="29"/>
        <v>#REF!</v>
      </c>
      <c r="CT55" s="40" t="e">
        <f t="shared" si="29"/>
        <v>#REF!</v>
      </c>
      <c r="CU55" s="40" t="e">
        <f t="shared" si="29"/>
        <v>#REF!</v>
      </c>
      <c r="CV55" s="40" t="e">
        <f t="shared" si="29"/>
        <v>#REF!</v>
      </c>
      <c r="CW55" s="40" t="e">
        <f t="shared" si="29"/>
        <v>#REF!</v>
      </c>
      <c r="CX55" s="40" t="e">
        <f t="shared" si="29"/>
        <v>#REF!</v>
      </c>
      <c r="CY55" s="40" t="e">
        <f t="shared" si="29"/>
        <v>#REF!</v>
      </c>
      <c r="CZ55" s="40" t="e">
        <f t="shared" si="29"/>
        <v>#REF!</v>
      </c>
      <c r="DA55" s="40" t="e">
        <f t="shared" si="29"/>
        <v>#REF!</v>
      </c>
      <c r="DB55" s="40" t="e">
        <f t="shared" si="29"/>
        <v>#REF!</v>
      </c>
      <c r="DC55" s="40" t="e">
        <f t="shared" si="29"/>
        <v>#REF!</v>
      </c>
      <c r="DD55" s="40"/>
      <c r="DE55" s="40" t="e">
        <f t="shared" si="29"/>
        <v>#REF!</v>
      </c>
      <c r="DF55" s="40" t="e">
        <f t="shared" si="29"/>
        <v>#REF!</v>
      </c>
      <c r="DG55" s="40" t="e">
        <f t="shared" si="29"/>
        <v>#REF!</v>
      </c>
      <c r="DH55" s="40" t="e">
        <f t="shared" si="29"/>
        <v>#REF!</v>
      </c>
      <c r="DI55" s="40" t="e">
        <f t="shared" si="29"/>
        <v>#REF!</v>
      </c>
      <c r="DJ55" s="40" t="e">
        <f t="shared" si="29"/>
        <v>#REF!</v>
      </c>
      <c r="DK55" s="40" t="e">
        <f t="shared" si="29"/>
        <v>#REF!</v>
      </c>
      <c r="DL55" s="40" t="e">
        <f t="shared" si="29"/>
        <v>#REF!</v>
      </c>
      <c r="DM55" s="40" t="e">
        <f t="shared" si="29"/>
        <v>#REF!</v>
      </c>
      <c r="DN55" s="40" t="e">
        <f t="shared" si="29"/>
        <v>#REF!</v>
      </c>
      <c r="DO55" s="40" t="e">
        <f t="shared" si="29"/>
        <v>#REF!</v>
      </c>
      <c r="DP55" s="40" t="e">
        <f t="shared" si="29"/>
        <v>#REF!</v>
      </c>
      <c r="DQ55" s="40"/>
      <c r="DR55" s="40" t="e">
        <f t="shared" si="29"/>
        <v>#REF!</v>
      </c>
      <c r="DS55" s="40" t="e">
        <f t="shared" si="29"/>
        <v>#REF!</v>
      </c>
      <c r="DT55" s="40" t="e">
        <f t="shared" si="29"/>
        <v>#REF!</v>
      </c>
      <c r="DU55" s="40" t="e">
        <f t="shared" si="29"/>
        <v>#REF!</v>
      </c>
      <c r="DV55" s="40" t="e">
        <f t="shared" si="29"/>
        <v>#REF!</v>
      </c>
      <c r="DW55" s="40" t="e">
        <f t="shared" si="29"/>
        <v>#REF!</v>
      </c>
      <c r="DX55" s="40" t="e">
        <f t="shared" si="29"/>
        <v>#REF!</v>
      </c>
      <c r="DY55" s="40" t="e">
        <f t="shared" si="29"/>
        <v>#REF!</v>
      </c>
      <c r="DZ55" s="40" t="e">
        <f t="shared" si="29"/>
        <v>#REF!</v>
      </c>
      <c r="EA55" s="40" t="e">
        <f t="shared" si="29"/>
        <v>#REF!</v>
      </c>
      <c r="EB55" s="40" t="e">
        <f t="shared" si="29"/>
        <v>#REF!</v>
      </c>
      <c r="EC55" s="40" t="e">
        <f t="shared" si="29"/>
        <v>#REF!</v>
      </c>
    </row>
    <row r="56" spans="1:133" x14ac:dyDescent="0.2">
      <c r="A56" s="34"/>
      <c r="B56" s="35"/>
      <c r="C56" s="35"/>
      <c r="D56" s="35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</row>
    <row r="57" spans="1:133" ht="13.5" thickBot="1" x14ac:dyDescent="0.25">
      <c r="A57" s="37">
        <f>+A21+10</f>
        <v>18</v>
      </c>
      <c r="B57" s="35"/>
      <c r="C57" s="31" t="s">
        <v>54</v>
      </c>
      <c r="D57" s="31"/>
      <c r="E57" s="44" t="e">
        <f t="shared" ref="E57" si="30">+E55+E49</f>
        <v>#REF!</v>
      </c>
      <c r="F57" s="44" t="e">
        <f t="shared" ref="F57:BP57" si="31">+F55+F49</f>
        <v>#REF!</v>
      </c>
      <c r="G57" s="44" t="e">
        <f t="shared" si="31"/>
        <v>#REF!</v>
      </c>
      <c r="H57" s="44" t="e">
        <f t="shared" si="31"/>
        <v>#REF!</v>
      </c>
      <c r="I57" s="44" t="e">
        <f t="shared" si="31"/>
        <v>#REF!</v>
      </c>
      <c r="J57" s="44" t="e">
        <f t="shared" si="31"/>
        <v>#REF!</v>
      </c>
      <c r="K57" s="44" t="e">
        <f t="shared" si="31"/>
        <v>#REF!</v>
      </c>
      <c r="L57" s="44" t="e">
        <f t="shared" si="31"/>
        <v>#REF!</v>
      </c>
      <c r="M57" s="44" t="e">
        <f t="shared" si="31"/>
        <v>#REF!</v>
      </c>
      <c r="N57" s="44" t="e">
        <f t="shared" si="31"/>
        <v>#REF!</v>
      </c>
      <c r="O57" s="44" t="e">
        <f t="shared" si="31"/>
        <v>#REF!</v>
      </c>
      <c r="P57" s="44" t="e">
        <f t="shared" si="31"/>
        <v>#REF!</v>
      </c>
      <c r="Q57" s="44"/>
      <c r="R57" s="44" t="e">
        <f t="shared" si="31"/>
        <v>#REF!</v>
      </c>
      <c r="S57" s="44" t="e">
        <f t="shared" si="31"/>
        <v>#REF!</v>
      </c>
      <c r="T57" s="44" t="e">
        <f t="shared" si="31"/>
        <v>#REF!</v>
      </c>
      <c r="U57" s="44" t="e">
        <f t="shared" si="31"/>
        <v>#REF!</v>
      </c>
      <c r="V57" s="44" t="e">
        <f t="shared" si="31"/>
        <v>#REF!</v>
      </c>
      <c r="W57" s="44" t="e">
        <f t="shared" si="31"/>
        <v>#REF!</v>
      </c>
      <c r="X57" s="44" t="e">
        <f t="shared" si="31"/>
        <v>#REF!</v>
      </c>
      <c r="Y57" s="44" t="e">
        <f t="shared" si="31"/>
        <v>#REF!</v>
      </c>
      <c r="Z57" s="44" t="e">
        <f t="shared" si="31"/>
        <v>#REF!</v>
      </c>
      <c r="AA57" s="44" t="e">
        <f t="shared" si="31"/>
        <v>#REF!</v>
      </c>
      <c r="AB57" s="44" t="e">
        <f t="shared" si="31"/>
        <v>#REF!</v>
      </c>
      <c r="AC57" s="44" t="e">
        <f t="shared" si="31"/>
        <v>#REF!</v>
      </c>
      <c r="AD57" s="44"/>
      <c r="AE57" s="44" t="e">
        <f t="shared" si="31"/>
        <v>#REF!</v>
      </c>
      <c r="AF57" s="44" t="e">
        <f t="shared" si="31"/>
        <v>#REF!</v>
      </c>
      <c r="AG57" s="44" t="e">
        <f t="shared" si="31"/>
        <v>#REF!</v>
      </c>
      <c r="AH57" s="44" t="e">
        <f t="shared" si="31"/>
        <v>#REF!</v>
      </c>
      <c r="AI57" s="44" t="e">
        <f t="shared" si="31"/>
        <v>#REF!</v>
      </c>
      <c r="AJ57" s="44" t="e">
        <f t="shared" si="31"/>
        <v>#REF!</v>
      </c>
      <c r="AK57" s="44" t="e">
        <f t="shared" si="31"/>
        <v>#REF!</v>
      </c>
      <c r="AL57" s="44" t="e">
        <f t="shared" si="31"/>
        <v>#REF!</v>
      </c>
      <c r="AM57" s="44" t="e">
        <f t="shared" si="31"/>
        <v>#REF!</v>
      </c>
      <c r="AN57" s="44" t="e">
        <f t="shared" si="31"/>
        <v>#REF!</v>
      </c>
      <c r="AO57" s="44" t="e">
        <f t="shared" si="31"/>
        <v>#REF!</v>
      </c>
      <c r="AP57" s="44" t="e">
        <f t="shared" si="31"/>
        <v>#REF!</v>
      </c>
      <c r="AQ57" s="44"/>
      <c r="AR57" s="44" t="e">
        <f t="shared" si="31"/>
        <v>#REF!</v>
      </c>
      <c r="AS57" s="44" t="e">
        <f t="shared" si="31"/>
        <v>#REF!</v>
      </c>
      <c r="AT57" s="44" t="e">
        <f t="shared" si="31"/>
        <v>#REF!</v>
      </c>
      <c r="AU57" s="44" t="e">
        <f t="shared" si="31"/>
        <v>#REF!</v>
      </c>
      <c r="AV57" s="44" t="e">
        <f t="shared" si="31"/>
        <v>#REF!</v>
      </c>
      <c r="AW57" s="44" t="e">
        <f t="shared" si="31"/>
        <v>#REF!</v>
      </c>
      <c r="AX57" s="44" t="e">
        <f t="shared" si="31"/>
        <v>#REF!</v>
      </c>
      <c r="AY57" s="44" t="e">
        <f t="shared" si="31"/>
        <v>#REF!</v>
      </c>
      <c r="AZ57" s="44" t="e">
        <f t="shared" si="31"/>
        <v>#REF!</v>
      </c>
      <c r="BA57" s="44" t="e">
        <f t="shared" si="31"/>
        <v>#REF!</v>
      </c>
      <c r="BB57" s="44" t="e">
        <f t="shared" si="31"/>
        <v>#REF!</v>
      </c>
      <c r="BC57" s="44" t="e">
        <f t="shared" si="31"/>
        <v>#REF!</v>
      </c>
      <c r="BD57" s="44"/>
      <c r="BE57" s="44" t="e">
        <f t="shared" si="31"/>
        <v>#REF!</v>
      </c>
      <c r="BF57" s="44" t="e">
        <f t="shared" si="31"/>
        <v>#REF!</v>
      </c>
      <c r="BG57" s="44" t="e">
        <f t="shared" si="31"/>
        <v>#REF!</v>
      </c>
      <c r="BH57" s="44" t="e">
        <f t="shared" si="31"/>
        <v>#REF!</v>
      </c>
      <c r="BI57" s="44" t="e">
        <f t="shared" si="31"/>
        <v>#REF!</v>
      </c>
      <c r="BJ57" s="44" t="e">
        <f t="shared" si="31"/>
        <v>#REF!</v>
      </c>
      <c r="BK57" s="44" t="e">
        <f t="shared" si="31"/>
        <v>#REF!</v>
      </c>
      <c r="BL57" s="44" t="e">
        <f t="shared" si="31"/>
        <v>#REF!</v>
      </c>
      <c r="BM57" s="44" t="e">
        <f t="shared" si="31"/>
        <v>#REF!</v>
      </c>
      <c r="BN57" s="44" t="e">
        <f t="shared" si="31"/>
        <v>#REF!</v>
      </c>
      <c r="BO57" s="44" t="e">
        <f t="shared" si="31"/>
        <v>#REF!</v>
      </c>
      <c r="BP57" s="44" t="e">
        <f t="shared" si="31"/>
        <v>#REF!</v>
      </c>
      <c r="BQ57" s="44"/>
      <c r="BR57" s="44" t="e">
        <f t="shared" ref="BR57:EC57" si="32">+BR55+BR49</f>
        <v>#REF!</v>
      </c>
      <c r="BS57" s="44" t="e">
        <f t="shared" si="32"/>
        <v>#REF!</v>
      </c>
      <c r="BT57" s="44" t="e">
        <f t="shared" si="32"/>
        <v>#REF!</v>
      </c>
      <c r="BU57" s="44" t="e">
        <f t="shared" si="32"/>
        <v>#REF!</v>
      </c>
      <c r="BV57" s="44" t="e">
        <f t="shared" si="32"/>
        <v>#REF!</v>
      </c>
      <c r="BW57" s="44" t="e">
        <f t="shared" si="32"/>
        <v>#REF!</v>
      </c>
      <c r="BX57" s="44" t="e">
        <f t="shared" si="32"/>
        <v>#REF!</v>
      </c>
      <c r="BY57" s="44" t="e">
        <f t="shared" si="32"/>
        <v>#REF!</v>
      </c>
      <c r="BZ57" s="44" t="e">
        <f t="shared" si="32"/>
        <v>#REF!</v>
      </c>
      <c r="CA57" s="44" t="e">
        <f t="shared" si="32"/>
        <v>#REF!</v>
      </c>
      <c r="CB57" s="44" t="e">
        <f t="shared" si="32"/>
        <v>#REF!</v>
      </c>
      <c r="CC57" s="44" t="e">
        <f t="shared" si="32"/>
        <v>#REF!</v>
      </c>
      <c r="CD57" s="44"/>
      <c r="CE57" s="44" t="e">
        <f t="shared" si="32"/>
        <v>#REF!</v>
      </c>
      <c r="CF57" s="44" t="e">
        <f t="shared" si="32"/>
        <v>#REF!</v>
      </c>
      <c r="CG57" s="44" t="e">
        <f t="shared" si="32"/>
        <v>#REF!</v>
      </c>
      <c r="CH57" s="44" t="e">
        <f t="shared" si="32"/>
        <v>#REF!</v>
      </c>
      <c r="CI57" s="44" t="e">
        <f t="shared" si="32"/>
        <v>#REF!</v>
      </c>
      <c r="CJ57" s="44" t="e">
        <f t="shared" si="32"/>
        <v>#REF!</v>
      </c>
      <c r="CK57" s="44" t="e">
        <f t="shared" si="32"/>
        <v>#REF!</v>
      </c>
      <c r="CL57" s="44" t="e">
        <f t="shared" si="32"/>
        <v>#REF!</v>
      </c>
      <c r="CM57" s="44" t="e">
        <f t="shared" si="32"/>
        <v>#REF!</v>
      </c>
      <c r="CN57" s="44" t="e">
        <f t="shared" si="32"/>
        <v>#REF!</v>
      </c>
      <c r="CO57" s="44" t="e">
        <f t="shared" si="32"/>
        <v>#REF!</v>
      </c>
      <c r="CP57" s="44" t="e">
        <f t="shared" si="32"/>
        <v>#REF!</v>
      </c>
      <c r="CQ57" s="44"/>
      <c r="CR57" s="44" t="e">
        <f t="shared" si="32"/>
        <v>#REF!</v>
      </c>
      <c r="CS57" s="44" t="e">
        <f t="shared" si="32"/>
        <v>#REF!</v>
      </c>
      <c r="CT57" s="44" t="e">
        <f t="shared" si="32"/>
        <v>#REF!</v>
      </c>
      <c r="CU57" s="44" t="e">
        <f t="shared" si="32"/>
        <v>#REF!</v>
      </c>
      <c r="CV57" s="44" t="e">
        <f t="shared" si="32"/>
        <v>#REF!</v>
      </c>
      <c r="CW57" s="44" t="e">
        <f t="shared" si="32"/>
        <v>#REF!</v>
      </c>
      <c r="CX57" s="44" t="e">
        <f t="shared" si="32"/>
        <v>#REF!</v>
      </c>
      <c r="CY57" s="44" t="e">
        <f t="shared" si="32"/>
        <v>#REF!</v>
      </c>
      <c r="CZ57" s="44" t="e">
        <f t="shared" si="32"/>
        <v>#REF!</v>
      </c>
      <c r="DA57" s="44" t="e">
        <f t="shared" si="32"/>
        <v>#REF!</v>
      </c>
      <c r="DB57" s="44" t="e">
        <f t="shared" si="32"/>
        <v>#REF!</v>
      </c>
      <c r="DC57" s="44" t="e">
        <f t="shared" si="32"/>
        <v>#REF!</v>
      </c>
      <c r="DD57" s="44"/>
      <c r="DE57" s="44" t="e">
        <f t="shared" si="32"/>
        <v>#REF!</v>
      </c>
      <c r="DF57" s="44" t="e">
        <f t="shared" si="32"/>
        <v>#REF!</v>
      </c>
      <c r="DG57" s="44" t="e">
        <f t="shared" si="32"/>
        <v>#REF!</v>
      </c>
      <c r="DH57" s="44" t="e">
        <f t="shared" si="32"/>
        <v>#REF!</v>
      </c>
      <c r="DI57" s="44" t="e">
        <f t="shared" si="32"/>
        <v>#REF!</v>
      </c>
      <c r="DJ57" s="44" t="e">
        <f t="shared" si="32"/>
        <v>#REF!</v>
      </c>
      <c r="DK57" s="44" t="e">
        <f t="shared" si="32"/>
        <v>#REF!</v>
      </c>
      <c r="DL57" s="44" t="e">
        <f t="shared" si="32"/>
        <v>#REF!</v>
      </c>
      <c r="DM57" s="44" t="e">
        <f t="shared" si="32"/>
        <v>#REF!</v>
      </c>
      <c r="DN57" s="44" t="e">
        <f t="shared" si="32"/>
        <v>#REF!</v>
      </c>
      <c r="DO57" s="44" t="e">
        <f t="shared" si="32"/>
        <v>#REF!</v>
      </c>
      <c r="DP57" s="44" t="e">
        <f t="shared" si="32"/>
        <v>#REF!</v>
      </c>
      <c r="DQ57" s="44"/>
      <c r="DR57" s="44" t="e">
        <f t="shared" si="32"/>
        <v>#REF!</v>
      </c>
      <c r="DS57" s="44" t="e">
        <f t="shared" si="32"/>
        <v>#REF!</v>
      </c>
      <c r="DT57" s="44" t="e">
        <f t="shared" si="32"/>
        <v>#REF!</v>
      </c>
      <c r="DU57" s="44" t="e">
        <f t="shared" si="32"/>
        <v>#REF!</v>
      </c>
      <c r="DV57" s="44" t="e">
        <f t="shared" si="32"/>
        <v>#REF!</v>
      </c>
      <c r="DW57" s="44" t="e">
        <f t="shared" si="32"/>
        <v>#REF!</v>
      </c>
      <c r="DX57" s="44" t="e">
        <f t="shared" si="32"/>
        <v>#REF!</v>
      </c>
      <c r="DY57" s="44" t="e">
        <f t="shared" si="32"/>
        <v>#REF!</v>
      </c>
      <c r="DZ57" s="44" t="e">
        <f t="shared" si="32"/>
        <v>#REF!</v>
      </c>
      <c r="EA57" s="44" t="e">
        <f t="shared" si="32"/>
        <v>#REF!</v>
      </c>
      <c r="EB57" s="44" t="e">
        <f t="shared" si="32"/>
        <v>#REF!</v>
      </c>
      <c r="EC57" s="44" t="e">
        <f t="shared" si="32"/>
        <v>#REF!</v>
      </c>
    </row>
    <row r="58" spans="1:133" ht="13.5" thickTop="1" x14ac:dyDescent="0.2">
      <c r="A58" s="13"/>
      <c r="B58" s="34"/>
      <c r="C58" s="34"/>
      <c r="D58" s="34"/>
    </row>
    <row r="59" spans="1:133" x14ac:dyDescent="0.2">
      <c r="A59" s="13"/>
      <c r="B59" s="34"/>
      <c r="C59" s="34"/>
      <c r="D59" s="34"/>
    </row>
    <row r="60" spans="1:133" x14ac:dyDescent="0.2">
      <c r="A60" s="37">
        <f t="shared" ref="A60:A61" si="33">+A24+10</f>
        <v>19</v>
      </c>
      <c r="B60" s="35"/>
      <c r="C60" s="31" t="s">
        <v>66</v>
      </c>
      <c r="D60" s="31"/>
      <c r="E60" s="38" t="e">
        <f>Volumes!#REF!/1000000</f>
        <v>#REF!</v>
      </c>
      <c r="F60" s="38" t="e">
        <f>Volumes!#REF!/1000000</f>
        <v>#REF!</v>
      </c>
      <c r="G60" s="38" t="e">
        <f>Volumes!#REF!/1000000</f>
        <v>#REF!</v>
      </c>
      <c r="H60" s="38" t="e">
        <f>Volumes!#REF!/1000000</f>
        <v>#REF!</v>
      </c>
      <c r="I60" s="38" t="e">
        <f>Volumes!#REF!/1000000</f>
        <v>#REF!</v>
      </c>
      <c r="J60" s="38" t="e">
        <f>Volumes!#REF!/1000000</f>
        <v>#REF!</v>
      </c>
      <c r="K60" s="38" t="e">
        <f>Volumes!#REF!/1000000</f>
        <v>#REF!</v>
      </c>
      <c r="L60" s="38" t="e">
        <f>Volumes!#REF!/1000000</f>
        <v>#REF!</v>
      </c>
      <c r="M60" s="38" t="e">
        <f>Volumes!#REF!/1000000</f>
        <v>#REF!</v>
      </c>
      <c r="N60" s="38" t="e">
        <f>Volumes!#REF!/1000000</f>
        <v>#REF!</v>
      </c>
      <c r="O60" s="38" t="e">
        <f>Volumes!#REF!/1000000</f>
        <v>#REF!</v>
      </c>
      <c r="P60" s="38" t="e">
        <f>Volumes!#REF!/1000000</f>
        <v>#REF!</v>
      </c>
      <c r="Q60" s="38"/>
      <c r="R60" s="38" t="e">
        <f>Volumes!#REF!/1000000</f>
        <v>#REF!</v>
      </c>
      <c r="S60" s="38" t="e">
        <f>Volumes!#REF!/1000000</f>
        <v>#REF!</v>
      </c>
      <c r="T60" s="38" t="e">
        <f>Volumes!#REF!/1000000</f>
        <v>#REF!</v>
      </c>
      <c r="U60" s="38" t="e">
        <f>Volumes!#REF!/1000000</f>
        <v>#REF!</v>
      </c>
      <c r="V60" s="38" t="e">
        <f>Volumes!#REF!/1000000</f>
        <v>#REF!</v>
      </c>
      <c r="W60" s="38" t="e">
        <f>Volumes!#REF!/1000000</f>
        <v>#REF!</v>
      </c>
      <c r="X60" s="38" t="e">
        <f>Volumes!#REF!/1000000</f>
        <v>#REF!</v>
      </c>
      <c r="Y60" s="38" t="e">
        <f>Volumes!#REF!/1000000</f>
        <v>#REF!</v>
      </c>
      <c r="Z60" s="38" t="e">
        <f>Volumes!#REF!/1000000</f>
        <v>#REF!</v>
      </c>
      <c r="AA60" s="38" t="e">
        <f>Volumes!#REF!/1000000</f>
        <v>#REF!</v>
      </c>
      <c r="AB60" s="38" t="e">
        <f>Volumes!#REF!/1000000</f>
        <v>#REF!</v>
      </c>
      <c r="AC60" s="38" t="e">
        <f>Volumes!#REF!/1000000</f>
        <v>#REF!</v>
      </c>
      <c r="AD60" s="38"/>
      <c r="AE60" s="38" t="e">
        <f>Volumes!#REF!/1000000</f>
        <v>#REF!</v>
      </c>
      <c r="AF60" s="38" t="e">
        <f>Volumes!#REF!/1000000</f>
        <v>#REF!</v>
      </c>
      <c r="AG60" s="38" t="e">
        <f>Volumes!#REF!/1000000</f>
        <v>#REF!</v>
      </c>
      <c r="AH60" s="38" t="e">
        <f>Volumes!#REF!/1000000</f>
        <v>#REF!</v>
      </c>
      <c r="AI60" s="38" t="e">
        <f>Volumes!#REF!/1000000</f>
        <v>#REF!</v>
      </c>
      <c r="AJ60" s="38" t="e">
        <f>Volumes!#REF!/1000000</f>
        <v>#REF!</v>
      </c>
      <c r="AK60" s="38" t="e">
        <f>Volumes!#REF!/1000000</f>
        <v>#REF!</v>
      </c>
      <c r="AL60" s="38" t="e">
        <f>Volumes!#REF!/1000000</f>
        <v>#REF!</v>
      </c>
      <c r="AM60" s="38" t="e">
        <f>Volumes!#REF!/1000000</f>
        <v>#REF!</v>
      </c>
      <c r="AN60" s="38" t="e">
        <f>Volumes!#REF!/1000000</f>
        <v>#REF!</v>
      </c>
      <c r="AO60" s="38" t="e">
        <f>Volumes!#REF!/1000000</f>
        <v>#REF!</v>
      </c>
      <c r="AP60" s="38" t="e">
        <f>Volumes!#REF!/1000000</f>
        <v>#REF!</v>
      </c>
      <c r="AQ60" s="38"/>
      <c r="AR60" s="38" t="e">
        <f>Volumes!#REF!/1000000</f>
        <v>#REF!</v>
      </c>
      <c r="AS60" s="38" t="e">
        <f>Volumes!#REF!/1000000</f>
        <v>#REF!</v>
      </c>
      <c r="AT60" s="38" t="e">
        <f>Volumes!#REF!/1000000</f>
        <v>#REF!</v>
      </c>
      <c r="AU60" s="38" t="e">
        <f>Volumes!#REF!/1000000</f>
        <v>#REF!</v>
      </c>
      <c r="AV60" s="38" t="e">
        <f>Volumes!#REF!/1000000</f>
        <v>#REF!</v>
      </c>
      <c r="AW60" s="38" t="e">
        <f>Volumes!#REF!/1000000</f>
        <v>#REF!</v>
      </c>
      <c r="AX60" s="38" t="e">
        <f>Volumes!#REF!/1000000</f>
        <v>#REF!</v>
      </c>
      <c r="AY60" s="38" t="e">
        <f>Volumes!#REF!/1000000</f>
        <v>#REF!</v>
      </c>
      <c r="AZ60" s="38" t="e">
        <f>Volumes!#REF!/1000000</f>
        <v>#REF!</v>
      </c>
      <c r="BA60" s="38" t="e">
        <f>Volumes!#REF!/1000000</f>
        <v>#REF!</v>
      </c>
      <c r="BB60" s="38" t="e">
        <f>Volumes!#REF!/1000000</f>
        <v>#REF!</v>
      </c>
      <c r="BC60" s="38" t="e">
        <f>Volumes!#REF!/1000000</f>
        <v>#REF!</v>
      </c>
      <c r="BD60" s="38"/>
      <c r="BE60" s="38" t="e">
        <f>Volumes!#REF!/1000000</f>
        <v>#REF!</v>
      </c>
      <c r="BF60" s="38" t="e">
        <f>Volumes!#REF!/1000000</f>
        <v>#REF!</v>
      </c>
      <c r="BG60" s="38" t="e">
        <f>Volumes!#REF!/1000000</f>
        <v>#REF!</v>
      </c>
      <c r="BH60" s="38" t="e">
        <f>Volumes!#REF!/1000000</f>
        <v>#REF!</v>
      </c>
      <c r="BI60" s="38" t="e">
        <f>Volumes!#REF!/1000000</f>
        <v>#REF!</v>
      </c>
      <c r="BJ60" s="38" t="e">
        <f>Volumes!#REF!/1000000</f>
        <v>#REF!</v>
      </c>
      <c r="BK60" s="38" t="e">
        <f>Volumes!#REF!/1000000</f>
        <v>#REF!</v>
      </c>
      <c r="BL60" s="38" t="e">
        <f>Volumes!#REF!/1000000</f>
        <v>#REF!</v>
      </c>
      <c r="BM60" s="38" t="e">
        <f>Volumes!#REF!/1000000</f>
        <v>#REF!</v>
      </c>
      <c r="BN60" s="38" t="e">
        <f>Volumes!#REF!/1000000</f>
        <v>#REF!</v>
      </c>
      <c r="BO60" s="38" t="e">
        <f>Volumes!#REF!/1000000</f>
        <v>#REF!</v>
      </c>
      <c r="BP60" s="38" t="e">
        <f>Volumes!#REF!/1000000</f>
        <v>#REF!</v>
      </c>
      <c r="BQ60" s="38"/>
      <c r="BR60" s="38" t="e">
        <f>Volumes!#REF!/1000000</f>
        <v>#REF!</v>
      </c>
      <c r="BS60" s="38" t="e">
        <f>Volumes!#REF!/1000000</f>
        <v>#REF!</v>
      </c>
      <c r="BT60" s="38" t="e">
        <f>Volumes!#REF!/1000000</f>
        <v>#REF!</v>
      </c>
      <c r="BU60" s="38" t="e">
        <f>Volumes!#REF!/1000000</f>
        <v>#REF!</v>
      </c>
      <c r="BV60" s="38" t="e">
        <f>Volumes!#REF!/1000000</f>
        <v>#REF!</v>
      </c>
      <c r="BW60" s="38" t="e">
        <f>Volumes!#REF!/1000000</f>
        <v>#REF!</v>
      </c>
      <c r="BX60" s="38" t="e">
        <f>Volumes!#REF!/1000000</f>
        <v>#REF!</v>
      </c>
      <c r="BY60" s="38" t="e">
        <f>Volumes!#REF!/1000000</f>
        <v>#REF!</v>
      </c>
      <c r="BZ60" s="38" t="e">
        <f>Volumes!#REF!/1000000</f>
        <v>#REF!</v>
      </c>
      <c r="CA60" s="38" t="e">
        <f>Volumes!#REF!/1000000</f>
        <v>#REF!</v>
      </c>
      <c r="CB60" s="38" t="e">
        <f>Volumes!#REF!/1000000</f>
        <v>#REF!</v>
      </c>
      <c r="CC60" s="38" t="e">
        <f>Volumes!#REF!/1000000</f>
        <v>#REF!</v>
      </c>
      <c r="CD60" s="38"/>
      <c r="CE60" s="38" t="e">
        <f>Volumes!#REF!/1000000</f>
        <v>#REF!</v>
      </c>
      <c r="CF60" s="38" t="e">
        <f>Volumes!#REF!/1000000</f>
        <v>#REF!</v>
      </c>
      <c r="CG60" s="38" t="e">
        <f>Volumes!#REF!/1000000</f>
        <v>#REF!</v>
      </c>
      <c r="CH60" s="38" t="e">
        <f>Volumes!#REF!/1000000</f>
        <v>#REF!</v>
      </c>
      <c r="CI60" s="38" t="e">
        <f>Volumes!#REF!/1000000</f>
        <v>#REF!</v>
      </c>
      <c r="CJ60" s="38" t="e">
        <f>Volumes!#REF!/1000000</f>
        <v>#REF!</v>
      </c>
      <c r="CK60" s="38" t="e">
        <f>Volumes!#REF!/1000000</f>
        <v>#REF!</v>
      </c>
      <c r="CL60" s="38" t="e">
        <f>Volumes!#REF!/1000000</f>
        <v>#REF!</v>
      </c>
      <c r="CM60" s="38" t="e">
        <f>Volumes!#REF!/1000000</f>
        <v>#REF!</v>
      </c>
      <c r="CN60" s="38" t="e">
        <f>Volumes!#REF!/1000000</f>
        <v>#REF!</v>
      </c>
      <c r="CO60" s="38" t="e">
        <f>Volumes!#REF!/1000000</f>
        <v>#REF!</v>
      </c>
      <c r="CP60" s="38" t="e">
        <f>Volumes!#REF!/1000000</f>
        <v>#REF!</v>
      </c>
      <c r="CQ60" s="38"/>
      <c r="CR60" s="38" t="e">
        <f>Volumes!#REF!/1000000</f>
        <v>#REF!</v>
      </c>
      <c r="CS60" s="38" t="e">
        <f>Volumes!#REF!/1000000</f>
        <v>#REF!</v>
      </c>
      <c r="CT60" s="38" t="e">
        <f>Volumes!#REF!/1000000</f>
        <v>#REF!</v>
      </c>
      <c r="CU60" s="38" t="e">
        <f>Volumes!#REF!/1000000</f>
        <v>#REF!</v>
      </c>
      <c r="CV60" s="38" t="e">
        <f>Volumes!#REF!/1000000</f>
        <v>#REF!</v>
      </c>
      <c r="CW60" s="38" t="e">
        <f>Volumes!#REF!/1000000</f>
        <v>#REF!</v>
      </c>
      <c r="CX60" s="38" t="e">
        <f>Volumes!#REF!/1000000</f>
        <v>#REF!</v>
      </c>
      <c r="CY60" s="38" t="e">
        <f>Volumes!#REF!/1000000</f>
        <v>#REF!</v>
      </c>
      <c r="CZ60" s="38" t="e">
        <f>Volumes!#REF!/1000000</f>
        <v>#REF!</v>
      </c>
      <c r="DA60" s="38" t="e">
        <f>Volumes!#REF!/1000000</f>
        <v>#REF!</v>
      </c>
      <c r="DB60" s="38" t="e">
        <f>Volumes!#REF!/1000000</f>
        <v>#REF!</v>
      </c>
      <c r="DC60" s="38" t="e">
        <f>Volumes!#REF!/1000000</f>
        <v>#REF!</v>
      </c>
      <c r="DD60" s="38"/>
      <c r="DE60" s="38" t="e">
        <f>Volumes!#REF!/1000000</f>
        <v>#REF!</v>
      </c>
      <c r="DF60" s="38" t="e">
        <f>Volumes!#REF!/1000000</f>
        <v>#REF!</v>
      </c>
      <c r="DG60" s="38" t="e">
        <f>Volumes!#REF!/1000000</f>
        <v>#REF!</v>
      </c>
      <c r="DH60" s="38" t="e">
        <f>Volumes!#REF!/1000000</f>
        <v>#REF!</v>
      </c>
      <c r="DI60" s="38" t="e">
        <f>Volumes!#REF!/1000000</f>
        <v>#REF!</v>
      </c>
      <c r="DJ60" s="38" t="e">
        <f>Volumes!#REF!/1000000</f>
        <v>#REF!</v>
      </c>
      <c r="DK60" s="38" t="e">
        <f>Volumes!#REF!/1000000</f>
        <v>#REF!</v>
      </c>
      <c r="DL60" s="38" t="e">
        <f>Volumes!#REF!/1000000</f>
        <v>#REF!</v>
      </c>
      <c r="DM60" s="38" t="e">
        <f>Volumes!#REF!/1000000</f>
        <v>#REF!</v>
      </c>
      <c r="DN60" s="38" t="e">
        <f>Volumes!#REF!/1000000</f>
        <v>#REF!</v>
      </c>
      <c r="DO60" s="38" t="e">
        <f>Volumes!#REF!/1000000</f>
        <v>#REF!</v>
      </c>
      <c r="DP60" s="38" t="e">
        <f>Volumes!#REF!/1000000</f>
        <v>#REF!</v>
      </c>
      <c r="DQ60" s="38"/>
      <c r="DR60" s="38" t="e">
        <f>Volumes!#REF!/1000000</f>
        <v>#REF!</v>
      </c>
      <c r="DS60" s="38" t="e">
        <f>Volumes!#REF!/1000000</f>
        <v>#REF!</v>
      </c>
      <c r="DT60" s="38" t="e">
        <f>Volumes!#REF!/1000000</f>
        <v>#REF!</v>
      </c>
      <c r="DU60" s="38" t="e">
        <f>Volumes!#REF!/1000000</f>
        <v>#REF!</v>
      </c>
      <c r="DV60" s="38" t="e">
        <f>Volumes!#REF!/1000000</f>
        <v>#REF!</v>
      </c>
      <c r="DW60" s="38" t="e">
        <f>Volumes!#REF!/1000000</f>
        <v>#REF!</v>
      </c>
      <c r="DX60" s="38" t="e">
        <f>Volumes!#REF!/1000000</f>
        <v>#REF!</v>
      </c>
      <c r="DY60" s="38" t="e">
        <f>Volumes!#REF!/1000000</f>
        <v>#REF!</v>
      </c>
      <c r="DZ60" s="38" t="e">
        <f>Volumes!#REF!/1000000</f>
        <v>#REF!</v>
      </c>
      <c r="EA60" s="38" t="e">
        <f>Volumes!#REF!/1000000</f>
        <v>#REF!</v>
      </c>
      <c r="EB60" s="38" t="e">
        <f>Volumes!#REF!/1000000</f>
        <v>#REF!</v>
      </c>
      <c r="EC60" s="38" t="e">
        <f>Volumes!#REF!/1000000</f>
        <v>#REF!</v>
      </c>
    </row>
    <row r="61" spans="1:133" x14ac:dyDescent="0.2">
      <c r="A61" s="37">
        <f t="shared" si="33"/>
        <v>20</v>
      </c>
      <c r="B61" s="34"/>
      <c r="C61" s="31" t="s">
        <v>67</v>
      </c>
      <c r="D61" s="31"/>
      <c r="E61" s="38" t="e">
        <f>Volumes!#REF!/1000000</f>
        <v>#REF!</v>
      </c>
      <c r="F61" s="38" t="e">
        <f>Volumes!#REF!/1000000</f>
        <v>#REF!</v>
      </c>
      <c r="G61" s="38" t="e">
        <f>Volumes!#REF!/1000000</f>
        <v>#REF!</v>
      </c>
      <c r="H61" s="38" t="e">
        <f>Volumes!#REF!/1000000</f>
        <v>#REF!</v>
      </c>
      <c r="I61" s="38" t="e">
        <f>Volumes!#REF!/1000000</f>
        <v>#REF!</v>
      </c>
      <c r="J61" s="38" t="e">
        <f>Volumes!#REF!/1000000</f>
        <v>#REF!</v>
      </c>
      <c r="K61" s="38" t="e">
        <f>Volumes!#REF!/1000000</f>
        <v>#REF!</v>
      </c>
      <c r="L61" s="38" t="e">
        <f>Volumes!#REF!/1000000</f>
        <v>#REF!</v>
      </c>
      <c r="M61" s="38" t="e">
        <f>Volumes!#REF!/1000000</f>
        <v>#REF!</v>
      </c>
      <c r="N61" s="38" t="e">
        <f>Volumes!#REF!/1000000</f>
        <v>#REF!</v>
      </c>
      <c r="O61" s="38" t="e">
        <f>Volumes!#REF!/1000000</f>
        <v>#REF!</v>
      </c>
      <c r="P61" s="38" t="e">
        <f>Volumes!#REF!/1000000</f>
        <v>#REF!</v>
      </c>
      <c r="Q61" s="38"/>
      <c r="R61" s="38" t="e">
        <f>Volumes!#REF!/1000000</f>
        <v>#REF!</v>
      </c>
      <c r="S61" s="38" t="e">
        <f>Volumes!#REF!/1000000</f>
        <v>#REF!</v>
      </c>
      <c r="T61" s="38" t="e">
        <f>Volumes!#REF!/1000000</f>
        <v>#REF!</v>
      </c>
      <c r="U61" s="38" t="e">
        <f>Volumes!#REF!/1000000</f>
        <v>#REF!</v>
      </c>
      <c r="V61" s="38" t="e">
        <f>Volumes!#REF!/1000000</f>
        <v>#REF!</v>
      </c>
      <c r="W61" s="38" t="e">
        <f>Volumes!#REF!/1000000</f>
        <v>#REF!</v>
      </c>
      <c r="X61" s="38" t="e">
        <f>Volumes!#REF!/1000000</f>
        <v>#REF!</v>
      </c>
      <c r="Y61" s="38" t="e">
        <f>Volumes!#REF!/1000000</f>
        <v>#REF!</v>
      </c>
      <c r="Z61" s="38" t="e">
        <f>Volumes!#REF!/1000000</f>
        <v>#REF!</v>
      </c>
      <c r="AA61" s="38" t="e">
        <f>Volumes!#REF!/1000000</f>
        <v>#REF!</v>
      </c>
      <c r="AB61" s="38" t="e">
        <f>Volumes!#REF!/1000000</f>
        <v>#REF!</v>
      </c>
      <c r="AC61" s="38" t="e">
        <f>Volumes!#REF!/1000000</f>
        <v>#REF!</v>
      </c>
      <c r="AD61" s="38"/>
      <c r="AE61" s="38" t="e">
        <f>Volumes!#REF!/1000000</f>
        <v>#REF!</v>
      </c>
      <c r="AF61" s="38" t="e">
        <f>Volumes!#REF!/1000000</f>
        <v>#REF!</v>
      </c>
      <c r="AG61" s="38" t="e">
        <f>Volumes!#REF!/1000000</f>
        <v>#REF!</v>
      </c>
      <c r="AH61" s="38" t="e">
        <f>Volumes!#REF!/1000000</f>
        <v>#REF!</v>
      </c>
      <c r="AI61" s="38" t="e">
        <f>Volumes!#REF!/1000000</f>
        <v>#REF!</v>
      </c>
      <c r="AJ61" s="38" t="e">
        <f>Volumes!#REF!/1000000</f>
        <v>#REF!</v>
      </c>
      <c r="AK61" s="38" t="e">
        <f>Volumes!#REF!/1000000</f>
        <v>#REF!</v>
      </c>
      <c r="AL61" s="38" t="e">
        <f>Volumes!#REF!/1000000</f>
        <v>#REF!</v>
      </c>
      <c r="AM61" s="38" t="e">
        <f>Volumes!#REF!/1000000</f>
        <v>#REF!</v>
      </c>
      <c r="AN61" s="38" t="e">
        <f>Volumes!#REF!/1000000</f>
        <v>#REF!</v>
      </c>
      <c r="AO61" s="38" t="e">
        <f>Volumes!#REF!/1000000</f>
        <v>#REF!</v>
      </c>
      <c r="AP61" s="38" t="e">
        <f>Volumes!#REF!/1000000</f>
        <v>#REF!</v>
      </c>
      <c r="AQ61" s="38"/>
      <c r="AR61" s="38" t="e">
        <f>Volumes!#REF!/1000000</f>
        <v>#REF!</v>
      </c>
      <c r="AS61" s="38" t="e">
        <f>Volumes!#REF!/1000000</f>
        <v>#REF!</v>
      </c>
      <c r="AT61" s="38" t="e">
        <f>Volumes!#REF!/1000000</f>
        <v>#REF!</v>
      </c>
      <c r="AU61" s="38" t="e">
        <f>Volumes!#REF!/1000000</f>
        <v>#REF!</v>
      </c>
      <c r="AV61" s="38" t="e">
        <f>Volumes!#REF!/1000000</f>
        <v>#REF!</v>
      </c>
      <c r="AW61" s="38" t="e">
        <f>Volumes!#REF!/1000000</f>
        <v>#REF!</v>
      </c>
      <c r="AX61" s="38" t="e">
        <f>Volumes!#REF!/1000000</f>
        <v>#REF!</v>
      </c>
      <c r="AY61" s="38" t="e">
        <f>Volumes!#REF!/1000000</f>
        <v>#REF!</v>
      </c>
      <c r="AZ61" s="38" t="e">
        <f>Volumes!#REF!/1000000</f>
        <v>#REF!</v>
      </c>
      <c r="BA61" s="38" t="e">
        <f>Volumes!#REF!/1000000</f>
        <v>#REF!</v>
      </c>
      <c r="BB61" s="38" t="e">
        <f>Volumes!#REF!/1000000</f>
        <v>#REF!</v>
      </c>
      <c r="BC61" s="38" t="e">
        <f>Volumes!#REF!/1000000</f>
        <v>#REF!</v>
      </c>
      <c r="BD61" s="38"/>
      <c r="BE61" s="38" t="e">
        <f>Volumes!#REF!/1000000</f>
        <v>#REF!</v>
      </c>
      <c r="BF61" s="38" t="e">
        <f>Volumes!#REF!/1000000</f>
        <v>#REF!</v>
      </c>
      <c r="BG61" s="38" t="e">
        <f>Volumes!#REF!/1000000</f>
        <v>#REF!</v>
      </c>
      <c r="BH61" s="38" t="e">
        <f>Volumes!#REF!/1000000</f>
        <v>#REF!</v>
      </c>
      <c r="BI61" s="38" t="e">
        <f>Volumes!#REF!/1000000</f>
        <v>#REF!</v>
      </c>
      <c r="BJ61" s="38" t="e">
        <f>Volumes!#REF!/1000000</f>
        <v>#REF!</v>
      </c>
      <c r="BK61" s="38" t="e">
        <f>Volumes!#REF!/1000000</f>
        <v>#REF!</v>
      </c>
      <c r="BL61" s="38" t="e">
        <f>Volumes!#REF!/1000000</f>
        <v>#REF!</v>
      </c>
      <c r="BM61" s="38" t="e">
        <f>Volumes!#REF!/1000000</f>
        <v>#REF!</v>
      </c>
      <c r="BN61" s="38" t="e">
        <f>Volumes!#REF!/1000000</f>
        <v>#REF!</v>
      </c>
      <c r="BO61" s="38" t="e">
        <f>Volumes!#REF!/1000000</f>
        <v>#REF!</v>
      </c>
      <c r="BP61" s="38" t="e">
        <f>Volumes!#REF!/1000000</f>
        <v>#REF!</v>
      </c>
      <c r="BQ61" s="38"/>
      <c r="BR61" s="38" t="e">
        <f>Volumes!#REF!/1000000</f>
        <v>#REF!</v>
      </c>
      <c r="BS61" s="38" t="e">
        <f>Volumes!#REF!/1000000</f>
        <v>#REF!</v>
      </c>
      <c r="BT61" s="38" t="e">
        <f>Volumes!#REF!/1000000</f>
        <v>#REF!</v>
      </c>
      <c r="BU61" s="38" t="e">
        <f>Volumes!#REF!/1000000</f>
        <v>#REF!</v>
      </c>
      <c r="BV61" s="38" t="e">
        <f>Volumes!#REF!/1000000</f>
        <v>#REF!</v>
      </c>
      <c r="BW61" s="38" t="e">
        <f>Volumes!#REF!/1000000</f>
        <v>#REF!</v>
      </c>
      <c r="BX61" s="38" t="e">
        <f>Volumes!#REF!/1000000</f>
        <v>#REF!</v>
      </c>
      <c r="BY61" s="38" t="e">
        <f>Volumes!#REF!/1000000</f>
        <v>#REF!</v>
      </c>
      <c r="BZ61" s="38" t="e">
        <f>Volumes!#REF!/1000000</f>
        <v>#REF!</v>
      </c>
      <c r="CA61" s="38" t="e">
        <f>Volumes!#REF!/1000000</f>
        <v>#REF!</v>
      </c>
      <c r="CB61" s="38" t="e">
        <f>Volumes!#REF!/1000000</f>
        <v>#REF!</v>
      </c>
      <c r="CC61" s="38" t="e">
        <f>Volumes!#REF!/1000000</f>
        <v>#REF!</v>
      </c>
      <c r="CD61" s="38"/>
      <c r="CE61" s="38" t="e">
        <f>Volumes!#REF!/1000000</f>
        <v>#REF!</v>
      </c>
      <c r="CF61" s="38" t="e">
        <f>Volumes!#REF!/1000000</f>
        <v>#REF!</v>
      </c>
      <c r="CG61" s="38" t="e">
        <f>Volumes!#REF!/1000000</f>
        <v>#REF!</v>
      </c>
      <c r="CH61" s="38" t="e">
        <f>Volumes!#REF!/1000000</f>
        <v>#REF!</v>
      </c>
      <c r="CI61" s="38" t="e">
        <f>Volumes!#REF!/1000000</f>
        <v>#REF!</v>
      </c>
      <c r="CJ61" s="38" t="e">
        <f>Volumes!#REF!/1000000</f>
        <v>#REF!</v>
      </c>
      <c r="CK61" s="38" t="e">
        <f>Volumes!#REF!/1000000</f>
        <v>#REF!</v>
      </c>
      <c r="CL61" s="38" t="e">
        <f>Volumes!#REF!/1000000</f>
        <v>#REF!</v>
      </c>
      <c r="CM61" s="38" t="e">
        <f>Volumes!#REF!/1000000</f>
        <v>#REF!</v>
      </c>
      <c r="CN61" s="38" t="e">
        <f>Volumes!#REF!/1000000</f>
        <v>#REF!</v>
      </c>
      <c r="CO61" s="38" t="e">
        <f>Volumes!#REF!/1000000</f>
        <v>#REF!</v>
      </c>
      <c r="CP61" s="38" t="e">
        <f>Volumes!#REF!/1000000</f>
        <v>#REF!</v>
      </c>
      <c r="CQ61" s="38"/>
      <c r="CR61" s="38" t="e">
        <f>Volumes!#REF!/1000000</f>
        <v>#REF!</v>
      </c>
      <c r="CS61" s="38" t="e">
        <f>Volumes!#REF!/1000000</f>
        <v>#REF!</v>
      </c>
      <c r="CT61" s="38" t="e">
        <f>Volumes!#REF!/1000000</f>
        <v>#REF!</v>
      </c>
      <c r="CU61" s="38" t="e">
        <f>Volumes!#REF!/1000000</f>
        <v>#REF!</v>
      </c>
      <c r="CV61" s="38" t="e">
        <f>Volumes!#REF!/1000000</f>
        <v>#REF!</v>
      </c>
      <c r="CW61" s="38" t="e">
        <f>Volumes!#REF!/1000000</f>
        <v>#REF!</v>
      </c>
      <c r="CX61" s="38" t="e">
        <f>Volumes!#REF!/1000000</f>
        <v>#REF!</v>
      </c>
      <c r="CY61" s="38" t="e">
        <f>Volumes!#REF!/1000000</f>
        <v>#REF!</v>
      </c>
      <c r="CZ61" s="38" t="e">
        <f>Volumes!#REF!/1000000</f>
        <v>#REF!</v>
      </c>
      <c r="DA61" s="38" t="e">
        <f>Volumes!#REF!/1000000</f>
        <v>#REF!</v>
      </c>
      <c r="DB61" s="38" t="e">
        <f>Volumes!#REF!/1000000</f>
        <v>#REF!</v>
      </c>
      <c r="DC61" s="38" t="e">
        <f>Volumes!#REF!/1000000</f>
        <v>#REF!</v>
      </c>
      <c r="DD61" s="38"/>
      <c r="DE61" s="38" t="e">
        <f>Volumes!#REF!/1000000</f>
        <v>#REF!</v>
      </c>
      <c r="DF61" s="38" t="e">
        <f>Volumes!#REF!/1000000</f>
        <v>#REF!</v>
      </c>
      <c r="DG61" s="38" t="e">
        <f>Volumes!#REF!/1000000</f>
        <v>#REF!</v>
      </c>
      <c r="DH61" s="38" t="e">
        <f>Volumes!#REF!/1000000</f>
        <v>#REF!</v>
      </c>
      <c r="DI61" s="38" t="e">
        <f>Volumes!#REF!/1000000</f>
        <v>#REF!</v>
      </c>
      <c r="DJ61" s="38" t="e">
        <f>Volumes!#REF!/1000000</f>
        <v>#REF!</v>
      </c>
      <c r="DK61" s="38" t="e">
        <f>Volumes!#REF!/1000000</f>
        <v>#REF!</v>
      </c>
      <c r="DL61" s="38" t="e">
        <f>Volumes!#REF!/1000000</f>
        <v>#REF!</v>
      </c>
      <c r="DM61" s="38" t="e">
        <f>Volumes!#REF!/1000000</f>
        <v>#REF!</v>
      </c>
      <c r="DN61" s="38" t="e">
        <f>Volumes!#REF!/1000000</f>
        <v>#REF!</v>
      </c>
      <c r="DO61" s="38" t="e">
        <f>Volumes!#REF!/1000000</f>
        <v>#REF!</v>
      </c>
      <c r="DP61" s="38" t="e">
        <f>Volumes!#REF!/1000000</f>
        <v>#REF!</v>
      </c>
      <c r="DQ61" s="38"/>
      <c r="DR61" s="38" t="e">
        <f>Volumes!#REF!/1000000</f>
        <v>#REF!</v>
      </c>
      <c r="DS61" s="38" t="e">
        <f>Volumes!#REF!/1000000</f>
        <v>#REF!</v>
      </c>
      <c r="DT61" s="38" t="e">
        <f>Volumes!#REF!/1000000</f>
        <v>#REF!</v>
      </c>
      <c r="DU61" s="38" t="e">
        <f>Volumes!#REF!/1000000</f>
        <v>#REF!</v>
      </c>
      <c r="DV61" s="38" t="e">
        <f>Volumes!#REF!/1000000</f>
        <v>#REF!</v>
      </c>
      <c r="DW61" s="38" t="e">
        <f>Volumes!#REF!/1000000</f>
        <v>#REF!</v>
      </c>
      <c r="DX61" s="38" t="e">
        <f>Volumes!#REF!/1000000</f>
        <v>#REF!</v>
      </c>
      <c r="DY61" s="38" t="e">
        <f>Volumes!#REF!/1000000</f>
        <v>#REF!</v>
      </c>
      <c r="DZ61" s="38" t="e">
        <f>Volumes!#REF!/1000000</f>
        <v>#REF!</v>
      </c>
      <c r="EA61" s="38" t="e">
        <f>Volumes!#REF!/1000000</f>
        <v>#REF!</v>
      </c>
      <c r="EB61" s="38" t="e">
        <f>Volumes!#REF!/1000000</f>
        <v>#REF!</v>
      </c>
      <c r="EC61" s="38" t="e">
        <f>Volumes!#REF!/1000000</f>
        <v>#REF!</v>
      </c>
    </row>
    <row r="62" spans="1:133" x14ac:dyDescent="0.2"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4" spans="1:133" x14ac:dyDescent="0.2">
      <c r="E64" s="47"/>
      <c r="F64" s="47"/>
      <c r="G64" s="47"/>
    </row>
    <row r="65" spans="1:134" x14ac:dyDescent="0.2">
      <c r="A65" s="34" t="s">
        <v>68</v>
      </c>
      <c r="B65" s="34"/>
      <c r="C65" s="34"/>
      <c r="D65" s="34"/>
    </row>
    <row r="66" spans="1:134" x14ac:dyDescent="0.2">
      <c r="A66" s="34"/>
      <c r="B66" s="35" t="s">
        <v>12</v>
      </c>
      <c r="C66" s="34"/>
      <c r="D66" s="34"/>
    </row>
    <row r="67" spans="1:134" x14ac:dyDescent="0.2">
      <c r="A67" s="13"/>
      <c r="B67" s="34"/>
      <c r="C67" s="34" t="s">
        <v>14</v>
      </c>
      <c r="D67" s="34"/>
      <c r="E67" s="48" t="e">
        <f>Volumes!#REF!/Customers!#REF!</f>
        <v>#REF!</v>
      </c>
      <c r="F67" s="48" t="e">
        <f>Volumes!#REF!/Customers!#REF!</f>
        <v>#REF!</v>
      </c>
      <c r="G67" s="48" t="e">
        <f>Volumes!#REF!/Customers!#REF!</f>
        <v>#REF!</v>
      </c>
      <c r="H67" s="48" t="e">
        <f>Volumes!#REF!/Customers!#REF!</f>
        <v>#REF!</v>
      </c>
      <c r="I67" s="48" t="e">
        <f>Volumes!#REF!/Customers!#REF!</f>
        <v>#REF!</v>
      </c>
      <c r="J67" s="48" t="e">
        <f>Volumes!#REF!/Customers!#REF!</f>
        <v>#REF!</v>
      </c>
      <c r="K67" s="48" t="e">
        <f>Volumes!#REF!/Customers!#REF!</f>
        <v>#REF!</v>
      </c>
      <c r="L67" s="48" t="e">
        <f>Volumes!#REF!/Customers!#REF!</f>
        <v>#REF!</v>
      </c>
      <c r="M67" s="48" t="e">
        <f>Volumes!#REF!/Customers!#REF!</f>
        <v>#REF!</v>
      </c>
      <c r="N67" s="48" t="e">
        <f>Volumes!#REF!/Customers!#REF!</f>
        <v>#REF!</v>
      </c>
      <c r="O67" s="48" t="e">
        <f>Volumes!#REF!/Customers!#REF!</f>
        <v>#REF!</v>
      </c>
      <c r="P67" s="48" t="e">
        <f>Volumes!#REF!/Customers!#REF!</f>
        <v>#REF!</v>
      </c>
      <c r="Q67" s="48" t="e">
        <f>SUM(E67:P67)</f>
        <v>#REF!</v>
      </c>
      <c r="R67" s="48" t="e">
        <f>Volumes!#REF!/Customers!#REF!</f>
        <v>#REF!</v>
      </c>
      <c r="S67" s="48" t="e">
        <f>Volumes!#REF!/Customers!#REF!</f>
        <v>#REF!</v>
      </c>
      <c r="T67" s="48" t="e">
        <f>Volumes!#REF!/Customers!#REF!</f>
        <v>#REF!</v>
      </c>
      <c r="U67" s="48" t="e">
        <f>Volumes!#REF!/Customers!#REF!</f>
        <v>#REF!</v>
      </c>
      <c r="V67" s="48" t="e">
        <f>Volumes!#REF!/Customers!#REF!</f>
        <v>#REF!</v>
      </c>
      <c r="W67" s="48" t="e">
        <f>Volumes!#REF!/Customers!#REF!</f>
        <v>#REF!</v>
      </c>
      <c r="X67" s="48" t="e">
        <f>Volumes!#REF!/Customers!#REF!</f>
        <v>#REF!</v>
      </c>
      <c r="Y67" s="48" t="e">
        <f>Volumes!#REF!/Customers!#REF!</f>
        <v>#REF!</v>
      </c>
      <c r="Z67" s="48" t="e">
        <f>Volumes!#REF!/Customers!#REF!</f>
        <v>#REF!</v>
      </c>
      <c r="AA67" s="48" t="e">
        <f>Volumes!#REF!/Customers!#REF!</f>
        <v>#REF!</v>
      </c>
      <c r="AB67" s="48" t="e">
        <f>Volumes!#REF!/Customers!#REF!</f>
        <v>#REF!</v>
      </c>
      <c r="AC67" s="48" t="e">
        <f>Volumes!#REF!/Customers!#REF!</f>
        <v>#REF!</v>
      </c>
      <c r="AD67" s="48"/>
      <c r="AE67" s="48" t="e">
        <f>Volumes!#REF!/Customers!#REF!</f>
        <v>#REF!</v>
      </c>
      <c r="AF67" s="48" t="e">
        <f>Volumes!#REF!/Customers!#REF!</f>
        <v>#REF!</v>
      </c>
      <c r="AG67" s="48" t="e">
        <f>Volumes!#REF!/Customers!#REF!</f>
        <v>#REF!</v>
      </c>
      <c r="AH67" s="48" t="e">
        <f>Volumes!#REF!/Customers!#REF!</f>
        <v>#REF!</v>
      </c>
      <c r="AI67" s="48" t="e">
        <f>Volumes!#REF!/Customers!#REF!</f>
        <v>#REF!</v>
      </c>
      <c r="AJ67" s="48" t="e">
        <f>Volumes!#REF!/Customers!#REF!</f>
        <v>#REF!</v>
      </c>
      <c r="AK67" s="48" t="e">
        <f>Volumes!#REF!/Customers!#REF!</f>
        <v>#REF!</v>
      </c>
      <c r="AL67" s="48" t="e">
        <f>Volumes!#REF!/Customers!#REF!</f>
        <v>#REF!</v>
      </c>
      <c r="AM67" s="48" t="e">
        <f>Volumes!#REF!/Customers!#REF!</f>
        <v>#REF!</v>
      </c>
      <c r="AN67" s="48" t="e">
        <f>Volumes!#REF!/Customers!#REF!</f>
        <v>#REF!</v>
      </c>
      <c r="AO67" s="48" t="e">
        <f>Volumes!#REF!/Customers!#REF!</f>
        <v>#REF!</v>
      </c>
      <c r="AP67" s="48" t="e">
        <f>Volumes!#REF!/Customers!#REF!</f>
        <v>#REF!</v>
      </c>
      <c r="AQ67" s="48"/>
      <c r="AR67" s="48" t="e">
        <f>Volumes!#REF!/Customers!#REF!</f>
        <v>#REF!</v>
      </c>
      <c r="AS67" s="48" t="e">
        <f>Volumes!#REF!/Customers!#REF!</f>
        <v>#REF!</v>
      </c>
      <c r="AT67" s="48" t="e">
        <f>Volumes!#REF!/Customers!#REF!</f>
        <v>#REF!</v>
      </c>
      <c r="AU67" s="48" t="e">
        <f>Volumes!#REF!/Customers!#REF!</f>
        <v>#REF!</v>
      </c>
      <c r="AV67" s="48" t="e">
        <f>Volumes!#REF!/Customers!#REF!</f>
        <v>#REF!</v>
      </c>
      <c r="AW67" s="48" t="e">
        <f>Volumes!#REF!/Customers!#REF!</f>
        <v>#REF!</v>
      </c>
      <c r="AX67" s="48" t="e">
        <f>Volumes!#REF!/Customers!#REF!</f>
        <v>#REF!</v>
      </c>
      <c r="AY67" s="48" t="e">
        <f>Volumes!#REF!/Customers!#REF!</f>
        <v>#REF!</v>
      </c>
      <c r="AZ67" s="48" t="e">
        <f>Volumes!#REF!/Customers!#REF!</f>
        <v>#REF!</v>
      </c>
      <c r="BA67" s="48" t="e">
        <f>Volumes!#REF!/Customers!#REF!</f>
        <v>#REF!</v>
      </c>
      <c r="BB67" s="48" t="e">
        <f>Volumes!#REF!/Customers!#REF!</f>
        <v>#REF!</v>
      </c>
      <c r="BC67" s="48" t="e">
        <f>Volumes!#REF!/Customers!#REF!</f>
        <v>#REF!</v>
      </c>
      <c r="BD67" s="48"/>
      <c r="BE67" s="48" t="e">
        <f>Volumes!#REF!/Customers!#REF!</f>
        <v>#REF!</v>
      </c>
      <c r="BF67" s="48" t="e">
        <f>Volumes!#REF!/Customers!#REF!</f>
        <v>#REF!</v>
      </c>
      <c r="BG67" s="48" t="e">
        <f>Volumes!#REF!/Customers!#REF!</f>
        <v>#REF!</v>
      </c>
      <c r="BH67" s="48" t="e">
        <f>Volumes!#REF!/Customers!#REF!</f>
        <v>#REF!</v>
      </c>
      <c r="BI67" s="48" t="e">
        <f>Volumes!#REF!/Customers!#REF!</f>
        <v>#REF!</v>
      </c>
      <c r="BJ67" s="48" t="e">
        <f>Volumes!#REF!/Customers!#REF!</f>
        <v>#REF!</v>
      </c>
      <c r="BK67" s="48" t="e">
        <f>Volumes!#REF!/Customers!#REF!</f>
        <v>#REF!</v>
      </c>
      <c r="BL67" s="48" t="e">
        <f>Volumes!#REF!/Customers!#REF!</f>
        <v>#REF!</v>
      </c>
      <c r="BM67" s="48" t="e">
        <f>Volumes!#REF!/Customers!#REF!</f>
        <v>#REF!</v>
      </c>
      <c r="BN67" s="48" t="e">
        <f>Volumes!#REF!/Customers!#REF!</f>
        <v>#REF!</v>
      </c>
      <c r="BO67" s="48" t="e">
        <f>Volumes!#REF!/Customers!#REF!</f>
        <v>#REF!</v>
      </c>
      <c r="BP67" s="48" t="e">
        <f>Volumes!#REF!/Customers!#REF!</f>
        <v>#REF!</v>
      </c>
      <c r="BQ67" s="48"/>
      <c r="BR67" s="48" t="e">
        <f>Volumes!#REF!/Customers!#REF!</f>
        <v>#REF!</v>
      </c>
      <c r="BS67" s="48" t="e">
        <f>Volumes!#REF!/Customers!#REF!</f>
        <v>#REF!</v>
      </c>
      <c r="BT67" s="48" t="e">
        <f>Volumes!#REF!/Customers!#REF!</f>
        <v>#REF!</v>
      </c>
      <c r="BU67" s="48" t="e">
        <f>Volumes!#REF!/Customers!#REF!</f>
        <v>#REF!</v>
      </c>
      <c r="BV67" s="48" t="e">
        <f>Volumes!#REF!/Customers!#REF!</f>
        <v>#REF!</v>
      </c>
      <c r="BW67" s="48" t="e">
        <f>Volumes!#REF!/Customers!#REF!</f>
        <v>#REF!</v>
      </c>
      <c r="BX67" s="48" t="e">
        <f>Volumes!#REF!/Customers!#REF!</f>
        <v>#REF!</v>
      </c>
      <c r="BY67" s="48" t="e">
        <f>Volumes!#REF!/Customers!#REF!</f>
        <v>#REF!</v>
      </c>
      <c r="BZ67" s="48" t="e">
        <f>Volumes!#REF!/Customers!#REF!</f>
        <v>#REF!</v>
      </c>
      <c r="CA67" s="48" t="e">
        <f>Volumes!#REF!/Customers!#REF!</f>
        <v>#REF!</v>
      </c>
      <c r="CB67" s="48" t="e">
        <f>Volumes!#REF!/Customers!#REF!</f>
        <v>#REF!</v>
      </c>
      <c r="CC67" s="48" t="e">
        <f>Volumes!#REF!/Customers!#REF!</f>
        <v>#REF!</v>
      </c>
      <c r="CD67" s="48"/>
      <c r="CE67" s="48" t="e">
        <f>Volumes!#REF!/Customers!#REF!</f>
        <v>#REF!</v>
      </c>
      <c r="CF67" s="48" t="e">
        <f>Volumes!#REF!/Customers!#REF!</f>
        <v>#REF!</v>
      </c>
      <c r="CG67" s="48" t="e">
        <f>Volumes!#REF!/Customers!#REF!</f>
        <v>#REF!</v>
      </c>
      <c r="CH67" s="48" t="e">
        <f>Volumes!#REF!/Customers!#REF!</f>
        <v>#REF!</v>
      </c>
      <c r="CI67" s="48" t="e">
        <f>Volumes!#REF!/Customers!#REF!</f>
        <v>#REF!</v>
      </c>
      <c r="CJ67" s="48" t="e">
        <f>Volumes!#REF!/Customers!#REF!</f>
        <v>#REF!</v>
      </c>
      <c r="CK67" s="48" t="e">
        <f>Volumes!#REF!/Customers!#REF!</f>
        <v>#REF!</v>
      </c>
      <c r="CL67" s="48" t="e">
        <f>Volumes!#REF!/Customers!#REF!</f>
        <v>#REF!</v>
      </c>
      <c r="CM67" s="48" t="e">
        <f>Volumes!#REF!/Customers!#REF!</f>
        <v>#REF!</v>
      </c>
      <c r="CN67" s="48" t="e">
        <f>Volumes!#REF!/Customers!#REF!</f>
        <v>#REF!</v>
      </c>
      <c r="CO67" s="48" t="e">
        <f>Volumes!#REF!/Customers!#REF!</f>
        <v>#REF!</v>
      </c>
      <c r="CP67" s="48" t="e">
        <f>Volumes!#REF!/Customers!#REF!</f>
        <v>#REF!</v>
      </c>
      <c r="CQ67" s="48"/>
      <c r="CR67" s="48" t="e">
        <f>Volumes!#REF!/Customers!#REF!</f>
        <v>#REF!</v>
      </c>
      <c r="CS67" s="48" t="e">
        <f>Volumes!#REF!/Customers!#REF!</f>
        <v>#REF!</v>
      </c>
      <c r="CT67" s="48" t="e">
        <f>Volumes!#REF!/Customers!#REF!</f>
        <v>#REF!</v>
      </c>
      <c r="CU67" s="48" t="e">
        <f>Volumes!#REF!/Customers!#REF!</f>
        <v>#REF!</v>
      </c>
      <c r="CV67" s="48" t="e">
        <f>Volumes!#REF!/Customers!#REF!</f>
        <v>#REF!</v>
      </c>
      <c r="CW67" s="48" t="e">
        <f>Volumes!#REF!/Customers!#REF!</f>
        <v>#REF!</v>
      </c>
      <c r="CX67" s="48" t="e">
        <f>Volumes!#REF!/Customers!#REF!</f>
        <v>#REF!</v>
      </c>
      <c r="CY67" s="48" t="e">
        <f>Volumes!#REF!/Customers!#REF!</f>
        <v>#REF!</v>
      </c>
      <c r="CZ67" s="48" t="e">
        <f>Volumes!#REF!/Customers!#REF!</f>
        <v>#REF!</v>
      </c>
      <c r="DA67" s="48" t="e">
        <f>Volumes!#REF!/Customers!#REF!</f>
        <v>#REF!</v>
      </c>
      <c r="DB67" s="48" t="e">
        <f>Volumes!#REF!/Customers!#REF!</f>
        <v>#REF!</v>
      </c>
      <c r="DC67" s="48" t="e">
        <f>Volumes!#REF!/Customers!#REF!</f>
        <v>#REF!</v>
      </c>
      <c r="DD67" s="48"/>
      <c r="DE67" s="48" t="e">
        <f>Volumes!#REF!/Customers!#REF!</f>
        <v>#REF!</v>
      </c>
      <c r="DF67" s="48" t="e">
        <f>Volumes!#REF!/Customers!#REF!</f>
        <v>#REF!</v>
      </c>
      <c r="DG67" s="48" t="e">
        <f>Volumes!#REF!/Customers!#REF!</f>
        <v>#REF!</v>
      </c>
      <c r="DH67" s="48" t="e">
        <f>Volumes!#REF!/Customers!#REF!</f>
        <v>#REF!</v>
      </c>
      <c r="DI67" s="48" t="e">
        <f>Volumes!#REF!/Customers!#REF!</f>
        <v>#REF!</v>
      </c>
      <c r="DJ67" s="48" t="e">
        <f>Volumes!#REF!/Customers!#REF!</f>
        <v>#REF!</v>
      </c>
      <c r="DK67" s="48" t="e">
        <f>Volumes!#REF!/Customers!#REF!</f>
        <v>#REF!</v>
      </c>
      <c r="DL67" s="48" t="e">
        <f>Volumes!#REF!/Customers!#REF!</f>
        <v>#REF!</v>
      </c>
      <c r="DM67" s="48" t="e">
        <f>Volumes!#REF!/Customers!#REF!</f>
        <v>#REF!</v>
      </c>
      <c r="DN67" s="48" t="e">
        <f>Volumes!#REF!/Customers!#REF!</f>
        <v>#REF!</v>
      </c>
      <c r="DO67" s="48" t="e">
        <f>Volumes!#REF!/Customers!#REF!</f>
        <v>#REF!</v>
      </c>
      <c r="DP67" s="48" t="e">
        <f>Volumes!#REF!/Customers!#REF!</f>
        <v>#REF!</v>
      </c>
      <c r="DQ67" s="48"/>
      <c r="DR67" s="48" t="e">
        <f>Volumes!#REF!/Customers!#REF!</f>
        <v>#REF!</v>
      </c>
      <c r="DS67" s="48" t="e">
        <f>Volumes!#REF!/Customers!#REF!</f>
        <v>#REF!</v>
      </c>
      <c r="DT67" s="48" t="e">
        <f>Volumes!#REF!/Customers!#REF!</f>
        <v>#REF!</v>
      </c>
      <c r="DU67" s="48" t="e">
        <f>Volumes!#REF!/Customers!#REF!</f>
        <v>#REF!</v>
      </c>
      <c r="DV67" s="48" t="e">
        <f>Volumes!#REF!/Customers!#REF!</f>
        <v>#REF!</v>
      </c>
      <c r="DW67" s="48" t="e">
        <f>Volumes!#REF!/Customers!#REF!</f>
        <v>#REF!</v>
      </c>
      <c r="DX67" s="48" t="e">
        <f>Volumes!#REF!/Customers!#REF!</f>
        <v>#REF!</v>
      </c>
      <c r="DY67" s="48" t="e">
        <f>Volumes!#REF!/Customers!#REF!</f>
        <v>#REF!</v>
      </c>
      <c r="DZ67" s="48" t="e">
        <f>Volumes!#REF!/Customers!#REF!</f>
        <v>#REF!</v>
      </c>
      <c r="EA67" s="48" t="e">
        <f>Volumes!#REF!/Customers!#REF!</f>
        <v>#REF!</v>
      </c>
      <c r="EB67" s="48" t="e">
        <f>Volumes!#REF!/Customers!#REF!</f>
        <v>#REF!</v>
      </c>
      <c r="EC67" s="48" t="e">
        <f>Volumes!#REF!/Customers!#REF!</f>
        <v>#REF!</v>
      </c>
    </row>
    <row r="68" spans="1:134" x14ac:dyDescent="0.2">
      <c r="B68" s="34"/>
      <c r="C68" s="34"/>
      <c r="D68" s="34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</row>
    <row r="69" spans="1:134" x14ac:dyDescent="0.2">
      <c r="B69" s="34" t="s">
        <v>78</v>
      </c>
      <c r="C69" s="34"/>
      <c r="D69" s="34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</row>
    <row r="70" spans="1:134" x14ac:dyDescent="0.2">
      <c r="A70" s="13"/>
      <c r="B70" s="34"/>
      <c r="C70" s="34" t="s">
        <v>14</v>
      </c>
      <c r="D70" s="34"/>
      <c r="E70" s="45" t="e">
        <f>Volumes!#REF!/Customers!#REF!</f>
        <v>#REF!</v>
      </c>
      <c r="F70" s="45" t="e">
        <f>Volumes!#REF!/Customers!#REF!</f>
        <v>#REF!</v>
      </c>
      <c r="G70" s="45" t="e">
        <f>Volumes!#REF!/Customers!#REF!</f>
        <v>#REF!</v>
      </c>
      <c r="H70" s="45" t="e">
        <f>Volumes!#REF!/Customers!#REF!</f>
        <v>#REF!</v>
      </c>
      <c r="I70" s="45" t="e">
        <f>Volumes!#REF!/Customers!#REF!</f>
        <v>#REF!</v>
      </c>
      <c r="J70" s="45" t="e">
        <f>Volumes!#REF!/Customers!#REF!</f>
        <v>#REF!</v>
      </c>
      <c r="K70" s="45" t="e">
        <f>Volumes!#REF!/Customers!#REF!</f>
        <v>#REF!</v>
      </c>
      <c r="L70" s="45" t="e">
        <f>Volumes!#REF!/Customers!#REF!</f>
        <v>#REF!</v>
      </c>
      <c r="M70" s="45" t="e">
        <f>Volumes!#REF!/Customers!#REF!</f>
        <v>#REF!</v>
      </c>
      <c r="N70" s="45" t="e">
        <f>Volumes!#REF!/Customers!#REF!</f>
        <v>#REF!</v>
      </c>
      <c r="O70" s="45" t="e">
        <f>Volumes!#REF!/Customers!#REF!</f>
        <v>#REF!</v>
      </c>
      <c r="P70" s="45" t="e">
        <f>Volumes!#REF!/Customers!#REF!</f>
        <v>#REF!</v>
      </c>
      <c r="Q70" s="48" t="e">
        <f>SUM(E70:P70)</f>
        <v>#REF!</v>
      </c>
      <c r="R70" s="45" t="e">
        <f>Volumes!#REF!/Customers!#REF!</f>
        <v>#REF!</v>
      </c>
      <c r="S70" s="45" t="e">
        <f>Volumes!#REF!/Customers!#REF!</f>
        <v>#REF!</v>
      </c>
      <c r="T70" s="45" t="e">
        <f>Volumes!#REF!/Customers!#REF!</f>
        <v>#REF!</v>
      </c>
      <c r="U70" s="45" t="e">
        <f>Volumes!#REF!/Customers!#REF!</f>
        <v>#REF!</v>
      </c>
      <c r="V70" s="45" t="e">
        <f>Volumes!#REF!/Customers!#REF!</f>
        <v>#REF!</v>
      </c>
      <c r="W70" s="45" t="e">
        <f>Volumes!#REF!/Customers!#REF!</f>
        <v>#REF!</v>
      </c>
      <c r="X70" s="45" t="e">
        <f>Volumes!#REF!/Customers!#REF!</f>
        <v>#REF!</v>
      </c>
      <c r="Y70" s="45" t="e">
        <f>Volumes!#REF!/Customers!#REF!</f>
        <v>#REF!</v>
      </c>
      <c r="Z70" s="45" t="e">
        <f>Volumes!#REF!/Customers!#REF!</f>
        <v>#REF!</v>
      </c>
      <c r="AA70" s="45" t="e">
        <f>Volumes!#REF!/Customers!#REF!</f>
        <v>#REF!</v>
      </c>
      <c r="AB70" s="45" t="e">
        <f>Volumes!#REF!/Customers!#REF!</f>
        <v>#REF!</v>
      </c>
      <c r="AC70" s="45" t="e">
        <f>Volumes!#REF!/Customers!#REF!</f>
        <v>#REF!</v>
      </c>
      <c r="AD70" s="45"/>
      <c r="AE70" s="45" t="e">
        <f>Volumes!#REF!/Customers!#REF!</f>
        <v>#REF!</v>
      </c>
      <c r="AF70" s="45" t="e">
        <f>Volumes!#REF!/Customers!#REF!</f>
        <v>#REF!</v>
      </c>
      <c r="AG70" s="45" t="e">
        <f>Volumes!#REF!/Customers!#REF!</f>
        <v>#REF!</v>
      </c>
      <c r="AH70" s="45" t="e">
        <f>Volumes!#REF!/Customers!#REF!</f>
        <v>#REF!</v>
      </c>
      <c r="AI70" s="45" t="e">
        <f>Volumes!#REF!/Customers!#REF!</f>
        <v>#REF!</v>
      </c>
      <c r="AJ70" s="45" t="e">
        <f>Volumes!#REF!/Customers!#REF!</f>
        <v>#REF!</v>
      </c>
      <c r="AK70" s="45" t="e">
        <f>Volumes!#REF!/Customers!#REF!</f>
        <v>#REF!</v>
      </c>
      <c r="AL70" s="45" t="e">
        <f>Volumes!#REF!/Customers!#REF!</f>
        <v>#REF!</v>
      </c>
      <c r="AM70" s="45" t="e">
        <f>Volumes!#REF!/Customers!#REF!</f>
        <v>#REF!</v>
      </c>
      <c r="AN70" s="45" t="e">
        <f>Volumes!#REF!/Customers!#REF!</f>
        <v>#REF!</v>
      </c>
      <c r="AO70" s="45" t="e">
        <f>Volumes!#REF!/Customers!#REF!</f>
        <v>#REF!</v>
      </c>
      <c r="AP70" s="45" t="e">
        <f>Volumes!#REF!/Customers!#REF!</f>
        <v>#REF!</v>
      </c>
      <c r="AQ70" s="45"/>
      <c r="AR70" s="45" t="e">
        <f>Volumes!#REF!/Customers!#REF!</f>
        <v>#REF!</v>
      </c>
      <c r="AS70" s="45" t="e">
        <f>Volumes!#REF!/Customers!#REF!</f>
        <v>#REF!</v>
      </c>
      <c r="AT70" s="45" t="e">
        <f>Volumes!#REF!/Customers!#REF!</f>
        <v>#REF!</v>
      </c>
      <c r="AU70" s="45" t="e">
        <f>Volumes!#REF!/Customers!#REF!</f>
        <v>#REF!</v>
      </c>
      <c r="AV70" s="45" t="e">
        <f>Volumes!#REF!/Customers!#REF!</f>
        <v>#REF!</v>
      </c>
      <c r="AW70" s="45" t="e">
        <f>Volumes!#REF!/Customers!#REF!</f>
        <v>#REF!</v>
      </c>
      <c r="AX70" s="45" t="e">
        <f>Volumes!#REF!/Customers!#REF!</f>
        <v>#REF!</v>
      </c>
      <c r="AY70" s="45" t="e">
        <f>Volumes!#REF!/Customers!#REF!</f>
        <v>#REF!</v>
      </c>
      <c r="AZ70" s="45" t="e">
        <f>Volumes!#REF!/Customers!#REF!</f>
        <v>#REF!</v>
      </c>
      <c r="BA70" s="45" t="e">
        <f>Volumes!#REF!/Customers!#REF!</f>
        <v>#REF!</v>
      </c>
      <c r="BB70" s="45" t="e">
        <f>Volumes!#REF!/Customers!#REF!</f>
        <v>#REF!</v>
      </c>
      <c r="BC70" s="45" t="e">
        <f>Volumes!#REF!/Customers!#REF!</f>
        <v>#REF!</v>
      </c>
      <c r="BD70" s="45"/>
      <c r="BE70" s="45" t="e">
        <f>Volumes!#REF!/Customers!#REF!</f>
        <v>#REF!</v>
      </c>
      <c r="BF70" s="45" t="e">
        <f>Volumes!#REF!/Customers!#REF!</f>
        <v>#REF!</v>
      </c>
      <c r="BG70" s="45" t="e">
        <f>Volumes!#REF!/Customers!#REF!</f>
        <v>#REF!</v>
      </c>
      <c r="BH70" s="45" t="e">
        <f>Volumes!#REF!/Customers!#REF!</f>
        <v>#REF!</v>
      </c>
      <c r="BI70" s="45" t="e">
        <f>Volumes!#REF!/Customers!#REF!</f>
        <v>#REF!</v>
      </c>
      <c r="BJ70" s="45" t="e">
        <f>Volumes!#REF!/Customers!#REF!</f>
        <v>#REF!</v>
      </c>
      <c r="BK70" s="45" t="e">
        <f>Volumes!#REF!/Customers!#REF!</f>
        <v>#REF!</v>
      </c>
      <c r="BL70" s="45" t="e">
        <f>Volumes!#REF!/Customers!#REF!</f>
        <v>#REF!</v>
      </c>
      <c r="BM70" s="45" t="e">
        <f>Volumes!#REF!/Customers!#REF!</f>
        <v>#REF!</v>
      </c>
      <c r="BN70" s="45" t="e">
        <f>Volumes!#REF!/Customers!#REF!</f>
        <v>#REF!</v>
      </c>
      <c r="BO70" s="45" t="e">
        <f>Volumes!#REF!/Customers!#REF!</f>
        <v>#REF!</v>
      </c>
      <c r="BP70" s="45" t="e">
        <f>Volumes!#REF!/Customers!#REF!</f>
        <v>#REF!</v>
      </c>
      <c r="BQ70" s="45"/>
      <c r="BR70" s="45" t="e">
        <f>Volumes!#REF!/Customers!#REF!</f>
        <v>#REF!</v>
      </c>
      <c r="BS70" s="45" t="e">
        <f>Volumes!#REF!/Customers!#REF!</f>
        <v>#REF!</v>
      </c>
      <c r="BT70" s="45" t="e">
        <f>Volumes!#REF!/Customers!#REF!</f>
        <v>#REF!</v>
      </c>
      <c r="BU70" s="45" t="e">
        <f>Volumes!#REF!/Customers!#REF!</f>
        <v>#REF!</v>
      </c>
      <c r="BV70" s="45" t="e">
        <f>Volumes!#REF!/Customers!#REF!</f>
        <v>#REF!</v>
      </c>
      <c r="BW70" s="45" t="e">
        <f>Volumes!#REF!/Customers!#REF!</f>
        <v>#REF!</v>
      </c>
      <c r="BX70" s="45" t="e">
        <f>Volumes!#REF!/Customers!#REF!</f>
        <v>#REF!</v>
      </c>
      <c r="BY70" s="45" t="e">
        <f>Volumes!#REF!/Customers!#REF!</f>
        <v>#REF!</v>
      </c>
      <c r="BZ70" s="45" t="e">
        <f>Volumes!#REF!/Customers!#REF!</f>
        <v>#REF!</v>
      </c>
      <c r="CA70" s="45" t="e">
        <f>Volumes!#REF!/Customers!#REF!</f>
        <v>#REF!</v>
      </c>
      <c r="CB70" s="45" t="e">
        <f>Volumes!#REF!/Customers!#REF!</f>
        <v>#REF!</v>
      </c>
      <c r="CC70" s="45" t="e">
        <f>Volumes!#REF!/Customers!#REF!</f>
        <v>#REF!</v>
      </c>
      <c r="CD70" s="45"/>
      <c r="CE70" s="45" t="e">
        <f>Volumes!#REF!/Customers!#REF!</f>
        <v>#REF!</v>
      </c>
      <c r="CF70" s="45" t="e">
        <f>Volumes!#REF!/Customers!#REF!</f>
        <v>#REF!</v>
      </c>
      <c r="CG70" s="45" t="e">
        <f>Volumes!#REF!/Customers!#REF!</f>
        <v>#REF!</v>
      </c>
      <c r="CH70" s="45" t="e">
        <f>Volumes!#REF!/Customers!#REF!</f>
        <v>#REF!</v>
      </c>
      <c r="CI70" s="45" t="e">
        <f>Volumes!#REF!/Customers!#REF!</f>
        <v>#REF!</v>
      </c>
      <c r="CJ70" s="45" t="e">
        <f>Volumes!#REF!/Customers!#REF!</f>
        <v>#REF!</v>
      </c>
      <c r="CK70" s="45" t="e">
        <f>Volumes!#REF!/Customers!#REF!</f>
        <v>#REF!</v>
      </c>
      <c r="CL70" s="45" t="e">
        <f>Volumes!#REF!/Customers!#REF!</f>
        <v>#REF!</v>
      </c>
      <c r="CM70" s="45" t="e">
        <f>Volumes!#REF!/Customers!#REF!</f>
        <v>#REF!</v>
      </c>
      <c r="CN70" s="45" t="e">
        <f>Volumes!#REF!/Customers!#REF!</f>
        <v>#REF!</v>
      </c>
      <c r="CO70" s="45" t="e">
        <f>Volumes!#REF!/Customers!#REF!</f>
        <v>#REF!</v>
      </c>
      <c r="CP70" s="45" t="e">
        <f>Volumes!#REF!/Customers!#REF!</f>
        <v>#REF!</v>
      </c>
      <c r="CQ70" s="45"/>
      <c r="CR70" s="45" t="e">
        <f>Volumes!#REF!/Customers!#REF!</f>
        <v>#REF!</v>
      </c>
      <c r="CS70" s="45" t="e">
        <f>Volumes!#REF!/Customers!#REF!</f>
        <v>#REF!</v>
      </c>
      <c r="CT70" s="45" t="e">
        <f>Volumes!#REF!/Customers!#REF!</f>
        <v>#REF!</v>
      </c>
      <c r="CU70" s="45" t="e">
        <f>Volumes!#REF!/Customers!#REF!</f>
        <v>#REF!</v>
      </c>
      <c r="CV70" s="45" t="e">
        <f>Volumes!#REF!/Customers!#REF!</f>
        <v>#REF!</v>
      </c>
      <c r="CW70" s="45" t="e">
        <f>Volumes!#REF!/Customers!#REF!</f>
        <v>#REF!</v>
      </c>
      <c r="CX70" s="45" t="e">
        <f>Volumes!#REF!/Customers!#REF!</f>
        <v>#REF!</v>
      </c>
      <c r="CY70" s="45" t="e">
        <f>Volumes!#REF!/Customers!#REF!</f>
        <v>#REF!</v>
      </c>
      <c r="CZ70" s="45" t="e">
        <f>Volumes!#REF!/Customers!#REF!</f>
        <v>#REF!</v>
      </c>
      <c r="DA70" s="45" t="e">
        <f>Volumes!#REF!/Customers!#REF!</f>
        <v>#REF!</v>
      </c>
      <c r="DB70" s="45" t="e">
        <f>Volumes!#REF!/Customers!#REF!</f>
        <v>#REF!</v>
      </c>
      <c r="DC70" s="45" t="e">
        <f>Volumes!#REF!/Customers!#REF!</f>
        <v>#REF!</v>
      </c>
      <c r="DD70" s="45"/>
      <c r="DE70" s="45" t="e">
        <f>Volumes!#REF!/Customers!#REF!</f>
        <v>#REF!</v>
      </c>
      <c r="DF70" s="45" t="e">
        <f>Volumes!#REF!/Customers!#REF!</f>
        <v>#REF!</v>
      </c>
      <c r="DG70" s="45" t="e">
        <f>Volumes!#REF!/Customers!#REF!</f>
        <v>#REF!</v>
      </c>
      <c r="DH70" s="45" t="e">
        <f>Volumes!#REF!/Customers!#REF!</f>
        <v>#REF!</v>
      </c>
      <c r="DI70" s="45" t="e">
        <f>Volumes!#REF!/Customers!#REF!</f>
        <v>#REF!</v>
      </c>
      <c r="DJ70" s="45" t="e">
        <f>Volumes!#REF!/Customers!#REF!</f>
        <v>#REF!</v>
      </c>
      <c r="DK70" s="45" t="e">
        <f>Volumes!#REF!/Customers!#REF!</f>
        <v>#REF!</v>
      </c>
      <c r="DL70" s="45" t="e">
        <f>Volumes!#REF!/Customers!#REF!</f>
        <v>#REF!</v>
      </c>
      <c r="DM70" s="45" t="e">
        <f>Volumes!#REF!/Customers!#REF!</f>
        <v>#REF!</v>
      </c>
      <c r="DN70" s="45" t="e">
        <f>Volumes!#REF!/Customers!#REF!</f>
        <v>#REF!</v>
      </c>
      <c r="DO70" s="45" t="e">
        <f>Volumes!#REF!/Customers!#REF!</f>
        <v>#REF!</v>
      </c>
      <c r="DP70" s="45" t="e">
        <f>Volumes!#REF!/Customers!#REF!</f>
        <v>#REF!</v>
      </c>
      <c r="DQ70" s="45"/>
      <c r="DR70" s="45" t="e">
        <f>Volumes!#REF!/Customers!#REF!</f>
        <v>#REF!</v>
      </c>
      <c r="DS70" s="45" t="e">
        <f>Volumes!#REF!/Customers!#REF!</f>
        <v>#REF!</v>
      </c>
      <c r="DT70" s="45" t="e">
        <f>Volumes!#REF!/Customers!#REF!</f>
        <v>#REF!</v>
      </c>
      <c r="DU70" s="45" t="e">
        <f>Volumes!#REF!/Customers!#REF!</f>
        <v>#REF!</v>
      </c>
      <c r="DV70" s="45" t="e">
        <f>Volumes!#REF!/Customers!#REF!</f>
        <v>#REF!</v>
      </c>
      <c r="DW70" s="45" t="e">
        <f>Volumes!#REF!/Customers!#REF!</f>
        <v>#REF!</v>
      </c>
      <c r="DX70" s="45" t="e">
        <f>Volumes!#REF!/Customers!#REF!</f>
        <v>#REF!</v>
      </c>
      <c r="DY70" s="45" t="e">
        <f>Volumes!#REF!/Customers!#REF!</f>
        <v>#REF!</v>
      </c>
      <c r="DZ70" s="45" t="e">
        <f>Volumes!#REF!/Customers!#REF!</f>
        <v>#REF!</v>
      </c>
      <c r="EA70" s="45" t="e">
        <f>Volumes!#REF!/Customers!#REF!</f>
        <v>#REF!</v>
      </c>
      <c r="EB70" s="45" t="e">
        <f>Volumes!#REF!/Customers!#REF!</f>
        <v>#REF!</v>
      </c>
      <c r="EC70" s="45" t="e">
        <f>Volumes!#REF!/Customers!#REF!</f>
        <v>#REF!</v>
      </c>
    </row>
    <row r="72" spans="1:134" x14ac:dyDescent="0.2">
      <c r="E72" s="196" t="e">
        <f t="shared" ref="E72:P72" si="34">E60+E61-E57</f>
        <v>#REF!</v>
      </c>
      <c r="F72" s="196" t="e">
        <f t="shared" si="34"/>
        <v>#REF!</v>
      </c>
      <c r="G72" s="196" t="e">
        <f t="shared" si="34"/>
        <v>#REF!</v>
      </c>
      <c r="H72" s="196" t="e">
        <f t="shared" si="34"/>
        <v>#REF!</v>
      </c>
      <c r="I72" s="196" t="e">
        <f t="shared" si="34"/>
        <v>#REF!</v>
      </c>
      <c r="J72" s="196" t="e">
        <f t="shared" si="34"/>
        <v>#REF!</v>
      </c>
      <c r="K72" s="196" t="e">
        <f t="shared" si="34"/>
        <v>#REF!</v>
      </c>
      <c r="L72" s="196" t="e">
        <f t="shared" si="34"/>
        <v>#REF!</v>
      </c>
      <c r="M72" s="196" t="e">
        <f t="shared" si="34"/>
        <v>#REF!</v>
      </c>
      <c r="N72" s="196" t="e">
        <f t="shared" si="34"/>
        <v>#REF!</v>
      </c>
      <c r="O72" s="196" t="e">
        <f t="shared" si="34"/>
        <v>#REF!</v>
      </c>
      <c r="P72" s="196" t="e">
        <f t="shared" si="34"/>
        <v>#REF!</v>
      </c>
      <c r="Q72" s="196"/>
      <c r="R72" s="196" t="e">
        <f t="shared" ref="R72:CC72" si="35">R60+R61-R57</f>
        <v>#REF!</v>
      </c>
      <c r="S72" s="196" t="e">
        <f t="shared" si="35"/>
        <v>#REF!</v>
      </c>
      <c r="T72" s="196" t="e">
        <f t="shared" si="35"/>
        <v>#REF!</v>
      </c>
      <c r="U72" s="196" t="e">
        <f t="shared" si="35"/>
        <v>#REF!</v>
      </c>
      <c r="V72" s="196" t="e">
        <f t="shared" si="35"/>
        <v>#REF!</v>
      </c>
      <c r="W72" s="196" t="e">
        <f t="shared" si="35"/>
        <v>#REF!</v>
      </c>
      <c r="X72" s="196" t="e">
        <f t="shared" si="35"/>
        <v>#REF!</v>
      </c>
      <c r="Y72" s="196" t="e">
        <f t="shared" si="35"/>
        <v>#REF!</v>
      </c>
      <c r="Z72" s="196" t="e">
        <f t="shared" si="35"/>
        <v>#REF!</v>
      </c>
      <c r="AA72" s="196" t="e">
        <f t="shared" si="35"/>
        <v>#REF!</v>
      </c>
      <c r="AB72" s="196" t="e">
        <f t="shared" si="35"/>
        <v>#REF!</v>
      </c>
      <c r="AC72" s="196" t="e">
        <f t="shared" si="35"/>
        <v>#REF!</v>
      </c>
      <c r="AD72" s="196"/>
      <c r="AE72" s="196" t="e">
        <f t="shared" si="35"/>
        <v>#REF!</v>
      </c>
      <c r="AF72" s="196" t="e">
        <f t="shared" si="35"/>
        <v>#REF!</v>
      </c>
      <c r="AG72" s="196" t="e">
        <f t="shared" si="35"/>
        <v>#REF!</v>
      </c>
      <c r="AH72" s="196" t="e">
        <f t="shared" si="35"/>
        <v>#REF!</v>
      </c>
      <c r="AI72" s="196" t="e">
        <f t="shared" si="35"/>
        <v>#REF!</v>
      </c>
      <c r="AJ72" s="196" t="e">
        <f t="shared" si="35"/>
        <v>#REF!</v>
      </c>
      <c r="AK72" s="196" t="e">
        <f t="shared" si="35"/>
        <v>#REF!</v>
      </c>
      <c r="AL72" s="196" t="e">
        <f t="shared" si="35"/>
        <v>#REF!</v>
      </c>
      <c r="AM72" s="196" t="e">
        <f t="shared" si="35"/>
        <v>#REF!</v>
      </c>
      <c r="AN72" s="196" t="e">
        <f t="shared" si="35"/>
        <v>#REF!</v>
      </c>
      <c r="AO72" s="196" t="e">
        <f t="shared" si="35"/>
        <v>#REF!</v>
      </c>
      <c r="AP72" s="196" t="e">
        <f t="shared" si="35"/>
        <v>#REF!</v>
      </c>
      <c r="AQ72" s="196"/>
      <c r="AR72" s="196" t="e">
        <f t="shared" si="35"/>
        <v>#REF!</v>
      </c>
      <c r="AS72" s="196" t="e">
        <f t="shared" si="35"/>
        <v>#REF!</v>
      </c>
      <c r="AT72" s="196" t="e">
        <f t="shared" si="35"/>
        <v>#REF!</v>
      </c>
      <c r="AU72" s="196" t="e">
        <f t="shared" si="35"/>
        <v>#REF!</v>
      </c>
      <c r="AV72" s="196" t="e">
        <f t="shared" si="35"/>
        <v>#REF!</v>
      </c>
      <c r="AW72" s="196" t="e">
        <f t="shared" si="35"/>
        <v>#REF!</v>
      </c>
      <c r="AX72" s="196" t="e">
        <f t="shared" si="35"/>
        <v>#REF!</v>
      </c>
      <c r="AY72" s="196" t="e">
        <f t="shared" si="35"/>
        <v>#REF!</v>
      </c>
      <c r="AZ72" s="196" t="e">
        <f t="shared" si="35"/>
        <v>#REF!</v>
      </c>
      <c r="BA72" s="196" t="e">
        <f t="shared" si="35"/>
        <v>#REF!</v>
      </c>
      <c r="BB72" s="196" t="e">
        <f t="shared" si="35"/>
        <v>#REF!</v>
      </c>
      <c r="BC72" s="196" t="e">
        <f t="shared" si="35"/>
        <v>#REF!</v>
      </c>
      <c r="BD72" s="196"/>
      <c r="BE72" s="196" t="e">
        <f t="shared" si="35"/>
        <v>#REF!</v>
      </c>
      <c r="BF72" s="196" t="e">
        <f t="shared" si="35"/>
        <v>#REF!</v>
      </c>
      <c r="BG72" s="196" t="e">
        <f t="shared" si="35"/>
        <v>#REF!</v>
      </c>
      <c r="BH72" s="196" t="e">
        <f t="shared" si="35"/>
        <v>#REF!</v>
      </c>
      <c r="BI72" s="196" t="e">
        <f t="shared" si="35"/>
        <v>#REF!</v>
      </c>
      <c r="BJ72" s="196" t="e">
        <f t="shared" si="35"/>
        <v>#REF!</v>
      </c>
      <c r="BK72" s="196" t="e">
        <f t="shared" si="35"/>
        <v>#REF!</v>
      </c>
      <c r="BL72" s="196" t="e">
        <f t="shared" si="35"/>
        <v>#REF!</v>
      </c>
      <c r="BM72" s="196" t="e">
        <f t="shared" si="35"/>
        <v>#REF!</v>
      </c>
      <c r="BN72" s="196" t="e">
        <f t="shared" si="35"/>
        <v>#REF!</v>
      </c>
      <c r="BO72" s="196" t="e">
        <f t="shared" si="35"/>
        <v>#REF!</v>
      </c>
      <c r="BP72" s="196" t="e">
        <f t="shared" si="35"/>
        <v>#REF!</v>
      </c>
      <c r="BQ72" s="196"/>
      <c r="BR72" s="196" t="e">
        <f t="shared" si="35"/>
        <v>#REF!</v>
      </c>
      <c r="BS72" s="196" t="e">
        <f t="shared" si="35"/>
        <v>#REF!</v>
      </c>
      <c r="BT72" s="196" t="e">
        <f t="shared" si="35"/>
        <v>#REF!</v>
      </c>
      <c r="BU72" s="196" t="e">
        <f t="shared" si="35"/>
        <v>#REF!</v>
      </c>
      <c r="BV72" s="196" t="e">
        <f t="shared" si="35"/>
        <v>#REF!</v>
      </c>
      <c r="BW72" s="196" t="e">
        <f t="shared" si="35"/>
        <v>#REF!</v>
      </c>
      <c r="BX72" s="196" t="e">
        <f t="shared" si="35"/>
        <v>#REF!</v>
      </c>
      <c r="BY72" s="196" t="e">
        <f t="shared" si="35"/>
        <v>#REF!</v>
      </c>
      <c r="BZ72" s="196" t="e">
        <f t="shared" si="35"/>
        <v>#REF!</v>
      </c>
      <c r="CA72" s="196" t="e">
        <f t="shared" si="35"/>
        <v>#REF!</v>
      </c>
      <c r="CB72" s="196" t="e">
        <f t="shared" si="35"/>
        <v>#REF!</v>
      </c>
      <c r="CC72" s="196" t="e">
        <f t="shared" si="35"/>
        <v>#REF!</v>
      </c>
      <c r="CD72" s="196"/>
      <c r="CE72" s="196" t="e">
        <f t="shared" ref="CE72:EC72" si="36">CE60+CE61-CE57</f>
        <v>#REF!</v>
      </c>
      <c r="CF72" s="196" t="e">
        <f t="shared" si="36"/>
        <v>#REF!</v>
      </c>
      <c r="CG72" s="196" t="e">
        <f t="shared" si="36"/>
        <v>#REF!</v>
      </c>
      <c r="CH72" s="196" t="e">
        <f t="shared" si="36"/>
        <v>#REF!</v>
      </c>
      <c r="CI72" s="196" t="e">
        <f t="shared" si="36"/>
        <v>#REF!</v>
      </c>
      <c r="CJ72" s="196" t="e">
        <f t="shared" si="36"/>
        <v>#REF!</v>
      </c>
      <c r="CK72" s="196" t="e">
        <f t="shared" si="36"/>
        <v>#REF!</v>
      </c>
      <c r="CL72" s="196" t="e">
        <f t="shared" si="36"/>
        <v>#REF!</v>
      </c>
      <c r="CM72" s="196" t="e">
        <f t="shared" si="36"/>
        <v>#REF!</v>
      </c>
      <c r="CN72" s="196" t="e">
        <f t="shared" si="36"/>
        <v>#REF!</v>
      </c>
      <c r="CO72" s="196" t="e">
        <f t="shared" si="36"/>
        <v>#REF!</v>
      </c>
      <c r="CP72" s="196" t="e">
        <f t="shared" si="36"/>
        <v>#REF!</v>
      </c>
      <c r="CQ72" s="196"/>
      <c r="CR72" s="196" t="e">
        <f t="shared" si="36"/>
        <v>#REF!</v>
      </c>
      <c r="CS72" s="196" t="e">
        <f t="shared" si="36"/>
        <v>#REF!</v>
      </c>
      <c r="CT72" s="196" t="e">
        <f t="shared" si="36"/>
        <v>#REF!</v>
      </c>
      <c r="CU72" s="196" t="e">
        <f t="shared" si="36"/>
        <v>#REF!</v>
      </c>
      <c r="CV72" s="196" t="e">
        <f t="shared" si="36"/>
        <v>#REF!</v>
      </c>
      <c r="CW72" s="196" t="e">
        <f t="shared" si="36"/>
        <v>#REF!</v>
      </c>
      <c r="CX72" s="196" t="e">
        <f t="shared" si="36"/>
        <v>#REF!</v>
      </c>
      <c r="CY72" s="196" t="e">
        <f t="shared" si="36"/>
        <v>#REF!</v>
      </c>
      <c r="CZ72" s="196" t="e">
        <f t="shared" si="36"/>
        <v>#REF!</v>
      </c>
      <c r="DA72" s="196" t="e">
        <f t="shared" si="36"/>
        <v>#REF!</v>
      </c>
      <c r="DB72" s="196" t="e">
        <f t="shared" si="36"/>
        <v>#REF!</v>
      </c>
      <c r="DC72" s="196" t="e">
        <f t="shared" si="36"/>
        <v>#REF!</v>
      </c>
      <c r="DD72" s="196"/>
      <c r="DE72" s="196" t="e">
        <f t="shared" si="36"/>
        <v>#REF!</v>
      </c>
      <c r="DF72" s="196" t="e">
        <f t="shared" si="36"/>
        <v>#REF!</v>
      </c>
      <c r="DG72" s="196" t="e">
        <f t="shared" si="36"/>
        <v>#REF!</v>
      </c>
      <c r="DH72" s="196" t="e">
        <f t="shared" si="36"/>
        <v>#REF!</v>
      </c>
      <c r="DI72" s="196" t="e">
        <f t="shared" si="36"/>
        <v>#REF!</v>
      </c>
      <c r="DJ72" s="196" t="e">
        <f t="shared" si="36"/>
        <v>#REF!</v>
      </c>
      <c r="DK72" s="196" t="e">
        <f t="shared" si="36"/>
        <v>#REF!</v>
      </c>
      <c r="DL72" s="196" t="e">
        <f t="shared" si="36"/>
        <v>#REF!</v>
      </c>
      <c r="DM72" s="196" t="e">
        <f t="shared" si="36"/>
        <v>#REF!</v>
      </c>
      <c r="DN72" s="196" t="e">
        <f t="shared" si="36"/>
        <v>#REF!</v>
      </c>
      <c r="DO72" s="196" t="e">
        <f t="shared" si="36"/>
        <v>#REF!</v>
      </c>
      <c r="DP72" s="196" t="e">
        <f t="shared" si="36"/>
        <v>#REF!</v>
      </c>
      <c r="DQ72" s="196"/>
      <c r="DR72" s="196" t="e">
        <f t="shared" si="36"/>
        <v>#REF!</v>
      </c>
      <c r="DS72" s="196" t="e">
        <f t="shared" si="36"/>
        <v>#REF!</v>
      </c>
      <c r="DT72" s="196" t="e">
        <f t="shared" si="36"/>
        <v>#REF!</v>
      </c>
      <c r="DU72" s="196" t="e">
        <f t="shared" si="36"/>
        <v>#REF!</v>
      </c>
      <c r="DV72" s="196" t="e">
        <f t="shared" si="36"/>
        <v>#REF!</v>
      </c>
      <c r="DW72" s="196" t="e">
        <f t="shared" si="36"/>
        <v>#REF!</v>
      </c>
      <c r="DX72" s="196" t="e">
        <f t="shared" si="36"/>
        <v>#REF!</v>
      </c>
      <c r="DY72" s="196" t="e">
        <f t="shared" si="36"/>
        <v>#REF!</v>
      </c>
      <c r="DZ72" s="196" t="e">
        <f t="shared" si="36"/>
        <v>#REF!</v>
      </c>
      <c r="EA72" s="196" t="e">
        <f t="shared" si="36"/>
        <v>#REF!</v>
      </c>
      <c r="EB72" s="196" t="e">
        <f t="shared" si="36"/>
        <v>#REF!</v>
      </c>
      <c r="EC72" s="196" t="e">
        <f t="shared" si="36"/>
        <v>#REF!</v>
      </c>
    </row>
    <row r="74" spans="1:134" x14ac:dyDescent="0.2">
      <c r="A74" s="200" t="s">
        <v>182</v>
      </c>
      <c r="B74" s="201"/>
      <c r="C74" s="202"/>
      <c r="D74" s="238"/>
    </row>
    <row r="76" spans="1:134" x14ac:dyDescent="0.2">
      <c r="A76" s="28" t="s">
        <v>150</v>
      </c>
      <c r="B76" s="25"/>
      <c r="C76" s="25"/>
      <c r="D76" s="25"/>
      <c r="E76" s="29" t="e">
        <f>E42</f>
        <v>#REF!</v>
      </c>
      <c r="F76" s="29" t="e">
        <f t="shared" ref="F76:BP76" si="37">F42</f>
        <v>#REF!</v>
      </c>
      <c r="G76" s="29" t="e">
        <f t="shared" si="37"/>
        <v>#REF!</v>
      </c>
      <c r="H76" s="29" t="e">
        <f t="shared" si="37"/>
        <v>#REF!</v>
      </c>
      <c r="I76" s="29" t="e">
        <f t="shared" si="37"/>
        <v>#REF!</v>
      </c>
      <c r="J76" s="29" t="e">
        <f t="shared" si="37"/>
        <v>#REF!</v>
      </c>
      <c r="K76" s="29" t="e">
        <f t="shared" si="37"/>
        <v>#REF!</v>
      </c>
      <c r="L76" s="29" t="e">
        <f t="shared" si="37"/>
        <v>#REF!</v>
      </c>
      <c r="M76" s="29" t="e">
        <f t="shared" si="37"/>
        <v>#REF!</v>
      </c>
      <c r="N76" s="29">
        <f t="shared" si="37"/>
        <v>2017</v>
      </c>
      <c r="O76" s="29">
        <f t="shared" si="37"/>
        <v>2017</v>
      </c>
      <c r="P76" s="29">
        <f t="shared" si="37"/>
        <v>2017</v>
      </c>
      <c r="Q76" s="29"/>
      <c r="R76" s="29">
        <f t="shared" si="37"/>
        <v>2018</v>
      </c>
      <c r="S76" s="29">
        <f t="shared" si="37"/>
        <v>2018</v>
      </c>
      <c r="T76" s="29">
        <f t="shared" si="37"/>
        <v>2018</v>
      </c>
      <c r="U76" s="29">
        <f t="shared" si="37"/>
        <v>2018</v>
      </c>
      <c r="V76" s="29">
        <f t="shared" si="37"/>
        <v>2018</v>
      </c>
      <c r="W76" s="29">
        <f t="shared" si="37"/>
        <v>2018</v>
      </c>
      <c r="X76" s="29">
        <f t="shared" si="37"/>
        <v>2018</v>
      </c>
      <c r="Y76" s="29">
        <f t="shared" si="37"/>
        <v>2018</v>
      </c>
      <c r="Z76" s="29">
        <f t="shared" si="37"/>
        <v>2018</v>
      </c>
      <c r="AA76" s="29" t="e">
        <f t="shared" si="37"/>
        <v>#REF!</v>
      </c>
      <c r="AB76" s="29" t="e">
        <f t="shared" si="37"/>
        <v>#REF!</v>
      </c>
      <c r="AC76" s="29" t="e">
        <f t="shared" si="37"/>
        <v>#REF!</v>
      </c>
      <c r="AD76" s="29"/>
      <c r="AE76" s="29" t="e">
        <f t="shared" si="37"/>
        <v>#REF!</v>
      </c>
      <c r="AF76" s="29" t="e">
        <f t="shared" si="37"/>
        <v>#REF!</v>
      </c>
      <c r="AG76" s="29" t="e">
        <f t="shared" si="37"/>
        <v>#REF!</v>
      </c>
      <c r="AH76" s="29" t="e">
        <f t="shared" si="37"/>
        <v>#REF!</v>
      </c>
      <c r="AI76" s="29" t="e">
        <f t="shared" si="37"/>
        <v>#REF!</v>
      </c>
      <c r="AJ76" s="29" t="e">
        <f t="shared" si="37"/>
        <v>#REF!</v>
      </c>
      <c r="AK76" s="29" t="e">
        <f t="shared" si="37"/>
        <v>#REF!</v>
      </c>
      <c r="AL76" s="29" t="e">
        <f t="shared" si="37"/>
        <v>#REF!</v>
      </c>
      <c r="AM76" s="29" t="e">
        <f t="shared" si="37"/>
        <v>#REF!</v>
      </c>
      <c r="AN76" s="29" t="e">
        <f t="shared" si="37"/>
        <v>#REF!</v>
      </c>
      <c r="AO76" s="29" t="e">
        <f t="shared" si="37"/>
        <v>#REF!</v>
      </c>
      <c r="AP76" s="29" t="e">
        <f t="shared" si="37"/>
        <v>#REF!</v>
      </c>
      <c r="AQ76" s="29"/>
      <c r="AR76" s="29" t="e">
        <f t="shared" si="37"/>
        <v>#REF!</v>
      </c>
      <c r="AS76" s="29" t="e">
        <f t="shared" si="37"/>
        <v>#REF!</v>
      </c>
      <c r="AT76" s="29" t="e">
        <f t="shared" si="37"/>
        <v>#REF!</v>
      </c>
      <c r="AU76" s="29" t="e">
        <f t="shared" si="37"/>
        <v>#REF!</v>
      </c>
      <c r="AV76" s="29" t="e">
        <f t="shared" si="37"/>
        <v>#REF!</v>
      </c>
      <c r="AW76" s="29" t="e">
        <f t="shared" si="37"/>
        <v>#REF!</v>
      </c>
      <c r="AX76" s="29" t="e">
        <f t="shared" si="37"/>
        <v>#REF!</v>
      </c>
      <c r="AY76" s="29" t="e">
        <f t="shared" si="37"/>
        <v>#REF!</v>
      </c>
      <c r="AZ76" s="29" t="e">
        <f t="shared" si="37"/>
        <v>#REF!</v>
      </c>
      <c r="BA76" s="29" t="e">
        <f t="shared" si="37"/>
        <v>#REF!</v>
      </c>
      <c r="BB76" s="29" t="e">
        <f t="shared" si="37"/>
        <v>#REF!</v>
      </c>
      <c r="BC76" s="29" t="e">
        <f t="shared" si="37"/>
        <v>#REF!</v>
      </c>
      <c r="BD76" s="29"/>
      <c r="BE76" s="29" t="e">
        <f t="shared" si="37"/>
        <v>#REF!</v>
      </c>
      <c r="BF76" s="29" t="e">
        <f t="shared" si="37"/>
        <v>#REF!</v>
      </c>
      <c r="BG76" s="29" t="e">
        <f t="shared" si="37"/>
        <v>#REF!</v>
      </c>
      <c r="BH76" s="29" t="e">
        <f t="shared" si="37"/>
        <v>#REF!</v>
      </c>
      <c r="BI76" s="29" t="e">
        <f t="shared" si="37"/>
        <v>#REF!</v>
      </c>
      <c r="BJ76" s="29" t="e">
        <f t="shared" si="37"/>
        <v>#REF!</v>
      </c>
      <c r="BK76" s="29" t="e">
        <f t="shared" si="37"/>
        <v>#REF!</v>
      </c>
      <c r="BL76" s="29" t="e">
        <f t="shared" si="37"/>
        <v>#REF!</v>
      </c>
      <c r="BM76" s="29" t="e">
        <f t="shared" si="37"/>
        <v>#REF!</v>
      </c>
      <c r="BN76" s="29" t="e">
        <f t="shared" si="37"/>
        <v>#REF!</v>
      </c>
      <c r="BO76" s="29" t="e">
        <f t="shared" si="37"/>
        <v>#REF!</v>
      </c>
      <c r="BP76" s="29" t="e">
        <f t="shared" si="37"/>
        <v>#REF!</v>
      </c>
      <c r="BQ76" s="29"/>
      <c r="BR76" s="29" t="e">
        <f t="shared" ref="BR76:CW76" si="38">BR42</f>
        <v>#REF!</v>
      </c>
      <c r="BS76" s="29" t="e">
        <f t="shared" si="38"/>
        <v>#REF!</v>
      </c>
      <c r="BT76" s="29" t="e">
        <f t="shared" si="38"/>
        <v>#REF!</v>
      </c>
      <c r="BU76" s="29" t="e">
        <f t="shared" si="38"/>
        <v>#REF!</v>
      </c>
      <c r="BV76" s="29" t="e">
        <f t="shared" si="38"/>
        <v>#REF!</v>
      </c>
      <c r="BW76" s="29" t="e">
        <f t="shared" si="38"/>
        <v>#REF!</v>
      </c>
      <c r="BX76" s="29" t="e">
        <f t="shared" si="38"/>
        <v>#REF!</v>
      </c>
      <c r="BY76" s="29" t="e">
        <f t="shared" si="38"/>
        <v>#REF!</v>
      </c>
      <c r="BZ76" s="29" t="e">
        <f t="shared" si="38"/>
        <v>#REF!</v>
      </c>
      <c r="CA76" s="29" t="e">
        <f t="shared" si="38"/>
        <v>#REF!</v>
      </c>
      <c r="CB76" s="29" t="e">
        <f t="shared" si="38"/>
        <v>#REF!</v>
      </c>
      <c r="CC76" s="29" t="e">
        <f t="shared" si="38"/>
        <v>#REF!</v>
      </c>
      <c r="CD76" s="29"/>
      <c r="CE76" s="29" t="e">
        <f t="shared" si="38"/>
        <v>#REF!</v>
      </c>
      <c r="CF76" s="29" t="e">
        <f t="shared" si="38"/>
        <v>#REF!</v>
      </c>
      <c r="CG76" s="29" t="e">
        <f t="shared" si="38"/>
        <v>#REF!</v>
      </c>
      <c r="CH76" s="29" t="e">
        <f t="shared" si="38"/>
        <v>#REF!</v>
      </c>
      <c r="CI76" s="29" t="e">
        <f t="shared" si="38"/>
        <v>#REF!</v>
      </c>
      <c r="CJ76" s="29" t="e">
        <f t="shared" si="38"/>
        <v>#REF!</v>
      </c>
      <c r="CK76" s="29" t="e">
        <f t="shared" si="38"/>
        <v>#REF!</v>
      </c>
      <c r="CL76" s="29" t="e">
        <f t="shared" si="38"/>
        <v>#REF!</v>
      </c>
      <c r="CM76" s="29" t="e">
        <f t="shared" si="38"/>
        <v>#REF!</v>
      </c>
      <c r="CN76" s="29" t="e">
        <f t="shared" si="38"/>
        <v>#REF!</v>
      </c>
      <c r="CO76" s="29" t="e">
        <f t="shared" si="38"/>
        <v>#REF!</v>
      </c>
      <c r="CP76" s="29" t="e">
        <f t="shared" si="38"/>
        <v>#REF!</v>
      </c>
      <c r="CQ76" s="29"/>
      <c r="CR76" s="29" t="e">
        <f t="shared" si="38"/>
        <v>#REF!</v>
      </c>
      <c r="CS76" s="29" t="e">
        <f t="shared" si="38"/>
        <v>#REF!</v>
      </c>
      <c r="CT76" s="29" t="e">
        <f t="shared" si="38"/>
        <v>#REF!</v>
      </c>
      <c r="CU76" s="29" t="e">
        <f t="shared" si="38"/>
        <v>#REF!</v>
      </c>
      <c r="CV76" s="29" t="e">
        <f t="shared" si="38"/>
        <v>#REF!</v>
      </c>
      <c r="CW76" s="29" t="e">
        <f t="shared" si="38"/>
        <v>#REF!</v>
      </c>
      <c r="CX76" s="29" t="e">
        <f t="shared" ref="CX76:EC76" si="39">CX42</f>
        <v>#REF!</v>
      </c>
      <c r="CY76" s="29" t="e">
        <f t="shared" si="39"/>
        <v>#REF!</v>
      </c>
      <c r="CZ76" s="29" t="e">
        <f t="shared" si="39"/>
        <v>#REF!</v>
      </c>
      <c r="DA76" s="29" t="e">
        <f t="shared" si="39"/>
        <v>#REF!</v>
      </c>
      <c r="DB76" s="29" t="e">
        <f t="shared" si="39"/>
        <v>#REF!</v>
      </c>
      <c r="DC76" s="29" t="e">
        <f t="shared" si="39"/>
        <v>#REF!</v>
      </c>
      <c r="DD76" s="29"/>
      <c r="DE76" s="29" t="e">
        <f t="shared" si="39"/>
        <v>#REF!</v>
      </c>
      <c r="DF76" s="29" t="e">
        <f t="shared" si="39"/>
        <v>#REF!</v>
      </c>
      <c r="DG76" s="29" t="e">
        <f t="shared" si="39"/>
        <v>#REF!</v>
      </c>
      <c r="DH76" s="29" t="e">
        <f t="shared" si="39"/>
        <v>#REF!</v>
      </c>
      <c r="DI76" s="29" t="e">
        <f t="shared" si="39"/>
        <v>#REF!</v>
      </c>
      <c r="DJ76" s="29" t="e">
        <f t="shared" si="39"/>
        <v>#REF!</v>
      </c>
      <c r="DK76" s="29" t="e">
        <f t="shared" si="39"/>
        <v>#REF!</v>
      </c>
      <c r="DL76" s="29" t="e">
        <f t="shared" si="39"/>
        <v>#REF!</v>
      </c>
      <c r="DM76" s="29" t="e">
        <f t="shared" si="39"/>
        <v>#REF!</v>
      </c>
      <c r="DN76" s="29" t="e">
        <f t="shared" si="39"/>
        <v>#REF!</v>
      </c>
      <c r="DO76" s="29" t="e">
        <f t="shared" si="39"/>
        <v>#REF!</v>
      </c>
      <c r="DP76" s="29" t="e">
        <f t="shared" si="39"/>
        <v>#REF!</v>
      </c>
      <c r="DQ76" s="29"/>
      <c r="DR76" s="29" t="e">
        <f t="shared" si="39"/>
        <v>#REF!</v>
      </c>
      <c r="DS76" s="29" t="e">
        <f t="shared" si="39"/>
        <v>#REF!</v>
      </c>
      <c r="DT76" s="29" t="e">
        <f t="shared" si="39"/>
        <v>#REF!</v>
      </c>
      <c r="DU76" s="29" t="e">
        <f t="shared" si="39"/>
        <v>#REF!</v>
      </c>
      <c r="DV76" s="29" t="e">
        <f t="shared" si="39"/>
        <v>#REF!</v>
      </c>
      <c r="DW76" s="29" t="e">
        <f t="shared" si="39"/>
        <v>#REF!</v>
      </c>
      <c r="DX76" s="29" t="e">
        <f t="shared" si="39"/>
        <v>#REF!</v>
      </c>
      <c r="DY76" s="29" t="e">
        <f t="shared" si="39"/>
        <v>#REF!</v>
      </c>
      <c r="DZ76" s="29" t="e">
        <f t="shared" si="39"/>
        <v>#REF!</v>
      </c>
      <c r="EA76" s="29" t="e">
        <f t="shared" si="39"/>
        <v>#REF!</v>
      </c>
      <c r="EB76" s="29" t="e">
        <f t="shared" si="39"/>
        <v>#REF!</v>
      </c>
      <c r="EC76" s="29" t="e">
        <f t="shared" si="39"/>
        <v>#REF!</v>
      </c>
    </row>
    <row r="77" spans="1:134" x14ac:dyDescent="0.2">
      <c r="A77" s="30"/>
      <c r="B77" s="25"/>
      <c r="C77" s="25"/>
      <c r="D77" s="25"/>
      <c r="E77" s="50" t="e">
        <f>E43</f>
        <v>#REF!</v>
      </c>
      <c r="F77" s="50" t="e">
        <f t="shared" ref="F77:BP77" si="40">F43</f>
        <v>#REF!</v>
      </c>
      <c r="G77" s="50" t="e">
        <f t="shared" si="40"/>
        <v>#REF!</v>
      </c>
      <c r="H77" s="50" t="e">
        <f t="shared" si="40"/>
        <v>#REF!</v>
      </c>
      <c r="I77" s="50" t="e">
        <f t="shared" si="40"/>
        <v>#REF!</v>
      </c>
      <c r="J77" s="50" t="e">
        <f t="shared" si="40"/>
        <v>#REF!</v>
      </c>
      <c r="K77" s="50" t="e">
        <f t="shared" si="40"/>
        <v>#REF!</v>
      </c>
      <c r="L77" s="50" t="e">
        <f t="shared" si="40"/>
        <v>#REF!</v>
      </c>
      <c r="M77" s="50" t="e">
        <f t="shared" si="40"/>
        <v>#REF!</v>
      </c>
      <c r="N77" s="50" t="str">
        <f t="shared" si="40"/>
        <v>October</v>
      </c>
      <c r="O77" s="50" t="str">
        <f t="shared" si="40"/>
        <v>November</v>
      </c>
      <c r="P77" s="50" t="str">
        <f t="shared" si="40"/>
        <v>December</v>
      </c>
      <c r="Q77" s="50"/>
      <c r="R77" s="50" t="str">
        <f t="shared" si="40"/>
        <v>January</v>
      </c>
      <c r="S77" s="50" t="str">
        <f t="shared" si="40"/>
        <v>February</v>
      </c>
      <c r="T77" s="50" t="str">
        <f t="shared" si="40"/>
        <v>March</v>
      </c>
      <c r="U77" s="50" t="str">
        <f t="shared" si="40"/>
        <v>April</v>
      </c>
      <c r="V77" s="50" t="str">
        <f t="shared" si="40"/>
        <v>May</v>
      </c>
      <c r="W77" s="50" t="str">
        <f t="shared" si="40"/>
        <v>June</v>
      </c>
      <c r="X77" s="50" t="str">
        <f t="shared" si="40"/>
        <v>July</v>
      </c>
      <c r="Y77" s="50" t="str">
        <f t="shared" si="40"/>
        <v>August</v>
      </c>
      <c r="Z77" s="50" t="str">
        <f t="shared" si="40"/>
        <v>September</v>
      </c>
      <c r="AA77" s="50" t="e">
        <f t="shared" si="40"/>
        <v>#REF!</v>
      </c>
      <c r="AB77" s="50" t="e">
        <f t="shared" si="40"/>
        <v>#REF!</v>
      </c>
      <c r="AC77" s="50" t="e">
        <f t="shared" si="40"/>
        <v>#REF!</v>
      </c>
      <c r="AD77" s="50"/>
      <c r="AE77" s="50" t="e">
        <f t="shared" si="40"/>
        <v>#REF!</v>
      </c>
      <c r="AF77" s="50" t="e">
        <f t="shared" si="40"/>
        <v>#REF!</v>
      </c>
      <c r="AG77" s="50" t="e">
        <f t="shared" si="40"/>
        <v>#REF!</v>
      </c>
      <c r="AH77" s="50" t="e">
        <f t="shared" si="40"/>
        <v>#REF!</v>
      </c>
      <c r="AI77" s="50" t="e">
        <f t="shared" si="40"/>
        <v>#REF!</v>
      </c>
      <c r="AJ77" s="50" t="e">
        <f t="shared" si="40"/>
        <v>#REF!</v>
      </c>
      <c r="AK77" s="50" t="e">
        <f t="shared" si="40"/>
        <v>#REF!</v>
      </c>
      <c r="AL77" s="50" t="e">
        <f t="shared" si="40"/>
        <v>#REF!</v>
      </c>
      <c r="AM77" s="50" t="e">
        <f t="shared" si="40"/>
        <v>#REF!</v>
      </c>
      <c r="AN77" s="50" t="e">
        <f t="shared" si="40"/>
        <v>#REF!</v>
      </c>
      <c r="AO77" s="50" t="e">
        <f t="shared" si="40"/>
        <v>#REF!</v>
      </c>
      <c r="AP77" s="50" t="e">
        <f t="shared" si="40"/>
        <v>#REF!</v>
      </c>
      <c r="AQ77" s="50"/>
      <c r="AR77" s="50" t="e">
        <f t="shared" si="40"/>
        <v>#REF!</v>
      </c>
      <c r="AS77" s="50" t="e">
        <f t="shared" si="40"/>
        <v>#REF!</v>
      </c>
      <c r="AT77" s="50" t="e">
        <f t="shared" si="40"/>
        <v>#REF!</v>
      </c>
      <c r="AU77" s="50" t="e">
        <f t="shared" si="40"/>
        <v>#REF!</v>
      </c>
      <c r="AV77" s="50" t="e">
        <f t="shared" si="40"/>
        <v>#REF!</v>
      </c>
      <c r="AW77" s="50" t="e">
        <f t="shared" si="40"/>
        <v>#REF!</v>
      </c>
      <c r="AX77" s="50" t="e">
        <f t="shared" si="40"/>
        <v>#REF!</v>
      </c>
      <c r="AY77" s="50" t="e">
        <f t="shared" si="40"/>
        <v>#REF!</v>
      </c>
      <c r="AZ77" s="50" t="e">
        <f t="shared" si="40"/>
        <v>#REF!</v>
      </c>
      <c r="BA77" s="50" t="e">
        <f t="shared" si="40"/>
        <v>#REF!</v>
      </c>
      <c r="BB77" s="50" t="e">
        <f t="shared" si="40"/>
        <v>#REF!</v>
      </c>
      <c r="BC77" s="50" t="e">
        <f t="shared" si="40"/>
        <v>#REF!</v>
      </c>
      <c r="BD77" s="50"/>
      <c r="BE77" s="50" t="e">
        <f t="shared" si="40"/>
        <v>#REF!</v>
      </c>
      <c r="BF77" s="50" t="e">
        <f t="shared" si="40"/>
        <v>#REF!</v>
      </c>
      <c r="BG77" s="50" t="e">
        <f t="shared" si="40"/>
        <v>#REF!</v>
      </c>
      <c r="BH77" s="50" t="e">
        <f t="shared" si="40"/>
        <v>#REF!</v>
      </c>
      <c r="BI77" s="50" t="e">
        <f t="shared" si="40"/>
        <v>#REF!</v>
      </c>
      <c r="BJ77" s="50" t="e">
        <f t="shared" si="40"/>
        <v>#REF!</v>
      </c>
      <c r="BK77" s="50" t="e">
        <f t="shared" si="40"/>
        <v>#REF!</v>
      </c>
      <c r="BL77" s="50" t="e">
        <f t="shared" si="40"/>
        <v>#REF!</v>
      </c>
      <c r="BM77" s="50" t="e">
        <f t="shared" si="40"/>
        <v>#REF!</v>
      </c>
      <c r="BN77" s="50" t="e">
        <f t="shared" si="40"/>
        <v>#REF!</v>
      </c>
      <c r="BO77" s="50" t="e">
        <f t="shared" si="40"/>
        <v>#REF!</v>
      </c>
      <c r="BP77" s="50" t="e">
        <f t="shared" si="40"/>
        <v>#REF!</v>
      </c>
      <c r="BQ77" s="50"/>
      <c r="BR77" s="50" t="e">
        <f t="shared" ref="BR77:CW77" si="41">BR43</f>
        <v>#REF!</v>
      </c>
      <c r="BS77" s="50" t="e">
        <f t="shared" si="41"/>
        <v>#REF!</v>
      </c>
      <c r="BT77" s="50" t="e">
        <f t="shared" si="41"/>
        <v>#REF!</v>
      </c>
      <c r="BU77" s="50" t="e">
        <f t="shared" si="41"/>
        <v>#REF!</v>
      </c>
      <c r="BV77" s="50" t="e">
        <f t="shared" si="41"/>
        <v>#REF!</v>
      </c>
      <c r="BW77" s="50" t="e">
        <f t="shared" si="41"/>
        <v>#REF!</v>
      </c>
      <c r="BX77" s="50" t="e">
        <f t="shared" si="41"/>
        <v>#REF!</v>
      </c>
      <c r="BY77" s="50" t="e">
        <f t="shared" si="41"/>
        <v>#REF!</v>
      </c>
      <c r="BZ77" s="50" t="e">
        <f t="shared" si="41"/>
        <v>#REF!</v>
      </c>
      <c r="CA77" s="50" t="e">
        <f t="shared" si="41"/>
        <v>#REF!</v>
      </c>
      <c r="CB77" s="50" t="e">
        <f t="shared" si="41"/>
        <v>#REF!</v>
      </c>
      <c r="CC77" s="50" t="e">
        <f t="shared" si="41"/>
        <v>#REF!</v>
      </c>
      <c r="CD77" s="50"/>
      <c r="CE77" s="50" t="e">
        <f t="shared" si="41"/>
        <v>#REF!</v>
      </c>
      <c r="CF77" s="50" t="e">
        <f t="shared" si="41"/>
        <v>#REF!</v>
      </c>
      <c r="CG77" s="50" t="e">
        <f t="shared" si="41"/>
        <v>#REF!</v>
      </c>
      <c r="CH77" s="50" t="e">
        <f t="shared" si="41"/>
        <v>#REF!</v>
      </c>
      <c r="CI77" s="50" t="e">
        <f t="shared" si="41"/>
        <v>#REF!</v>
      </c>
      <c r="CJ77" s="50" t="e">
        <f t="shared" si="41"/>
        <v>#REF!</v>
      </c>
      <c r="CK77" s="50" t="e">
        <f t="shared" si="41"/>
        <v>#REF!</v>
      </c>
      <c r="CL77" s="50" t="e">
        <f t="shared" si="41"/>
        <v>#REF!</v>
      </c>
      <c r="CM77" s="50" t="e">
        <f t="shared" si="41"/>
        <v>#REF!</v>
      </c>
      <c r="CN77" s="50" t="e">
        <f t="shared" si="41"/>
        <v>#REF!</v>
      </c>
      <c r="CO77" s="50" t="e">
        <f t="shared" si="41"/>
        <v>#REF!</v>
      </c>
      <c r="CP77" s="50" t="e">
        <f t="shared" si="41"/>
        <v>#REF!</v>
      </c>
      <c r="CQ77" s="50"/>
      <c r="CR77" s="50" t="e">
        <f t="shared" si="41"/>
        <v>#REF!</v>
      </c>
      <c r="CS77" s="50" t="e">
        <f t="shared" si="41"/>
        <v>#REF!</v>
      </c>
      <c r="CT77" s="50" t="e">
        <f t="shared" si="41"/>
        <v>#REF!</v>
      </c>
      <c r="CU77" s="50" t="e">
        <f t="shared" si="41"/>
        <v>#REF!</v>
      </c>
      <c r="CV77" s="50" t="e">
        <f t="shared" si="41"/>
        <v>#REF!</v>
      </c>
      <c r="CW77" s="50" t="e">
        <f t="shared" si="41"/>
        <v>#REF!</v>
      </c>
      <c r="CX77" s="50" t="e">
        <f t="shared" ref="CX77:EC77" si="42">CX43</f>
        <v>#REF!</v>
      </c>
      <c r="CY77" s="50" t="e">
        <f t="shared" si="42"/>
        <v>#REF!</v>
      </c>
      <c r="CZ77" s="50" t="e">
        <f t="shared" si="42"/>
        <v>#REF!</v>
      </c>
      <c r="DA77" s="50" t="e">
        <f t="shared" si="42"/>
        <v>#REF!</v>
      </c>
      <c r="DB77" s="50" t="e">
        <f t="shared" si="42"/>
        <v>#REF!</v>
      </c>
      <c r="DC77" s="50" t="e">
        <f t="shared" si="42"/>
        <v>#REF!</v>
      </c>
      <c r="DD77" s="50"/>
      <c r="DE77" s="50" t="e">
        <f t="shared" si="42"/>
        <v>#REF!</v>
      </c>
      <c r="DF77" s="50" t="e">
        <f t="shared" si="42"/>
        <v>#REF!</v>
      </c>
      <c r="DG77" s="50" t="e">
        <f t="shared" si="42"/>
        <v>#REF!</v>
      </c>
      <c r="DH77" s="50" t="e">
        <f t="shared" si="42"/>
        <v>#REF!</v>
      </c>
      <c r="DI77" s="50" t="e">
        <f t="shared" si="42"/>
        <v>#REF!</v>
      </c>
      <c r="DJ77" s="50" t="e">
        <f t="shared" si="42"/>
        <v>#REF!</v>
      </c>
      <c r="DK77" s="50" t="e">
        <f t="shared" si="42"/>
        <v>#REF!</v>
      </c>
      <c r="DL77" s="50" t="e">
        <f t="shared" si="42"/>
        <v>#REF!</v>
      </c>
      <c r="DM77" s="50" t="e">
        <f t="shared" si="42"/>
        <v>#REF!</v>
      </c>
      <c r="DN77" s="50" t="e">
        <f t="shared" si="42"/>
        <v>#REF!</v>
      </c>
      <c r="DO77" s="50" t="e">
        <f t="shared" si="42"/>
        <v>#REF!</v>
      </c>
      <c r="DP77" s="50" t="e">
        <f t="shared" si="42"/>
        <v>#REF!</v>
      </c>
      <c r="DQ77" s="50"/>
      <c r="DR77" s="50" t="e">
        <f t="shared" si="42"/>
        <v>#REF!</v>
      </c>
      <c r="DS77" s="50" t="e">
        <f t="shared" si="42"/>
        <v>#REF!</v>
      </c>
      <c r="DT77" s="50" t="e">
        <f t="shared" si="42"/>
        <v>#REF!</v>
      </c>
      <c r="DU77" s="50" t="e">
        <f t="shared" si="42"/>
        <v>#REF!</v>
      </c>
      <c r="DV77" s="50" t="e">
        <f t="shared" si="42"/>
        <v>#REF!</v>
      </c>
      <c r="DW77" s="50" t="e">
        <f t="shared" si="42"/>
        <v>#REF!</v>
      </c>
      <c r="DX77" s="50" t="e">
        <f t="shared" si="42"/>
        <v>#REF!</v>
      </c>
      <c r="DY77" s="50" t="e">
        <f t="shared" si="42"/>
        <v>#REF!</v>
      </c>
      <c r="DZ77" s="50" t="e">
        <f t="shared" si="42"/>
        <v>#REF!</v>
      </c>
      <c r="EA77" s="50" t="e">
        <f t="shared" si="42"/>
        <v>#REF!</v>
      </c>
      <c r="EB77" s="50" t="e">
        <f t="shared" si="42"/>
        <v>#REF!</v>
      </c>
      <c r="EC77" s="50" t="e">
        <f t="shared" si="42"/>
        <v>#REF!</v>
      </c>
    </row>
    <row r="78" spans="1:134" x14ac:dyDescent="0.2">
      <c r="A78" s="31" t="s">
        <v>65</v>
      </c>
      <c r="B78" s="25"/>
      <c r="C78" s="25"/>
      <c r="D78" s="25"/>
      <c r="E78" s="33"/>
      <c r="F78" s="33"/>
      <c r="G78" s="27"/>
    </row>
    <row r="79" spans="1:134" x14ac:dyDescent="0.2">
      <c r="A79" s="34"/>
      <c r="B79" s="34"/>
      <c r="C79" s="35"/>
      <c r="D79" s="35"/>
      <c r="E79" s="33"/>
      <c r="F79" s="33"/>
      <c r="G79" s="33"/>
    </row>
    <row r="80" spans="1:134" x14ac:dyDescent="0.2">
      <c r="A80" s="37">
        <f>+A46+10</f>
        <v>21</v>
      </c>
      <c r="B80" s="35" t="s">
        <v>12</v>
      </c>
      <c r="C80" s="34"/>
      <c r="D80" s="34"/>
      <c r="E80" s="39" t="e">
        <f t="shared" ref="E80:AJ80" si="43">E46+E10</f>
        <v>#REF!</v>
      </c>
      <c r="F80" s="39" t="e">
        <f t="shared" si="43"/>
        <v>#REF!</v>
      </c>
      <c r="G80" s="39" t="e">
        <f t="shared" si="43"/>
        <v>#REF!</v>
      </c>
      <c r="H80" s="39" t="e">
        <f t="shared" si="43"/>
        <v>#REF!</v>
      </c>
      <c r="I80" s="39" t="e">
        <f t="shared" si="43"/>
        <v>#REF!</v>
      </c>
      <c r="J80" s="39" t="e">
        <f t="shared" si="43"/>
        <v>#REF!</v>
      </c>
      <c r="K80" s="39" t="e">
        <f t="shared" si="43"/>
        <v>#REF!</v>
      </c>
      <c r="L80" s="39" t="e">
        <f t="shared" si="43"/>
        <v>#REF!</v>
      </c>
      <c r="M80" s="39" t="e">
        <f t="shared" si="43"/>
        <v>#REF!</v>
      </c>
      <c r="N80" s="39" t="e">
        <f t="shared" si="43"/>
        <v>#REF!</v>
      </c>
      <c r="O80" s="39" t="e">
        <f t="shared" si="43"/>
        <v>#REF!</v>
      </c>
      <c r="P80" s="39" t="e">
        <f t="shared" si="43"/>
        <v>#REF!</v>
      </c>
      <c r="Q80" s="39"/>
      <c r="R80" s="39" t="e">
        <f t="shared" si="43"/>
        <v>#REF!</v>
      </c>
      <c r="S80" s="39" t="e">
        <f t="shared" si="43"/>
        <v>#REF!</v>
      </c>
      <c r="T80" s="39" t="e">
        <f t="shared" si="43"/>
        <v>#REF!</v>
      </c>
      <c r="U80" s="39" t="e">
        <f t="shared" si="43"/>
        <v>#REF!</v>
      </c>
      <c r="V80" s="39" t="e">
        <f t="shared" si="43"/>
        <v>#REF!</v>
      </c>
      <c r="W80" s="39" t="e">
        <f t="shared" si="43"/>
        <v>#REF!</v>
      </c>
      <c r="X80" s="39" t="e">
        <f t="shared" si="43"/>
        <v>#REF!</v>
      </c>
      <c r="Y80" s="39" t="e">
        <f t="shared" si="43"/>
        <v>#REF!</v>
      </c>
      <c r="Z80" s="39" t="e">
        <f t="shared" si="43"/>
        <v>#REF!</v>
      </c>
      <c r="AA80" s="39" t="e">
        <f t="shared" si="43"/>
        <v>#REF!</v>
      </c>
      <c r="AB80" s="39" t="e">
        <f t="shared" si="43"/>
        <v>#REF!</v>
      </c>
      <c r="AC80" s="39" t="e">
        <f t="shared" si="43"/>
        <v>#REF!</v>
      </c>
      <c r="AD80" s="39"/>
      <c r="AE80" s="39" t="e">
        <f t="shared" si="43"/>
        <v>#REF!</v>
      </c>
      <c r="AF80" s="39" t="e">
        <f t="shared" si="43"/>
        <v>#REF!</v>
      </c>
      <c r="AG80" s="39" t="e">
        <f t="shared" si="43"/>
        <v>#REF!</v>
      </c>
      <c r="AH80" s="39" t="e">
        <f t="shared" si="43"/>
        <v>#REF!</v>
      </c>
      <c r="AI80" s="39" t="e">
        <f t="shared" si="43"/>
        <v>#REF!</v>
      </c>
      <c r="AJ80" s="39" t="e">
        <f t="shared" si="43"/>
        <v>#REF!</v>
      </c>
      <c r="AK80" s="39" t="e">
        <f t="shared" ref="AK80:BP80" si="44">AK46+AK10</f>
        <v>#REF!</v>
      </c>
      <c r="AL80" s="39" t="e">
        <f t="shared" si="44"/>
        <v>#REF!</v>
      </c>
      <c r="AM80" s="39" t="e">
        <f t="shared" si="44"/>
        <v>#REF!</v>
      </c>
      <c r="AN80" s="39" t="e">
        <f t="shared" si="44"/>
        <v>#REF!</v>
      </c>
      <c r="AO80" s="39" t="e">
        <f t="shared" si="44"/>
        <v>#REF!</v>
      </c>
      <c r="AP80" s="39" t="e">
        <f t="shared" si="44"/>
        <v>#REF!</v>
      </c>
      <c r="AQ80" s="39"/>
      <c r="AR80" s="39" t="e">
        <f t="shared" si="44"/>
        <v>#REF!</v>
      </c>
      <c r="AS80" s="39" t="e">
        <f t="shared" si="44"/>
        <v>#REF!</v>
      </c>
      <c r="AT80" s="39" t="e">
        <f t="shared" si="44"/>
        <v>#REF!</v>
      </c>
      <c r="AU80" s="39" t="e">
        <f t="shared" si="44"/>
        <v>#REF!</v>
      </c>
      <c r="AV80" s="39" t="e">
        <f t="shared" si="44"/>
        <v>#REF!</v>
      </c>
      <c r="AW80" s="39" t="e">
        <f t="shared" si="44"/>
        <v>#REF!</v>
      </c>
      <c r="AX80" s="39" t="e">
        <f t="shared" si="44"/>
        <v>#REF!</v>
      </c>
      <c r="AY80" s="39" t="e">
        <f t="shared" si="44"/>
        <v>#REF!</v>
      </c>
      <c r="AZ80" s="39" t="e">
        <f t="shared" si="44"/>
        <v>#REF!</v>
      </c>
      <c r="BA80" s="39" t="e">
        <f t="shared" si="44"/>
        <v>#REF!</v>
      </c>
      <c r="BB80" s="39" t="e">
        <f t="shared" si="44"/>
        <v>#REF!</v>
      </c>
      <c r="BC80" s="39" t="e">
        <f t="shared" si="44"/>
        <v>#REF!</v>
      </c>
      <c r="BD80" s="39"/>
      <c r="BE80" s="39" t="e">
        <f t="shared" si="44"/>
        <v>#REF!</v>
      </c>
      <c r="BF80" s="39" t="e">
        <f t="shared" si="44"/>
        <v>#REF!</v>
      </c>
      <c r="BG80" s="39" t="e">
        <f t="shared" si="44"/>
        <v>#REF!</v>
      </c>
      <c r="BH80" s="39" t="e">
        <f t="shared" si="44"/>
        <v>#REF!</v>
      </c>
      <c r="BI80" s="39" t="e">
        <f t="shared" si="44"/>
        <v>#REF!</v>
      </c>
      <c r="BJ80" s="39" t="e">
        <f t="shared" si="44"/>
        <v>#REF!</v>
      </c>
      <c r="BK80" s="39" t="e">
        <f t="shared" si="44"/>
        <v>#REF!</v>
      </c>
      <c r="BL80" s="39" t="e">
        <f t="shared" si="44"/>
        <v>#REF!</v>
      </c>
      <c r="BM80" s="39" t="e">
        <f t="shared" si="44"/>
        <v>#REF!</v>
      </c>
      <c r="BN80" s="39" t="e">
        <f t="shared" si="44"/>
        <v>#REF!</v>
      </c>
      <c r="BO80" s="39" t="e">
        <f t="shared" si="44"/>
        <v>#REF!</v>
      </c>
      <c r="BP80" s="39" t="e">
        <f t="shared" si="44"/>
        <v>#REF!</v>
      </c>
      <c r="BQ80" s="39"/>
      <c r="BR80" s="39" t="e">
        <f t="shared" ref="BR80:CV80" si="45">BR46+BR10</f>
        <v>#REF!</v>
      </c>
      <c r="BS80" s="39" t="e">
        <f t="shared" si="45"/>
        <v>#REF!</v>
      </c>
      <c r="BT80" s="39" t="e">
        <f t="shared" si="45"/>
        <v>#REF!</v>
      </c>
      <c r="BU80" s="39" t="e">
        <f t="shared" si="45"/>
        <v>#REF!</v>
      </c>
      <c r="BV80" s="39" t="e">
        <f t="shared" si="45"/>
        <v>#REF!</v>
      </c>
      <c r="BW80" s="39" t="e">
        <f t="shared" si="45"/>
        <v>#REF!</v>
      </c>
      <c r="BX80" s="39" t="e">
        <f t="shared" si="45"/>
        <v>#REF!</v>
      </c>
      <c r="BY80" s="39" t="e">
        <f t="shared" si="45"/>
        <v>#REF!</v>
      </c>
      <c r="BZ80" s="39" t="e">
        <f t="shared" si="45"/>
        <v>#REF!</v>
      </c>
      <c r="CA80" s="39" t="e">
        <f t="shared" si="45"/>
        <v>#REF!</v>
      </c>
      <c r="CB80" s="39" t="e">
        <f t="shared" si="45"/>
        <v>#REF!</v>
      </c>
      <c r="CC80" s="39" t="e">
        <f t="shared" si="45"/>
        <v>#REF!</v>
      </c>
      <c r="CD80" s="39"/>
      <c r="CE80" s="39" t="e">
        <f t="shared" si="45"/>
        <v>#REF!</v>
      </c>
      <c r="CF80" s="39" t="e">
        <f t="shared" si="45"/>
        <v>#REF!</v>
      </c>
      <c r="CG80" s="39" t="e">
        <f t="shared" si="45"/>
        <v>#REF!</v>
      </c>
      <c r="CH80" s="39" t="e">
        <f t="shared" si="45"/>
        <v>#REF!</v>
      </c>
      <c r="CI80" s="39" t="e">
        <f t="shared" si="45"/>
        <v>#REF!</v>
      </c>
      <c r="CJ80" s="39" t="e">
        <f t="shared" si="45"/>
        <v>#REF!</v>
      </c>
      <c r="CK80" s="39" t="e">
        <f t="shared" si="45"/>
        <v>#REF!</v>
      </c>
      <c r="CL80" s="39" t="e">
        <f t="shared" si="45"/>
        <v>#REF!</v>
      </c>
      <c r="CM80" s="39" t="e">
        <f t="shared" si="45"/>
        <v>#REF!</v>
      </c>
      <c r="CN80" s="39" t="e">
        <f t="shared" si="45"/>
        <v>#REF!</v>
      </c>
      <c r="CO80" s="39" t="e">
        <f t="shared" si="45"/>
        <v>#REF!</v>
      </c>
      <c r="CP80" s="39" t="e">
        <f t="shared" si="45"/>
        <v>#REF!</v>
      </c>
      <c r="CQ80" s="39"/>
      <c r="CR80" s="39" t="e">
        <f t="shared" si="45"/>
        <v>#REF!</v>
      </c>
      <c r="CS80" s="39" t="e">
        <f t="shared" si="45"/>
        <v>#REF!</v>
      </c>
      <c r="CT80" s="39" t="e">
        <f t="shared" si="45"/>
        <v>#REF!</v>
      </c>
      <c r="CU80" s="39" t="e">
        <f t="shared" si="45"/>
        <v>#REF!</v>
      </c>
      <c r="CV80" s="39" t="e">
        <f t="shared" si="45"/>
        <v>#REF!</v>
      </c>
      <c r="CW80" s="39" t="e">
        <f t="shared" ref="CW80:EC80" si="46">CW46+CW10</f>
        <v>#REF!</v>
      </c>
      <c r="CX80" s="39" t="e">
        <f t="shared" si="46"/>
        <v>#REF!</v>
      </c>
      <c r="CY80" s="39" t="e">
        <f t="shared" si="46"/>
        <v>#REF!</v>
      </c>
      <c r="CZ80" s="39" t="e">
        <f t="shared" si="46"/>
        <v>#REF!</v>
      </c>
      <c r="DA80" s="39" t="e">
        <f t="shared" si="46"/>
        <v>#REF!</v>
      </c>
      <c r="DB80" s="39" t="e">
        <f t="shared" si="46"/>
        <v>#REF!</v>
      </c>
      <c r="DC80" s="39" t="e">
        <f t="shared" si="46"/>
        <v>#REF!</v>
      </c>
      <c r="DD80" s="39"/>
      <c r="DE80" s="39" t="e">
        <f t="shared" si="46"/>
        <v>#REF!</v>
      </c>
      <c r="DF80" s="39" t="e">
        <f t="shared" si="46"/>
        <v>#REF!</v>
      </c>
      <c r="DG80" s="39" t="e">
        <f t="shared" si="46"/>
        <v>#REF!</v>
      </c>
      <c r="DH80" s="39" t="e">
        <f t="shared" si="46"/>
        <v>#REF!</v>
      </c>
      <c r="DI80" s="39" t="e">
        <f t="shared" si="46"/>
        <v>#REF!</v>
      </c>
      <c r="DJ80" s="39" t="e">
        <f t="shared" si="46"/>
        <v>#REF!</v>
      </c>
      <c r="DK80" s="39" t="e">
        <f t="shared" si="46"/>
        <v>#REF!</v>
      </c>
      <c r="DL80" s="39" t="e">
        <f t="shared" si="46"/>
        <v>#REF!</v>
      </c>
      <c r="DM80" s="39" t="e">
        <f t="shared" si="46"/>
        <v>#REF!</v>
      </c>
      <c r="DN80" s="39" t="e">
        <f t="shared" si="46"/>
        <v>#REF!</v>
      </c>
      <c r="DO80" s="39" t="e">
        <f t="shared" si="46"/>
        <v>#REF!</v>
      </c>
      <c r="DP80" s="39" t="e">
        <f t="shared" si="46"/>
        <v>#REF!</v>
      </c>
      <c r="DQ80" s="39"/>
      <c r="DR80" s="39" t="e">
        <f t="shared" si="46"/>
        <v>#REF!</v>
      </c>
      <c r="DS80" s="39" t="e">
        <f t="shared" si="46"/>
        <v>#REF!</v>
      </c>
      <c r="DT80" s="39" t="e">
        <f t="shared" si="46"/>
        <v>#REF!</v>
      </c>
      <c r="DU80" s="39" t="e">
        <f t="shared" si="46"/>
        <v>#REF!</v>
      </c>
      <c r="DV80" s="39" t="e">
        <f t="shared" si="46"/>
        <v>#REF!</v>
      </c>
      <c r="DW80" s="39" t="e">
        <f t="shared" si="46"/>
        <v>#REF!</v>
      </c>
      <c r="DX80" s="39" t="e">
        <f t="shared" si="46"/>
        <v>#REF!</v>
      </c>
      <c r="DY80" s="39" t="e">
        <f t="shared" si="46"/>
        <v>#REF!</v>
      </c>
      <c r="DZ80" s="39" t="e">
        <f t="shared" si="46"/>
        <v>#REF!</v>
      </c>
      <c r="EA80" s="39" t="e">
        <f t="shared" si="46"/>
        <v>#REF!</v>
      </c>
      <c r="EB80" s="39" t="e">
        <f t="shared" si="46"/>
        <v>#REF!</v>
      </c>
      <c r="EC80" s="39" t="e">
        <f t="shared" si="46"/>
        <v>#REF!</v>
      </c>
      <c r="ED80" s="184"/>
    </row>
    <row r="81" spans="1:133" x14ac:dyDescent="0.2">
      <c r="A81" s="37">
        <f>+A47+10</f>
        <v>22</v>
      </c>
      <c r="B81" s="35" t="s">
        <v>26</v>
      </c>
      <c r="C81" s="34"/>
      <c r="D81" s="34"/>
      <c r="E81" s="40" t="e">
        <f t="shared" ref="E81:AJ81" si="47">E47+E11</f>
        <v>#REF!</v>
      </c>
      <c r="F81" s="40" t="e">
        <f t="shared" si="47"/>
        <v>#REF!</v>
      </c>
      <c r="G81" s="40" t="e">
        <f t="shared" si="47"/>
        <v>#REF!</v>
      </c>
      <c r="H81" s="40" t="e">
        <f t="shared" si="47"/>
        <v>#REF!</v>
      </c>
      <c r="I81" s="40" t="e">
        <f t="shared" si="47"/>
        <v>#REF!</v>
      </c>
      <c r="J81" s="40" t="e">
        <f t="shared" si="47"/>
        <v>#REF!</v>
      </c>
      <c r="K81" s="40" t="e">
        <f t="shared" si="47"/>
        <v>#REF!</v>
      </c>
      <c r="L81" s="40" t="e">
        <f t="shared" si="47"/>
        <v>#REF!</v>
      </c>
      <c r="M81" s="40" t="e">
        <f t="shared" si="47"/>
        <v>#REF!</v>
      </c>
      <c r="N81" s="40" t="e">
        <f t="shared" si="47"/>
        <v>#REF!</v>
      </c>
      <c r="O81" s="40" t="e">
        <f t="shared" si="47"/>
        <v>#REF!</v>
      </c>
      <c r="P81" s="40" t="e">
        <f t="shared" si="47"/>
        <v>#REF!</v>
      </c>
      <c r="Q81" s="40"/>
      <c r="R81" s="40" t="e">
        <f t="shared" si="47"/>
        <v>#REF!</v>
      </c>
      <c r="S81" s="40" t="e">
        <f t="shared" si="47"/>
        <v>#REF!</v>
      </c>
      <c r="T81" s="40" t="e">
        <f t="shared" si="47"/>
        <v>#REF!</v>
      </c>
      <c r="U81" s="40" t="e">
        <f t="shared" si="47"/>
        <v>#REF!</v>
      </c>
      <c r="V81" s="40" t="e">
        <f t="shared" si="47"/>
        <v>#REF!</v>
      </c>
      <c r="W81" s="40" t="e">
        <f t="shared" si="47"/>
        <v>#REF!</v>
      </c>
      <c r="X81" s="40" t="e">
        <f t="shared" si="47"/>
        <v>#REF!</v>
      </c>
      <c r="Y81" s="40" t="e">
        <f t="shared" si="47"/>
        <v>#REF!</v>
      </c>
      <c r="Z81" s="40" t="e">
        <f t="shared" si="47"/>
        <v>#REF!</v>
      </c>
      <c r="AA81" s="40" t="e">
        <f t="shared" si="47"/>
        <v>#REF!</v>
      </c>
      <c r="AB81" s="40" t="e">
        <f t="shared" si="47"/>
        <v>#REF!</v>
      </c>
      <c r="AC81" s="40" t="e">
        <f t="shared" si="47"/>
        <v>#REF!</v>
      </c>
      <c r="AD81" s="40"/>
      <c r="AE81" s="40" t="e">
        <f t="shared" si="47"/>
        <v>#REF!</v>
      </c>
      <c r="AF81" s="40" t="e">
        <f t="shared" si="47"/>
        <v>#REF!</v>
      </c>
      <c r="AG81" s="40" t="e">
        <f t="shared" si="47"/>
        <v>#REF!</v>
      </c>
      <c r="AH81" s="40" t="e">
        <f t="shared" si="47"/>
        <v>#REF!</v>
      </c>
      <c r="AI81" s="40" t="e">
        <f t="shared" si="47"/>
        <v>#REF!</v>
      </c>
      <c r="AJ81" s="40" t="e">
        <f t="shared" si="47"/>
        <v>#REF!</v>
      </c>
      <c r="AK81" s="40" t="e">
        <f t="shared" ref="AK81:BP81" si="48">AK47+AK11</f>
        <v>#REF!</v>
      </c>
      <c r="AL81" s="40" t="e">
        <f t="shared" si="48"/>
        <v>#REF!</v>
      </c>
      <c r="AM81" s="40" t="e">
        <f t="shared" si="48"/>
        <v>#REF!</v>
      </c>
      <c r="AN81" s="40" t="e">
        <f t="shared" si="48"/>
        <v>#REF!</v>
      </c>
      <c r="AO81" s="40" t="e">
        <f t="shared" si="48"/>
        <v>#REF!</v>
      </c>
      <c r="AP81" s="40" t="e">
        <f t="shared" si="48"/>
        <v>#REF!</v>
      </c>
      <c r="AQ81" s="40"/>
      <c r="AR81" s="40" t="e">
        <f t="shared" si="48"/>
        <v>#REF!</v>
      </c>
      <c r="AS81" s="40" t="e">
        <f t="shared" si="48"/>
        <v>#REF!</v>
      </c>
      <c r="AT81" s="40" t="e">
        <f t="shared" si="48"/>
        <v>#REF!</v>
      </c>
      <c r="AU81" s="40" t="e">
        <f t="shared" si="48"/>
        <v>#REF!</v>
      </c>
      <c r="AV81" s="40" t="e">
        <f t="shared" si="48"/>
        <v>#REF!</v>
      </c>
      <c r="AW81" s="40" t="e">
        <f t="shared" si="48"/>
        <v>#REF!</v>
      </c>
      <c r="AX81" s="40" t="e">
        <f t="shared" si="48"/>
        <v>#REF!</v>
      </c>
      <c r="AY81" s="40" t="e">
        <f t="shared" si="48"/>
        <v>#REF!</v>
      </c>
      <c r="AZ81" s="40" t="e">
        <f t="shared" si="48"/>
        <v>#REF!</v>
      </c>
      <c r="BA81" s="40" t="e">
        <f t="shared" si="48"/>
        <v>#REF!</v>
      </c>
      <c r="BB81" s="40" t="e">
        <f t="shared" si="48"/>
        <v>#REF!</v>
      </c>
      <c r="BC81" s="40" t="e">
        <f t="shared" si="48"/>
        <v>#REF!</v>
      </c>
      <c r="BD81" s="40"/>
      <c r="BE81" s="40" t="e">
        <f t="shared" si="48"/>
        <v>#REF!</v>
      </c>
      <c r="BF81" s="40" t="e">
        <f t="shared" si="48"/>
        <v>#REF!</v>
      </c>
      <c r="BG81" s="40" t="e">
        <f t="shared" si="48"/>
        <v>#REF!</v>
      </c>
      <c r="BH81" s="40" t="e">
        <f t="shared" si="48"/>
        <v>#REF!</v>
      </c>
      <c r="BI81" s="40" t="e">
        <f t="shared" si="48"/>
        <v>#REF!</v>
      </c>
      <c r="BJ81" s="40" t="e">
        <f t="shared" si="48"/>
        <v>#REF!</v>
      </c>
      <c r="BK81" s="40" t="e">
        <f t="shared" si="48"/>
        <v>#REF!</v>
      </c>
      <c r="BL81" s="40" t="e">
        <f t="shared" si="48"/>
        <v>#REF!</v>
      </c>
      <c r="BM81" s="40" t="e">
        <f t="shared" si="48"/>
        <v>#REF!</v>
      </c>
      <c r="BN81" s="40" t="e">
        <f t="shared" si="48"/>
        <v>#REF!</v>
      </c>
      <c r="BO81" s="40" t="e">
        <f t="shared" si="48"/>
        <v>#REF!</v>
      </c>
      <c r="BP81" s="40" t="e">
        <f t="shared" si="48"/>
        <v>#REF!</v>
      </c>
      <c r="BQ81" s="40"/>
      <c r="BR81" s="40" t="e">
        <f t="shared" ref="BR81:CV81" si="49">BR47+BR11</f>
        <v>#REF!</v>
      </c>
      <c r="BS81" s="40" t="e">
        <f t="shared" si="49"/>
        <v>#REF!</v>
      </c>
      <c r="BT81" s="40" t="e">
        <f t="shared" si="49"/>
        <v>#REF!</v>
      </c>
      <c r="BU81" s="40" t="e">
        <f t="shared" si="49"/>
        <v>#REF!</v>
      </c>
      <c r="BV81" s="40" t="e">
        <f t="shared" si="49"/>
        <v>#REF!</v>
      </c>
      <c r="BW81" s="40" t="e">
        <f t="shared" si="49"/>
        <v>#REF!</v>
      </c>
      <c r="BX81" s="40" t="e">
        <f t="shared" si="49"/>
        <v>#REF!</v>
      </c>
      <c r="BY81" s="40" t="e">
        <f t="shared" si="49"/>
        <v>#REF!</v>
      </c>
      <c r="BZ81" s="40" t="e">
        <f t="shared" si="49"/>
        <v>#REF!</v>
      </c>
      <c r="CA81" s="40" t="e">
        <f t="shared" si="49"/>
        <v>#REF!</v>
      </c>
      <c r="CB81" s="40" t="e">
        <f t="shared" si="49"/>
        <v>#REF!</v>
      </c>
      <c r="CC81" s="40" t="e">
        <f t="shared" si="49"/>
        <v>#REF!</v>
      </c>
      <c r="CD81" s="40"/>
      <c r="CE81" s="40" t="e">
        <f t="shared" si="49"/>
        <v>#REF!</v>
      </c>
      <c r="CF81" s="40" t="e">
        <f t="shared" si="49"/>
        <v>#REF!</v>
      </c>
      <c r="CG81" s="40" t="e">
        <f t="shared" si="49"/>
        <v>#REF!</v>
      </c>
      <c r="CH81" s="40" t="e">
        <f t="shared" si="49"/>
        <v>#REF!</v>
      </c>
      <c r="CI81" s="40" t="e">
        <f t="shared" si="49"/>
        <v>#REF!</v>
      </c>
      <c r="CJ81" s="40" t="e">
        <f t="shared" si="49"/>
        <v>#REF!</v>
      </c>
      <c r="CK81" s="40" t="e">
        <f t="shared" si="49"/>
        <v>#REF!</v>
      </c>
      <c r="CL81" s="40" t="e">
        <f t="shared" si="49"/>
        <v>#REF!</v>
      </c>
      <c r="CM81" s="40" t="e">
        <f t="shared" si="49"/>
        <v>#REF!</v>
      </c>
      <c r="CN81" s="40" t="e">
        <f t="shared" si="49"/>
        <v>#REF!</v>
      </c>
      <c r="CO81" s="40" t="e">
        <f t="shared" si="49"/>
        <v>#REF!</v>
      </c>
      <c r="CP81" s="40" t="e">
        <f t="shared" si="49"/>
        <v>#REF!</v>
      </c>
      <c r="CQ81" s="40"/>
      <c r="CR81" s="40" t="e">
        <f t="shared" si="49"/>
        <v>#REF!</v>
      </c>
      <c r="CS81" s="40" t="e">
        <f t="shared" si="49"/>
        <v>#REF!</v>
      </c>
      <c r="CT81" s="40" t="e">
        <f t="shared" si="49"/>
        <v>#REF!</v>
      </c>
      <c r="CU81" s="40" t="e">
        <f t="shared" si="49"/>
        <v>#REF!</v>
      </c>
      <c r="CV81" s="40" t="e">
        <f t="shared" si="49"/>
        <v>#REF!</v>
      </c>
      <c r="CW81" s="40" t="e">
        <f t="shared" ref="CW81:EC81" si="50">CW47+CW11</f>
        <v>#REF!</v>
      </c>
      <c r="CX81" s="40" t="e">
        <f t="shared" si="50"/>
        <v>#REF!</v>
      </c>
      <c r="CY81" s="40" t="e">
        <f t="shared" si="50"/>
        <v>#REF!</v>
      </c>
      <c r="CZ81" s="40" t="e">
        <f t="shared" si="50"/>
        <v>#REF!</v>
      </c>
      <c r="DA81" s="40" t="e">
        <f t="shared" si="50"/>
        <v>#REF!</v>
      </c>
      <c r="DB81" s="40" t="e">
        <f t="shared" si="50"/>
        <v>#REF!</v>
      </c>
      <c r="DC81" s="40" t="e">
        <f t="shared" si="50"/>
        <v>#REF!</v>
      </c>
      <c r="DD81" s="40"/>
      <c r="DE81" s="40" t="e">
        <f t="shared" si="50"/>
        <v>#REF!</v>
      </c>
      <c r="DF81" s="40" t="e">
        <f t="shared" si="50"/>
        <v>#REF!</v>
      </c>
      <c r="DG81" s="40" t="e">
        <f t="shared" si="50"/>
        <v>#REF!</v>
      </c>
      <c r="DH81" s="40" t="e">
        <f t="shared" si="50"/>
        <v>#REF!</v>
      </c>
      <c r="DI81" s="40" t="e">
        <f t="shared" si="50"/>
        <v>#REF!</v>
      </c>
      <c r="DJ81" s="40" t="e">
        <f t="shared" si="50"/>
        <v>#REF!</v>
      </c>
      <c r="DK81" s="40" t="e">
        <f t="shared" si="50"/>
        <v>#REF!</v>
      </c>
      <c r="DL81" s="40" t="e">
        <f t="shared" si="50"/>
        <v>#REF!</v>
      </c>
      <c r="DM81" s="40" t="e">
        <f t="shared" si="50"/>
        <v>#REF!</v>
      </c>
      <c r="DN81" s="40" t="e">
        <f t="shared" si="50"/>
        <v>#REF!</v>
      </c>
      <c r="DO81" s="40" t="e">
        <f t="shared" si="50"/>
        <v>#REF!</v>
      </c>
      <c r="DP81" s="40" t="e">
        <f t="shared" si="50"/>
        <v>#REF!</v>
      </c>
      <c r="DQ81" s="40"/>
      <c r="DR81" s="40" t="e">
        <f t="shared" si="50"/>
        <v>#REF!</v>
      </c>
      <c r="DS81" s="40" t="e">
        <f t="shared" si="50"/>
        <v>#REF!</v>
      </c>
      <c r="DT81" s="40" t="e">
        <f t="shared" si="50"/>
        <v>#REF!</v>
      </c>
      <c r="DU81" s="40" t="e">
        <f t="shared" si="50"/>
        <v>#REF!</v>
      </c>
      <c r="DV81" s="40" t="e">
        <f t="shared" si="50"/>
        <v>#REF!</v>
      </c>
      <c r="DW81" s="40" t="e">
        <f t="shared" si="50"/>
        <v>#REF!</v>
      </c>
      <c r="DX81" s="40" t="e">
        <f t="shared" si="50"/>
        <v>#REF!</v>
      </c>
      <c r="DY81" s="40" t="e">
        <f t="shared" si="50"/>
        <v>#REF!</v>
      </c>
      <c r="DZ81" s="40" t="e">
        <f t="shared" si="50"/>
        <v>#REF!</v>
      </c>
      <c r="EA81" s="40" t="e">
        <f t="shared" si="50"/>
        <v>#REF!</v>
      </c>
      <c r="EB81" s="40" t="e">
        <f t="shared" si="50"/>
        <v>#REF!</v>
      </c>
      <c r="EC81" s="40" t="e">
        <f t="shared" si="50"/>
        <v>#REF!</v>
      </c>
    </row>
    <row r="82" spans="1:133" x14ac:dyDescent="0.2">
      <c r="A82" s="37"/>
      <c r="B82" s="35"/>
      <c r="C82" s="34"/>
      <c r="D82" s="34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</row>
    <row r="83" spans="1:133" x14ac:dyDescent="0.2">
      <c r="A83" s="37">
        <f>+A49+10</f>
        <v>23</v>
      </c>
      <c r="B83" s="34"/>
      <c r="C83" s="34" t="s">
        <v>49</v>
      </c>
      <c r="D83" s="34"/>
      <c r="E83" s="41" t="e">
        <f t="shared" ref="E83" si="51">SUM(E80:E82)</f>
        <v>#REF!</v>
      </c>
      <c r="F83" s="41" t="e">
        <f t="shared" ref="F83:R83" si="52">SUM(F80:F82)</f>
        <v>#REF!</v>
      </c>
      <c r="G83" s="41" t="e">
        <f t="shared" si="52"/>
        <v>#REF!</v>
      </c>
      <c r="H83" s="41" t="e">
        <f t="shared" si="52"/>
        <v>#REF!</v>
      </c>
      <c r="I83" s="41" t="e">
        <f t="shared" si="52"/>
        <v>#REF!</v>
      </c>
      <c r="J83" s="41" t="e">
        <f t="shared" si="52"/>
        <v>#REF!</v>
      </c>
      <c r="K83" s="41" t="e">
        <f t="shared" si="52"/>
        <v>#REF!</v>
      </c>
      <c r="L83" s="41" t="e">
        <f t="shared" si="52"/>
        <v>#REF!</v>
      </c>
      <c r="M83" s="41" t="e">
        <f t="shared" si="52"/>
        <v>#REF!</v>
      </c>
      <c r="N83" s="41" t="e">
        <f t="shared" si="52"/>
        <v>#REF!</v>
      </c>
      <c r="O83" s="41" t="e">
        <f t="shared" si="52"/>
        <v>#REF!</v>
      </c>
      <c r="P83" s="41" t="e">
        <f t="shared" si="52"/>
        <v>#REF!</v>
      </c>
      <c r="Q83" s="41"/>
      <c r="R83" s="41" t="e">
        <f t="shared" si="52"/>
        <v>#REF!</v>
      </c>
      <c r="S83" s="41" t="e">
        <f t="shared" ref="S83:CC83" si="53">SUM(S80:S82)</f>
        <v>#REF!</v>
      </c>
      <c r="T83" s="41" t="e">
        <f t="shared" si="53"/>
        <v>#REF!</v>
      </c>
      <c r="U83" s="41" t="e">
        <f t="shared" si="53"/>
        <v>#REF!</v>
      </c>
      <c r="V83" s="41" t="e">
        <f t="shared" si="53"/>
        <v>#REF!</v>
      </c>
      <c r="W83" s="41" t="e">
        <f t="shared" si="53"/>
        <v>#REF!</v>
      </c>
      <c r="X83" s="41" t="e">
        <f t="shared" si="53"/>
        <v>#REF!</v>
      </c>
      <c r="Y83" s="41" t="e">
        <f t="shared" si="53"/>
        <v>#REF!</v>
      </c>
      <c r="Z83" s="41" t="e">
        <f t="shared" si="53"/>
        <v>#REF!</v>
      </c>
      <c r="AA83" s="41" t="e">
        <f t="shared" si="53"/>
        <v>#REF!</v>
      </c>
      <c r="AB83" s="41" t="e">
        <f t="shared" si="53"/>
        <v>#REF!</v>
      </c>
      <c r="AC83" s="41" t="e">
        <f t="shared" si="53"/>
        <v>#REF!</v>
      </c>
      <c r="AD83" s="41"/>
      <c r="AE83" s="41" t="e">
        <f t="shared" si="53"/>
        <v>#REF!</v>
      </c>
      <c r="AF83" s="41" t="e">
        <f t="shared" si="53"/>
        <v>#REF!</v>
      </c>
      <c r="AG83" s="41" t="e">
        <f t="shared" si="53"/>
        <v>#REF!</v>
      </c>
      <c r="AH83" s="41" t="e">
        <f t="shared" si="53"/>
        <v>#REF!</v>
      </c>
      <c r="AI83" s="41" t="e">
        <f t="shared" si="53"/>
        <v>#REF!</v>
      </c>
      <c r="AJ83" s="41" t="e">
        <f t="shared" si="53"/>
        <v>#REF!</v>
      </c>
      <c r="AK83" s="41" t="e">
        <f t="shared" si="53"/>
        <v>#REF!</v>
      </c>
      <c r="AL83" s="41" t="e">
        <f t="shared" si="53"/>
        <v>#REF!</v>
      </c>
      <c r="AM83" s="41" t="e">
        <f t="shared" si="53"/>
        <v>#REF!</v>
      </c>
      <c r="AN83" s="41" t="e">
        <f t="shared" si="53"/>
        <v>#REF!</v>
      </c>
      <c r="AO83" s="41" t="e">
        <f t="shared" si="53"/>
        <v>#REF!</v>
      </c>
      <c r="AP83" s="41" t="e">
        <f t="shared" si="53"/>
        <v>#REF!</v>
      </c>
      <c r="AQ83" s="41"/>
      <c r="AR83" s="41" t="e">
        <f t="shared" si="53"/>
        <v>#REF!</v>
      </c>
      <c r="AS83" s="41" t="e">
        <f t="shared" si="53"/>
        <v>#REF!</v>
      </c>
      <c r="AT83" s="41" t="e">
        <f t="shared" si="53"/>
        <v>#REF!</v>
      </c>
      <c r="AU83" s="41" t="e">
        <f t="shared" si="53"/>
        <v>#REF!</v>
      </c>
      <c r="AV83" s="41" t="e">
        <f t="shared" si="53"/>
        <v>#REF!</v>
      </c>
      <c r="AW83" s="41" t="e">
        <f t="shared" si="53"/>
        <v>#REF!</v>
      </c>
      <c r="AX83" s="41" t="e">
        <f t="shared" si="53"/>
        <v>#REF!</v>
      </c>
      <c r="AY83" s="41" t="e">
        <f t="shared" si="53"/>
        <v>#REF!</v>
      </c>
      <c r="AZ83" s="41" t="e">
        <f t="shared" si="53"/>
        <v>#REF!</v>
      </c>
      <c r="BA83" s="41" t="e">
        <f t="shared" si="53"/>
        <v>#REF!</v>
      </c>
      <c r="BB83" s="41" t="e">
        <f t="shared" si="53"/>
        <v>#REF!</v>
      </c>
      <c r="BC83" s="41" t="e">
        <f t="shared" si="53"/>
        <v>#REF!</v>
      </c>
      <c r="BD83" s="41"/>
      <c r="BE83" s="41" t="e">
        <f t="shared" si="53"/>
        <v>#REF!</v>
      </c>
      <c r="BF83" s="41" t="e">
        <f t="shared" si="53"/>
        <v>#REF!</v>
      </c>
      <c r="BG83" s="41" t="e">
        <f t="shared" si="53"/>
        <v>#REF!</v>
      </c>
      <c r="BH83" s="41" t="e">
        <f t="shared" si="53"/>
        <v>#REF!</v>
      </c>
      <c r="BI83" s="41" t="e">
        <f t="shared" si="53"/>
        <v>#REF!</v>
      </c>
      <c r="BJ83" s="41" t="e">
        <f t="shared" si="53"/>
        <v>#REF!</v>
      </c>
      <c r="BK83" s="41" t="e">
        <f t="shared" si="53"/>
        <v>#REF!</v>
      </c>
      <c r="BL83" s="41" t="e">
        <f t="shared" si="53"/>
        <v>#REF!</v>
      </c>
      <c r="BM83" s="41" t="e">
        <f t="shared" si="53"/>
        <v>#REF!</v>
      </c>
      <c r="BN83" s="41" t="e">
        <f t="shared" si="53"/>
        <v>#REF!</v>
      </c>
      <c r="BO83" s="41" t="e">
        <f t="shared" si="53"/>
        <v>#REF!</v>
      </c>
      <c r="BP83" s="41" t="e">
        <f t="shared" si="53"/>
        <v>#REF!</v>
      </c>
      <c r="BQ83" s="41"/>
      <c r="BR83" s="41" t="e">
        <f t="shared" si="53"/>
        <v>#REF!</v>
      </c>
      <c r="BS83" s="41" t="e">
        <f t="shared" si="53"/>
        <v>#REF!</v>
      </c>
      <c r="BT83" s="41" t="e">
        <f t="shared" si="53"/>
        <v>#REF!</v>
      </c>
      <c r="BU83" s="41" t="e">
        <f t="shared" si="53"/>
        <v>#REF!</v>
      </c>
      <c r="BV83" s="41" t="e">
        <f t="shared" si="53"/>
        <v>#REF!</v>
      </c>
      <c r="BW83" s="41" t="e">
        <f t="shared" si="53"/>
        <v>#REF!</v>
      </c>
      <c r="BX83" s="41" t="e">
        <f t="shared" si="53"/>
        <v>#REF!</v>
      </c>
      <c r="BY83" s="41" t="e">
        <f t="shared" si="53"/>
        <v>#REF!</v>
      </c>
      <c r="BZ83" s="41" t="e">
        <f t="shared" si="53"/>
        <v>#REF!</v>
      </c>
      <c r="CA83" s="41" t="e">
        <f t="shared" si="53"/>
        <v>#REF!</v>
      </c>
      <c r="CB83" s="41" t="e">
        <f t="shared" si="53"/>
        <v>#REF!</v>
      </c>
      <c r="CC83" s="41" t="e">
        <f t="shared" si="53"/>
        <v>#REF!</v>
      </c>
      <c r="CD83" s="41"/>
      <c r="CE83" s="41" t="e">
        <f t="shared" ref="CE83:EC83" si="54">SUM(CE80:CE82)</f>
        <v>#REF!</v>
      </c>
      <c r="CF83" s="41" t="e">
        <f t="shared" si="54"/>
        <v>#REF!</v>
      </c>
      <c r="CG83" s="41" t="e">
        <f t="shared" si="54"/>
        <v>#REF!</v>
      </c>
      <c r="CH83" s="41" t="e">
        <f t="shared" si="54"/>
        <v>#REF!</v>
      </c>
      <c r="CI83" s="41" t="e">
        <f t="shared" si="54"/>
        <v>#REF!</v>
      </c>
      <c r="CJ83" s="41" t="e">
        <f t="shared" si="54"/>
        <v>#REF!</v>
      </c>
      <c r="CK83" s="41" t="e">
        <f t="shared" si="54"/>
        <v>#REF!</v>
      </c>
      <c r="CL83" s="41" t="e">
        <f t="shared" si="54"/>
        <v>#REF!</v>
      </c>
      <c r="CM83" s="41" t="e">
        <f t="shared" si="54"/>
        <v>#REF!</v>
      </c>
      <c r="CN83" s="41" t="e">
        <f t="shared" si="54"/>
        <v>#REF!</v>
      </c>
      <c r="CO83" s="41" t="e">
        <f t="shared" si="54"/>
        <v>#REF!</v>
      </c>
      <c r="CP83" s="41" t="e">
        <f t="shared" si="54"/>
        <v>#REF!</v>
      </c>
      <c r="CQ83" s="41"/>
      <c r="CR83" s="41" t="e">
        <f t="shared" si="54"/>
        <v>#REF!</v>
      </c>
      <c r="CS83" s="41" t="e">
        <f t="shared" si="54"/>
        <v>#REF!</v>
      </c>
      <c r="CT83" s="41" t="e">
        <f t="shared" si="54"/>
        <v>#REF!</v>
      </c>
      <c r="CU83" s="41" t="e">
        <f t="shared" si="54"/>
        <v>#REF!</v>
      </c>
      <c r="CV83" s="41" t="e">
        <f t="shared" si="54"/>
        <v>#REF!</v>
      </c>
      <c r="CW83" s="41" t="e">
        <f t="shared" si="54"/>
        <v>#REF!</v>
      </c>
      <c r="CX83" s="41" t="e">
        <f t="shared" si="54"/>
        <v>#REF!</v>
      </c>
      <c r="CY83" s="41" t="e">
        <f t="shared" si="54"/>
        <v>#REF!</v>
      </c>
      <c r="CZ83" s="41" t="e">
        <f t="shared" si="54"/>
        <v>#REF!</v>
      </c>
      <c r="DA83" s="41" t="e">
        <f t="shared" si="54"/>
        <v>#REF!</v>
      </c>
      <c r="DB83" s="41" t="e">
        <f t="shared" si="54"/>
        <v>#REF!</v>
      </c>
      <c r="DC83" s="41" t="e">
        <f t="shared" si="54"/>
        <v>#REF!</v>
      </c>
      <c r="DD83" s="41"/>
      <c r="DE83" s="41" t="e">
        <f t="shared" si="54"/>
        <v>#REF!</v>
      </c>
      <c r="DF83" s="41" t="e">
        <f t="shared" si="54"/>
        <v>#REF!</v>
      </c>
      <c r="DG83" s="41" t="e">
        <f t="shared" si="54"/>
        <v>#REF!</v>
      </c>
      <c r="DH83" s="41" t="e">
        <f t="shared" si="54"/>
        <v>#REF!</v>
      </c>
      <c r="DI83" s="41" t="e">
        <f t="shared" si="54"/>
        <v>#REF!</v>
      </c>
      <c r="DJ83" s="41" t="e">
        <f t="shared" si="54"/>
        <v>#REF!</v>
      </c>
      <c r="DK83" s="41" t="e">
        <f t="shared" si="54"/>
        <v>#REF!</v>
      </c>
      <c r="DL83" s="41" t="e">
        <f t="shared" si="54"/>
        <v>#REF!</v>
      </c>
      <c r="DM83" s="41" t="e">
        <f t="shared" si="54"/>
        <v>#REF!</v>
      </c>
      <c r="DN83" s="41" t="e">
        <f t="shared" si="54"/>
        <v>#REF!</v>
      </c>
      <c r="DO83" s="41" t="e">
        <f t="shared" si="54"/>
        <v>#REF!</v>
      </c>
      <c r="DP83" s="41" t="e">
        <f t="shared" si="54"/>
        <v>#REF!</v>
      </c>
      <c r="DQ83" s="41"/>
      <c r="DR83" s="41" t="e">
        <f t="shared" si="54"/>
        <v>#REF!</v>
      </c>
      <c r="DS83" s="41" t="e">
        <f t="shared" si="54"/>
        <v>#REF!</v>
      </c>
      <c r="DT83" s="41" t="e">
        <f t="shared" si="54"/>
        <v>#REF!</v>
      </c>
      <c r="DU83" s="41" t="e">
        <f t="shared" si="54"/>
        <v>#REF!</v>
      </c>
      <c r="DV83" s="41" t="e">
        <f t="shared" si="54"/>
        <v>#REF!</v>
      </c>
      <c r="DW83" s="41" t="e">
        <f t="shared" si="54"/>
        <v>#REF!</v>
      </c>
      <c r="DX83" s="41" t="e">
        <f t="shared" si="54"/>
        <v>#REF!</v>
      </c>
      <c r="DY83" s="41" t="e">
        <f t="shared" si="54"/>
        <v>#REF!</v>
      </c>
      <c r="DZ83" s="41" t="e">
        <f t="shared" si="54"/>
        <v>#REF!</v>
      </c>
      <c r="EA83" s="41" t="e">
        <f t="shared" si="54"/>
        <v>#REF!</v>
      </c>
      <c r="EB83" s="41" t="e">
        <f t="shared" si="54"/>
        <v>#REF!</v>
      </c>
      <c r="EC83" s="41" t="e">
        <f t="shared" si="54"/>
        <v>#REF!</v>
      </c>
    </row>
    <row r="84" spans="1:133" x14ac:dyDescent="0.2">
      <c r="A84" s="37"/>
      <c r="B84" s="34"/>
      <c r="C84" s="34"/>
      <c r="D84" s="34"/>
    </row>
    <row r="85" spans="1:133" x14ac:dyDescent="0.2">
      <c r="A85" s="37">
        <f t="shared" ref="A85:A87" si="55">+A51+10</f>
        <v>24</v>
      </c>
      <c r="B85" s="35" t="s">
        <v>27</v>
      </c>
      <c r="C85" s="34"/>
      <c r="D85" s="34"/>
      <c r="E85" s="42" t="e">
        <f t="shared" ref="E85:AJ85" si="56">E51+E15</f>
        <v>#REF!</v>
      </c>
      <c r="F85" s="42" t="e">
        <f t="shared" si="56"/>
        <v>#REF!</v>
      </c>
      <c r="G85" s="42" t="e">
        <f t="shared" si="56"/>
        <v>#REF!</v>
      </c>
      <c r="H85" s="42" t="e">
        <f t="shared" si="56"/>
        <v>#REF!</v>
      </c>
      <c r="I85" s="42" t="e">
        <f t="shared" si="56"/>
        <v>#REF!</v>
      </c>
      <c r="J85" s="42" t="e">
        <f t="shared" si="56"/>
        <v>#REF!</v>
      </c>
      <c r="K85" s="42" t="e">
        <f t="shared" si="56"/>
        <v>#REF!</v>
      </c>
      <c r="L85" s="42" t="e">
        <f t="shared" si="56"/>
        <v>#REF!</v>
      </c>
      <c r="M85" s="42" t="e">
        <f t="shared" si="56"/>
        <v>#REF!</v>
      </c>
      <c r="N85" s="42" t="e">
        <f t="shared" si="56"/>
        <v>#REF!</v>
      </c>
      <c r="O85" s="42" t="e">
        <f t="shared" si="56"/>
        <v>#REF!</v>
      </c>
      <c r="P85" s="42" t="e">
        <f t="shared" si="56"/>
        <v>#REF!</v>
      </c>
      <c r="Q85" s="42"/>
      <c r="R85" s="42" t="e">
        <f t="shared" si="56"/>
        <v>#REF!</v>
      </c>
      <c r="S85" s="42" t="e">
        <f t="shared" si="56"/>
        <v>#REF!</v>
      </c>
      <c r="T85" s="42" t="e">
        <f t="shared" si="56"/>
        <v>#REF!</v>
      </c>
      <c r="U85" s="42" t="e">
        <f t="shared" si="56"/>
        <v>#REF!</v>
      </c>
      <c r="V85" s="42" t="e">
        <f t="shared" si="56"/>
        <v>#REF!</v>
      </c>
      <c r="W85" s="42" t="e">
        <f t="shared" si="56"/>
        <v>#REF!</v>
      </c>
      <c r="X85" s="42" t="e">
        <f t="shared" si="56"/>
        <v>#REF!</v>
      </c>
      <c r="Y85" s="42" t="e">
        <f t="shared" si="56"/>
        <v>#REF!</v>
      </c>
      <c r="Z85" s="42" t="e">
        <f t="shared" si="56"/>
        <v>#REF!</v>
      </c>
      <c r="AA85" s="42" t="e">
        <f t="shared" si="56"/>
        <v>#REF!</v>
      </c>
      <c r="AB85" s="42" t="e">
        <f t="shared" si="56"/>
        <v>#REF!</v>
      </c>
      <c r="AC85" s="42" t="e">
        <f t="shared" si="56"/>
        <v>#REF!</v>
      </c>
      <c r="AD85" s="42"/>
      <c r="AE85" s="42" t="e">
        <f t="shared" si="56"/>
        <v>#REF!</v>
      </c>
      <c r="AF85" s="42" t="e">
        <f t="shared" si="56"/>
        <v>#REF!</v>
      </c>
      <c r="AG85" s="42" t="e">
        <f t="shared" si="56"/>
        <v>#REF!</v>
      </c>
      <c r="AH85" s="42" t="e">
        <f t="shared" si="56"/>
        <v>#REF!</v>
      </c>
      <c r="AI85" s="42" t="e">
        <f t="shared" si="56"/>
        <v>#REF!</v>
      </c>
      <c r="AJ85" s="42" t="e">
        <f t="shared" si="56"/>
        <v>#REF!</v>
      </c>
      <c r="AK85" s="42" t="e">
        <f t="shared" ref="AK85:BP85" si="57">AK51+AK15</f>
        <v>#REF!</v>
      </c>
      <c r="AL85" s="42" t="e">
        <f t="shared" si="57"/>
        <v>#REF!</v>
      </c>
      <c r="AM85" s="42" t="e">
        <f t="shared" si="57"/>
        <v>#REF!</v>
      </c>
      <c r="AN85" s="42" t="e">
        <f t="shared" si="57"/>
        <v>#REF!</v>
      </c>
      <c r="AO85" s="42" t="e">
        <f t="shared" si="57"/>
        <v>#REF!</v>
      </c>
      <c r="AP85" s="42" t="e">
        <f t="shared" si="57"/>
        <v>#REF!</v>
      </c>
      <c r="AQ85" s="42"/>
      <c r="AR85" s="42" t="e">
        <f t="shared" si="57"/>
        <v>#REF!</v>
      </c>
      <c r="AS85" s="42" t="e">
        <f t="shared" si="57"/>
        <v>#REF!</v>
      </c>
      <c r="AT85" s="42" t="e">
        <f t="shared" si="57"/>
        <v>#REF!</v>
      </c>
      <c r="AU85" s="42" t="e">
        <f t="shared" si="57"/>
        <v>#REF!</v>
      </c>
      <c r="AV85" s="42" t="e">
        <f t="shared" si="57"/>
        <v>#REF!</v>
      </c>
      <c r="AW85" s="42" t="e">
        <f t="shared" si="57"/>
        <v>#REF!</v>
      </c>
      <c r="AX85" s="42" t="e">
        <f t="shared" si="57"/>
        <v>#REF!</v>
      </c>
      <c r="AY85" s="42" t="e">
        <f t="shared" si="57"/>
        <v>#REF!</v>
      </c>
      <c r="AZ85" s="42" t="e">
        <f t="shared" si="57"/>
        <v>#REF!</v>
      </c>
      <c r="BA85" s="42" t="e">
        <f t="shared" si="57"/>
        <v>#REF!</v>
      </c>
      <c r="BB85" s="42" t="e">
        <f t="shared" si="57"/>
        <v>#REF!</v>
      </c>
      <c r="BC85" s="42" t="e">
        <f t="shared" si="57"/>
        <v>#REF!</v>
      </c>
      <c r="BD85" s="42"/>
      <c r="BE85" s="42" t="e">
        <f t="shared" si="57"/>
        <v>#REF!</v>
      </c>
      <c r="BF85" s="42" t="e">
        <f t="shared" si="57"/>
        <v>#REF!</v>
      </c>
      <c r="BG85" s="42" t="e">
        <f t="shared" si="57"/>
        <v>#REF!</v>
      </c>
      <c r="BH85" s="42" t="e">
        <f t="shared" si="57"/>
        <v>#REF!</v>
      </c>
      <c r="BI85" s="42" t="e">
        <f t="shared" si="57"/>
        <v>#REF!</v>
      </c>
      <c r="BJ85" s="42" t="e">
        <f t="shared" si="57"/>
        <v>#REF!</v>
      </c>
      <c r="BK85" s="42" t="e">
        <f t="shared" si="57"/>
        <v>#REF!</v>
      </c>
      <c r="BL85" s="42" t="e">
        <f t="shared" si="57"/>
        <v>#REF!</v>
      </c>
      <c r="BM85" s="42" t="e">
        <f t="shared" si="57"/>
        <v>#REF!</v>
      </c>
      <c r="BN85" s="42" t="e">
        <f t="shared" si="57"/>
        <v>#REF!</v>
      </c>
      <c r="BO85" s="42" t="e">
        <f t="shared" si="57"/>
        <v>#REF!</v>
      </c>
      <c r="BP85" s="42" t="e">
        <f t="shared" si="57"/>
        <v>#REF!</v>
      </c>
      <c r="BQ85" s="42"/>
      <c r="BR85" s="42" t="e">
        <f t="shared" ref="BR85:CV85" si="58">BR51+BR15</f>
        <v>#REF!</v>
      </c>
      <c r="BS85" s="42" t="e">
        <f t="shared" si="58"/>
        <v>#REF!</v>
      </c>
      <c r="BT85" s="42" t="e">
        <f t="shared" si="58"/>
        <v>#REF!</v>
      </c>
      <c r="BU85" s="42" t="e">
        <f t="shared" si="58"/>
        <v>#REF!</v>
      </c>
      <c r="BV85" s="42" t="e">
        <f t="shared" si="58"/>
        <v>#REF!</v>
      </c>
      <c r="BW85" s="42" t="e">
        <f t="shared" si="58"/>
        <v>#REF!</v>
      </c>
      <c r="BX85" s="42" t="e">
        <f t="shared" si="58"/>
        <v>#REF!</v>
      </c>
      <c r="BY85" s="42" t="e">
        <f t="shared" si="58"/>
        <v>#REF!</v>
      </c>
      <c r="BZ85" s="42" t="e">
        <f t="shared" si="58"/>
        <v>#REF!</v>
      </c>
      <c r="CA85" s="42" t="e">
        <f t="shared" si="58"/>
        <v>#REF!</v>
      </c>
      <c r="CB85" s="42" t="e">
        <f t="shared" si="58"/>
        <v>#REF!</v>
      </c>
      <c r="CC85" s="42" t="e">
        <f t="shared" si="58"/>
        <v>#REF!</v>
      </c>
      <c r="CD85" s="42"/>
      <c r="CE85" s="42" t="e">
        <f t="shared" si="58"/>
        <v>#REF!</v>
      </c>
      <c r="CF85" s="42" t="e">
        <f t="shared" si="58"/>
        <v>#REF!</v>
      </c>
      <c r="CG85" s="42" t="e">
        <f t="shared" si="58"/>
        <v>#REF!</v>
      </c>
      <c r="CH85" s="42" t="e">
        <f t="shared" si="58"/>
        <v>#REF!</v>
      </c>
      <c r="CI85" s="42" t="e">
        <f t="shared" si="58"/>
        <v>#REF!</v>
      </c>
      <c r="CJ85" s="42" t="e">
        <f t="shared" si="58"/>
        <v>#REF!</v>
      </c>
      <c r="CK85" s="42" t="e">
        <f t="shared" si="58"/>
        <v>#REF!</v>
      </c>
      <c r="CL85" s="42" t="e">
        <f t="shared" si="58"/>
        <v>#REF!</v>
      </c>
      <c r="CM85" s="42" t="e">
        <f t="shared" si="58"/>
        <v>#REF!</v>
      </c>
      <c r="CN85" s="42" t="e">
        <f t="shared" si="58"/>
        <v>#REF!</v>
      </c>
      <c r="CO85" s="42" t="e">
        <f t="shared" si="58"/>
        <v>#REF!</v>
      </c>
      <c r="CP85" s="42" t="e">
        <f t="shared" si="58"/>
        <v>#REF!</v>
      </c>
      <c r="CQ85" s="42"/>
      <c r="CR85" s="42" t="e">
        <f t="shared" si="58"/>
        <v>#REF!</v>
      </c>
      <c r="CS85" s="42" t="e">
        <f t="shared" si="58"/>
        <v>#REF!</v>
      </c>
      <c r="CT85" s="42" t="e">
        <f t="shared" si="58"/>
        <v>#REF!</v>
      </c>
      <c r="CU85" s="42" t="e">
        <f t="shared" si="58"/>
        <v>#REF!</v>
      </c>
      <c r="CV85" s="42" t="e">
        <f t="shared" si="58"/>
        <v>#REF!</v>
      </c>
      <c r="CW85" s="42" t="e">
        <f t="shared" ref="CW85:EC85" si="59">CW51+CW15</f>
        <v>#REF!</v>
      </c>
      <c r="CX85" s="42" t="e">
        <f t="shared" si="59"/>
        <v>#REF!</v>
      </c>
      <c r="CY85" s="42" t="e">
        <f t="shared" si="59"/>
        <v>#REF!</v>
      </c>
      <c r="CZ85" s="42" t="e">
        <f t="shared" si="59"/>
        <v>#REF!</v>
      </c>
      <c r="DA85" s="42" t="e">
        <f t="shared" si="59"/>
        <v>#REF!</v>
      </c>
      <c r="DB85" s="42" t="e">
        <f t="shared" si="59"/>
        <v>#REF!</v>
      </c>
      <c r="DC85" s="42" t="e">
        <f t="shared" si="59"/>
        <v>#REF!</v>
      </c>
      <c r="DD85" s="42"/>
      <c r="DE85" s="42" t="e">
        <f t="shared" si="59"/>
        <v>#REF!</v>
      </c>
      <c r="DF85" s="42" t="e">
        <f t="shared" si="59"/>
        <v>#REF!</v>
      </c>
      <c r="DG85" s="42" t="e">
        <f t="shared" si="59"/>
        <v>#REF!</v>
      </c>
      <c r="DH85" s="42" t="e">
        <f t="shared" si="59"/>
        <v>#REF!</v>
      </c>
      <c r="DI85" s="42" t="e">
        <f t="shared" si="59"/>
        <v>#REF!</v>
      </c>
      <c r="DJ85" s="42" t="e">
        <f t="shared" si="59"/>
        <v>#REF!</v>
      </c>
      <c r="DK85" s="42" t="e">
        <f t="shared" si="59"/>
        <v>#REF!</v>
      </c>
      <c r="DL85" s="42" t="e">
        <f t="shared" si="59"/>
        <v>#REF!</v>
      </c>
      <c r="DM85" s="42" t="e">
        <f t="shared" si="59"/>
        <v>#REF!</v>
      </c>
      <c r="DN85" s="42" t="e">
        <f t="shared" si="59"/>
        <v>#REF!</v>
      </c>
      <c r="DO85" s="42" t="e">
        <f t="shared" si="59"/>
        <v>#REF!</v>
      </c>
      <c r="DP85" s="42" t="e">
        <f t="shared" si="59"/>
        <v>#REF!</v>
      </c>
      <c r="DQ85" s="42"/>
      <c r="DR85" s="42" t="e">
        <f t="shared" si="59"/>
        <v>#REF!</v>
      </c>
      <c r="DS85" s="42" t="e">
        <f t="shared" si="59"/>
        <v>#REF!</v>
      </c>
      <c r="DT85" s="42" t="e">
        <f t="shared" si="59"/>
        <v>#REF!</v>
      </c>
      <c r="DU85" s="42" t="e">
        <f t="shared" si="59"/>
        <v>#REF!</v>
      </c>
      <c r="DV85" s="42" t="e">
        <f t="shared" si="59"/>
        <v>#REF!</v>
      </c>
      <c r="DW85" s="42" t="e">
        <f t="shared" si="59"/>
        <v>#REF!</v>
      </c>
      <c r="DX85" s="42" t="e">
        <f t="shared" si="59"/>
        <v>#REF!</v>
      </c>
      <c r="DY85" s="42" t="e">
        <f t="shared" si="59"/>
        <v>#REF!</v>
      </c>
      <c r="DZ85" s="42" t="e">
        <f t="shared" si="59"/>
        <v>#REF!</v>
      </c>
      <c r="EA85" s="42" t="e">
        <f t="shared" si="59"/>
        <v>#REF!</v>
      </c>
      <c r="EB85" s="42" t="e">
        <f t="shared" si="59"/>
        <v>#REF!</v>
      </c>
      <c r="EC85" s="42" t="e">
        <f t="shared" si="59"/>
        <v>#REF!</v>
      </c>
    </row>
    <row r="86" spans="1:133" x14ac:dyDescent="0.2">
      <c r="A86" s="37">
        <f t="shared" si="55"/>
        <v>25</v>
      </c>
      <c r="B86" s="35" t="s">
        <v>28</v>
      </c>
      <c r="C86" s="34"/>
      <c r="D86" s="34"/>
      <c r="E86" s="38" t="e">
        <f t="shared" ref="E86:AJ86" si="60">E52+E16</f>
        <v>#REF!</v>
      </c>
      <c r="F86" s="38" t="e">
        <f t="shared" si="60"/>
        <v>#REF!</v>
      </c>
      <c r="G86" s="38" t="e">
        <f t="shared" si="60"/>
        <v>#REF!</v>
      </c>
      <c r="H86" s="38" t="e">
        <f t="shared" si="60"/>
        <v>#REF!</v>
      </c>
      <c r="I86" s="38" t="e">
        <f t="shared" si="60"/>
        <v>#REF!</v>
      </c>
      <c r="J86" s="38" t="e">
        <f t="shared" si="60"/>
        <v>#REF!</v>
      </c>
      <c r="K86" s="38" t="e">
        <f t="shared" si="60"/>
        <v>#REF!</v>
      </c>
      <c r="L86" s="38" t="e">
        <f t="shared" si="60"/>
        <v>#REF!</v>
      </c>
      <c r="M86" s="38" t="e">
        <f t="shared" si="60"/>
        <v>#REF!</v>
      </c>
      <c r="N86" s="38" t="e">
        <f t="shared" si="60"/>
        <v>#REF!</v>
      </c>
      <c r="O86" s="38" t="e">
        <f t="shared" si="60"/>
        <v>#REF!</v>
      </c>
      <c r="P86" s="38" t="e">
        <f t="shared" si="60"/>
        <v>#REF!</v>
      </c>
      <c r="Q86" s="38"/>
      <c r="R86" s="38" t="e">
        <f t="shared" si="60"/>
        <v>#REF!</v>
      </c>
      <c r="S86" s="38" t="e">
        <f t="shared" si="60"/>
        <v>#REF!</v>
      </c>
      <c r="T86" s="38" t="e">
        <f t="shared" si="60"/>
        <v>#REF!</v>
      </c>
      <c r="U86" s="38" t="e">
        <f t="shared" si="60"/>
        <v>#REF!</v>
      </c>
      <c r="V86" s="38" t="e">
        <f t="shared" si="60"/>
        <v>#REF!</v>
      </c>
      <c r="W86" s="38" t="e">
        <f t="shared" si="60"/>
        <v>#REF!</v>
      </c>
      <c r="X86" s="38" t="e">
        <f t="shared" si="60"/>
        <v>#REF!</v>
      </c>
      <c r="Y86" s="38" t="e">
        <f t="shared" si="60"/>
        <v>#REF!</v>
      </c>
      <c r="Z86" s="38" t="e">
        <f t="shared" si="60"/>
        <v>#REF!</v>
      </c>
      <c r="AA86" s="38" t="e">
        <f t="shared" si="60"/>
        <v>#REF!</v>
      </c>
      <c r="AB86" s="38" t="e">
        <f t="shared" si="60"/>
        <v>#REF!</v>
      </c>
      <c r="AC86" s="38" t="e">
        <f t="shared" si="60"/>
        <v>#REF!</v>
      </c>
      <c r="AD86" s="38"/>
      <c r="AE86" s="38" t="e">
        <f t="shared" si="60"/>
        <v>#REF!</v>
      </c>
      <c r="AF86" s="38" t="e">
        <f t="shared" si="60"/>
        <v>#REF!</v>
      </c>
      <c r="AG86" s="38" t="e">
        <f t="shared" si="60"/>
        <v>#REF!</v>
      </c>
      <c r="AH86" s="38" t="e">
        <f t="shared" si="60"/>
        <v>#REF!</v>
      </c>
      <c r="AI86" s="38" t="e">
        <f t="shared" si="60"/>
        <v>#REF!</v>
      </c>
      <c r="AJ86" s="38" t="e">
        <f t="shared" si="60"/>
        <v>#REF!</v>
      </c>
      <c r="AK86" s="38" t="e">
        <f t="shared" ref="AK86:BP86" si="61">AK52+AK16</f>
        <v>#REF!</v>
      </c>
      <c r="AL86" s="38" t="e">
        <f t="shared" si="61"/>
        <v>#REF!</v>
      </c>
      <c r="AM86" s="38" t="e">
        <f t="shared" si="61"/>
        <v>#REF!</v>
      </c>
      <c r="AN86" s="38" t="e">
        <f t="shared" si="61"/>
        <v>#REF!</v>
      </c>
      <c r="AO86" s="38" t="e">
        <f t="shared" si="61"/>
        <v>#REF!</v>
      </c>
      <c r="AP86" s="38" t="e">
        <f t="shared" si="61"/>
        <v>#REF!</v>
      </c>
      <c r="AQ86" s="38"/>
      <c r="AR86" s="38" t="e">
        <f t="shared" si="61"/>
        <v>#REF!</v>
      </c>
      <c r="AS86" s="38" t="e">
        <f t="shared" si="61"/>
        <v>#REF!</v>
      </c>
      <c r="AT86" s="38" t="e">
        <f t="shared" si="61"/>
        <v>#REF!</v>
      </c>
      <c r="AU86" s="38" t="e">
        <f t="shared" si="61"/>
        <v>#REF!</v>
      </c>
      <c r="AV86" s="38" t="e">
        <f t="shared" si="61"/>
        <v>#REF!</v>
      </c>
      <c r="AW86" s="38" t="e">
        <f t="shared" si="61"/>
        <v>#REF!</v>
      </c>
      <c r="AX86" s="38" t="e">
        <f t="shared" si="61"/>
        <v>#REF!</v>
      </c>
      <c r="AY86" s="38" t="e">
        <f t="shared" si="61"/>
        <v>#REF!</v>
      </c>
      <c r="AZ86" s="38" t="e">
        <f t="shared" si="61"/>
        <v>#REF!</v>
      </c>
      <c r="BA86" s="38" t="e">
        <f t="shared" si="61"/>
        <v>#REF!</v>
      </c>
      <c r="BB86" s="38" t="e">
        <f t="shared" si="61"/>
        <v>#REF!</v>
      </c>
      <c r="BC86" s="38" t="e">
        <f t="shared" si="61"/>
        <v>#REF!</v>
      </c>
      <c r="BD86" s="38"/>
      <c r="BE86" s="38" t="e">
        <f t="shared" si="61"/>
        <v>#REF!</v>
      </c>
      <c r="BF86" s="38" t="e">
        <f t="shared" si="61"/>
        <v>#REF!</v>
      </c>
      <c r="BG86" s="38" t="e">
        <f t="shared" si="61"/>
        <v>#REF!</v>
      </c>
      <c r="BH86" s="38" t="e">
        <f t="shared" si="61"/>
        <v>#REF!</v>
      </c>
      <c r="BI86" s="38" t="e">
        <f t="shared" si="61"/>
        <v>#REF!</v>
      </c>
      <c r="BJ86" s="38" t="e">
        <f t="shared" si="61"/>
        <v>#REF!</v>
      </c>
      <c r="BK86" s="38" t="e">
        <f t="shared" si="61"/>
        <v>#REF!</v>
      </c>
      <c r="BL86" s="38" t="e">
        <f t="shared" si="61"/>
        <v>#REF!</v>
      </c>
      <c r="BM86" s="38" t="e">
        <f t="shared" si="61"/>
        <v>#REF!</v>
      </c>
      <c r="BN86" s="38" t="e">
        <f t="shared" si="61"/>
        <v>#REF!</v>
      </c>
      <c r="BO86" s="38" t="e">
        <f t="shared" si="61"/>
        <v>#REF!</v>
      </c>
      <c r="BP86" s="38" t="e">
        <f t="shared" si="61"/>
        <v>#REF!</v>
      </c>
      <c r="BQ86" s="38"/>
      <c r="BR86" s="38" t="e">
        <f t="shared" ref="BR86:CV86" si="62">BR52+BR16</f>
        <v>#REF!</v>
      </c>
      <c r="BS86" s="38" t="e">
        <f t="shared" si="62"/>
        <v>#REF!</v>
      </c>
      <c r="BT86" s="38" t="e">
        <f t="shared" si="62"/>
        <v>#REF!</v>
      </c>
      <c r="BU86" s="38" t="e">
        <f t="shared" si="62"/>
        <v>#REF!</v>
      </c>
      <c r="BV86" s="38" t="e">
        <f t="shared" si="62"/>
        <v>#REF!</v>
      </c>
      <c r="BW86" s="38" t="e">
        <f t="shared" si="62"/>
        <v>#REF!</v>
      </c>
      <c r="BX86" s="38" t="e">
        <f t="shared" si="62"/>
        <v>#REF!</v>
      </c>
      <c r="BY86" s="38" t="e">
        <f t="shared" si="62"/>
        <v>#REF!</v>
      </c>
      <c r="BZ86" s="38" t="e">
        <f t="shared" si="62"/>
        <v>#REF!</v>
      </c>
      <c r="CA86" s="38" t="e">
        <f t="shared" si="62"/>
        <v>#REF!</v>
      </c>
      <c r="CB86" s="38" t="e">
        <f t="shared" si="62"/>
        <v>#REF!</v>
      </c>
      <c r="CC86" s="38" t="e">
        <f t="shared" si="62"/>
        <v>#REF!</v>
      </c>
      <c r="CD86" s="38"/>
      <c r="CE86" s="38" t="e">
        <f t="shared" si="62"/>
        <v>#REF!</v>
      </c>
      <c r="CF86" s="38" t="e">
        <f t="shared" si="62"/>
        <v>#REF!</v>
      </c>
      <c r="CG86" s="38" t="e">
        <f t="shared" si="62"/>
        <v>#REF!</v>
      </c>
      <c r="CH86" s="38" t="e">
        <f t="shared" si="62"/>
        <v>#REF!</v>
      </c>
      <c r="CI86" s="38" t="e">
        <f t="shared" si="62"/>
        <v>#REF!</v>
      </c>
      <c r="CJ86" s="38" t="e">
        <f t="shared" si="62"/>
        <v>#REF!</v>
      </c>
      <c r="CK86" s="38" t="e">
        <f t="shared" si="62"/>
        <v>#REF!</v>
      </c>
      <c r="CL86" s="38" t="e">
        <f t="shared" si="62"/>
        <v>#REF!</v>
      </c>
      <c r="CM86" s="38" t="e">
        <f t="shared" si="62"/>
        <v>#REF!</v>
      </c>
      <c r="CN86" s="38" t="e">
        <f t="shared" si="62"/>
        <v>#REF!</v>
      </c>
      <c r="CO86" s="38" t="e">
        <f t="shared" si="62"/>
        <v>#REF!</v>
      </c>
      <c r="CP86" s="38" t="e">
        <f t="shared" si="62"/>
        <v>#REF!</v>
      </c>
      <c r="CQ86" s="38"/>
      <c r="CR86" s="38" t="e">
        <f t="shared" si="62"/>
        <v>#REF!</v>
      </c>
      <c r="CS86" s="38" t="e">
        <f t="shared" si="62"/>
        <v>#REF!</v>
      </c>
      <c r="CT86" s="38" t="e">
        <f t="shared" si="62"/>
        <v>#REF!</v>
      </c>
      <c r="CU86" s="38" t="e">
        <f t="shared" si="62"/>
        <v>#REF!</v>
      </c>
      <c r="CV86" s="38" t="e">
        <f t="shared" si="62"/>
        <v>#REF!</v>
      </c>
      <c r="CW86" s="38" t="e">
        <f t="shared" ref="CW86:EC86" si="63">CW52+CW16</f>
        <v>#REF!</v>
      </c>
      <c r="CX86" s="38" t="e">
        <f t="shared" si="63"/>
        <v>#REF!</v>
      </c>
      <c r="CY86" s="38" t="e">
        <f t="shared" si="63"/>
        <v>#REF!</v>
      </c>
      <c r="CZ86" s="38" t="e">
        <f t="shared" si="63"/>
        <v>#REF!</v>
      </c>
      <c r="DA86" s="38" t="e">
        <f t="shared" si="63"/>
        <v>#REF!</v>
      </c>
      <c r="DB86" s="38" t="e">
        <f t="shared" si="63"/>
        <v>#REF!</v>
      </c>
      <c r="DC86" s="38" t="e">
        <f t="shared" si="63"/>
        <v>#REF!</v>
      </c>
      <c r="DD86" s="38"/>
      <c r="DE86" s="38" t="e">
        <f t="shared" si="63"/>
        <v>#REF!</v>
      </c>
      <c r="DF86" s="38" t="e">
        <f t="shared" si="63"/>
        <v>#REF!</v>
      </c>
      <c r="DG86" s="38" t="e">
        <f t="shared" si="63"/>
        <v>#REF!</v>
      </c>
      <c r="DH86" s="38" t="e">
        <f t="shared" si="63"/>
        <v>#REF!</v>
      </c>
      <c r="DI86" s="38" t="e">
        <f t="shared" si="63"/>
        <v>#REF!</v>
      </c>
      <c r="DJ86" s="38" t="e">
        <f t="shared" si="63"/>
        <v>#REF!</v>
      </c>
      <c r="DK86" s="38" t="e">
        <f t="shared" si="63"/>
        <v>#REF!</v>
      </c>
      <c r="DL86" s="38" t="e">
        <f t="shared" si="63"/>
        <v>#REF!</v>
      </c>
      <c r="DM86" s="38" t="e">
        <f t="shared" si="63"/>
        <v>#REF!</v>
      </c>
      <c r="DN86" s="38" t="e">
        <f t="shared" si="63"/>
        <v>#REF!</v>
      </c>
      <c r="DO86" s="38" t="e">
        <f t="shared" si="63"/>
        <v>#REF!</v>
      </c>
      <c r="DP86" s="38" t="e">
        <f t="shared" si="63"/>
        <v>#REF!</v>
      </c>
      <c r="DQ86" s="38"/>
      <c r="DR86" s="38" t="e">
        <f t="shared" si="63"/>
        <v>#REF!</v>
      </c>
      <c r="DS86" s="38" t="e">
        <f t="shared" si="63"/>
        <v>#REF!</v>
      </c>
      <c r="DT86" s="38" t="e">
        <f t="shared" si="63"/>
        <v>#REF!</v>
      </c>
      <c r="DU86" s="38" t="e">
        <f t="shared" si="63"/>
        <v>#REF!</v>
      </c>
      <c r="DV86" s="38" t="e">
        <f t="shared" si="63"/>
        <v>#REF!</v>
      </c>
      <c r="DW86" s="38" t="e">
        <f t="shared" si="63"/>
        <v>#REF!</v>
      </c>
      <c r="DX86" s="38" t="e">
        <f t="shared" si="63"/>
        <v>#REF!</v>
      </c>
      <c r="DY86" s="38" t="e">
        <f t="shared" si="63"/>
        <v>#REF!</v>
      </c>
      <c r="DZ86" s="38" t="e">
        <f t="shared" si="63"/>
        <v>#REF!</v>
      </c>
      <c r="EA86" s="38" t="e">
        <f t="shared" si="63"/>
        <v>#REF!</v>
      </c>
      <c r="EB86" s="38" t="e">
        <f t="shared" si="63"/>
        <v>#REF!</v>
      </c>
      <c r="EC86" s="38" t="e">
        <f t="shared" si="63"/>
        <v>#REF!</v>
      </c>
    </row>
    <row r="87" spans="1:133" x14ac:dyDescent="0.2">
      <c r="A87" s="37">
        <f t="shared" si="55"/>
        <v>26</v>
      </c>
      <c r="B87" s="35" t="s">
        <v>50</v>
      </c>
      <c r="C87" s="35"/>
      <c r="D87" s="35"/>
      <c r="E87" s="40" t="e">
        <f t="shared" ref="E87:AJ87" si="64">E53+E17</f>
        <v>#REF!</v>
      </c>
      <c r="F87" s="40" t="e">
        <f t="shared" si="64"/>
        <v>#REF!</v>
      </c>
      <c r="G87" s="40" t="e">
        <f t="shared" si="64"/>
        <v>#REF!</v>
      </c>
      <c r="H87" s="40" t="e">
        <f t="shared" si="64"/>
        <v>#REF!</v>
      </c>
      <c r="I87" s="40" t="e">
        <f t="shared" si="64"/>
        <v>#REF!</v>
      </c>
      <c r="J87" s="40" t="e">
        <f t="shared" si="64"/>
        <v>#REF!</v>
      </c>
      <c r="K87" s="40" t="e">
        <f t="shared" si="64"/>
        <v>#REF!</v>
      </c>
      <c r="L87" s="40" t="e">
        <f t="shared" si="64"/>
        <v>#REF!</v>
      </c>
      <c r="M87" s="40" t="e">
        <f t="shared" si="64"/>
        <v>#REF!</v>
      </c>
      <c r="N87" s="40" t="e">
        <f t="shared" si="64"/>
        <v>#REF!</v>
      </c>
      <c r="O87" s="40" t="e">
        <f t="shared" si="64"/>
        <v>#REF!</v>
      </c>
      <c r="P87" s="40" t="e">
        <f t="shared" si="64"/>
        <v>#REF!</v>
      </c>
      <c r="Q87" s="40"/>
      <c r="R87" s="40" t="e">
        <f t="shared" si="64"/>
        <v>#REF!</v>
      </c>
      <c r="S87" s="40" t="e">
        <f t="shared" si="64"/>
        <v>#REF!</v>
      </c>
      <c r="T87" s="40" t="e">
        <f t="shared" si="64"/>
        <v>#REF!</v>
      </c>
      <c r="U87" s="40" t="e">
        <f t="shared" si="64"/>
        <v>#REF!</v>
      </c>
      <c r="V87" s="40" t="e">
        <f t="shared" si="64"/>
        <v>#REF!</v>
      </c>
      <c r="W87" s="40" t="e">
        <f t="shared" si="64"/>
        <v>#REF!</v>
      </c>
      <c r="X87" s="40" t="e">
        <f t="shared" si="64"/>
        <v>#REF!</v>
      </c>
      <c r="Y87" s="40" t="e">
        <f t="shared" si="64"/>
        <v>#REF!</v>
      </c>
      <c r="Z87" s="40" t="e">
        <f t="shared" si="64"/>
        <v>#REF!</v>
      </c>
      <c r="AA87" s="40" t="e">
        <f t="shared" si="64"/>
        <v>#REF!</v>
      </c>
      <c r="AB87" s="40" t="e">
        <f t="shared" si="64"/>
        <v>#REF!</v>
      </c>
      <c r="AC87" s="40" t="e">
        <f t="shared" si="64"/>
        <v>#REF!</v>
      </c>
      <c r="AD87" s="40"/>
      <c r="AE87" s="40" t="e">
        <f t="shared" si="64"/>
        <v>#REF!</v>
      </c>
      <c r="AF87" s="40" t="e">
        <f t="shared" si="64"/>
        <v>#REF!</v>
      </c>
      <c r="AG87" s="40" t="e">
        <f t="shared" si="64"/>
        <v>#REF!</v>
      </c>
      <c r="AH87" s="40" t="e">
        <f t="shared" si="64"/>
        <v>#REF!</v>
      </c>
      <c r="AI87" s="40" t="e">
        <f t="shared" si="64"/>
        <v>#REF!</v>
      </c>
      <c r="AJ87" s="40" t="e">
        <f t="shared" si="64"/>
        <v>#REF!</v>
      </c>
      <c r="AK87" s="40" t="e">
        <f t="shared" ref="AK87:BP87" si="65">AK53+AK17</f>
        <v>#REF!</v>
      </c>
      <c r="AL87" s="40" t="e">
        <f t="shared" si="65"/>
        <v>#REF!</v>
      </c>
      <c r="AM87" s="40" t="e">
        <f t="shared" si="65"/>
        <v>#REF!</v>
      </c>
      <c r="AN87" s="40" t="e">
        <f t="shared" si="65"/>
        <v>#REF!</v>
      </c>
      <c r="AO87" s="40" t="e">
        <f t="shared" si="65"/>
        <v>#REF!</v>
      </c>
      <c r="AP87" s="40" t="e">
        <f t="shared" si="65"/>
        <v>#REF!</v>
      </c>
      <c r="AQ87" s="40"/>
      <c r="AR87" s="40" t="e">
        <f t="shared" si="65"/>
        <v>#REF!</v>
      </c>
      <c r="AS87" s="40" t="e">
        <f t="shared" si="65"/>
        <v>#REF!</v>
      </c>
      <c r="AT87" s="40" t="e">
        <f t="shared" si="65"/>
        <v>#REF!</v>
      </c>
      <c r="AU87" s="40" t="e">
        <f t="shared" si="65"/>
        <v>#REF!</v>
      </c>
      <c r="AV87" s="40" t="e">
        <f t="shared" si="65"/>
        <v>#REF!</v>
      </c>
      <c r="AW87" s="40" t="e">
        <f t="shared" si="65"/>
        <v>#REF!</v>
      </c>
      <c r="AX87" s="40" t="e">
        <f t="shared" si="65"/>
        <v>#REF!</v>
      </c>
      <c r="AY87" s="40" t="e">
        <f t="shared" si="65"/>
        <v>#REF!</v>
      </c>
      <c r="AZ87" s="40" t="e">
        <f t="shared" si="65"/>
        <v>#REF!</v>
      </c>
      <c r="BA87" s="40" t="e">
        <f t="shared" si="65"/>
        <v>#REF!</v>
      </c>
      <c r="BB87" s="40" t="e">
        <f t="shared" si="65"/>
        <v>#REF!</v>
      </c>
      <c r="BC87" s="40" t="e">
        <f t="shared" si="65"/>
        <v>#REF!</v>
      </c>
      <c r="BD87" s="40"/>
      <c r="BE87" s="40" t="e">
        <f t="shared" si="65"/>
        <v>#REF!</v>
      </c>
      <c r="BF87" s="40" t="e">
        <f t="shared" si="65"/>
        <v>#REF!</v>
      </c>
      <c r="BG87" s="40" t="e">
        <f t="shared" si="65"/>
        <v>#REF!</v>
      </c>
      <c r="BH87" s="40" t="e">
        <f t="shared" si="65"/>
        <v>#REF!</v>
      </c>
      <c r="BI87" s="40" t="e">
        <f t="shared" si="65"/>
        <v>#REF!</v>
      </c>
      <c r="BJ87" s="40" t="e">
        <f t="shared" si="65"/>
        <v>#REF!</v>
      </c>
      <c r="BK87" s="40" t="e">
        <f t="shared" si="65"/>
        <v>#REF!</v>
      </c>
      <c r="BL87" s="40" t="e">
        <f t="shared" si="65"/>
        <v>#REF!</v>
      </c>
      <c r="BM87" s="40" t="e">
        <f t="shared" si="65"/>
        <v>#REF!</v>
      </c>
      <c r="BN87" s="40" t="e">
        <f t="shared" si="65"/>
        <v>#REF!</v>
      </c>
      <c r="BO87" s="40" t="e">
        <f t="shared" si="65"/>
        <v>#REF!</v>
      </c>
      <c r="BP87" s="40" t="e">
        <f t="shared" si="65"/>
        <v>#REF!</v>
      </c>
      <c r="BQ87" s="40"/>
      <c r="BR87" s="40" t="e">
        <f t="shared" ref="BR87:CV87" si="66">BR53+BR17</f>
        <v>#REF!</v>
      </c>
      <c r="BS87" s="40" t="e">
        <f t="shared" si="66"/>
        <v>#REF!</v>
      </c>
      <c r="BT87" s="40" t="e">
        <f t="shared" si="66"/>
        <v>#REF!</v>
      </c>
      <c r="BU87" s="40" t="e">
        <f t="shared" si="66"/>
        <v>#REF!</v>
      </c>
      <c r="BV87" s="40" t="e">
        <f t="shared" si="66"/>
        <v>#REF!</v>
      </c>
      <c r="BW87" s="40" t="e">
        <f t="shared" si="66"/>
        <v>#REF!</v>
      </c>
      <c r="BX87" s="40" t="e">
        <f t="shared" si="66"/>
        <v>#REF!</v>
      </c>
      <c r="BY87" s="40" t="e">
        <f t="shared" si="66"/>
        <v>#REF!</v>
      </c>
      <c r="BZ87" s="40" t="e">
        <f t="shared" si="66"/>
        <v>#REF!</v>
      </c>
      <c r="CA87" s="40" t="e">
        <f t="shared" si="66"/>
        <v>#REF!</v>
      </c>
      <c r="CB87" s="40" t="e">
        <f t="shared" si="66"/>
        <v>#REF!</v>
      </c>
      <c r="CC87" s="40" t="e">
        <f t="shared" si="66"/>
        <v>#REF!</v>
      </c>
      <c r="CD87" s="40"/>
      <c r="CE87" s="40" t="e">
        <f t="shared" si="66"/>
        <v>#REF!</v>
      </c>
      <c r="CF87" s="40" t="e">
        <f t="shared" si="66"/>
        <v>#REF!</v>
      </c>
      <c r="CG87" s="40" t="e">
        <f t="shared" si="66"/>
        <v>#REF!</v>
      </c>
      <c r="CH87" s="40" t="e">
        <f t="shared" si="66"/>
        <v>#REF!</v>
      </c>
      <c r="CI87" s="40" t="e">
        <f t="shared" si="66"/>
        <v>#REF!</v>
      </c>
      <c r="CJ87" s="40" t="e">
        <f t="shared" si="66"/>
        <v>#REF!</v>
      </c>
      <c r="CK87" s="40" t="e">
        <f t="shared" si="66"/>
        <v>#REF!</v>
      </c>
      <c r="CL87" s="40" t="e">
        <f t="shared" si="66"/>
        <v>#REF!</v>
      </c>
      <c r="CM87" s="40" t="e">
        <f t="shared" si="66"/>
        <v>#REF!</v>
      </c>
      <c r="CN87" s="40" t="e">
        <f t="shared" si="66"/>
        <v>#REF!</v>
      </c>
      <c r="CO87" s="40" t="e">
        <f t="shared" si="66"/>
        <v>#REF!</v>
      </c>
      <c r="CP87" s="40" t="e">
        <f t="shared" si="66"/>
        <v>#REF!</v>
      </c>
      <c r="CQ87" s="40"/>
      <c r="CR87" s="40" t="e">
        <f t="shared" si="66"/>
        <v>#REF!</v>
      </c>
      <c r="CS87" s="40" t="e">
        <f t="shared" si="66"/>
        <v>#REF!</v>
      </c>
      <c r="CT87" s="40" t="e">
        <f t="shared" si="66"/>
        <v>#REF!</v>
      </c>
      <c r="CU87" s="40" t="e">
        <f t="shared" si="66"/>
        <v>#REF!</v>
      </c>
      <c r="CV87" s="40" t="e">
        <f t="shared" si="66"/>
        <v>#REF!</v>
      </c>
      <c r="CW87" s="40" t="e">
        <f t="shared" ref="CW87:EC87" si="67">CW53+CW17</f>
        <v>#REF!</v>
      </c>
      <c r="CX87" s="40" t="e">
        <f t="shared" si="67"/>
        <v>#REF!</v>
      </c>
      <c r="CY87" s="40" t="e">
        <f t="shared" si="67"/>
        <v>#REF!</v>
      </c>
      <c r="CZ87" s="40" t="e">
        <f t="shared" si="67"/>
        <v>#REF!</v>
      </c>
      <c r="DA87" s="40" t="e">
        <f t="shared" si="67"/>
        <v>#REF!</v>
      </c>
      <c r="DB87" s="40" t="e">
        <f t="shared" si="67"/>
        <v>#REF!</v>
      </c>
      <c r="DC87" s="40" t="e">
        <f t="shared" si="67"/>
        <v>#REF!</v>
      </c>
      <c r="DD87" s="40"/>
      <c r="DE87" s="40" t="e">
        <f t="shared" si="67"/>
        <v>#REF!</v>
      </c>
      <c r="DF87" s="40" t="e">
        <f t="shared" si="67"/>
        <v>#REF!</v>
      </c>
      <c r="DG87" s="40" t="e">
        <f t="shared" si="67"/>
        <v>#REF!</v>
      </c>
      <c r="DH87" s="40" t="e">
        <f t="shared" si="67"/>
        <v>#REF!</v>
      </c>
      <c r="DI87" s="40" t="e">
        <f t="shared" si="67"/>
        <v>#REF!</v>
      </c>
      <c r="DJ87" s="40" t="e">
        <f t="shared" si="67"/>
        <v>#REF!</v>
      </c>
      <c r="DK87" s="40" t="e">
        <f t="shared" si="67"/>
        <v>#REF!</v>
      </c>
      <c r="DL87" s="40" t="e">
        <f t="shared" si="67"/>
        <v>#REF!</v>
      </c>
      <c r="DM87" s="40" t="e">
        <f t="shared" si="67"/>
        <v>#REF!</v>
      </c>
      <c r="DN87" s="40" t="e">
        <f t="shared" si="67"/>
        <v>#REF!</v>
      </c>
      <c r="DO87" s="40" t="e">
        <f t="shared" si="67"/>
        <v>#REF!</v>
      </c>
      <c r="DP87" s="40" t="e">
        <f t="shared" si="67"/>
        <v>#REF!</v>
      </c>
      <c r="DQ87" s="40"/>
      <c r="DR87" s="40" t="e">
        <f t="shared" si="67"/>
        <v>#REF!</v>
      </c>
      <c r="DS87" s="40" t="e">
        <f t="shared" si="67"/>
        <v>#REF!</v>
      </c>
      <c r="DT87" s="40" t="e">
        <f t="shared" si="67"/>
        <v>#REF!</v>
      </c>
      <c r="DU87" s="40" t="e">
        <f t="shared" si="67"/>
        <v>#REF!</v>
      </c>
      <c r="DV87" s="40" t="e">
        <f t="shared" si="67"/>
        <v>#REF!</v>
      </c>
      <c r="DW87" s="40" t="e">
        <f t="shared" si="67"/>
        <v>#REF!</v>
      </c>
      <c r="DX87" s="40" t="e">
        <f t="shared" si="67"/>
        <v>#REF!</v>
      </c>
      <c r="DY87" s="40" t="e">
        <f t="shared" si="67"/>
        <v>#REF!</v>
      </c>
      <c r="DZ87" s="40" t="e">
        <f t="shared" si="67"/>
        <v>#REF!</v>
      </c>
      <c r="EA87" s="40" t="e">
        <f t="shared" si="67"/>
        <v>#REF!</v>
      </c>
      <c r="EB87" s="40" t="e">
        <f t="shared" si="67"/>
        <v>#REF!</v>
      </c>
      <c r="EC87" s="40" t="e">
        <f t="shared" si="67"/>
        <v>#REF!</v>
      </c>
    </row>
    <row r="88" spans="1:133" x14ac:dyDescent="0.2">
      <c r="A88" s="34"/>
      <c r="B88" s="31"/>
      <c r="C88" s="35"/>
      <c r="D88" s="35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</row>
    <row r="89" spans="1:133" x14ac:dyDescent="0.2">
      <c r="A89" s="37">
        <f>+A55+10</f>
        <v>27</v>
      </c>
      <c r="B89" s="35"/>
      <c r="C89" s="43" t="s">
        <v>51</v>
      </c>
      <c r="D89" s="43"/>
      <c r="E89" s="40" t="e">
        <f t="shared" ref="E89" si="68">SUM(E85:E88)</f>
        <v>#REF!</v>
      </c>
      <c r="F89" s="40" t="e">
        <f t="shared" ref="F89:R89" si="69">SUM(F85:F88)</f>
        <v>#REF!</v>
      </c>
      <c r="G89" s="40" t="e">
        <f t="shared" si="69"/>
        <v>#REF!</v>
      </c>
      <c r="H89" s="40" t="e">
        <f t="shared" si="69"/>
        <v>#REF!</v>
      </c>
      <c r="I89" s="40" t="e">
        <f t="shared" si="69"/>
        <v>#REF!</v>
      </c>
      <c r="J89" s="40" t="e">
        <f t="shared" si="69"/>
        <v>#REF!</v>
      </c>
      <c r="K89" s="40" t="e">
        <f t="shared" si="69"/>
        <v>#REF!</v>
      </c>
      <c r="L89" s="40" t="e">
        <f t="shared" si="69"/>
        <v>#REF!</v>
      </c>
      <c r="M89" s="40" t="e">
        <f t="shared" si="69"/>
        <v>#REF!</v>
      </c>
      <c r="N89" s="40" t="e">
        <f t="shared" si="69"/>
        <v>#REF!</v>
      </c>
      <c r="O89" s="40" t="e">
        <f t="shared" si="69"/>
        <v>#REF!</v>
      </c>
      <c r="P89" s="40" t="e">
        <f t="shared" si="69"/>
        <v>#REF!</v>
      </c>
      <c r="Q89" s="40"/>
      <c r="R89" s="40" t="e">
        <f t="shared" si="69"/>
        <v>#REF!</v>
      </c>
      <c r="S89" s="40" t="e">
        <f t="shared" ref="S89:CC89" si="70">SUM(S85:S88)</f>
        <v>#REF!</v>
      </c>
      <c r="T89" s="40" t="e">
        <f t="shared" si="70"/>
        <v>#REF!</v>
      </c>
      <c r="U89" s="40" t="e">
        <f t="shared" si="70"/>
        <v>#REF!</v>
      </c>
      <c r="V89" s="40" t="e">
        <f t="shared" si="70"/>
        <v>#REF!</v>
      </c>
      <c r="W89" s="40" t="e">
        <f t="shared" si="70"/>
        <v>#REF!</v>
      </c>
      <c r="X89" s="40" t="e">
        <f t="shared" si="70"/>
        <v>#REF!</v>
      </c>
      <c r="Y89" s="40" t="e">
        <f t="shared" si="70"/>
        <v>#REF!</v>
      </c>
      <c r="Z89" s="40" t="e">
        <f t="shared" si="70"/>
        <v>#REF!</v>
      </c>
      <c r="AA89" s="40" t="e">
        <f t="shared" si="70"/>
        <v>#REF!</v>
      </c>
      <c r="AB89" s="40" t="e">
        <f t="shared" si="70"/>
        <v>#REF!</v>
      </c>
      <c r="AC89" s="40" t="e">
        <f t="shared" si="70"/>
        <v>#REF!</v>
      </c>
      <c r="AD89" s="40"/>
      <c r="AE89" s="40" t="e">
        <f t="shared" si="70"/>
        <v>#REF!</v>
      </c>
      <c r="AF89" s="40" t="e">
        <f t="shared" si="70"/>
        <v>#REF!</v>
      </c>
      <c r="AG89" s="40" t="e">
        <f t="shared" si="70"/>
        <v>#REF!</v>
      </c>
      <c r="AH89" s="40" t="e">
        <f t="shared" si="70"/>
        <v>#REF!</v>
      </c>
      <c r="AI89" s="40" t="e">
        <f t="shared" si="70"/>
        <v>#REF!</v>
      </c>
      <c r="AJ89" s="40" t="e">
        <f t="shared" si="70"/>
        <v>#REF!</v>
      </c>
      <c r="AK89" s="40" t="e">
        <f t="shared" si="70"/>
        <v>#REF!</v>
      </c>
      <c r="AL89" s="40" t="e">
        <f t="shared" si="70"/>
        <v>#REF!</v>
      </c>
      <c r="AM89" s="40" t="e">
        <f t="shared" si="70"/>
        <v>#REF!</v>
      </c>
      <c r="AN89" s="40" t="e">
        <f t="shared" si="70"/>
        <v>#REF!</v>
      </c>
      <c r="AO89" s="40" t="e">
        <f t="shared" si="70"/>
        <v>#REF!</v>
      </c>
      <c r="AP89" s="40" t="e">
        <f t="shared" si="70"/>
        <v>#REF!</v>
      </c>
      <c r="AQ89" s="40"/>
      <c r="AR89" s="40" t="e">
        <f t="shared" si="70"/>
        <v>#REF!</v>
      </c>
      <c r="AS89" s="40" t="e">
        <f t="shared" si="70"/>
        <v>#REF!</v>
      </c>
      <c r="AT89" s="40" t="e">
        <f t="shared" si="70"/>
        <v>#REF!</v>
      </c>
      <c r="AU89" s="40" t="e">
        <f t="shared" si="70"/>
        <v>#REF!</v>
      </c>
      <c r="AV89" s="40" t="e">
        <f t="shared" si="70"/>
        <v>#REF!</v>
      </c>
      <c r="AW89" s="40" t="e">
        <f t="shared" si="70"/>
        <v>#REF!</v>
      </c>
      <c r="AX89" s="40" t="e">
        <f t="shared" si="70"/>
        <v>#REF!</v>
      </c>
      <c r="AY89" s="40" t="e">
        <f t="shared" si="70"/>
        <v>#REF!</v>
      </c>
      <c r="AZ89" s="40" t="e">
        <f t="shared" si="70"/>
        <v>#REF!</v>
      </c>
      <c r="BA89" s="40" t="e">
        <f t="shared" si="70"/>
        <v>#REF!</v>
      </c>
      <c r="BB89" s="40" t="e">
        <f t="shared" si="70"/>
        <v>#REF!</v>
      </c>
      <c r="BC89" s="40" t="e">
        <f t="shared" si="70"/>
        <v>#REF!</v>
      </c>
      <c r="BD89" s="40"/>
      <c r="BE89" s="40" t="e">
        <f t="shared" si="70"/>
        <v>#REF!</v>
      </c>
      <c r="BF89" s="40" t="e">
        <f t="shared" si="70"/>
        <v>#REF!</v>
      </c>
      <c r="BG89" s="40" t="e">
        <f t="shared" si="70"/>
        <v>#REF!</v>
      </c>
      <c r="BH89" s="40" t="e">
        <f t="shared" si="70"/>
        <v>#REF!</v>
      </c>
      <c r="BI89" s="40" t="e">
        <f t="shared" si="70"/>
        <v>#REF!</v>
      </c>
      <c r="BJ89" s="40" t="e">
        <f t="shared" si="70"/>
        <v>#REF!</v>
      </c>
      <c r="BK89" s="40" t="e">
        <f t="shared" si="70"/>
        <v>#REF!</v>
      </c>
      <c r="BL89" s="40" t="e">
        <f t="shared" si="70"/>
        <v>#REF!</v>
      </c>
      <c r="BM89" s="40" t="e">
        <f t="shared" si="70"/>
        <v>#REF!</v>
      </c>
      <c r="BN89" s="40" t="e">
        <f t="shared" si="70"/>
        <v>#REF!</v>
      </c>
      <c r="BO89" s="40" t="e">
        <f t="shared" si="70"/>
        <v>#REF!</v>
      </c>
      <c r="BP89" s="40" t="e">
        <f t="shared" si="70"/>
        <v>#REF!</v>
      </c>
      <c r="BQ89" s="40"/>
      <c r="BR89" s="40" t="e">
        <f t="shared" si="70"/>
        <v>#REF!</v>
      </c>
      <c r="BS89" s="40" t="e">
        <f t="shared" si="70"/>
        <v>#REF!</v>
      </c>
      <c r="BT89" s="40" t="e">
        <f t="shared" si="70"/>
        <v>#REF!</v>
      </c>
      <c r="BU89" s="40" t="e">
        <f t="shared" si="70"/>
        <v>#REF!</v>
      </c>
      <c r="BV89" s="40" t="e">
        <f t="shared" si="70"/>
        <v>#REF!</v>
      </c>
      <c r="BW89" s="40" t="e">
        <f t="shared" si="70"/>
        <v>#REF!</v>
      </c>
      <c r="BX89" s="40" t="e">
        <f t="shared" si="70"/>
        <v>#REF!</v>
      </c>
      <c r="BY89" s="40" t="e">
        <f t="shared" si="70"/>
        <v>#REF!</v>
      </c>
      <c r="BZ89" s="40" t="e">
        <f t="shared" si="70"/>
        <v>#REF!</v>
      </c>
      <c r="CA89" s="40" t="e">
        <f t="shared" si="70"/>
        <v>#REF!</v>
      </c>
      <c r="CB89" s="40" t="e">
        <f t="shared" si="70"/>
        <v>#REF!</v>
      </c>
      <c r="CC89" s="40" t="e">
        <f t="shared" si="70"/>
        <v>#REF!</v>
      </c>
      <c r="CD89" s="40"/>
      <c r="CE89" s="40" t="e">
        <f t="shared" ref="CE89:EC89" si="71">SUM(CE85:CE88)</f>
        <v>#REF!</v>
      </c>
      <c r="CF89" s="40" t="e">
        <f t="shared" si="71"/>
        <v>#REF!</v>
      </c>
      <c r="CG89" s="40" t="e">
        <f t="shared" si="71"/>
        <v>#REF!</v>
      </c>
      <c r="CH89" s="40" t="e">
        <f t="shared" si="71"/>
        <v>#REF!</v>
      </c>
      <c r="CI89" s="40" t="e">
        <f t="shared" si="71"/>
        <v>#REF!</v>
      </c>
      <c r="CJ89" s="40" t="e">
        <f t="shared" si="71"/>
        <v>#REF!</v>
      </c>
      <c r="CK89" s="40" t="e">
        <f t="shared" si="71"/>
        <v>#REF!</v>
      </c>
      <c r="CL89" s="40" t="e">
        <f t="shared" si="71"/>
        <v>#REF!</v>
      </c>
      <c r="CM89" s="40" t="e">
        <f t="shared" si="71"/>
        <v>#REF!</v>
      </c>
      <c r="CN89" s="40" t="e">
        <f t="shared" si="71"/>
        <v>#REF!</v>
      </c>
      <c r="CO89" s="40" t="e">
        <f t="shared" si="71"/>
        <v>#REF!</v>
      </c>
      <c r="CP89" s="40" t="e">
        <f t="shared" si="71"/>
        <v>#REF!</v>
      </c>
      <c r="CQ89" s="40"/>
      <c r="CR89" s="40" t="e">
        <f t="shared" si="71"/>
        <v>#REF!</v>
      </c>
      <c r="CS89" s="40" t="e">
        <f t="shared" si="71"/>
        <v>#REF!</v>
      </c>
      <c r="CT89" s="40" t="e">
        <f t="shared" si="71"/>
        <v>#REF!</v>
      </c>
      <c r="CU89" s="40" t="e">
        <f t="shared" si="71"/>
        <v>#REF!</v>
      </c>
      <c r="CV89" s="40" t="e">
        <f t="shared" si="71"/>
        <v>#REF!</v>
      </c>
      <c r="CW89" s="40" t="e">
        <f t="shared" si="71"/>
        <v>#REF!</v>
      </c>
      <c r="CX89" s="40" t="e">
        <f t="shared" si="71"/>
        <v>#REF!</v>
      </c>
      <c r="CY89" s="40" t="e">
        <f t="shared" si="71"/>
        <v>#REF!</v>
      </c>
      <c r="CZ89" s="40" t="e">
        <f t="shared" si="71"/>
        <v>#REF!</v>
      </c>
      <c r="DA89" s="40" t="e">
        <f t="shared" si="71"/>
        <v>#REF!</v>
      </c>
      <c r="DB89" s="40" t="e">
        <f t="shared" si="71"/>
        <v>#REF!</v>
      </c>
      <c r="DC89" s="40" t="e">
        <f t="shared" si="71"/>
        <v>#REF!</v>
      </c>
      <c r="DD89" s="40"/>
      <c r="DE89" s="40" t="e">
        <f t="shared" si="71"/>
        <v>#REF!</v>
      </c>
      <c r="DF89" s="40" t="e">
        <f t="shared" si="71"/>
        <v>#REF!</v>
      </c>
      <c r="DG89" s="40" t="e">
        <f t="shared" si="71"/>
        <v>#REF!</v>
      </c>
      <c r="DH89" s="40" t="e">
        <f t="shared" si="71"/>
        <v>#REF!</v>
      </c>
      <c r="DI89" s="40" t="e">
        <f t="shared" si="71"/>
        <v>#REF!</v>
      </c>
      <c r="DJ89" s="40" t="e">
        <f t="shared" si="71"/>
        <v>#REF!</v>
      </c>
      <c r="DK89" s="40" t="e">
        <f t="shared" si="71"/>
        <v>#REF!</v>
      </c>
      <c r="DL89" s="40" t="e">
        <f t="shared" si="71"/>
        <v>#REF!</v>
      </c>
      <c r="DM89" s="40" t="e">
        <f t="shared" si="71"/>
        <v>#REF!</v>
      </c>
      <c r="DN89" s="40" t="e">
        <f t="shared" si="71"/>
        <v>#REF!</v>
      </c>
      <c r="DO89" s="40" t="e">
        <f t="shared" si="71"/>
        <v>#REF!</v>
      </c>
      <c r="DP89" s="40" t="e">
        <f t="shared" si="71"/>
        <v>#REF!</v>
      </c>
      <c r="DQ89" s="40"/>
      <c r="DR89" s="40" t="e">
        <f t="shared" si="71"/>
        <v>#REF!</v>
      </c>
      <c r="DS89" s="40" t="e">
        <f t="shared" si="71"/>
        <v>#REF!</v>
      </c>
      <c r="DT89" s="40" t="e">
        <f t="shared" si="71"/>
        <v>#REF!</v>
      </c>
      <c r="DU89" s="40" t="e">
        <f t="shared" si="71"/>
        <v>#REF!</v>
      </c>
      <c r="DV89" s="40" t="e">
        <f t="shared" si="71"/>
        <v>#REF!</v>
      </c>
      <c r="DW89" s="40" t="e">
        <f t="shared" si="71"/>
        <v>#REF!</v>
      </c>
      <c r="DX89" s="40" t="e">
        <f t="shared" si="71"/>
        <v>#REF!</v>
      </c>
      <c r="DY89" s="40" t="e">
        <f t="shared" si="71"/>
        <v>#REF!</v>
      </c>
      <c r="DZ89" s="40" t="e">
        <f t="shared" si="71"/>
        <v>#REF!</v>
      </c>
      <c r="EA89" s="40" t="e">
        <f t="shared" si="71"/>
        <v>#REF!</v>
      </c>
      <c r="EB89" s="40" t="e">
        <f t="shared" si="71"/>
        <v>#REF!</v>
      </c>
      <c r="EC89" s="40" t="e">
        <f t="shared" si="71"/>
        <v>#REF!</v>
      </c>
    </row>
    <row r="90" spans="1:133" x14ac:dyDescent="0.2">
      <c r="A90" s="34"/>
      <c r="B90" s="35"/>
      <c r="C90" s="35"/>
      <c r="D90" s="35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</row>
    <row r="91" spans="1:133" ht="13.5" thickBot="1" x14ac:dyDescent="0.25">
      <c r="A91" s="37">
        <f>+A57+10</f>
        <v>28</v>
      </c>
      <c r="B91" s="35"/>
      <c r="C91" s="31" t="s">
        <v>54</v>
      </c>
      <c r="D91" s="31"/>
      <c r="E91" s="44" t="e">
        <f t="shared" ref="E91" si="72">+E89+E83</f>
        <v>#REF!</v>
      </c>
      <c r="F91" s="44" t="e">
        <f t="shared" ref="F91:R91" si="73">+F89+F83</f>
        <v>#REF!</v>
      </c>
      <c r="G91" s="44" t="e">
        <f t="shared" si="73"/>
        <v>#REF!</v>
      </c>
      <c r="H91" s="44" t="e">
        <f t="shared" si="73"/>
        <v>#REF!</v>
      </c>
      <c r="I91" s="44" t="e">
        <f t="shared" si="73"/>
        <v>#REF!</v>
      </c>
      <c r="J91" s="44" t="e">
        <f t="shared" si="73"/>
        <v>#REF!</v>
      </c>
      <c r="K91" s="44" t="e">
        <f t="shared" si="73"/>
        <v>#REF!</v>
      </c>
      <c r="L91" s="44" t="e">
        <f t="shared" si="73"/>
        <v>#REF!</v>
      </c>
      <c r="M91" s="44" t="e">
        <f t="shared" si="73"/>
        <v>#REF!</v>
      </c>
      <c r="N91" s="44" t="e">
        <f t="shared" si="73"/>
        <v>#REF!</v>
      </c>
      <c r="O91" s="44" t="e">
        <f t="shared" si="73"/>
        <v>#REF!</v>
      </c>
      <c r="P91" s="44" t="e">
        <f t="shared" si="73"/>
        <v>#REF!</v>
      </c>
      <c r="Q91" s="44"/>
      <c r="R91" s="44" t="e">
        <f t="shared" si="73"/>
        <v>#REF!</v>
      </c>
      <c r="S91" s="44" t="e">
        <f t="shared" ref="S91:CC91" si="74">+S89+S83</f>
        <v>#REF!</v>
      </c>
      <c r="T91" s="44" t="e">
        <f t="shared" si="74"/>
        <v>#REF!</v>
      </c>
      <c r="U91" s="44" t="e">
        <f t="shared" si="74"/>
        <v>#REF!</v>
      </c>
      <c r="V91" s="44" t="e">
        <f t="shared" si="74"/>
        <v>#REF!</v>
      </c>
      <c r="W91" s="44" t="e">
        <f t="shared" si="74"/>
        <v>#REF!</v>
      </c>
      <c r="X91" s="44" t="e">
        <f t="shared" si="74"/>
        <v>#REF!</v>
      </c>
      <c r="Y91" s="44" t="e">
        <f t="shared" si="74"/>
        <v>#REF!</v>
      </c>
      <c r="Z91" s="44" t="e">
        <f t="shared" si="74"/>
        <v>#REF!</v>
      </c>
      <c r="AA91" s="44" t="e">
        <f t="shared" si="74"/>
        <v>#REF!</v>
      </c>
      <c r="AB91" s="44" t="e">
        <f t="shared" si="74"/>
        <v>#REF!</v>
      </c>
      <c r="AC91" s="44" t="e">
        <f t="shared" si="74"/>
        <v>#REF!</v>
      </c>
      <c r="AD91" s="44"/>
      <c r="AE91" s="44" t="e">
        <f t="shared" si="74"/>
        <v>#REF!</v>
      </c>
      <c r="AF91" s="44" t="e">
        <f t="shared" si="74"/>
        <v>#REF!</v>
      </c>
      <c r="AG91" s="44" t="e">
        <f t="shared" si="74"/>
        <v>#REF!</v>
      </c>
      <c r="AH91" s="44" t="e">
        <f t="shared" si="74"/>
        <v>#REF!</v>
      </c>
      <c r="AI91" s="44" t="e">
        <f t="shared" si="74"/>
        <v>#REF!</v>
      </c>
      <c r="AJ91" s="44" t="e">
        <f t="shared" si="74"/>
        <v>#REF!</v>
      </c>
      <c r="AK91" s="44" t="e">
        <f t="shared" si="74"/>
        <v>#REF!</v>
      </c>
      <c r="AL91" s="44" t="e">
        <f t="shared" si="74"/>
        <v>#REF!</v>
      </c>
      <c r="AM91" s="44" t="e">
        <f t="shared" si="74"/>
        <v>#REF!</v>
      </c>
      <c r="AN91" s="44" t="e">
        <f t="shared" si="74"/>
        <v>#REF!</v>
      </c>
      <c r="AO91" s="44" t="e">
        <f t="shared" si="74"/>
        <v>#REF!</v>
      </c>
      <c r="AP91" s="44" t="e">
        <f t="shared" si="74"/>
        <v>#REF!</v>
      </c>
      <c r="AQ91" s="44"/>
      <c r="AR91" s="44" t="e">
        <f t="shared" si="74"/>
        <v>#REF!</v>
      </c>
      <c r="AS91" s="44" t="e">
        <f t="shared" si="74"/>
        <v>#REF!</v>
      </c>
      <c r="AT91" s="44" t="e">
        <f t="shared" si="74"/>
        <v>#REF!</v>
      </c>
      <c r="AU91" s="44" t="e">
        <f t="shared" si="74"/>
        <v>#REF!</v>
      </c>
      <c r="AV91" s="44" t="e">
        <f t="shared" si="74"/>
        <v>#REF!</v>
      </c>
      <c r="AW91" s="44" t="e">
        <f t="shared" si="74"/>
        <v>#REF!</v>
      </c>
      <c r="AX91" s="44" t="e">
        <f t="shared" si="74"/>
        <v>#REF!</v>
      </c>
      <c r="AY91" s="44" t="e">
        <f t="shared" si="74"/>
        <v>#REF!</v>
      </c>
      <c r="AZ91" s="44" t="e">
        <f t="shared" si="74"/>
        <v>#REF!</v>
      </c>
      <c r="BA91" s="44" t="e">
        <f t="shared" si="74"/>
        <v>#REF!</v>
      </c>
      <c r="BB91" s="44" t="e">
        <f t="shared" si="74"/>
        <v>#REF!</v>
      </c>
      <c r="BC91" s="44" t="e">
        <f t="shared" si="74"/>
        <v>#REF!</v>
      </c>
      <c r="BD91" s="44"/>
      <c r="BE91" s="44" t="e">
        <f t="shared" si="74"/>
        <v>#REF!</v>
      </c>
      <c r="BF91" s="44" t="e">
        <f t="shared" si="74"/>
        <v>#REF!</v>
      </c>
      <c r="BG91" s="44" t="e">
        <f t="shared" si="74"/>
        <v>#REF!</v>
      </c>
      <c r="BH91" s="44" t="e">
        <f t="shared" si="74"/>
        <v>#REF!</v>
      </c>
      <c r="BI91" s="44" t="e">
        <f t="shared" si="74"/>
        <v>#REF!</v>
      </c>
      <c r="BJ91" s="44" t="e">
        <f t="shared" si="74"/>
        <v>#REF!</v>
      </c>
      <c r="BK91" s="44" t="e">
        <f t="shared" si="74"/>
        <v>#REF!</v>
      </c>
      <c r="BL91" s="44" t="e">
        <f t="shared" si="74"/>
        <v>#REF!</v>
      </c>
      <c r="BM91" s="44" t="e">
        <f t="shared" si="74"/>
        <v>#REF!</v>
      </c>
      <c r="BN91" s="44" t="e">
        <f t="shared" si="74"/>
        <v>#REF!</v>
      </c>
      <c r="BO91" s="44" t="e">
        <f t="shared" si="74"/>
        <v>#REF!</v>
      </c>
      <c r="BP91" s="44" t="e">
        <f t="shared" si="74"/>
        <v>#REF!</v>
      </c>
      <c r="BQ91" s="44"/>
      <c r="BR91" s="44" t="e">
        <f t="shared" si="74"/>
        <v>#REF!</v>
      </c>
      <c r="BS91" s="44" t="e">
        <f t="shared" si="74"/>
        <v>#REF!</v>
      </c>
      <c r="BT91" s="44" t="e">
        <f t="shared" si="74"/>
        <v>#REF!</v>
      </c>
      <c r="BU91" s="44" t="e">
        <f t="shared" si="74"/>
        <v>#REF!</v>
      </c>
      <c r="BV91" s="44" t="e">
        <f t="shared" si="74"/>
        <v>#REF!</v>
      </c>
      <c r="BW91" s="44" t="e">
        <f t="shared" si="74"/>
        <v>#REF!</v>
      </c>
      <c r="BX91" s="44" t="e">
        <f t="shared" si="74"/>
        <v>#REF!</v>
      </c>
      <c r="BY91" s="44" t="e">
        <f t="shared" si="74"/>
        <v>#REF!</v>
      </c>
      <c r="BZ91" s="44" t="e">
        <f t="shared" si="74"/>
        <v>#REF!</v>
      </c>
      <c r="CA91" s="44" t="e">
        <f t="shared" si="74"/>
        <v>#REF!</v>
      </c>
      <c r="CB91" s="44" t="e">
        <f t="shared" si="74"/>
        <v>#REF!</v>
      </c>
      <c r="CC91" s="44" t="e">
        <f t="shared" si="74"/>
        <v>#REF!</v>
      </c>
      <c r="CD91" s="44"/>
      <c r="CE91" s="44" t="e">
        <f t="shared" ref="CE91:EC91" si="75">+CE89+CE83</f>
        <v>#REF!</v>
      </c>
      <c r="CF91" s="44" t="e">
        <f t="shared" si="75"/>
        <v>#REF!</v>
      </c>
      <c r="CG91" s="44" t="e">
        <f t="shared" si="75"/>
        <v>#REF!</v>
      </c>
      <c r="CH91" s="44" t="e">
        <f t="shared" si="75"/>
        <v>#REF!</v>
      </c>
      <c r="CI91" s="44" t="e">
        <f t="shared" si="75"/>
        <v>#REF!</v>
      </c>
      <c r="CJ91" s="44" t="e">
        <f t="shared" si="75"/>
        <v>#REF!</v>
      </c>
      <c r="CK91" s="44" t="e">
        <f t="shared" si="75"/>
        <v>#REF!</v>
      </c>
      <c r="CL91" s="44" t="e">
        <f t="shared" si="75"/>
        <v>#REF!</v>
      </c>
      <c r="CM91" s="44" t="e">
        <f t="shared" si="75"/>
        <v>#REF!</v>
      </c>
      <c r="CN91" s="44" t="e">
        <f t="shared" si="75"/>
        <v>#REF!</v>
      </c>
      <c r="CO91" s="44" t="e">
        <f t="shared" si="75"/>
        <v>#REF!</v>
      </c>
      <c r="CP91" s="44" t="e">
        <f t="shared" si="75"/>
        <v>#REF!</v>
      </c>
      <c r="CQ91" s="44"/>
      <c r="CR91" s="44" t="e">
        <f t="shared" si="75"/>
        <v>#REF!</v>
      </c>
      <c r="CS91" s="44" t="e">
        <f t="shared" si="75"/>
        <v>#REF!</v>
      </c>
      <c r="CT91" s="44" t="e">
        <f t="shared" si="75"/>
        <v>#REF!</v>
      </c>
      <c r="CU91" s="44" t="e">
        <f t="shared" si="75"/>
        <v>#REF!</v>
      </c>
      <c r="CV91" s="44" t="e">
        <f t="shared" si="75"/>
        <v>#REF!</v>
      </c>
      <c r="CW91" s="44" t="e">
        <f t="shared" si="75"/>
        <v>#REF!</v>
      </c>
      <c r="CX91" s="44" t="e">
        <f t="shared" si="75"/>
        <v>#REF!</v>
      </c>
      <c r="CY91" s="44" t="e">
        <f t="shared" si="75"/>
        <v>#REF!</v>
      </c>
      <c r="CZ91" s="44" t="e">
        <f t="shared" si="75"/>
        <v>#REF!</v>
      </c>
      <c r="DA91" s="44" t="e">
        <f t="shared" si="75"/>
        <v>#REF!</v>
      </c>
      <c r="DB91" s="44" t="e">
        <f t="shared" si="75"/>
        <v>#REF!</v>
      </c>
      <c r="DC91" s="44" t="e">
        <f t="shared" si="75"/>
        <v>#REF!</v>
      </c>
      <c r="DD91" s="44"/>
      <c r="DE91" s="44" t="e">
        <f t="shared" si="75"/>
        <v>#REF!</v>
      </c>
      <c r="DF91" s="44" t="e">
        <f t="shared" si="75"/>
        <v>#REF!</v>
      </c>
      <c r="DG91" s="44" t="e">
        <f t="shared" si="75"/>
        <v>#REF!</v>
      </c>
      <c r="DH91" s="44" t="e">
        <f t="shared" si="75"/>
        <v>#REF!</v>
      </c>
      <c r="DI91" s="44" t="e">
        <f t="shared" si="75"/>
        <v>#REF!</v>
      </c>
      <c r="DJ91" s="44" t="e">
        <f t="shared" si="75"/>
        <v>#REF!</v>
      </c>
      <c r="DK91" s="44" t="e">
        <f t="shared" si="75"/>
        <v>#REF!</v>
      </c>
      <c r="DL91" s="44" t="e">
        <f t="shared" si="75"/>
        <v>#REF!</v>
      </c>
      <c r="DM91" s="44" t="e">
        <f t="shared" si="75"/>
        <v>#REF!</v>
      </c>
      <c r="DN91" s="44" t="e">
        <f t="shared" si="75"/>
        <v>#REF!</v>
      </c>
      <c r="DO91" s="44" t="e">
        <f t="shared" si="75"/>
        <v>#REF!</v>
      </c>
      <c r="DP91" s="44" t="e">
        <f t="shared" si="75"/>
        <v>#REF!</v>
      </c>
      <c r="DQ91" s="44"/>
      <c r="DR91" s="44" t="e">
        <f t="shared" si="75"/>
        <v>#REF!</v>
      </c>
      <c r="DS91" s="44" t="e">
        <f t="shared" si="75"/>
        <v>#REF!</v>
      </c>
      <c r="DT91" s="44" t="e">
        <f t="shared" si="75"/>
        <v>#REF!</v>
      </c>
      <c r="DU91" s="44" t="e">
        <f t="shared" si="75"/>
        <v>#REF!</v>
      </c>
      <c r="DV91" s="44" t="e">
        <f t="shared" si="75"/>
        <v>#REF!</v>
      </c>
      <c r="DW91" s="44" t="e">
        <f t="shared" si="75"/>
        <v>#REF!</v>
      </c>
      <c r="DX91" s="44" t="e">
        <f t="shared" si="75"/>
        <v>#REF!</v>
      </c>
      <c r="DY91" s="44" t="e">
        <f t="shared" si="75"/>
        <v>#REF!</v>
      </c>
      <c r="DZ91" s="44" t="e">
        <f t="shared" si="75"/>
        <v>#REF!</v>
      </c>
      <c r="EA91" s="44" t="e">
        <f t="shared" si="75"/>
        <v>#REF!</v>
      </c>
      <c r="EB91" s="44" t="e">
        <f t="shared" si="75"/>
        <v>#REF!</v>
      </c>
      <c r="EC91" s="44" t="e">
        <f t="shared" si="75"/>
        <v>#REF!</v>
      </c>
    </row>
    <row r="92" spans="1:133" ht="13.5" thickTop="1" x14ac:dyDescent="0.2">
      <c r="A92" s="13"/>
      <c r="B92" s="34"/>
      <c r="C92" s="34"/>
      <c r="D92" s="34"/>
    </row>
    <row r="93" spans="1:133" x14ac:dyDescent="0.2">
      <c r="A93" s="13"/>
      <c r="B93" s="34"/>
      <c r="C93" s="34"/>
      <c r="D93" s="34"/>
    </row>
    <row r="94" spans="1:133" x14ac:dyDescent="0.2">
      <c r="A94" s="37">
        <f t="shared" ref="A94:A95" si="76">+A60+10</f>
        <v>29</v>
      </c>
      <c r="B94" s="35"/>
      <c r="C94" s="31" t="s">
        <v>66</v>
      </c>
      <c r="D94" s="31"/>
      <c r="E94" s="42" t="e">
        <f t="shared" ref="E94:AJ94" si="77">E60+E24</f>
        <v>#REF!</v>
      </c>
      <c r="F94" s="42" t="e">
        <f t="shared" si="77"/>
        <v>#REF!</v>
      </c>
      <c r="G94" s="42" t="e">
        <f t="shared" si="77"/>
        <v>#REF!</v>
      </c>
      <c r="H94" s="42" t="e">
        <f t="shared" si="77"/>
        <v>#REF!</v>
      </c>
      <c r="I94" s="42" t="e">
        <f t="shared" si="77"/>
        <v>#REF!</v>
      </c>
      <c r="J94" s="42" t="e">
        <f t="shared" si="77"/>
        <v>#REF!</v>
      </c>
      <c r="K94" s="42" t="e">
        <f t="shared" si="77"/>
        <v>#REF!</v>
      </c>
      <c r="L94" s="42" t="e">
        <f t="shared" si="77"/>
        <v>#REF!</v>
      </c>
      <c r="M94" s="42" t="e">
        <f t="shared" si="77"/>
        <v>#REF!</v>
      </c>
      <c r="N94" s="42" t="e">
        <f t="shared" si="77"/>
        <v>#REF!</v>
      </c>
      <c r="O94" s="42" t="e">
        <f t="shared" si="77"/>
        <v>#REF!</v>
      </c>
      <c r="P94" s="42" t="e">
        <f t="shared" si="77"/>
        <v>#REF!</v>
      </c>
      <c r="Q94" s="42"/>
      <c r="R94" s="42" t="e">
        <f t="shared" si="77"/>
        <v>#REF!</v>
      </c>
      <c r="S94" s="42" t="e">
        <f t="shared" si="77"/>
        <v>#REF!</v>
      </c>
      <c r="T94" s="42" t="e">
        <f t="shared" si="77"/>
        <v>#REF!</v>
      </c>
      <c r="U94" s="42" t="e">
        <f t="shared" si="77"/>
        <v>#REF!</v>
      </c>
      <c r="V94" s="42" t="e">
        <f t="shared" si="77"/>
        <v>#REF!</v>
      </c>
      <c r="W94" s="42" t="e">
        <f t="shared" si="77"/>
        <v>#REF!</v>
      </c>
      <c r="X94" s="42" t="e">
        <f t="shared" si="77"/>
        <v>#REF!</v>
      </c>
      <c r="Y94" s="42" t="e">
        <f t="shared" si="77"/>
        <v>#REF!</v>
      </c>
      <c r="Z94" s="42" t="e">
        <f t="shared" si="77"/>
        <v>#REF!</v>
      </c>
      <c r="AA94" s="42" t="e">
        <f t="shared" si="77"/>
        <v>#REF!</v>
      </c>
      <c r="AB94" s="42" t="e">
        <f t="shared" si="77"/>
        <v>#REF!</v>
      </c>
      <c r="AC94" s="42" t="e">
        <f t="shared" si="77"/>
        <v>#REF!</v>
      </c>
      <c r="AD94" s="42"/>
      <c r="AE94" s="42" t="e">
        <f t="shared" si="77"/>
        <v>#REF!</v>
      </c>
      <c r="AF94" s="42" t="e">
        <f t="shared" si="77"/>
        <v>#REF!</v>
      </c>
      <c r="AG94" s="42" t="e">
        <f t="shared" si="77"/>
        <v>#REF!</v>
      </c>
      <c r="AH94" s="42" t="e">
        <f t="shared" si="77"/>
        <v>#REF!</v>
      </c>
      <c r="AI94" s="42" t="e">
        <f t="shared" si="77"/>
        <v>#REF!</v>
      </c>
      <c r="AJ94" s="42" t="e">
        <f t="shared" si="77"/>
        <v>#REF!</v>
      </c>
      <c r="AK94" s="42" t="e">
        <f t="shared" ref="AK94:BP94" si="78">AK60+AK24</f>
        <v>#REF!</v>
      </c>
      <c r="AL94" s="42" t="e">
        <f t="shared" si="78"/>
        <v>#REF!</v>
      </c>
      <c r="AM94" s="42" t="e">
        <f t="shared" si="78"/>
        <v>#REF!</v>
      </c>
      <c r="AN94" s="42" t="e">
        <f t="shared" si="78"/>
        <v>#REF!</v>
      </c>
      <c r="AO94" s="42" t="e">
        <f t="shared" si="78"/>
        <v>#REF!</v>
      </c>
      <c r="AP94" s="42" t="e">
        <f t="shared" si="78"/>
        <v>#REF!</v>
      </c>
      <c r="AQ94" s="42"/>
      <c r="AR94" s="42" t="e">
        <f t="shared" si="78"/>
        <v>#REF!</v>
      </c>
      <c r="AS94" s="42" t="e">
        <f t="shared" si="78"/>
        <v>#REF!</v>
      </c>
      <c r="AT94" s="42" t="e">
        <f t="shared" si="78"/>
        <v>#REF!</v>
      </c>
      <c r="AU94" s="42" t="e">
        <f t="shared" si="78"/>
        <v>#REF!</v>
      </c>
      <c r="AV94" s="42" t="e">
        <f t="shared" si="78"/>
        <v>#REF!</v>
      </c>
      <c r="AW94" s="42" t="e">
        <f t="shared" si="78"/>
        <v>#REF!</v>
      </c>
      <c r="AX94" s="42" t="e">
        <f t="shared" si="78"/>
        <v>#REF!</v>
      </c>
      <c r="AY94" s="42" t="e">
        <f t="shared" si="78"/>
        <v>#REF!</v>
      </c>
      <c r="AZ94" s="42" t="e">
        <f t="shared" si="78"/>
        <v>#REF!</v>
      </c>
      <c r="BA94" s="42" t="e">
        <f t="shared" si="78"/>
        <v>#REF!</v>
      </c>
      <c r="BB94" s="42" t="e">
        <f t="shared" si="78"/>
        <v>#REF!</v>
      </c>
      <c r="BC94" s="42" t="e">
        <f t="shared" si="78"/>
        <v>#REF!</v>
      </c>
      <c r="BD94" s="42"/>
      <c r="BE94" s="42" t="e">
        <f t="shared" si="78"/>
        <v>#REF!</v>
      </c>
      <c r="BF94" s="42" t="e">
        <f t="shared" si="78"/>
        <v>#REF!</v>
      </c>
      <c r="BG94" s="42" t="e">
        <f t="shared" si="78"/>
        <v>#REF!</v>
      </c>
      <c r="BH94" s="42" t="e">
        <f t="shared" si="78"/>
        <v>#REF!</v>
      </c>
      <c r="BI94" s="42" t="e">
        <f t="shared" si="78"/>
        <v>#REF!</v>
      </c>
      <c r="BJ94" s="42" t="e">
        <f t="shared" si="78"/>
        <v>#REF!</v>
      </c>
      <c r="BK94" s="42" t="e">
        <f t="shared" si="78"/>
        <v>#REF!</v>
      </c>
      <c r="BL94" s="42" t="e">
        <f t="shared" si="78"/>
        <v>#REF!</v>
      </c>
      <c r="BM94" s="42" t="e">
        <f t="shared" si="78"/>
        <v>#REF!</v>
      </c>
      <c r="BN94" s="42" t="e">
        <f t="shared" si="78"/>
        <v>#REF!</v>
      </c>
      <c r="BO94" s="42" t="e">
        <f t="shared" si="78"/>
        <v>#REF!</v>
      </c>
      <c r="BP94" s="42" t="e">
        <f t="shared" si="78"/>
        <v>#REF!</v>
      </c>
      <c r="BQ94" s="42"/>
      <c r="BR94" s="42" t="e">
        <f t="shared" ref="BR94:CV94" si="79">BR60+BR24</f>
        <v>#REF!</v>
      </c>
      <c r="BS94" s="42" t="e">
        <f t="shared" si="79"/>
        <v>#REF!</v>
      </c>
      <c r="BT94" s="42" t="e">
        <f t="shared" si="79"/>
        <v>#REF!</v>
      </c>
      <c r="BU94" s="42" t="e">
        <f t="shared" si="79"/>
        <v>#REF!</v>
      </c>
      <c r="BV94" s="42" t="e">
        <f t="shared" si="79"/>
        <v>#REF!</v>
      </c>
      <c r="BW94" s="42" t="e">
        <f t="shared" si="79"/>
        <v>#REF!</v>
      </c>
      <c r="BX94" s="42" t="e">
        <f t="shared" si="79"/>
        <v>#REF!</v>
      </c>
      <c r="BY94" s="42" t="e">
        <f t="shared" si="79"/>
        <v>#REF!</v>
      </c>
      <c r="BZ94" s="42" t="e">
        <f t="shared" si="79"/>
        <v>#REF!</v>
      </c>
      <c r="CA94" s="42" t="e">
        <f t="shared" si="79"/>
        <v>#REF!</v>
      </c>
      <c r="CB94" s="42" t="e">
        <f t="shared" si="79"/>
        <v>#REF!</v>
      </c>
      <c r="CC94" s="42" t="e">
        <f t="shared" si="79"/>
        <v>#REF!</v>
      </c>
      <c r="CD94" s="42"/>
      <c r="CE94" s="42" t="e">
        <f t="shared" si="79"/>
        <v>#REF!</v>
      </c>
      <c r="CF94" s="42" t="e">
        <f t="shared" si="79"/>
        <v>#REF!</v>
      </c>
      <c r="CG94" s="42" t="e">
        <f t="shared" si="79"/>
        <v>#REF!</v>
      </c>
      <c r="CH94" s="42" t="e">
        <f t="shared" si="79"/>
        <v>#REF!</v>
      </c>
      <c r="CI94" s="42" t="e">
        <f t="shared" si="79"/>
        <v>#REF!</v>
      </c>
      <c r="CJ94" s="42" t="e">
        <f t="shared" si="79"/>
        <v>#REF!</v>
      </c>
      <c r="CK94" s="42" t="e">
        <f t="shared" si="79"/>
        <v>#REF!</v>
      </c>
      <c r="CL94" s="42" t="e">
        <f t="shared" si="79"/>
        <v>#REF!</v>
      </c>
      <c r="CM94" s="42" t="e">
        <f t="shared" si="79"/>
        <v>#REF!</v>
      </c>
      <c r="CN94" s="42" t="e">
        <f t="shared" si="79"/>
        <v>#REF!</v>
      </c>
      <c r="CO94" s="42" t="e">
        <f t="shared" si="79"/>
        <v>#REF!</v>
      </c>
      <c r="CP94" s="42" t="e">
        <f t="shared" si="79"/>
        <v>#REF!</v>
      </c>
      <c r="CQ94" s="42"/>
      <c r="CR94" s="42" t="e">
        <f t="shared" si="79"/>
        <v>#REF!</v>
      </c>
      <c r="CS94" s="42" t="e">
        <f t="shared" si="79"/>
        <v>#REF!</v>
      </c>
      <c r="CT94" s="42" t="e">
        <f t="shared" si="79"/>
        <v>#REF!</v>
      </c>
      <c r="CU94" s="42" t="e">
        <f t="shared" si="79"/>
        <v>#REF!</v>
      </c>
      <c r="CV94" s="42" t="e">
        <f t="shared" si="79"/>
        <v>#REF!</v>
      </c>
      <c r="CW94" s="42" t="e">
        <f t="shared" ref="CW94:EC94" si="80">CW60+CW24</f>
        <v>#REF!</v>
      </c>
      <c r="CX94" s="42" t="e">
        <f t="shared" si="80"/>
        <v>#REF!</v>
      </c>
      <c r="CY94" s="42" t="e">
        <f t="shared" si="80"/>
        <v>#REF!</v>
      </c>
      <c r="CZ94" s="42" t="e">
        <f t="shared" si="80"/>
        <v>#REF!</v>
      </c>
      <c r="DA94" s="42" t="e">
        <f t="shared" si="80"/>
        <v>#REF!</v>
      </c>
      <c r="DB94" s="42" t="e">
        <f t="shared" si="80"/>
        <v>#REF!</v>
      </c>
      <c r="DC94" s="42" t="e">
        <f t="shared" si="80"/>
        <v>#REF!</v>
      </c>
      <c r="DD94" s="42"/>
      <c r="DE94" s="42" t="e">
        <f t="shared" si="80"/>
        <v>#REF!</v>
      </c>
      <c r="DF94" s="42" t="e">
        <f t="shared" si="80"/>
        <v>#REF!</v>
      </c>
      <c r="DG94" s="42" t="e">
        <f t="shared" si="80"/>
        <v>#REF!</v>
      </c>
      <c r="DH94" s="42" t="e">
        <f t="shared" si="80"/>
        <v>#REF!</v>
      </c>
      <c r="DI94" s="42" t="e">
        <f t="shared" si="80"/>
        <v>#REF!</v>
      </c>
      <c r="DJ94" s="42" t="e">
        <f t="shared" si="80"/>
        <v>#REF!</v>
      </c>
      <c r="DK94" s="42" t="e">
        <f t="shared" si="80"/>
        <v>#REF!</v>
      </c>
      <c r="DL94" s="42" t="e">
        <f t="shared" si="80"/>
        <v>#REF!</v>
      </c>
      <c r="DM94" s="42" t="e">
        <f t="shared" si="80"/>
        <v>#REF!</v>
      </c>
      <c r="DN94" s="42" t="e">
        <f t="shared" si="80"/>
        <v>#REF!</v>
      </c>
      <c r="DO94" s="42" t="e">
        <f t="shared" si="80"/>
        <v>#REF!</v>
      </c>
      <c r="DP94" s="42" t="e">
        <f t="shared" si="80"/>
        <v>#REF!</v>
      </c>
      <c r="DQ94" s="42"/>
      <c r="DR94" s="42" t="e">
        <f t="shared" si="80"/>
        <v>#REF!</v>
      </c>
      <c r="DS94" s="42" t="e">
        <f t="shared" si="80"/>
        <v>#REF!</v>
      </c>
      <c r="DT94" s="42" t="e">
        <f t="shared" si="80"/>
        <v>#REF!</v>
      </c>
      <c r="DU94" s="42" t="e">
        <f t="shared" si="80"/>
        <v>#REF!</v>
      </c>
      <c r="DV94" s="42" t="e">
        <f t="shared" si="80"/>
        <v>#REF!</v>
      </c>
      <c r="DW94" s="42" t="e">
        <f t="shared" si="80"/>
        <v>#REF!</v>
      </c>
      <c r="DX94" s="42" t="e">
        <f t="shared" si="80"/>
        <v>#REF!</v>
      </c>
      <c r="DY94" s="42" t="e">
        <f t="shared" si="80"/>
        <v>#REF!</v>
      </c>
      <c r="DZ94" s="42" t="e">
        <f t="shared" si="80"/>
        <v>#REF!</v>
      </c>
      <c r="EA94" s="42" t="e">
        <f t="shared" si="80"/>
        <v>#REF!</v>
      </c>
      <c r="EB94" s="42" t="e">
        <f t="shared" si="80"/>
        <v>#REF!</v>
      </c>
      <c r="EC94" s="42" t="e">
        <f t="shared" si="80"/>
        <v>#REF!</v>
      </c>
    </row>
    <row r="95" spans="1:133" x14ac:dyDescent="0.2">
      <c r="A95" s="37">
        <f t="shared" si="76"/>
        <v>30</v>
      </c>
      <c r="B95" s="34"/>
      <c r="C95" s="31" t="s">
        <v>67</v>
      </c>
      <c r="D95" s="31"/>
      <c r="E95" s="42" t="e">
        <f t="shared" ref="E95:AJ95" si="81">E61+E25</f>
        <v>#REF!</v>
      </c>
      <c r="F95" s="42" t="e">
        <f t="shared" si="81"/>
        <v>#REF!</v>
      </c>
      <c r="G95" s="42" t="e">
        <f t="shared" si="81"/>
        <v>#REF!</v>
      </c>
      <c r="H95" s="42" t="e">
        <f t="shared" si="81"/>
        <v>#REF!</v>
      </c>
      <c r="I95" s="42" t="e">
        <f t="shared" si="81"/>
        <v>#REF!</v>
      </c>
      <c r="J95" s="42" t="e">
        <f t="shared" si="81"/>
        <v>#REF!</v>
      </c>
      <c r="K95" s="42" t="e">
        <f t="shared" si="81"/>
        <v>#REF!</v>
      </c>
      <c r="L95" s="42" t="e">
        <f t="shared" si="81"/>
        <v>#REF!</v>
      </c>
      <c r="M95" s="42" t="e">
        <f t="shared" si="81"/>
        <v>#REF!</v>
      </c>
      <c r="N95" s="42" t="e">
        <f t="shared" si="81"/>
        <v>#REF!</v>
      </c>
      <c r="O95" s="42" t="e">
        <f t="shared" si="81"/>
        <v>#REF!</v>
      </c>
      <c r="P95" s="42" t="e">
        <f t="shared" si="81"/>
        <v>#REF!</v>
      </c>
      <c r="Q95" s="42"/>
      <c r="R95" s="42" t="e">
        <f t="shared" si="81"/>
        <v>#REF!</v>
      </c>
      <c r="S95" s="42" t="e">
        <f t="shared" si="81"/>
        <v>#REF!</v>
      </c>
      <c r="T95" s="42" t="e">
        <f t="shared" si="81"/>
        <v>#REF!</v>
      </c>
      <c r="U95" s="42" t="e">
        <f t="shared" si="81"/>
        <v>#REF!</v>
      </c>
      <c r="V95" s="42" t="e">
        <f t="shared" si="81"/>
        <v>#REF!</v>
      </c>
      <c r="W95" s="42" t="e">
        <f t="shared" si="81"/>
        <v>#REF!</v>
      </c>
      <c r="X95" s="42" t="e">
        <f t="shared" si="81"/>
        <v>#REF!</v>
      </c>
      <c r="Y95" s="42" t="e">
        <f t="shared" si="81"/>
        <v>#REF!</v>
      </c>
      <c r="Z95" s="42" t="e">
        <f t="shared" si="81"/>
        <v>#REF!</v>
      </c>
      <c r="AA95" s="42" t="e">
        <f t="shared" si="81"/>
        <v>#REF!</v>
      </c>
      <c r="AB95" s="42" t="e">
        <f t="shared" si="81"/>
        <v>#REF!</v>
      </c>
      <c r="AC95" s="42" t="e">
        <f t="shared" si="81"/>
        <v>#REF!</v>
      </c>
      <c r="AD95" s="42"/>
      <c r="AE95" s="42" t="e">
        <f t="shared" si="81"/>
        <v>#REF!</v>
      </c>
      <c r="AF95" s="42" t="e">
        <f t="shared" si="81"/>
        <v>#REF!</v>
      </c>
      <c r="AG95" s="42" t="e">
        <f t="shared" si="81"/>
        <v>#REF!</v>
      </c>
      <c r="AH95" s="42" t="e">
        <f t="shared" si="81"/>
        <v>#REF!</v>
      </c>
      <c r="AI95" s="42" t="e">
        <f t="shared" si="81"/>
        <v>#REF!</v>
      </c>
      <c r="AJ95" s="42" t="e">
        <f t="shared" si="81"/>
        <v>#REF!</v>
      </c>
      <c r="AK95" s="42" t="e">
        <f t="shared" ref="AK95:BP95" si="82">AK61+AK25</f>
        <v>#REF!</v>
      </c>
      <c r="AL95" s="42" t="e">
        <f t="shared" si="82"/>
        <v>#REF!</v>
      </c>
      <c r="AM95" s="42" t="e">
        <f t="shared" si="82"/>
        <v>#REF!</v>
      </c>
      <c r="AN95" s="42" t="e">
        <f t="shared" si="82"/>
        <v>#REF!</v>
      </c>
      <c r="AO95" s="42" t="e">
        <f t="shared" si="82"/>
        <v>#REF!</v>
      </c>
      <c r="AP95" s="42" t="e">
        <f t="shared" si="82"/>
        <v>#REF!</v>
      </c>
      <c r="AQ95" s="42"/>
      <c r="AR95" s="42" t="e">
        <f t="shared" si="82"/>
        <v>#REF!</v>
      </c>
      <c r="AS95" s="42" t="e">
        <f t="shared" si="82"/>
        <v>#REF!</v>
      </c>
      <c r="AT95" s="42" t="e">
        <f t="shared" si="82"/>
        <v>#REF!</v>
      </c>
      <c r="AU95" s="42" t="e">
        <f t="shared" si="82"/>
        <v>#REF!</v>
      </c>
      <c r="AV95" s="42" t="e">
        <f t="shared" si="82"/>
        <v>#REF!</v>
      </c>
      <c r="AW95" s="42" t="e">
        <f t="shared" si="82"/>
        <v>#REF!</v>
      </c>
      <c r="AX95" s="42" t="e">
        <f t="shared" si="82"/>
        <v>#REF!</v>
      </c>
      <c r="AY95" s="42" t="e">
        <f t="shared" si="82"/>
        <v>#REF!</v>
      </c>
      <c r="AZ95" s="42" t="e">
        <f t="shared" si="82"/>
        <v>#REF!</v>
      </c>
      <c r="BA95" s="42" t="e">
        <f t="shared" si="82"/>
        <v>#REF!</v>
      </c>
      <c r="BB95" s="42" t="e">
        <f t="shared" si="82"/>
        <v>#REF!</v>
      </c>
      <c r="BC95" s="42" t="e">
        <f t="shared" si="82"/>
        <v>#REF!</v>
      </c>
      <c r="BD95" s="42"/>
      <c r="BE95" s="42" t="e">
        <f t="shared" si="82"/>
        <v>#REF!</v>
      </c>
      <c r="BF95" s="42" t="e">
        <f t="shared" si="82"/>
        <v>#REF!</v>
      </c>
      <c r="BG95" s="42" t="e">
        <f t="shared" si="82"/>
        <v>#REF!</v>
      </c>
      <c r="BH95" s="42" t="e">
        <f t="shared" si="82"/>
        <v>#REF!</v>
      </c>
      <c r="BI95" s="42" t="e">
        <f t="shared" si="82"/>
        <v>#REF!</v>
      </c>
      <c r="BJ95" s="42" t="e">
        <f t="shared" si="82"/>
        <v>#REF!</v>
      </c>
      <c r="BK95" s="42" t="e">
        <f t="shared" si="82"/>
        <v>#REF!</v>
      </c>
      <c r="BL95" s="42" t="e">
        <f t="shared" si="82"/>
        <v>#REF!</v>
      </c>
      <c r="BM95" s="42" t="e">
        <f t="shared" si="82"/>
        <v>#REF!</v>
      </c>
      <c r="BN95" s="42" t="e">
        <f t="shared" si="82"/>
        <v>#REF!</v>
      </c>
      <c r="BO95" s="42" t="e">
        <f t="shared" si="82"/>
        <v>#REF!</v>
      </c>
      <c r="BP95" s="42" t="e">
        <f t="shared" si="82"/>
        <v>#REF!</v>
      </c>
      <c r="BQ95" s="42"/>
      <c r="BR95" s="42" t="e">
        <f t="shared" ref="BR95:CV95" si="83">BR61+BR25</f>
        <v>#REF!</v>
      </c>
      <c r="BS95" s="42" t="e">
        <f t="shared" si="83"/>
        <v>#REF!</v>
      </c>
      <c r="BT95" s="42" t="e">
        <f t="shared" si="83"/>
        <v>#REF!</v>
      </c>
      <c r="BU95" s="42" t="e">
        <f t="shared" si="83"/>
        <v>#REF!</v>
      </c>
      <c r="BV95" s="42" t="e">
        <f t="shared" si="83"/>
        <v>#REF!</v>
      </c>
      <c r="BW95" s="42" t="e">
        <f t="shared" si="83"/>
        <v>#REF!</v>
      </c>
      <c r="BX95" s="42" t="e">
        <f t="shared" si="83"/>
        <v>#REF!</v>
      </c>
      <c r="BY95" s="42" t="e">
        <f t="shared" si="83"/>
        <v>#REF!</v>
      </c>
      <c r="BZ95" s="42" t="e">
        <f t="shared" si="83"/>
        <v>#REF!</v>
      </c>
      <c r="CA95" s="42" t="e">
        <f t="shared" si="83"/>
        <v>#REF!</v>
      </c>
      <c r="CB95" s="42" t="e">
        <f t="shared" si="83"/>
        <v>#REF!</v>
      </c>
      <c r="CC95" s="42" t="e">
        <f t="shared" si="83"/>
        <v>#REF!</v>
      </c>
      <c r="CD95" s="42"/>
      <c r="CE95" s="42" t="e">
        <f t="shared" si="83"/>
        <v>#REF!</v>
      </c>
      <c r="CF95" s="42" t="e">
        <f t="shared" si="83"/>
        <v>#REF!</v>
      </c>
      <c r="CG95" s="42" t="e">
        <f t="shared" si="83"/>
        <v>#REF!</v>
      </c>
      <c r="CH95" s="42" t="e">
        <f t="shared" si="83"/>
        <v>#REF!</v>
      </c>
      <c r="CI95" s="42" t="e">
        <f t="shared" si="83"/>
        <v>#REF!</v>
      </c>
      <c r="CJ95" s="42" t="e">
        <f t="shared" si="83"/>
        <v>#REF!</v>
      </c>
      <c r="CK95" s="42" t="e">
        <f t="shared" si="83"/>
        <v>#REF!</v>
      </c>
      <c r="CL95" s="42" t="e">
        <f t="shared" si="83"/>
        <v>#REF!</v>
      </c>
      <c r="CM95" s="42" t="e">
        <f t="shared" si="83"/>
        <v>#REF!</v>
      </c>
      <c r="CN95" s="42" t="e">
        <f t="shared" si="83"/>
        <v>#REF!</v>
      </c>
      <c r="CO95" s="42" t="e">
        <f t="shared" si="83"/>
        <v>#REF!</v>
      </c>
      <c r="CP95" s="42" t="e">
        <f t="shared" si="83"/>
        <v>#REF!</v>
      </c>
      <c r="CQ95" s="42"/>
      <c r="CR95" s="42" t="e">
        <f t="shared" si="83"/>
        <v>#REF!</v>
      </c>
      <c r="CS95" s="42" t="e">
        <f t="shared" si="83"/>
        <v>#REF!</v>
      </c>
      <c r="CT95" s="42" t="e">
        <f t="shared" si="83"/>
        <v>#REF!</v>
      </c>
      <c r="CU95" s="42" t="e">
        <f t="shared" si="83"/>
        <v>#REF!</v>
      </c>
      <c r="CV95" s="42" t="e">
        <f t="shared" si="83"/>
        <v>#REF!</v>
      </c>
      <c r="CW95" s="42" t="e">
        <f t="shared" ref="CW95:EC95" si="84">CW61+CW25</f>
        <v>#REF!</v>
      </c>
      <c r="CX95" s="42" t="e">
        <f t="shared" si="84"/>
        <v>#REF!</v>
      </c>
      <c r="CY95" s="42" t="e">
        <f t="shared" si="84"/>
        <v>#REF!</v>
      </c>
      <c r="CZ95" s="42" t="e">
        <f t="shared" si="84"/>
        <v>#REF!</v>
      </c>
      <c r="DA95" s="42" t="e">
        <f t="shared" si="84"/>
        <v>#REF!</v>
      </c>
      <c r="DB95" s="42" t="e">
        <f t="shared" si="84"/>
        <v>#REF!</v>
      </c>
      <c r="DC95" s="42" t="e">
        <f t="shared" si="84"/>
        <v>#REF!</v>
      </c>
      <c r="DD95" s="42"/>
      <c r="DE95" s="42" t="e">
        <f t="shared" si="84"/>
        <v>#REF!</v>
      </c>
      <c r="DF95" s="42" t="e">
        <f t="shared" si="84"/>
        <v>#REF!</v>
      </c>
      <c r="DG95" s="42" t="e">
        <f t="shared" si="84"/>
        <v>#REF!</v>
      </c>
      <c r="DH95" s="42" t="e">
        <f t="shared" si="84"/>
        <v>#REF!</v>
      </c>
      <c r="DI95" s="42" t="e">
        <f t="shared" si="84"/>
        <v>#REF!</v>
      </c>
      <c r="DJ95" s="42" t="e">
        <f t="shared" si="84"/>
        <v>#REF!</v>
      </c>
      <c r="DK95" s="42" t="e">
        <f t="shared" si="84"/>
        <v>#REF!</v>
      </c>
      <c r="DL95" s="42" t="e">
        <f t="shared" si="84"/>
        <v>#REF!</v>
      </c>
      <c r="DM95" s="42" t="e">
        <f t="shared" si="84"/>
        <v>#REF!</v>
      </c>
      <c r="DN95" s="42" t="e">
        <f t="shared" si="84"/>
        <v>#REF!</v>
      </c>
      <c r="DO95" s="42" t="e">
        <f t="shared" si="84"/>
        <v>#REF!</v>
      </c>
      <c r="DP95" s="42" t="e">
        <f t="shared" si="84"/>
        <v>#REF!</v>
      </c>
      <c r="DQ95" s="42"/>
      <c r="DR95" s="42" t="e">
        <f t="shared" si="84"/>
        <v>#REF!</v>
      </c>
      <c r="DS95" s="42" t="e">
        <f t="shared" si="84"/>
        <v>#REF!</v>
      </c>
      <c r="DT95" s="42" t="e">
        <f t="shared" si="84"/>
        <v>#REF!</v>
      </c>
      <c r="DU95" s="42" t="e">
        <f t="shared" si="84"/>
        <v>#REF!</v>
      </c>
      <c r="DV95" s="42" t="e">
        <f t="shared" si="84"/>
        <v>#REF!</v>
      </c>
      <c r="DW95" s="42" t="e">
        <f t="shared" si="84"/>
        <v>#REF!</v>
      </c>
      <c r="DX95" s="42" t="e">
        <f t="shared" si="84"/>
        <v>#REF!</v>
      </c>
      <c r="DY95" s="42" t="e">
        <f t="shared" si="84"/>
        <v>#REF!</v>
      </c>
      <c r="DZ95" s="42" t="e">
        <f t="shared" si="84"/>
        <v>#REF!</v>
      </c>
      <c r="EA95" s="42" t="e">
        <f t="shared" si="84"/>
        <v>#REF!</v>
      </c>
      <c r="EB95" s="42" t="e">
        <f t="shared" si="84"/>
        <v>#REF!</v>
      </c>
      <c r="EC95" s="42" t="e">
        <f t="shared" si="84"/>
        <v>#REF!</v>
      </c>
    </row>
    <row r="96" spans="1:133" x14ac:dyDescent="0.2"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</row>
    <row r="98" spans="1:134" x14ac:dyDescent="0.2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</row>
    <row r="99" spans="1:134" x14ac:dyDescent="0.2">
      <c r="A99" s="34" t="s">
        <v>68</v>
      </c>
      <c r="B99" s="34"/>
      <c r="C99" s="34"/>
      <c r="D99" s="34"/>
    </row>
    <row r="100" spans="1:134" x14ac:dyDescent="0.2">
      <c r="A100" s="34"/>
      <c r="B100" s="35" t="s">
        <v>12</v>
      </c>
      <c r="C100" s="34"/>
      <c r="D100" s="34"/>
    </row>
    <row r="101" spans="1:134" x14ac:dyDescent="0.2">
      <c r="A101" s="13"/>
      <c r="B101" s="34"/>
      <c r="C101" s="34" t="s">
        <v>13</v>
      </c>
      <c r="D101" s="34"/>
      <c r="E101" s="48" t="e">
        <f t="shared" ref="E101:AJ101" si="85">E31</f>
        <v>#REF!</v>
      </c>
      <c r="F101" s="48" t="e">
        <f t="shared" si="85"/>
        <v>#REF!</v>
      </c>
      <c r="G101" s="48" t="e">
        <f t="shared" si="85"/>
        <v>#REF!</v>
      </c>
      <c r="H101" s="48" t="e">
        <f t="shared" si="85"/>
        <v>#REF!</v>
      </c>
      <c r="I101" s="48" t="e">
        <f t="shared" si="85"/>
        <v>#REF!</v>
      </c>
      <c r="J101" s="48" t="e">
        <f t="shared" si="85"/>
        <v>#REF!</v>
      </c>
      <c r="K101" s="48" t="e">
        <f t="shared" si="85"/>
        <v>#REF!</v>
      </c>
      <c r="L101" s="48" t="e">
        <f t="shared" si="85"/>
        <v>#REF!</v>
      </c>
      <c r="M101" s="48" t="e">
        <f t="shared" si="85"/>
        <v>#REF!</v>
      </c>
      <c r="N101" s="48" t="e">
        <f t="shared" si="85"/>
        <v>#REF!</v>
      </c>
      <c r="O101" s="48" t="e">
        <f t="shared" si="85"/>
        <v>#REF!</v>
      </c>
      <c r="P101" s="48" t="e">
        <f t="shared" si="85"/>
        <v>#REF!</v>
      </c>
      <c r="Q101" s="48" t="e">
        <f>SUM(E101:P101)</f>
        <v>#REF!</v>
      </c>
      <c r="R101" s="48" t="e">
        <f t="shared" si="85"/>
        <v>#REF!</v>
      </c>
      <c r="S101" s="48" t="e">
        <f t="shared" si="85"/>
        <v>#REF!</v>
      </c>
      <c r="T101" s="48" t="e">
        <f t="shared" si="85"/>
        <v>#REF!</v>
      </c>
      <c r="U101" s="48" t="e">
        <f t="shared" si="85"/>
        <v>#REF!</v>
      </c>
      <c r="V101" s="48" t="e">
        <f t="shared" si="85"/>
        <v>#REF!</v>
      </c>
      <c r="W101" s="48" t="e">
        <f t="shared" si="85"/>
        <v>#REF!</v>
      </c>
      <c r="X101" s="48" t="e">
        <f t="shared" si="85"/>
        <v>#REF!</v>
      </c>
      <c r="Y101" s="48" t="e">
        <f t="shared" si="85"/>
        <v>#REF!</v>
      </c>
      <c r="Z101" s="48" t="e">
        <f t="shared" si="85"/>
        <v>#REF!</v>
      </c>
      <c r="AA101" s="48" t="e">
        <f t="shared" si="85"/>
        <v>#REF!</v>
      </c>
      <c r="AB101" s="48" t="e">
        <f t="shared" si="85"/>
        <v>#REF!</v>
      </c>
      <c r="AC101" s="48" t="e">
        <f t="shared" si="85"/>
        <v>#REF!</v>
      </c>
      <c r="AD101" s="48" t="e">
        <f>SUM(R101:AC101)</f>
        <v>#REF!</v>
      </c>
      <c r="AE101" s="48" t="e">
        <f t="shared" si="85"/>
        <v>#REF!</v>
      </c>
      <c r="AF101" s="48" t="e">
        <f t="shared" si="85"/>
        <v>#REF!</v>
      </c>
      <c r="AG101" s="48" t="e">
        <f t="shared" si="85"/>
        <v>#REF!</v>
      </c>
      <c r="AH101" s="48" t="e">
        <f t="shared" si="85"/>
        <v>#REF!</v>
      </c>
      <c r="AI101" s="48" t="e">
        <f t="shared" si="85"/>
        <v>#REF!</v>
      </c>
      <c r="AJ101" s="48" t="e">
        <f t="shared" si="85"/>
        <v>#REF!</v>
      </c>
      <c r="AK101" s="48" t="e">
        <f t="shared" ref="AK101:BP101" si="86">AK31</f>
        <v>#REF!</v>
      </c>
      <c r="AL101" s="48" t="e">
        <f t="shared" si="86"/>
        <v>#REF!</v>
      </c>
      <c r="AM101" s="48" t="e">
        <f t="shared" si="86"/>
        <v>#REF!</v>
      </c>
      <c r="AN101" s="48" t="e">
        <f t="shared" si="86"/>
        <v>#REF!</v>
      </c>
      <c r="AO101" s="48" t="e">
        <f t="shared" si="86"/>
        <v>#REF!</v>
      </c>
      <c r="AP101" s="48" t="e">
        <f t="shared" si="86"/>
        <v>#REF!</v>
      </c>
      <c r="AQ101" s="48" t="e">
        <f>SUM(AE101:AP101)</f>
        <v>#REF!</v>
      </c>
      <c r="AR101" s="48" t="e">
        <f t="shared" si="86"/>
        <v>#REF!</v>
      </c>
      <c r="AS101" s="48" t="e">
        <f t="shared" si="86"/>
        <v>#REF!</v>
      </c>
      <c r="AT101" s="48" t="e">
        <f t="shared" si="86"/>
        <v>#REF!</v>
      </c>
      <c r="AU101" s="48" t="e">
        <f t="shared" si="86"/>
        <v>#REF!</v>
      </c>
      <c r="AV101" s="48" t="e">
        <f t="shared" si="86"/>
        <v>#REF!</v>
      </c>
      <c r="AW101" s="48" t="e">
        <f t="shared" si="86"/>
        <v>#REF!</v>
      </c>
      <c r="AX101" s="48" t="e">
        <f t="shared" si="86"/>
        <v>#REF!</v>
      </c>
      <c r="AY101" s="48" t="e">
        <f t="shared" si="86"/>
        <v>#REF!</v>
      </c>
      <c r="AZ101" s="48" t="e">
        <f t="shared" si="86"/>
        <v>#REF!</v>
      </c>
      <c r="BA101" s="48" t="e">
        <f t="shared" si="86"/>
        <v>#REF!</v>
      </c>
      <c r="BB101" s="48" t="e">
        <f t="shared" si="86"/>
        <v>#REF!</v>
      </c>
      <c r="BC101" s="48" t="e">
        <f t="shared" si="86"/>
        <v>#REF!</v>
      </c>
      <c r="BD101" s="48" t="e">
        <f>SUM(AR101:BC101)</f>
        <v>#REF!</v>
      </c>
      <c r="BE101" s="48" t="e">
        <f t="shared" si="86"/>
        <v>#REF!</v>
      </c>
      <c r="BF101" s="48" t="e">
        <f t="shared" si="86"/>
        <v>#REF!</v>
      </c>
      <c r="BG101" s="48" t="e">
        <f t="shared" si="86"/>
        <v>#REF!</v>
      </c>
      <c r="BH101" s="48" t="e">
        <f t="shared" si="86"/>
        <v>#REF!</v>
      </c>
      <c r="BI101" s="48" t="e">
        <f t="shared" si="86"/>
        <v>#REF!</v>
      </c>
      <c r="BJ101" s="48" t="e">
        <f t="shared" si="86"/>
        <v>#REF!</v>
      </c>
      <c r="BK101" s="48" t="e">
        <f t="shared" si="86"/>
        <v>#REF!</v>
      </c>
      <c r="BL101" s="48" t="e">
        <f t="shared" si="86"/>
        <v>#REF!</v>
      </c>
      <c r="BM101" s="48" t="e">
        <f t="shared" si="86"/>
        <v>#REF!</v>
      </c>
      <c r="BN101" s="48" t="e">
        <f t="shared" si="86"/>
        <v>#REF!</v>
      </c>
      <c r="BO101" s="48" t="e">
        <f t="shared" si="86"/>
        <v>#REF!</v>
      </c>
      <c r="BP101" s="48" t="e">
        <f t="shared" si="86"/>
        <v>#REF!</v>
      </c>
      <c r="BQ101" s="48" t="e">
        <f>SUM(BE101:BP101)</f>
        <v>#REF!</v>
      </c>
      <c r="BR101" s="48" t="e">
        <f t="shared" ref="BR101:CV101" si="87">BR31</f>
        <v>#REF!</v>
      </c>
      <c r="BS101" s="48" t="e">
        <f t="shared" si="87"/>
        <v>#REF!</v>
      </c>
      <c r="BT101" s="48" t="e">
        <f t="shared" si="87"/>
        <v>#REF!</v>
      </c>
      <c r="BU101" s="48" t="e">
        <f t="shared" si="87"/>
        <v>#REF!</v>
      </c>
      <c r="BV101" s="48" t="e">
        <f t="shared" si="87"/>
        <v>#REF!</v>
      </c>
      <c r="BW101" s="48" t="e">
        <f t="shared" si="87"/>
        <v>#REF!</v>
      </c>
      <c r="BX101" s="48" t="e">
        <f t="shared" si="87"/>
        <v>#REF!</v>
      </c>
      <c r="BY101" s="48" t="e">
        <f t="shared" si="87"/>
        <v>#REF!</v>
      </c>
      <c r="BZ101" s="48" t="e">
        <f t="shared" si="87"/>
        <v>#REF!</v>
      </c>
      <c r="CA101" s="48" t="e">
        <f t="shared" si="87"/>
        <v>#REF!</v>
      </c>
      <c r="CB101" s="48" t="e">
        <f t="shared" si="87"/>
        <v>#REF!</v>
      </c>
      <c r="CC101" s="48" t="e">
        <f t="shared" si="87"/>
        <v>#REF!</v>
      </c>
      <c r="CD101" s="48" t="e">
        <f>SUM(BR101:CC101)</f>
        <v>#REF!</v>
      </c>
      <c r="CE101" s="48" t="e">
        <f t="shared" si="87"/>
        <v>#REF!</v>
      </c>
      <c r="CF101" s="48" t="e">
        <f t="shared" si="87"/>
        <v>#REF!</v>
      </c>
      <c r="CG101" s="48" t="e">
        <f t="shared" si="87"/>
        <v>#REF!</v>
      </c>
      <c r="CH101" s="48" t="e">
        <f t="shared" si="87"/>
        <v>#REF!</v>
      </c>
      <c r="CI101" s="48" t="e">
        <f t="shared" si="87"/>
        <v>#REF!</v>
      </c>
      <c r="CJ101" s="48" t="e">
        <f t="shared" si="87"/>
        <v>#REF!</v>
      </c>
      <c r="CK101" s="48" t="e">
        <f t="shared" si="87"/>
        <v>#REF!</v>
      </c>
      <c r="CL101" s="48" t="e">
        <f t="shared" si="87"/>
        <v>#REF!</v>
      </c>
      <c r="CM101" s="48" t="e">
        <f t="shared" si="87"/>
        <v>#REF!</v>
      </c>
      <c r="CN101" s="48" t="e">
        <f t="shared" si="87"/>
        <v>#REF!</v>
      </c>
      <c r="CO101" s="48" t="e">
        <f t="shared" si="87"/>
        <v>#REF!</v>
      </c>
      <c r="CP101" s="48" t="e">
        <f t="shared" si="87"/>
        <v>#REF!</v>
      </c>
      <c r="CQ101" s="48" t="e">
        <f>SUM(CE101:CP101)</f>
        <v>#REF!</v>
      </c>
      <c r="CR101" s="48" t="e">
        <f t="shared" si="87"/>
        <v>#REF!</v>
      </c>
      <c r="CS101" s="48" t="e">
        <f t="shared" si="87"/>
        <v>#REF!</v>
      </c>
      <c r="CT101" s="48" t="e">
        <f t="shared" si="87"/>
        <v>#REF!</v>
      </c>
      <c r="CU101" s="48" t="e">
        <f t="shared" si="87"/>
        <v>#REF!</v>
      </c>
      <c r="CV101" s="48" t="e">
        <f t="shared" si="87"/>
        <v>#REF!</v>
      </c>
      <c r="CW101" s="48" t="e">
        <f t="shared" ref="CW101:EC101" si="88">CW31</f>
        <v>#REF!</v>
      </c>
      <c r="CX101" s="48" t="e">
        <f t="shared" si="88"/>
        <v>#REF!</v>
      </c>
      <c r="CY101" s="48" t="e">
        <f t="shared" si="88"/>
        <v>#REF!</v>
      </c>
      <c r="CZ101" s="48" t="e">
        <f t="shared" si="88"/>
        <v>#REF!</v>
      </c>
      <c r="DA101" s="48" t="e">
        <f t="shared" si="88"/>
        <v>#REF!</v>
      </c>
      <c r="DB101" s="48" t="e">
        <f t="shared" si="88"/>
        <v>#REF!</v>
      </c>
      <c r="DC101" s="48" t="e">
        <f t="shared" si="88"/>
        <v>#REF!</v>
      </c>
      <c r="DD101" s="48" t="e">
        <f>SUM(CR101:DC101)</f>
        <v>#REF!</v>
      </c>
      <c r="DE101" s="48" t="e">
        <f t="shared" si="88"/>
        <v>#REF!</v>
      </c>
      <c r="DF101" s="48" t="e">
        <f t="shared" si="88"/>
        <v>#REF!</v>
      </c>
      <c r="DG101" s="48" t="e">
        <f t="shared" si="88"/>
        <v>#REF!</v>
      </c>
      <c r="DH101" s="48" t="e">
        <f t="shared" si="88"/>
        <v>#REF!</v>
      </c>
      <c r="DI101" s="48" t="e">
        <f t="shared" si="88"/>
        <v>#REF!</v>
      </c>
      <c r="DJ101" s="48" t="e">
        <f t="shared" si="88"/>
        <v>#REF!</v>
      </c>
      <c r="DK101" s="48" t="e">
        <f t="shared" si="88"/>
        <v>#REF!</v>
      </c>
      <c r="DL101" s="48" t="e">
        <f t="shared" si="88"/>
        <v>#REF!</v>
      </c>
      <c r="DM101" s="48" t="e">
        <f t="shared" si="88"/>
        <v>#REF!</v>
      </c>
      <c r="DN101" s="48" t="e">
        <f t="shared" si="88"/>
        <v>#REF!</v>
      </c>
      <c r="DO101" s="48" t="e">
        <f t="shared" si="88"/>
        <v>#REF!</v>
      </c>
      <c r="DP101" s="48" t="e">
        <f t="shared" si="88"/>
        <v>#REF!</v>
      </c>
      <c r="DQ101" s="48" t="e">
        <f>SUM(DE101:DP101)</f>
        <v>#REF!</v>
      </c>
      <c r="DR101" s="48" t="e">
        <f t="shared" si="88"/>
        <v>#REF!</v>
      </c>
      <c r="DS101" s="48" t="e">
        <f t="shared" si="88"/>
        <v>#REF!</v>
      </c>
      <c r="DT101" s="48" t="e">
        <f t="shared" si="88"/>
        <v>#REF!</v>
      </c>
      <c r="DU101" s="48" t="e">
        <f t="shared" si="88"/>
        <v>#REF!</v>
      </c>
      <c r="DV101" s="48" t="e">
        <f t="shared" si="88"/>
        <v>#REF!</v>
      </c>
      <c r="DW101" s="48" t="e">
        <f t="shared" si="88"/>
        <v>#REF!</v>
      </c>
      <c r="DX101" s="48" t="e">
        <f t="shared" si="88"/>
        <v>#REF!</v>
      </c>
      <c r="DY101" s="48" t="e">
        <f t="shared" si="88"/>
        <v>#REF!</v>
      </c>
      <c r="DZ101" s="48" t="e">
        <f t="shared" si="88"/>
        <v>#REF!</v>
      </c>
      <c r="EA101" s="48" t="e">
        <f t="shared" si="88"/>
        <v>#REF!</v>
      </c>
      <c r="EB101" s="48" t="e">
        <f t="shared" si="88"/>
        <v>#REF!</v>
      </c>
      <c r="EC101" s="48" t="e">
        <f t="shared" si="88"/>
        <v>#REF!</v>
      </c>
      <c r="ED101" s="48" t="e">
        <f>SUM(DR101:EC101)</f>
        <v>#REF!</v>
      </c>
    </row>
    <row r="102" spans="1:134" x14ac:dyDescent="0.2">
      <c r="A102" s="13"/>
      <c r="B102" s="34"/>
      <c r="C102" s="34" t="s">
        <v>14</v>
      </c>
      <c r="D102" s="34"/>
      <c r="E102" s="48" t="e">
        <f>E67</f>
        <v>#REF!</v>
      </c>
      <c r="F102" s="48" t="e">
        <f t="shared" ref="F102:R102" si="89">F67</f>
        <v>#REF!</v>
      </c>
      <c r="G102" s="48" t="e">
        <f t="shared" si="89"/>
        <v>#REF!</v>
      </c>
      <c r="H102" s="48" t="e">
        <f t="shared" si="89"/>
        <v>#REF!</v>
      </c>
      <c r="I102" s="48" t="e">
        <f t="shared" si="89"/>
        <v>#REF!</v>
      </c>
      <c r="J102" s="48" t="e">
        <f t="shared" si="89"/>
        <v>#REF!</v>
      </c>
      <c r="K102" s="48" t="e">
        <f t="shared" si="89"/>
        <v>#REF!</v>
      </c>
      <c r="L102" s="48" t="e">
        <f t="shared" si="89"/>
        <v>#REF!</v>
      </c>
      <c r="M102" s="48" t="e">
        <f t="shared" si="89"/>
        <v>#REF!</v>
      </c>
      <c r="N102" s="48" t="e">
        <f t="shared" si="89"/>
        <v>#REF!</v>
      </c>
      <c r="O102" s="48" t="e">
        <f t="shared" si="89"/>
        <v>#REF!</v>
      </c>
      <c r="P102" s="48" t="e">
        <f t="shared" si="89"/>
        <v>#REF!</v>
      </c>
      <c r="Q102" s="48" t="e">
        <f>SUM(E102:P102)</f>
        <v>#REF!</v>
      </c>
      <c r="R102" s="48" t="e">
        <f t="shared" si="89"/>
        <v>#REF!</v>
      </c>
      <c r="S102" s="48" t="e">
        <f t="shared" ref="S102:CC102" si="90">S67</f>
        <v>#REF!</v>
      </c>
      <c r="T102" s="48" t="e">
        <f t="shared" si="90"/>
        <v>#REF!</v>
      </c>
      <c r="U102" s="48" t="e">
        <f t="shared" si="90"/>
        <v>#REF!</v>
      </c>
      <c r="V102" s="48" t="e">
        <f t="shared" si="90"/>
        <v>#REF!</v>
      </c>
      <c r="W102" s="48" t="e">
        <f t="shared" si="90"/>
        <v>#REF!</v>
      </c>
      <c r="X102" s="48" t="e">
        <f t="shared" si="90"/>
        <v>#REF!</v>
      </c>
      <c r="Y102" s="48" t="e">
        <f t="shared" si="90"/>
        <v>#REF!</v>
      </c>
      <c r="Z102" s="48" t="e">
        <f t="shared" si="90"/>
        <v>#REF!</v>
      </c>
      <c r="AA102" s="48" t="e">
        <f t="shared" si="90"/>
        <v>#REF!</v>
      </c>
      <c r="AB102" s="48" t="e">
        <f t="shared" si="90"/>
        <v>#REF!</v>
      </c>
      <c r="AC102" s="48" t="e">
        <f t="shared" si="90"/>
        <v>#REF!</v>
      </c>
      <c r="AD102" s="48" t="e">
        <f>SUM(R102:AC102)</f>
        <v>#REF!</v>
      </c>
      <c r="AE102" s="48" t="e">
        <f t="shared" si="90"/>
        <v>#REF!</v>
      </c>
      <c r="AF102" s="48" t="e">
        <f t="shared" si="90"/>
        <v>#REF!</v>
      </c>
      <c r="AG102" s="48" t="e">
        <f t="shared" si="90"/>
        <v>#REF!</v>
      </c>
      <c r="AH102" s="48" t="e">
        <f t="shared" si="90"/>
        <v>#REF!</v>
      </c>
      <c r="AI102" s="48" t="e">
        <f t="shared" si="90"/>
        <v>#REF!</v>
      </c>
      <c r="AJ102" s="48" t="e">
        <f t="shared" si="90"/>
        <v>#REF!</v>
      </c>
      <c r="AK102" s="48" t="e">
        <f t="shared" si="90"/>
        <v>#REF!</v>
      </c>
      <c r="AL102" s="48" t="e">
        <f t="shared" si="90"/>
        <v>#REF!</v>
      </c>
      <c r="AM102" s="48" t="e">
        <f t="shared" si="90"/>
        <v>#REF!</v>
      </c>
      <c r="AN102" s="48" t="e">
        <f t="shared" si="90"/>
        <v>#REF!</v>
      </c>
      <c r="AO102" s="48" t="e">
        <f t="shared" si="90"/>
        <v>#REF!</v>
      </c>
      <c r="AP102" s="48" t="e">
        <f t="shared" si="90"/>
        <v>#REF!</v>
      </c>
      <c r="AQ102" s="48" t="e">
        <f>SUM(AE102:AP102)</f>
        <v>#REF!</v>
      </c>
      <c r="AR102" s="48" t="e">
        <f t="shared" si="90"/>
        <v>#REF!</v>
      </c>
      <c r="AS102" s="48" t="e">
        <f t="shared" si="90"/>
        <v>#REF!</v>
      </c>
      <c r="AT102" s="48" t="e">
        <f t="shared" si="90"/>
        <v>#REF!</v>
      </c>
      <c r="AU102" s="48" t="e">
        <f t="shared" si="90"/>
        <v>#REF!</v>
      </c>
      <c r="AV102" s="48" t="e">
        <f t="shared" si="90"/>
        <v>#REF!</v>
      </c>
      <c r="AW102" s="48" t="e">
        <f t="shared" si="90"/>
        <v>#REF!</v>
      </c>
      <c r="AX102" s="48" t="e">
        <f t="shared" si="90"/>
        <v>#REF!</v>
      </c>
      <c r="AY102" s="48" t="e">
        <f t="shared" si="90"/>
        <v>#REF!</v>
      </c>
      <c r="AZ102" s="48" t="e">
        <f t="shared" si="90"/>
        <v>#REF!</v>
      </c>
      <c r="BA102" s="48" t="e">
        <f t="shared" si="90"/>
        <v>#REF!</v>
      </c>
      <c r="BB102" s="48" t="e">
        <f t="shared" si="90"/>
        <v>#REF!</v>
      </c>
      <c r="BC102" s="48" t="e">
        <f t="shared" si="90"/>
        <v>#REF!</v>
      </c>
      <c r="BD102" s="48" t="e">
        <f>SUM(AR102:BC102)</f>
        <v>#REF!</v>
      </c>
      <c r="BE102" s="48" t="e">
        <f t="shared" si="90"/>
        <v>#REF!</v>
      </c>
      <c r="BF102" s="48" t="e">
        <f t="shared" si="90"/>
        <v>#REF!</v>
      </c>
      <c r="BG102" s="48" t="e">
        <f t="shared" si="90"/>
        <v>#REF!</v>
      </c>
      <c r="BH102" s="48" t="e">
        <f t="shared" si="90"/>
        <v>#REF!</v>
      </c>
      <c r="BI102" s="48" t="e">
        <f t="shared" si="90"/>
        <v>#REF!</v>
      </c>
      <c r="BJ102" s="48" t="e">
        <f t="shared" si="90"/>
        <v>#REF!</v>
      </c>
      <c r="BK102" s="48" t="e">
        <f t="shared" si="90"/>
        <v>#REF!</v>
      </c>
      <c r="BL102" s="48" t="e">
        <f t="shared" si="90"/>
        <v>#REF!</v>
      </c>
      <c r="BM102" s="48" t="e">
        <f t="shared" si="90"/>
        <v>#REF!</v>
      </c>
      <c r="BN102" s="48" t="e">
        <f t="shared" si="90"/>
        <v>#REF!</v>
      </c>
      <c r="BO102" s="48" t="e">
        <f t="shared" si="90"/>
        <v>#REF!</v>
      </c>
      <c r="BP102" s="48" t="e">
        <f t="shared" si="90"/>
        <v>#REF!</v>
      </c>
      <c r="BQ102" s="48" t="e">
        <f>SUM(BE102:BP102)</f>
        <v>#REF!</v>
      </c>
      <c r="BR102" s="48" t="e">
        <f t="shared" si="90"/>
        <v>#REF!</v>
      </c>
      <c r="BS102" s="48" t="e">
        <f t="shared" si="90"/>
        <v>#REF!</v>
      </c>
      <c r="BT102" s="48" t="e">
        <f t="shared" si="90"/>
        <v>#REF!</v>
      </c>
      <c r="BU102" s="48" t="e">
        <f t="shared" si="90"/>
        <v>#REF!</v>
      </c>
      <c r="BV102" s="48" t="e">
        <f t="shared" si="90"/>
        <v>#REF!</v>
      </c>
      <c r="BW102" s="48" t="e">
        <f t="shared" si="90"/>
        <v>#REF!</v>
      </c>
      <c r="BX102" s="48" t="e">
        <f t="shared" si="90"/>
        <v>#REF!</v>
      </c>
      <c r="BY102" s="48" t="e">
        <f t="shared" si="90"/>
        <v>#REF!</v>
      </c>
      <c r="BZ102" s="48" t="e">
        <f t="shared" si="90"/>
        <v>#REF!</v>
      </c>
      <c r="CA102" s="48" t="e">
        <f t="shared" si="90"/>
        <v>#REF!</v>
      </c>
      <c r="CB102" s="48" t="e">
        <f t="shared" si="90"/>
        <v>#REF!</v>
      </c>
      <c r="CC102" s="48" t="e">
        <f t="shared" si="90"/>
        <v>#REF!</v>
      </c>
      <c r="CD102" s="48" t="e">
        <f>SUM(BR102:CC102)</f>
        <v>#REF!</v>
      </c>
      <c r="CE102" s="48" t="e">
        <f t="shared" ref="CE102:EC102" si="91">CE67</f>
        <v>#REF!</v>
      </c>
      <c r="CF102" s="48" t="e">
        <f t="shared" si="91"/>
        <v>#REF!</v>
      </c>
      <c r="CG102" s="48" t="e">
        <f t="shared" si="91"/>
        <v>#REF!</v>
      </c>
      <c r="CH102" s="48" t="e">
        <f t="shared" si="91"/>
        <v>#REF!</v>
      </c>
      <c r="CI102" s="48" t="e">
        <f t="shared" si="91"/>
        <v>#REF!</v>
      </c>
      <c r="CJ102" s="48" t="e">
        <f t="shared" si="91"/>
        <v>#REF!</v>
      </c>
      <c r="CK102" s="48" t="e">
        <f t="shared" si="91"/>
        <v>#REF!</v>
      </c>
      <c r="CL102" s="48" t="e">
        <f t="shared" si="91"/>
        <v>#REF!</v>
      </c>
      <c r="CM102" s="48" t="e">
        <f t="shared" si="91"/>
        <v>#REF!</v>
      </c>
      <c r="CN102" s="48" t="e">
        <f t="shared" si="91"/>
        <v>#REF!</v>
      </c>
      <c r="CO102" s="48" t="e">
        <f t="shared" si="91"/>
        <v>#REF!</v>
      </c>
      <c r="CP102" s="48" t="e">
        <f t="shared" si="91"/>
        <v>#REF!</v>
      </c>
      <c r="CQ102" s="48" t="e">
        <f>SUM(CE102:CP102)</f>
        <v>#REF!</v>
      </c>
      <c r="CR102" s="48" t="e">
        <f t="shared" si="91"/>
        <v>#REF!</v>
      </c>
      <c r="CS102" s="48" t="e">
        <f t="shared" si="91"/>
        <v>#REF!</v>
      </c>
      <c r="CT102" s="48" t="e">
        <f t="shared" si="91"/>
        <v>#REF!</v>
      </c>
      <c r="CU102" s="48" t="e">
        <f t="shared" si="91"/>
        <v>#REF!</v>
      </c>
      <c r="CV102" s="48" t="e">
        <f t="shared" si="91"/>
        <v>#REF!</v>
      </c>
      <c r="CW102" s="48" t="e">
        <f t="shared" si="91"/>
        <v>#REF!</v>
      </c>
      <c r="CX102" s="48" t="e">
        <f t="shared" si="91"/>
        <v>#REF!</v>
      </c>
      <c r="CY102" s="48" t="e">
        <f t="shared" si="91"/>
        <v>#REF!</v>
      </c>
      <c r="CZ102" s="48" t="e">
        <f t="shared" si="91"/>
        <v>#REF!</v>
      </c>
      <c r="DA102" s="48" t="e">
        <f t="shared" si="91"/>
        <v>#REF!</v>
      </c>
      <c r="DB102" s="48" t="e">
        <f t="shared" si="91"/>
        <v>#REF!</v>
      </c>
      <c r="DC102" s="48" t="e">
        <f t="shared" si="91"/>
        <v>#REF!</v>
      </c>
      <c r="DD102" s="48" t="e">
        <f>SUM(CR102:DC102)</f>
        <v>#REF!</v>
      </c>
      <c r="DE102" s="48" t="e">
        <f t="shared" si="91"/>
        <v>#REF!</v>
      </c>
      <c r="DF102" s="48" t="e">
        <f t="shared" si="91"/>
        <v>#REF!</v>
      </c>
      <c r="DG102" s="48" t="e">
        <f t="shared" si="91"/>
        <v>#REF!</v>
      </c>
      <c r="DH102" s="48" t="e">
        <f t="shared" si="91"/>
        <v>#REF!</v>
      </c>
      <c r="DI102" s="48" t="e">
        <f t="shared" si="91"/>
        <v>#REF!</v>
      </c>
      <c r="DJ102" s="48" t="e">
        <f t="shared" si="91"/>
        <v>#REF!</v>
      </c>
      <c r="DK102" s="48" t="e">
        <f t="shared" si="91"/>
        <v>#REF!</v>
      </c>
      <c r="DL102" s="48" t="e">
        <f t="shared" si="91"/>
        <v>#REF!</v>
      </c>
      <c r="DM102" s="48" t="e">
        <f t="shared" si="91"/>
        <v>#REF!</v>
      </c>
      <c r="DN102" s="48" t="e">
        <f t="shared" si="91"/>
        <v>#REF!</v>
      </c>
      <c r="DO102" s="48" t="e">
        <f t="shared" si="91"/>
        <v>#REF!</v>
      </c>
      <c r="DP102" s="48" t="e">
        <f t="shared" si="91"/>
        <v>#REF!</v>
      </c>
      <c r="DQ102" s="48" t="e">
        <f>SUM(DE102:DP102)</f>
        <v>#REF!</v>
      </c>
      <c r="DR102" s="48" t="e">
        <f t="shared" si="91"/>
        <v>#REF!</v>
      </c>
      <c r="DS102" s="48" t="e">
        <f t="shared" si="91"/>
        <v>#REF!</v>
      </c>
      <c r="DT102" s="48" t="e">
        <f t="shared" si="91"/>
        <v>#REF!</v>
      </c>
      <c r="DU102" s="48" t="e">
        <f t="shared" si="91"/>
        <v>#REF!</v>
      </c>
      <c r="DV102" s="48" t="e">
        <f t="shared" si="91"/>
        <v>#REF!</v>
      </c>
      <c r="DW102" s="48" t="e">
        <f t="shared" si="91"/>
        <v>#REF!</v>
      </c>
      <c r="DX102" s="48" t="e">
        <f t="shared" si="91"/>
        <v>#REF!</v>
      </c>
      <c r="DY102" s="48" t="e">
        <f t="shared" si="91"/>
        <v>#REF!</v>
      </c>
      <c r="DZ102" s="48" t="e">
        <f t="shared" si="91"/>
        <v>#REF!</v>
      </c>
      <c r="EA102" s="48" t="e">
        <f t="shared" si="91"/>
        <v>#REF!</v>
      </c>
      <c r="EB102" s="48" t="e">
        <f t="shared" si="91"/>
        <v>#REF!</v>
      </c>
      <c r="EC102" s="48" t="e">
        <f t="shared" si="91"/>
        <v>#REF!</v>
      </c>
      <c r="ED102" s="48" t="e">
        <f>SUM(DR102:EC102)</f>
        <v>#REF!</v>
      </c>
    </row>
    <row r="103" spans="1:134" x14ac:dyDescent="0.2">
      <c r="B103" s="34"/>
      <c r="C103" s="34"/>
      <c r="D103" s="34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</row>
    <row r="104" spans="1:134" x14ac:dyDescent="0.2">
      <c r="B104" s="34" t="s">
        <v>78</v>
      </c>
      <c r="C104" s="34"/>
      <c r="D104" s="34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</row>
    <row r="105" spans="1:134" x14ac:dyDescent="0.2">
      <c r="A105" s="13"/>
      <c r="B105" s="34"/>
      <c r="C105" s="34" t="s">
        <v>13</v>
      </c>
      <c r="D105" s="34"/>
      <c r="E105" s="45" t="e">
        <f t="shared" ref="E105:AJ105" si="92">E35</f>
        <v>#REF!</v>
      </c>
      <c r="F105" s="45" t="e">
        <f t="shared" si="92"/>
        <v>#REF!</v>
      </c>
      <c r="G105" s="45" t="e">
        <f t="shared" si="92"/>
        <v>#REF!</v>
      </c>
      <c r="H105" s="45" t="e">
        <f t="shared" si="92"/>
        <v>#REF!</v>
      </c>
      <c r="I105" s="45" t="e">
        <f t="shared" si="92"/>
        <v>#REF!</v>
      </c>
      <c r="J105" s="45" t="e">
        <f t="shared" si="92"/>
        <v>#REF!</v>
      </c>
      <c r="K105" s="45" t="e">
        <f t="shared" si="92"/>
        <v>#REF!</v>
      </c>
      <c r="L105" s="45" t="e">
        <f t="shared" si="92"/>
        <v>#REF!</v>
      </c>
      <c r="M105" s="45" t="e">
        <f t="shared" si="92"/>
        <v>#REF!</v>
      </c>
      <c r="N105" s="45" t="e">
        <f t="shared" si="92"/>
        <v>#REF!</v>
      </c>
      <c r="O105" s="45" t="e">
        <f t="shared" si="92"/>
        <v>#REF!</v>
      </c>
      <c r="P105" s="45" t="e">
        <f t="shared" si="92"/>
        <v>#REF!</v>
      </c>
      <c r="Q105" s="48" t="e">
        <f t="shared" ref="Q105:Q106" si="93">SUM(E105:P105)</f>
        <v>#REF!</v>
      </c>
      <c r="R105" s="45" t="e">
        <f t="shared" si="92"/>
        <v>#REF!</v>
      </c>
      <c r="S105" s="45" t="e">
        <f t="shared" si="92"/>
        <v>#REF!</v>
      </c>
      <c r="T105" s="45" t="e">
        <f t="shared" si="92"/>
        <v>#REF!</v>
      </c>
      <c r="U105" s="45" t="e">
        <f t="shared" si="92"/>
        <v>#REF!</v>
      </c>
      <c r="V105" s="45" t="e">
        <f t="shared" si="92"/>
        <v>#REF!</v>
      </c>
      <c r="W105" s="45" t="e">
        <f t="shared" si="92"/>
        <v>#REF!</v>
      </c>
      <c r="X105" s="45" t="e">
        <f t="shared" si="92"/>
        <v>#REF!</v>
      </c>
      <c r="Y105" s="45" t="e">
        <f t="shared" si="92"/>
        <v>#REF!</v>
      </c>
      <c r="Z105" s="45" t="e">
        <f t="shared" si="92"/>
        <v>#REF!</v>
      </c>
      <c r="AA105" s="45" t="e">
        <f t="shared" si="92"/>
        <v>#REF!</v>
      </c>
      <c r="AB105" s="45" t="e">
        <f t="shared" si="92"/>
        <v>#REF!</v>
      </c>
      <c r="AC105" s="45" t="e">
        <f t="shared" si="92"/>
        <v>#REF!</v>
      </c>
      <c r="AD105" s="48" t="e">
        <f t="shared" ref="AD105:AD106" si="94">SUM(R105:AC105)</f>
        <v>#REF!</v>
      </c>
      <c r="AE105" s="45" t="e">
        <f t="shared" si="92"/>
        <v>#REF!</v>
      </c>
      <c r="AF105" s="45" t="e">
        <f t="shared" si="92"/>
        <v>#REF!</v>
      </c>
      <c r="AG105" s="45" t="e">
        <f t="shared" si="92"/>
        <v>#REF!</v>
      </c>
      <c r="AH105" s="45" t="e">
        <f t="shared" si="92"/>
        <v>#REF!</v>
      </c>
      <c r="AI105" s="45" t="e">
        <f t="shared" si="92"/>
        <v>#REF!</v>
      </c>
      <c r="AJ105" s="45" t="e">
        <f t="shared" si="92"/>
        <v>#REF!</v>
      </c>
      <c r="AK105" s="45" t="e">
        <f t="shared" ref="AK105:BP105" si="95">AK35</f>
        <v>#REF!</v>
      </c>
      <c r="AL105" s="45" t="e">
        <f t="shared" si="95"/>
        <v>#REF!</v>
      </c>
      <c r="AM105" s="45" t="e">
        <f t="shared" si="95"/>
        <v>#REF!</v>
      </c>
      <c r="AN105" s="45" t="e">
        <f t="shared" si="95"/>
        <v>#REF!</v>
      </c>
      <c r="AO105" s="45" t="e">
        <f t="shared" si="95"/>
        <v>#REF!</v>
      </c>
      <c r="AP105" s="45" t="e">
        <f t="shared" si="95"/>
        <v>#REF!</v>
      </c>
      <c r="AQ105" s="48" t="e">
        <f t="shared" ref="AQ105:AQ106" si="96">SUM(AE105:AP105)</f>
        <v>#REF!</v>
      </c>
      <c r="AR105" s="45" t="e">
        <f t="shared" si="95"/>
        <v>#REF!</v>
      </c>
      <c r="AS105" s="45" t="e">
        <f t="shared" si="95"/>
        <v>#REF!</v>
      </c>
      <c r="AT105" s="45" t="e">
        <f t="shared" si="95"/>
        <v>#REF!</v>
      </c>
      <c r="AU105" s="45" t="e">
        <f t="shared" si="95"/>
        <v>#REF!</v>
      </c>
      <c r="AV105" s="45" t="e">
        <f t="shared" si="95"/>
        <v>#REF!</v>
      </c>
      <c r="AW105" s="45" t="e">
        <f t="shared" si="95"/>
        <v>#REF!</v>
      </c>
      <c r="AX105" s="45" t="e">
        <f t="shared" si="95"/>
        <v>#REF!</v>
      </c>
      <c r="AY105" s="45" t="e">
        <f t="shared" si="95"/>
        <v>#REF!</v>
      </c>
      <c r="AZ105" s="45" t="e">
        <f t="shared" si="95"/>
        <v>#REF!</v>
      </c>
      <c r="BA105" s="45" t="e">
        <f t="shared" si="95"/>
        <v>#REF!</v>
      </c>
      <c r="BB105" s="45" t="e">
        <f t="shared" si="95"/>
        <v>#REF!</v>
      </c>
      <c r="BC105" s="45" t="e">
        <f t="shared" si="95"/>
        <v>#REF!</v>
      </c>
      <c r="BD105" s="48" t="e">
        <f t="shared" ref="BD105:BD106" si="97">SUM(AR105:BC105)</f>
        <v>#REF!</v>
      </c>
      <c r="BE105" s="45" t="e">
        <f t="shared" si="95"/>
        <v>#REF!</v>
      </c>
      <c r="BF105" s="45" t="e">
        <f t="shared" si="95"/>
        <v>#REF!</v>
      </c>
      <c r="BG105" s="45" t="e">
        <f t="shared" si="95"/>
        <v>#REF!</v>
      </c>
      <c r="BH105" s="45" t="e">
        <f t="shared" si="95"/>
        <v>#REF!</v>
      </c>
      <c r="BI105" s="45" t="e">
        <f t="shared" si="95"/>
        <v>#REF!</v>
      </c>
      <c r="BJ105" s="45" t="e">
        <f t="shared" si="95"/>
        <v>#REF!</v>
      </c>
      <c r="BK105" s="45" t="e">
        <f t="shared" si="95"/>
        <v>#REF!</v>
      </c>
      <c r="BL105" s="45" t="e">
        <f t="shared" si="95"/>
        <v>#REF!</v>
      </c>
      <c r="BM105" s="45" t="e">
        <f t="shared" si="95"/>
        <v>#REF!</v>
      </c>
      <c r="BN105" s="45" t="e">
        <f t="shared" si="95"/>
        <v>#REF!</v>
      </c>
      <c r="BO105" s="45" t="e">
        <f t="shared" si="95"/>
        <v>#REF!</v>
      </c>
      <c r="BP105" s="45" t="e">
        <f t="shared" si="95"/>
        <v>#REF!</v>
      </c>
      <c r="BQ105" s="48" t="e">
        <f t="shared" ref="BQ105:BQ106" si="98">SUM(BE105:BP105)</f>
        <v>#REF!</v>
      </c>
      <c r="BR105" s="45" t="e">
        <f t="shared" ref="BR105:CV105" si="99">BR35</f>
        <v>#REF!</v>
      </c>
      <c r="BS105" s="45" t="e">
        <f t="shared" si="99"/>
        <v>#REF!</v>
      </c>
      <c r="BT105" s="45" t="e">
        <f t="shared" si="99"/>
        <v>#REF!</v>
      </c>
      <c r="BU105" s="45" t="e">
        <f t="shared" si="99"/>
        <v>#REF!</v>
      </c>
      <c r="BV105" s="45" t="e">
        <f t="shared" si="99"/>
        <v>#REF!</v>
      </c>
      <c r="BW105" s="45" t="e">
        <f t="shared" si="99"/>
        <v>#REF!</v>
      </c>
      <c r="BX105" s="45" t="e">
        <f t="shared" si="99"/>
        <v>#REF!</v>
      </c>
      <c r="BY105" s="45" t="e">
        <f t="shared" si="99"/>
        <v>#REF!</v>
      </c>
      <c r="BZ105" s="45" t="e">
        <f t="shared" si="99"/>
        <v>#REF!</v>
      </c>
      <c r="CA105" s="45" t="e">
        <f t="shared" si="99"/>
        <v>#REF!</v>
      </c>
      <c r="CB105" s="45" t="e">
        <f t="shared" si="99"/>
        <v>#REF!</v>
      </c>
      <c r="CC105" s="45" t="e">
        <f t="shared" si="99"/>
        <v>#REF!</v>
      </c>
      <c r="CD105" s="48" t="e">
        <f t="shared" ref="CD105:CD106" si="100">SUM(BR105:CC105)</f>
        <v>#REF!</v>
      </c>
      <c r="CE105" s="45" t="e">
        <f t="shared" si="99"/>
        <v>#REF!</v>
      </c>
      <c r="CF105" s="45" t="e">
        <f t="shared" si="99"/>
        <v>#REF!</v>
      </c>
      <c r="CG105" s="45" t="e">
        <f t="shared" si="99"/>
        <v>#REF!</v>
      </c>
      <c r="CH105" s="45" t="e">
        <f t="shared" si="99"/>
        <v>#REF!</v>
      </c>
      <c r="CI105" s="45" t="e">
        <f t="shared" si="99"/>
        <v>#REF!</v>
      </c>
      <c r="CJ105" s="45" t="e">
        <f t="shared" si="99"/>
        <v>#REF!</v>
      </c>
      <c r="CK105" s="45" t="e">
        <f t="shared" si="99"/>
        <v>#REF!</v>
      </c>
      <c r="CL105" s="45" t="e">
        <f t="shared" si="99"/>
        <v>#REF!</v>
      </c>
      <c r="CM105" s="45" t="e">
        <f t="shared" si="99"/>
        <v>#REF!</v>
      </c>
      <c r="CN105" s="45" t="e">
        <f t="shared" si="99"/>
        <v>#REF!</v>
      </c>
      <c r="CO105" s="45" t="e">
        <f t="shared" si="99"/>
        <v>#REF!</v>
      </c>
      <c r="CP105" s="45" t="e">
        <f t="shared" si="99"/>
        <v>#REF!</v>
      </c>
      <c r="CQ105" s="48" t="e">
        <f t="shared" ref="CQ105:CQ106" si="101">SUM(CE105:CP105)</f>
        <v>#REF!</v>
      </c>
      <c r="CR105" s="45" t="e">
        <f t="shared" si="99"/>
        <v>#REF!</v>
      </c>
      <c r="CS105" s="45" t="e">
        <f t="shared" si="99"/>
        <v>#REF!</v>
      </c>
      <c r="CT105" s="45" t="e">
        <f t="shared" si="99"/>
        <v>#REF!</v>
      </c>
      <c r="CU105" s="45" t="e">
        <f t="shared" si="99"/>
        <v>#REF!</v>
      </c>
      <c r="CV105" s="45" t="e">
        <f t="shared" si="99"/>
        <v>#REF!</v>
      </c>
      <c r="CW105" s="45" t="e">
        <f t="shared" ref="CW105:EC105" si="102">CW35</f>
        <v>#REF!</v>
      </c>
      <c r="CX105" s="45" t="e">
        <f t="shared" si="102"/>
        <v>#REF!</v>
      </c>
      <c r="CY105" s="45" t="e">
        <f t="shared" si="102"/>
        <v>#REF!</v>
      </c>
      <c r="CZ105" s="45" t="e">
        <f t="shared" si="102"/>
        <v>#REF!</v>
      </c>
      <c r="DA105" s="45" t="e">
        <f t="shared" si="102"/>
        <v>#REF!</v>
      </c>
      <c r="DB105" s="45" t="e">
        <f t="shared" si="102"/>
        <v>#REF!</v>
      </c>
      <c r="DC105" s="45" t="e">
        <f t="shared" si="102"/>
        <v>#REF!</v>
      </c>
      <c r="DD105" s="48" t="e">
        <f t="shared" ref="DD105:DD106" si="103">SUM(CR105:DC105)</f>
        <v>#REF!</v>
      </c>
      <c r="DE105" s="45" t="e">
        <f t="shared" si="102"/>
        <v>#REF!</v>
      </c>
      <c r="DF105" s="45" t="e">
        <f t="shared" si="102"/>
        <v>#REF!</v>
      </c>
      <c r="DG105" s="45" t="e">
        <f t="shared" si="102"/>
        <v>#REF!</v>
      </c>
      <c r="DH105" s="45" t="e">
        <f t="shared" si="102"/>
        <v>#REF!</v>
      </c>
      <c r="DI105" s="45" t="e">
        <f t="shared" si="102"/>
        <v>#REF!</v>
      </c>
      <c r="DJ105" s="45" t="e">
        <f t="shared" si="102"/>
        <v>#REF!</v>
      </c>
      <c r="DK105" s="45" t="e">
        <f t="shared" si="102"/>
        <v>#REF!</v>
      </c>
      <c r="DL105" s="45" t="e">
        <f t="shared" si="102"/>
        <v>#REF!</v>
      </c>
      <c r="DM105" s="45" t="e">
        <f t="shared" si="102"/>
        <v>#REF!</v>
      </c>
      <c r="DN105" s="45" t="e">
        <f t="shared" si="102"/>
        <v>#REF!</v>
      </c>
      <c r="DO105" s="45" t="e">
        <f t="shared" si="102"/>
        <v>#REF!</v>
      </c>
      <c r="DP105" s="45" t="e">
        <f t="shared" si="102"/>
        <v>#REF!</v>
      </c>
      <c r="DQ105" s="48" t="e">
        <f t="shared" ref="DQ105:DQ106" si="104">SUM(DE105:DP105)</f>
        <v>#REF!</v>
      </c>
      <c r="DR105" s="45" t="e">
        <f t="shared" si="102"/>
        <v>#REF!</v>
      </c>
      <c r="DS105" s="45" t="e">
        <f t="shared" si="102"/>
        <v>#REF!</v>
      </c>
      <c r="DT105" s="45" t="e">
        <f t="shared" si="102"/>
        <v>#REF!</v>
      </c>
      <c r="DU105" s="45" t="e">
        <f t="shared" si="102"/>
        <v>#REF!</v>
      </c>
      <c r="DV105" s="45" t="e">
        <f t="shared" si="102"/>
        <v>#REF!</v>
      </c>
      <c r="DW105" s="45" t="e">
        <f t="shared" si="102"/>
        <v>#REF!</v>
      </c>
      <c r="DX105" s="45" t="e">
        <f t="shared" si="102"/>
        <v>#REF!</v>
      </c>
      <c r="DY105" s="45" t="e">
        <f t="shared" si="102"/>
        <v>#REF!</v>
      </c>
      <c r="DZ105" s="45" t="e">
        <f t="shared" si="102"/>
        <v>#REF!</v>
      </c>
      <c r="EA105" s="45" t="e">
        <f t="shared" si="102"/>
        <v>#REF!</v>
      </c>
      <c r="EB105" s="45" t="e">
        <f t="shared" si="102"/>
        <v>#REF!</v>
      </c>
      <c r="EC105" s="45" t="e">
        <f t="shared" si="102"/>
        <v>#REF!</v>
      </c>
      <c r="ED105" s="48" t="e">
        <f t="shared" ref="ED105:ED106" si="105">SUM(DR105:EC105)</f>
        <v>#REF!</v>
      </c>
    </row>
    <row r="106" spans="1:134" x14ac:dyDescent="0.2">
      <c r="A106" s="13"/>
      <c r="B106" s="34"/>
      <c r="C106" s="34" t="s">
        <v>14</v>
      </c>
      <c r="D106" s="34"/>
      <c r="E106" s="45" t="e">
        <f>E70</f>
        <v>#REF!</v>
      </c>
      <c r="F106" s="45" t="e">
        <f t="shared" ref="F106:R106" si="106">F70</f>
        <v>#REF!</v>
      </c>
      <c r="G106" s="45" t="e">
        <f t="shared" si="106"/>
        <v>#REF!</v>
      </c>
      <c r="H106" s="45" t="e">
        <f t="shared" si="106"/>
        <v>#REF!</v>
      </c>
      <c r="I106" s="45" t="e">
        <f t="shared" si="106"/>
        <v>#REF!</v>
      </c>
      <c r="J106" s="45" t="e">
        <f t="shared" si="106"/>
        <v>#REF!</v>
      </c>
      <c r="K106" s="45" t="e">
        <f t="shared" si="106"/>
        <v>#REF!</v>
      </c>
      <c r="L106" s="45" t="e">
        <f t="shared" si="106"/>
        <v>#REF!</v>
      </c>
      <c r="M106" s="45" t="e">
        <f t="shared" si="106"/>
        <v>#REF!</v>
      </c>
      <c r="N106" s="45" t="e">
        <f t="shared" si="106"/>
        <v>#REF!</v>
      </c>
      <c r="O106" s="45" t="e">
        <f t="shared" si="106"/>
        <v>#REF!</v>
      </c>
      <c r="P106" s="45" t="e">
        <f t="shared" si="106"/>
        <v>#REF!</v>
      </c>
      <c r="Q106" s="48" t="e">
        <f t="shared" si="93"/>
        <v>#REF!</v>
      </c>
      <c r="R106" s="45" t="e">
        <f t="shared" si="106"/>
        <v>#REF!</v>
      </c>
      <c r="S106" s="45" t="e">
        <f t="shared" ref="S106:CC106" si="107">S70</f>
        <v>#REF!</v>
      </c>
      <c r="T106" s="45" t="e">
        <f t="shared" si="107"/>
        <v>#REF!</v>
      </c>
      <c r="U106" s="45" t="e">
        <f t="shared" si="107"/>
        <v>#REF!</v>
      </c>
      <c r="V106" s="45" t="e">
        <f t="shared" si="107"/>
        <v>#REF!</v>
      </c>
      <c r="W106" s="45" t="e">
        <f t="shared" si="107"/>
        <v>#REF!</v>
      </c>
      <c r="X106" s="45" t="e">
        <f t="shared" si="107"/>
        <v>#REF!</v>
      </c>
      <c r="Y106" s="45" t="e">
        <f t="shared" si="107"/>
        <v>#REF!</v>
      </c>
      <c r="Z106" s="45" t="e">
        <f t="shared" si="107"/>
        <v>#REF!</v>
      </c>
      <c r="AA106" s="45" t="e">
        <f t="shared" si="107"/>
        <v>#REF!</v>
      </c>
      <c r="AB106" s="45" t="e">
        <f t="shared" si="107"/>
        <v>#REF!</v>
      </c>
      <c r="AC106" s="45" t="e">
        <f t="shared" si="107"/>
        <v>#REF!</v>
      </c>
      <c r="AD106" s="48" t="e">
        <f t="shared" si="94"/>
        <v>#REF!</v>
      </c>
      <c r="AE106" s="45" t="e">
        <f t="shared" si="107"/>
        <v>#REF!</v>
      </c>
      <c r="AF106" s="45" t="e">
        <f t="shared" si="107"/>
        <v>#REF!</v>
      </c>
      <c r="AG106" s="45" t="e">
        <f t="shared" si="107"/>
        <v>#REF!</v>
      </c>
      <c r="AH106" s="45" t="e">
        <f t="shared" si="107"/>
        <v>#REF!</v>
      </c>
      <c r="AI106" s="45" t="e">
        <f t="shared" si="107"/>
        <v>#REF!</v>
      </c>
      <c r="AJ106" s="45" t="e">
        <f t="shared" si="107"/>
        <v>#REF!</v>
      </c>
      <c r="AK106" s="45" t="e">
        <f t="shared" si="107"/>
        <v>#REF!</v>
      </c>
      <c r="AL106" s="45" t="e">
        <f t="shared" si="107"/>
        <v>#REF!</v>
      </c>
      <c r="AM106" s="45" t="e">
        <f t="shared" si="107"/>
        <v>#REF!</v>
      </c>
      <c r="AN106" s="45" t="e">
        <f t="shared" si="107"/>
        <v>#REF!</v>
      </c>
      <c r="AO106" s="45" t="e">
        <f t="shared" si="107"/>
        <v>#REF!</v>
      </c>
      <c r="AP106" s="45" t="e">
        <f t="shared" si="107"/>
        <v>#REF!</v>
      </c>
      <c r="AQ106" s="48" t="e">
        <f t="shared" si="96"/>
        <v>#REF!</v>
      </c>
      <c r="AR106" s="45" t="e">
        <f t="shared" si="107"/>
        <v>#REF!</v>
      </c>
      <c r="AS106" s="45" t="e">
        <f t="shared" si="107"/>
        <v>#REF!</v>
      </c>
      <c r="AT106" s="45" t="e">
        <f t="shared" si="107"/>
        <v>#REF!</v>
      </c>
      <c r="AU106" s="45" t="e">
        <f t="shared" si="107"/>
        <v>#REF!</v>
      </c>
      <c r="AV106" s="45" t="e">
        <f t="shared" si="107"/>
        <v>#REF!</v>
      </c>
      <c r="AW106" s="45" t="e">
        <f t="shared" si="107"/>
        <v>#REF!</v>
      </c>
      <c r="AX106" s="45" t="e">
        <f t="shared" si="107"/>
        <v>#REF!</v>
      </c>
      <c r="AY106" s="45" t="e">
        <f t="shared" si="107"/>
        <v>#REF!</v>
      </c>
      <c r="AZ106" s="45" t="e">
        <f t="shared" si="107"/>
        <v>#REF!</v>
      </c>
      <c r="BA106" s="45" t="e">
        <f t="shared" si="107"/>
        <v>#REF!</v>
      </c>
      <c r="BB106" s="45" t="e">
        <f t="shared" si="107"/>
        <v>#REF!</v>
      </c>
      <c r="BC106" s="45" t="e">
        <f t="shared" si="107"/>
        <v>#REF!</v>
      </c>
      <c r="BD106" s="48" t="e">
        <f t="shared" si="97"/>
        <v>#REF!</v>
      </c>
      <c r="BE106" s="45" t="e">
        <f t="shared" si="107"/>
        <v>#REF!</v>
      </c>
      <c r="BF106" s="45" t="e">
        <f t="shared" si="107"/>
        <v>#REF!</v>
      </c>
      <c r="BG106" s="45" t="e">
        <f t="shared" si="107"/>
        <v>#REF!</v>
      </c>
      <c r="BH106" s="45" t="e">
        <f t="shared" si="107"/>
        <v>#REF!</v>
      </c>
      <c r="BI106" s="45" t="e">
        <f t="shared" si="107"/>
        <v>#REF!</v>
      </c>
      <c r="BJ106" s="45" t="e">
        <f t="shared" si="107"/>
        <v>#REF!</v>
      </c>
      <c r="BK106" s="45" t="e">
        <f t="shared" si="107"/>
        <v>#REF!</v>
      </c>
      <c r="BL106" s="45" t="e">
        <f t="shared" si="107"/>
        <v>#REF!</v>
      </c>
      <c r="BM106" s="45" t="e">
        <f t="shared" si="107"/>
        <v>#REF!</v>
      </c>
      <c r="BN106" s="45" t="e">
        <f t="shared" si="107"/>
        <v>#REF!</v>
      </c>
      <c r="BO106" s="45" t="e">
        <f t="shared" si="107"/>
        <v>#REF!</v>
      </c>
      <c r="BP106" s="45" t="e">
        <f t="shared" si="107"/>
        <v>#REF!</v>
      </c>
      <c r="BQ106" s="48" t="e">
        <f t="shared" si="98"/>
        <v>#REF!</v>
      </c>
      <c r="BR106" s="45" t="e">
        <f t="shared" si="107"/>
        <v>#REF!</v>
      </c>
      <c r="BS106" s="45" t="e">
        <f t="shared" si="107"/>
        <v>#REF!</v>
      </c>
      <c r="BT106" s="45" t="e">
        <f t="shared" si="107"/>
        <v>#REF!</v>
      </c>
      <c r="BU106" s="45" t="e">
        <f t="shared" si="107"/>
        <v>#REF!</v>
      </c>
      <c r="BV106" s="45" t="e">
        <f t="shared" si="107"/>
        <v>#REF!</v>
      </c>
      <c r="BW106" s="45" t="e">
        <f t="shared" si="107"/>
        <v>#REF!</v>
      </c>
      <c r="BX106" s="45" t="e">
        <f t="shared" si="107"/>
        <v>#REF!</v>
      </c>
      <c r="BY106" s="45" t="e">
        <f t="shared" si="107"/>
        <v>#REF!</v>
      </c>
      <c r="BZ106" s="45" t="e">
        <f t="shared" si="107"/>
        <v>#REF!</v>
      </c>
      <c r="CA106" s="45" t="e">
        <f t="shared" si="107"/>
        <v>#REF!</v>
      </c>
      <c r="CB106" s="45" t="e">
        <f t="shared" si="107"/>
        <v>#REF!</v>
      </c>
      <c r="CC106" s="45" t="e">
        <f t="shared" si="107"/>
        <v>#REF!</v>
      </c>
      <c r="CD106" s="48" t="e">
        <f t="shared" si="100"/>
        <v>#REF!</v>
      </c>
      <c r="CE106" s="45" t="e">
        <f t="shared" ref="CE106:EC106" si="108">CE70</f>
        <v>#REF!</v>
      </c>
      <c r="CF106" s="45" t="e">
        <f t="shared" si="108"/>
        <v>#REF!</v>
      </c>
      <c r="CG106" s="45" t="e">
        <f t="shared" si="108"/>
        <v>#REF!</v>
      </c>
      <c r="CH106" s="45" t="e">
        <f t="shared" si="108"/>
        <v>#REF!</v>
      </c>
      <c r="CI106" s="45" t="e">
        <f t="shared" si="108"/>
        <v>#REF!</v>
      </c>
      <c r="CJ106" s="45" t="e">
        <f t="shared" si="108"/>
        <v>#REF!</v>
      </c>
      <c r="CK106" s="45" t="e">
        <f t="shared" si="108"/>
        <v>#REF!</v>
      </c>
      <c r="CL106" s="45" t="e">
        <f t="shared" si="108"/>
        <v>#REF!</v>
      </c>
      <c r="CM106" s="45" t="e">
        <f t="shared" si="108"/>
        <v>#REF!</v>
      </c>
      <c r="CN106" s="45" t="e">
        <f t="shared" si="108"/>
        <v>#REF!</v>
      </c>
      <c r="CO106" s="45" t="e">
        <f t="shared" si="108"/>
        <v>#REF!</v>
      </c>
      <c r="CP106" s="45" t="e">
        <f t="shared" si="108"/>
        <v>#REF!</v>
      </c>
      <c r="CQ106" s="48" t="e">
        <f t="shared" si="101"/>
        <v>#REF!</v>
      </c>
      <c r="CR106" s="45" t="e">
        <f t="shared" si="108"/>
        <v>#REF!</v>
      </c>
      <c r="CS106" s="45" t="e">
        <f t="shared" si="108"/>
        <v>#REF!</v>
      </c>
      <c r="CT106" s="45" t="e">
        <f t="shared" si="108"/>
        <v>#REF!</v>
      </c>
      <c r="CU106" s="45" t="e">
        <f t="shared" si="108"/>
        <v>#REF!</v>
      </c>
      <c r="CV106" s="45" t="e">
        <f t="shared" si="108"/>
        <v>#REF!</v>
      </c>
      <c r="CW106" s="45" t="e">
        <f t="shared" si="108"/>
        <v>#REF!</v>
      </c>
      <c r="CX106" s="45" t="e">
        <f t="shared" si="108"/>
        <v>#REF!</v>
      </c>
      <c r="CY106" s="45" t="e">
        <f t="shared" si="108"/>
        <v>#REF!</v>
      </c>
      <c r="CZ106" s="45" t="e">
        <f t="shared" si="108"/>
        <v>#REF!</v>
      </c>
      <c r="DA106" s="45" t="e">
        <f t="shared" si="108"/>
        <v>#REF!</v>
      </c>
      <c r="DB106" s="45" t="e">
        <f t="shared" si="108"/>
        <v>#REF!</v>
      </c>
      <c r="DC106" s="45" t="e">
        <f t="shared" si="108"/>
        <v>#REF!</v>
      </c>
      <c r="DD106" s="48" t="e">
        <f t="shared" si="103"/>
        <v>#REF!</v>
      </c>
      <c r="DE106" s="45" t="e">
        <f t="shared" si="108"/>
        <v>#REF!</v>
      </c>
      <c r="DF106" s="45" t="e">
        <f t="shared" si="108"/>
        <v>#REF!</v>
      </c>
      <c r="DG106" s="45" t="e">
        <f t="shared" si="108"/>
        <v>#REF!</v>
      </c>
      <c r="DH106" s="45" t="e">
        <f t="shared" si="108"/>
        <v>#REF!</v>
      </c>
      <c r="DI106" s="45" t="e">
        <f t="shared" si="108"/>
        <v>#REF!</v>
      </c>
      <c r="DJ106" s="45" t="e">
        <f t="shared" si="108"/>
        <v>#REF!</v>
      </c>
      <c r="DK106" s="45" t="e">
        <f t="shared" si="108"/>
        <v>#REF!</v>
      </c>
      <c r="DL106" s="45" t="e">
        <f t="shared" si="108"/>
        <v>#REF!</v>
      </c>
      <c r="DM106" s="45" t="e">
        <f t="shared" si="108"/>
        <v>#REF!</v>
      </c>
      <c r="DN106" s="45" t="e">
        <f t="shared" si="108"/>
        <v>#REF!</v>
      </c>
      <c r="DO106" s="45" t="e">
        <f t="shared" si="108"/>
        <v>#REF!</v>
      </c>
      <c r="DP106" s="45" t="e">
        <f t="shared" si="108"/>
        <v>#REF!</v>
      </c>
      <c r="DQ106" s="48" t="e">
        <f t="shared" si="104"/>
        <v>#REF!</v>
      </c>
      <c r="DR106" s="45" t="e">
        <f t="shared" si="108"/>
        <v>#REF!</v>
      </c>
      <c r="DS106" s="45" t="e">
        <f t="shared" si="108"/>
        <v>#REF!</v>
      </c>
      <c r="DT106" s="45" t="e">
        <f t="shared" si="108"/>
        <v>#REF!</v>
      </c>
      <c r="DU106" s="45" t="e">
        <f t="shared" si="108"/>
        <v>#REF!</v>
      </c>
      <c r="DV106" s="45" t="e">
        <f t="shared" si="108"/>
        <v>#REF!</v>
      </c>
      <c r="DW106" s="45" t="e">
        <f t="shared" si="108"/>
        <v>#REF!</v>
      </c>
      <c r="DX106" s="45" t="e">
        <f t="shared" si="108"/>
        <v>#REF!</v>
      </c>
      <c r="DY106" s="45" t="e">
        <f t="shared" si="108"/>
        <v>#REF!</v>
      </c>
      <c r="DZ106" s="45" t="e">
        <f t="shared" si="108"/>
        <v>#REF!</v>
      </c>
      <c r="EA106" s="45" t="e">
        <f t="shared" si="108"/>
        <v>#REF!</v>
      </c>
      <c r="EB106" s="45" t="e">
        <f t="shared" si="108"/>
        <v>#REF!</v>
      </c>
      <c r="EC106" s="45" t="e">
        <f t="shared" si="108"/>
        <v>#REF!</v>
      </c>
      <c r="ED106" s="48" t="e">
        <f t="shared" si="105"/>
        <v>#REF!</v>
      </c>
    </row>
    <row r="108" spans="1:134" x14ac:dyDescent="0.2">
      <c r="E108" s="196" t="e">
        <f t="shared" ref="E108" si="109">E94+E95-E91</f>
        <v>#REF!</v>
      </c>
      <c r="F108" s="196" t="e">
        <f t="shared" ref="F108:R108" si="110">F94+F95-F91</f>
        <v>#REF!</v>
      </c>
      <c r="G108" s="196" t="e">
        <f t="shared" si="110"/>
        <v>#REF!</v>
      </c>
      <c r="H108" s="196" t="e">
        <f t="shared" si="110"/>
        <v>#REF!</v>
      </c>
      <c r="I108" s="196" t="e">
        <f t="shared" si="110"/>
        <v>#REF!</v>
      </c>
      <c r="J108" s="196" t="e">
        <f t="shared" si="110"/>
        <v>#REF!</v>
      </c>
      <c r="K108" s="196" t="e">
        <f t="shared" si="110"/>
        <v>#REF!</v>
      </c>
      <c r="L108" s="196" t="e">
        <f t="shared" si="110"/>
        <v>#REF!</v>
      </c>
      <c r="M108" s="196" t="e">
        <f t="shared" si="110"/>
        <v>#REF!</v>
      </c>
      <c r="N108" s="196" t="e">
        <f t="shared" si="110"/>
        <v>#REF!</v>
      </c>
      <c r="O108" s="196" t="e">
        <f t="shared" si="110"/>
        <v>#REF!</v>
      </c>
      <c r="P108" s="196" t="e">
        <f t="shared" si="110"/>
        <v>#REF!</v>
      </c>
      <c r="Q108" s="196"/>
      <c r="R108" s="196" t="e">
        <f t="shared" si="110"/>
        <v>#REF!</v>
      </c>
      <c r="S108" s="196" t="e">
        <f t="shared" ref="S108:CC108" si="111">S94+S95-S91</f>
        <v>#REF!</v>
      </c>
      <c r="T108" s="196" t="e">
        <f t="shared" si="111"/>
        <v>#REF!</v>
      </c>
      <c r="U108" s="196" t="e">
        <f t="shared" si="111"/>
        <v>#REF!</v>
      </c>
      <c r="V108" s="196" t="e">
        <f t="shared" si="111"/>
        <v>#REF!</v>
      </c>
      <c r="W108" s="196" t="e">
        <f t="shared" si="111"/>
        <v>#REF!</v>
      </c>
      <c r="X108" s="196" t="e">
        <f t="shared" si="111"/>
        <v>#REF!</v>
      </c>
      <c r="Y108" s="196" t="e">
        <f t="shared" si="111"/>
        <v>#REF!</v>
      </c>
      <c r="Z108" s="196" t="e">
        <f t="shared" si="111"/>
        <v>#REF!</v>
      </c>
      <c r="AA108" s="196" t="e">
        <f t="shared" si="111"/>
        <v>#REF!</v>
      </c>
      <c r="AB108" s="196" t="e">
        <f t="shared" si="111"/>
        <v>#REF!</v>
      </c>
      <c r="AC108" s="196" t="e">
        <f t="shared" si="111"/>
        <v>#REF!</v>
      </c>
      <c r="AD108" s="196"/>
      <c r="AE108" s="196" t="e">
        <f t="shared" si="111"/>
        <v>#REF!</v>
      </c>
      <c r="AF108" s="196" t="e">
        <f t="shared" si="111"/>
        <v>#REF!</v>
      </c>
      <c r="AG108" s="196" t="e">
        <f t="shared" si="111"/>
        <v>#REF!</v>
      </c>
      <c r="AH108" s="196" t="e">
        <f t="shared" si="111"/>
        <v>#REF!</v>
      </c>
      <c r="AI108" s="196" t="e">
        <f t="shared" si="111"/>
        <v>#REF!</v>
      </c>
      <c r="AJ108" s="196" t="e">
        <f t="shared" si="111"/>
        <v>#REF!</v>
      </c>
      <c r="AK108" s="196" t="e">
        <f t="shared" si="111"/>
        <v>#REF!</v>
      </c>
      <c r="AL108" s="196" t="e">
        <f t="shared" si="111"/>
        <v>#REF!</v>
      </c>
      <c r="AM108" s="196" t="e">
        <f t="shared" si="111"/>
        <v>#REF!</v>
      </c>
      <c r="AN108" s="196" t="e">
        <f t="shared" si="111"/>
        <v>#REF!</v>
      </c>
      <c r="AO108" s="196" t="e">
        <f t="shared" si="111"/>
        <v>#REF!</v>
      </c>
      <c r="AP108" s="196" t="e">
        <f t="shared" si="111"/>
        <v>#REF!</v>
      </c>
      <c r="AQ108" s="196"/>
      <c r="AR108" s="196" t="e">
        <f t="shared" si="111"/>
        <v>#REF!</v>
      </c>
      <c r="AS108" s="196" t="e">
        <f t="shared" si="111"/>
        <v>#REF!</v>
      </c>
      <c r="AT108" s="196" t="e">
        <f t="shared" si="111"/>
        <v>#REF!</v>
      </c>
      <c r="AU108" s="196" t="e">
        <f t="shared" si="111"/>
        <v>#REF!</v>
      </c>
      <c r="AV108" s="196" t="e">
        <f t="shared" si="111"/>
        <v>#REF!</v>
      </c>
      <c r="AW108" s="196" t="e">
        <f t="shared" si="111"/>
        <v>#REF!</v>
      </c>
      <c r="AX108" s="196" t="e">
        <f t="shared" si="111"/>
        <v>#REF!</v>
      </c>
      <c r="AY108" s="196" t="e">
        <f t="shared" si="111"/>
        <v>#REF!</v>
      </c>
      <c r="AZ108" s="196" t="e">
        <f t="shared" si="111"/>
        <v>#REF!</v>
      </c>
      <c r="BA108" s="196" t="e">
        <f t="shared" si="111"/>
        <v>#REF!</v>
      </c>
      <c r="BB108" s="196" t="e">
        <f t="shared" si="111"/>
        <v>#REF!</v>
      </c>
      <c r="BC108" s="196" t="e">
        <f t="shared" si="111"/>
        <v>#REF!</v>
      </c>
      <c r="BD108" s="196"/>
      <c r="BE108" s="196" t="e">
        <f t="shared" si="111"/>
        <v>#REF!</v>
      </c>
      <c r="BF108" s="196" t="e">
        <f t="shared" si="111"/>
        <v>#REF!</v>
      </c>
      <c r="BG108" s="196" t="e">
        <f t="shared" si="111"/>
        <v>#REF!</v>
      </c>
      <c r="BH108" s="196" t="e">
        <f t="shared" si="111"/>
        <v>#REF!</v>
      </c>
      <c r="BI108" s="196" t="e">
        <f t="shared" si="111"/>
        <v>#REF!</v>
      </c>
      <c r="BJ108" s="196" t="e">
        <f t="shared" si="111"/>
        <v>#REF!</v>
      </c>
      <c r="BK108" s="196" t="e">
        <f t="shared" si="111"/>
        <v>#REF!</v>
      </c>
      <c r="BL108" s="196" t="e">
        <f t="shared" si="111"/>
        <v>#REF!</v>
      </c>
      <c r="BM108" s="196" t="e">
        <f t="shared" si="111"/>
        <v>#REF!</v>
      </c>
      <c r="BN108" s="196" t="e">
        <f t="shared" si="111"/>
        <v>#REF!</v>
      </c>
      <c r="BO108" s="196" t="e">
        <f t="shared" si="111"/>
        <v>#REF!</v>
      </c>
      <c r="BP108" s="196" t="e">
        <f t="shared" si="111"/>
        <v>#REF!</v>
      </c>
      <c r="BQ108" s="196"/>
      <c r="BR108" s="196" t="e">
        <f t="shared" si="111"/>
        <v>#REF!</v>
      </c>
      <c r="BS108" s="196" t="e">
        <f t="shared" si="111"/>
        <v>#REF!</v>
      </c>
      <c r="BT108" s="196" t="e">
        <f t="shared" si="111"/>
        <v>#REF!</v>
      </c>
      <c r="BU108" s="196" t="e">
        <f t="shared" si="111"/>
        <v>#REF!</v>
      </c>
      <c r="BV108" s="196" t="e">
        <f t="shared" si="111"/>
        <v>#REF!</v>
      </c>
      <c r="BW108" s="196" t="e">
        <f t="shared" si="111"/>
        <v>#REF!</v>
      </c>
      <c r="BX108" s="196" t="e">
        <f t="shared" si="111"/>
        <v>#REF!</v>
      </c>
      <c r="BY108" s="196" t="e">
        <f t="shared" si="111"/>
        <v>#REF!</v>
      </c>
      <c r="BZ108" s="196" t="e">
        <f t="shared" si="111"/>
        <v>#REF!</v>
      </c>
      <c r="CA108" s="196" t="e">
        <f t="shared" si="111"/>
        <v>#REF!</v>
      </c>
      <c r="CB108" s="196" t="e">
        <f t="shared" si="111"/>
        <v>#REF!</v>
      </c>
      <c r="CC108" s="196" t="e">
        <f t="shared" si="111"/>
        <v>#REF!</v>
      </c>
      <c r="CD108" s="196"/>
      <c r="CE108" s="196" t="e">
        <f t="shared" ref="CE108:EC108" si="112">CE94+CE95-CE91</f>
        <v>#REF!</v>
      </c>
      <c r="CF108" s="196" t="e">
        <f t="shared" si="112"/>
        <v>#REF!</v>
      </c>
      <c r="CG108" s="196" t="e">
        <f t="shared" si="112"/>
        <v>#REF!</v>
      </c>
      <c r="CH108" s="196" t="e">
        <f t="shared" si="112"/>
        <v>#REF!</v>
      </c>
      <c r="CI108" s="196" t="e">
        <f t="shared" si="112"/>
        <v>#REF!</v>
      </c>
      <c r="CJ108" s="196" t="e">
        <f t="shared" si="112"/>
        <v>#REF!</v>
      </c>
      <c r="CK108" s="196" t="e">
        <f t="shared" si="112"/>
        <v>#REF!</v>
      </c>
      <c r="CL108" s="196" t="e">
        <f t="shared" si="112"/>
        <v>#REF!</v>
      </c>
      <c r="CM108" s="196" t="e">
        <f t="shared" si="112"/>
        <v>#REF!</v>
      </c>
      <c r="CN108" s="196" t="e">
        <f t="shared" si="112"/>
        <v>#REF!</v>
      </c>
      <c r="CO108" s="196" t="e">
        <f t="shared" si="112"/>
        <v>#REF!</v>
      </c>
      <c r="CP108" s="196" t="e">
        <f t="shared" si="112"/>
        <v>#REF!</v>
      </c>
      <c r="CQ108" s="196"/>
      <c r="CR108" s="196" t="e">
        <f t="shared" si="112"/>
        <v>#REF!</v>
      </c>
      <c r="CS108" s="196" t="e">
        <f t="shared" si="112"/>
        <v>#REF!</v>
      </c>
      <c r="CT108" s="196" t="e">
        <f t="shared" si="112"/>
        <v>#REF!</v>
      </c>
      <c r="CU108" s="196" t="e">
        <f t="shared" si="112"/>
        <v>#REF!</v>
      </c>
      <c r="CV108" s="196" t="e">
        <f t="shared" si="112"/>
        <v>#REF!</v>
      </c>
      <c r="CW108" s="196" t="e">
        <f t="shared" si="112"/>
        <v>#REF!</v>
      </c>
      <c r="CX108" s="196" t="e">
        <f t="shared" si="112"/>
        <v>#REF!</v>
      </c>
      <c r="CY108" s="196" t="e">
        <f t="shared" si="112"/>
        <v>#REF!</v>
      </c>
      <c r="CZ108" s="196" t="e">
        <f t="shared" si="112"/>
        <v>#REF!</v>
      </c>
      <c r="DA108" s="196" t="e">
        <f t="shared" si="112"/>
        <v>#REF!</v>
      </c>
      <c r="DB108" s="196" t="e">
        <f t="shared" si="112"/>
        <v>#REF!</v>
      </c>
      <c r="DC108" s="196" t="e">
        <f t="shared" si="112"/>
        <v>#REF!</v>
      </c>
      <c r="DD108" s="196"/>
      <c r="DE108" s="196" t="e">
        <f t="shared" si="112"/>
        <v>#REF!</v>
      </c>
      <c r="DF108" s="196" t="e">
        <f t="shared" si="112"/>
        <v>#REF!</v>
      </c>
      <c r="DG108" s="196" t="e">
        <f t="shared" si="112"/>
        <v>#REF!</v>
      </c>
      <c r="DH108" s="196" t="e">
        <f t="shared" si="112"/>
        <v>#REF!</v>
      </c>
      <c r="DI108" s="196" t="e">
        <f t="shared" si="112"/>
        <v>#REF!</v>
      </c>
      <c r="DJ108" s="196" t="e">
        <f t="shared" si="112"/>
        <v>#REF!</v>
      </c>
      <c r="DK108" s="196" t="e">
        <f t="shared" si="112"/>
        <v>#REF!</v>
      </c>
      <c r="DL108" s="196" t="e">
        <f t="shared" si="112"/>
        <v>#REF!</v>
      </c>
      <c r="DM108" s="196" t="e">
        <f t="shared" si="112"/>
        <v>#REF!</v>
      </c>
      <c r="DN108" s="196" t="e">
        <f t="shared" si="112"/>
        <v>#REF!</v>
      </c>
      <c r="DO108" s="196" t="e">
        <f t="shared" si="112"/>
        <v>#REF!</v>
      </c>
      <c r="DP108" s="196" t="e">
        <f t="shared" si="112"/>
        <v>#REF!</v>
      </c>
      <c r="DQ108" s="196"/>
      <c r="DR108" s="196" t="e">
        <f t="shared" si="112"/>
        <v>#REF!</v>
      </c>
      <c r="DS108" s="196" t="e">
        <f t="shared" si="112"/>
        <v>#REF!</v>
      </c>
      <c r="DT108" s="196" t="e">
        <f t="shared" si="112"/>
        <v>#REF!</v>
      </c>
      <c r="DU108" s="196" t="e">
        <f t="shared" si="112"/>
        <v>#REF!</v>
      </c>
      <c r="DV108" s="196" t="e">
        <f t="shared" si="112"/>
        <v>#REF!</v>
      </c>
      <c r="DW108" s="196" t="e">
        <f t="shared" si="112"/>
        <v>#REF!</v>
      </c>
      <c r="DX108" s="196" t="e">
        <f t="shared" si="112"/>
        <v>#REF!</v>
      </c>
      <c r="DY108" s="196" t="e">
        <f t="shared" si="112"/>
        <v>#REF!</v>
      </c>
      <c r="DZ108" s="196" t="e">
        <f t="shared" si="112"/>
        <v>#REF!</v>
      </c>
      <c r="EA108" s="196" t="e">
        <f t="shared" si="112"/>
        <v>#REF!</v>
      </c>
      <c r="EB108" s="196" t="e">
        <f t="shared" si="112"/>
        <v>#REF!</v>
      </c>
      <c r="EC108" s="196" t="e">
        <f t="shared" si="112"/>
        <v>#REF!</v>
      </c>
    </row>
  </sheetData>
  <printOptions horizontalCentered="1"/>
  <pageMargins left="0.75" right="0.75" top="1" bottom="1" header="0.5" footer="0.5"/>
  <pageSetup orientation="landscape" r:id="rId1"/>
  <headerFooter alignWithMargins="0">
    <oddFooter>&amp;C&amp;8&amp;F 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5">
    <tabColor indexed="41"/>
  </sheetPr>
  <dimension ref="A1"/>
  <sheetViews>
    <sheetView workbookViewId="0"/>
  </sheetViews>
  <sheetFormatPr defaultRowHeight="12.75" x14ac:dyDescent="0.2"/>
  <sheetData/>
  <phoneticPr fontId="68" type="noConversion"/>
  <pageMargins left="0.75" right="0.75" top="1" bottom="1" header="0.5" footer="0.5"/>
  <headerFooter alignWithMargins="0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5" tint="0.39997558519241921"/>
  </sheetPr>
  <dimension ref="A1:W134"/>
  <sheetViews>
    <sheetView zoomScale="85" zoomScaleNormal="85" workbookViewId="0">
      <pane xSplit="5" ySplit="1" topLeftCell="F2" activePane="bottomRight" state="frozen"/>
      <selection activeCell="F2" sqref="F2"/>
      <selection pane="topRight" activeCell="F2" sqref="F2"/>
      <selection pane="bottomLeft" activeCell="F2" sqref="F2"/>
      <selection pane="bottomRight" activeCell="F2" sqref="F2"/>
    </sheetView>
  </sheetViews>
  <sheetFormatPr defaultColWidth="9.140625" defaultRowHeight="12.75" x14ac:dyDescent="0.2"/>
  <cols>
    <col min="1" max="1" width="9.140625" style="12"/>
    <col min="2" max="2" width="30.42578125" style="12" bestFit="1" customWidth="1"/>
    <col min="3" max="8" width="9.140625" style="12"/>
    <col min="9" max="23" width="13.7109375" style="125" customWidth="1"/>
    <col min="24" max="47" width="13.7109375" style="12" customWidth="1"/>
    <col min="48" max="16384" width="9.140625" style="12"/>
  </cols>
  <sheetData>
    <row r="1" spans="1:23" x14ac:dyDescent="0.2">
      <c r="A1" s="12" t="s">
        <v>179</v>
      </c>
      <c r="B1" s="12" t="s">
        <v>180</v>
      </c>
      <c r="C1" s="104" t="s">
        <v>154</v>
      </c>
      <c r="D1" s="104" t="s">
        <v>155</v>
      </c>
      <c r="E1" s="105" t="s">
        <v>156</v>
      </c>
      <c r="F1" s="105" t="s">
        <v>151</v>
      </c>
      <c r="G1" s="105" t="s">
        <v>152</v>
      </c>
      <c r="H1" s="105" t="s">
        <v>153</v>
      </c>
      <c r="I1" s="106" t="s">
        <v>94</v>
      </c>
      <c r="J1" s="106" t="s">
        <v>95</v>
      </c>
      <c r="K1" s="106" t="s">
        <v>96</v>
      </c>
      <c r="L1" s="106" t="s">
        <v>97</v>
      </c>
      <c r="M1" s="106" t="s">
        <v>5</v>
      </c>
      <c r="N1" s="106" t="s">
        <v>98</v>
      </c>
      <c r="O1" s="106" t="s">
        <v>99</v>
      </c>
      <c r="P1" s="106" t="s">
        <v>100</v>
      </c>
      <c r="Q1" s="106" t="s">
        <v>101</v>
      </c>
      <c r="R1" s="106" t="s">
        <v>102</v>
      </c>
      <c r="S1" s="106" t="s">
        <v>103</v>
      </c>
      <c r="T1" s="106" t="s">
        <v>104</v>
      </c>
    </row>
    <row r="2" spans="1:23" x14ac:dyDescent="0.2">
      <c r="A2" s="12" t="s">
        <v>171</v>
      </c>
      <c r="B2" s="12" t="s">
        <v>157</v>
      </c>
      <c r="C2" s="12">
        <v>500</v>
      </c>
      <c r="D2" s="12">
        <v>81199</v>
      </c>
      <c r="E2" s="12">
        <v>4001</v>
      </c>
      <c r="F2" s="12">
        <v>480</v>
      </c>
      <c r="G2" s="12">
        <v>6175</v>
      </c>
      <c r="H2" s="12" t="s">
        <v>161</v>
      </c>
      <c r="I2" s="128" t="e">
        <f>-(#REF!-'Monthly Margin'!#REF!)</f>
        <v>#REF!</v>
      </c>
      <c r="J2" s="128" t="e">
        <f>-ROUND(#REF!-'Monthly Margin'!#REF!,0)</f>
        <v>#REF!</v>
      </c>
      <c r="K2" s="128" t="e">
        <f>-ROUND(#REF!-'Monthly Margin'!#REF!,0)</f>
        <v>#REF!</v>
      </c>
      <c r="L2" s="128" t="e">
        <f>-ROUND(#REF!-'Monthly Margin'!#REF!,0)</f>
        <v>#REF!</v>
      </c>
      <c r="M2" s="128" t="e">
        <f>-ROUND(#REF!-'Monthly Margin'!#REF!,0)</f>
        <v>#REF!</v>
      </c>
      <c r="N2" s="128" t="e">
        <f>-ROUND(#REF!-'Monthly Margin'!#REF!,0)</f>
        <v>#REF!</v>
      </c>
      <c r="O2" s="128" t="e">
        <f>-ROUND(#REF!-'Monthly Margin'!#REF!,0)</f>
        <v>#REF!</v>
      </c>
      <c r="P2" s="128" t="e">
        <f>-ROUND(#REF!-'Monthly Margin'!#REF!,0)</f>
        <v>#REF!</v>
      </c>
      <c r="Q2" s="128" t="e">
        <f>-ROUND(#REF!-'Monthly Margin'!#REF!,0)</f>
        <v>#REF!</v>
      </c>
      <c r="R2" s="128" t="e">
        <f>-ROUND(#REF!-'Monthly Margin'!#REF!,0)</f>
        <v>#REF!</v>
      </c>
      <c r="S2" s="128" t="e">
        <f>-ROUND(#REF!-'Monthly Margin'!#REF!,0)</f>
        <v>#REF!</v>
      </c>
      <c r="T2" s="128" t="e">
        <f>-ROUND(#REF!-'Monthly Margin'!#REF!,0)</f>
        <v>#REF!</v>
      </c>
    </row>
    <row r="3" spans="1:23" x14ac:dyDescent="0.2">
      <c r="A3" s="12" t="s">
        <v>171</v>
      </c>
      <c r="B3" s="12" t="s">
        <v>158</v>
      </c>
      <c r="C3" s="12">
        <v>500</v>
      </c>
      <c r="D3" s="12">
        <v>82299</v>
      </c>
      <c r="E3" s="12">
        <v>4001</v>
      </c>
      <c r="F3" s="12">
        <v>480</v>
      </c>
      <c r="G3" s="12">
        <v>6175</v>
      </c>
      <c r="H3" s="12" t="s">
        <v>161</v>
      </c>
      <c r="I3" s="128" t="e">
        <f>-(#REF!)</f>
        <v>#REF!</v>
      </c>
      <c r="J3" s="128" t="e">
        <f>-ROUND(#REF!,0)</f>
        <v>#REF!</v>
      </c>
      <c r="K3" s="128" t="e">
        <f>-ROUND(#REF!,0)</f>
        <v>#REF!</v>
      </c>
      <c r="L3" s="128" t="e">
        <f>-ROUND(#REF!,0)</f>
        <v>#REF!</v>
      </c>
      <c r="M3" s="128" t="e">
        <f>-ROUND(#REF!,0)</f>
        <v>#REF!</v>
      </c>
      <c r="N3" s="128" t="e">
        <f>-ROUND(#REF!,0)</f>
        <v>#REF!</v>
      </c>
      <c r="O3" s="128" t="e">
        <f>-ROUND(#REF!,0)</f>
        <v>#REF!</v>
      </c>
      <c r="P3" s="128" t="e">
        <f>-ROUND(#REF!,0)</f>
        <v>#REF!</v>
      </c>
      <c r="Q3" s="128" t="e">
        <f>-ROUND(#REF!,0)</f>
        <v>#REF!</v>
      </c>
      <c r="R3" s="128" t="e">
        <f>-ROUND(#REF!,0)</f>
        <v>#REF!</v>
      </c>
      <c r="S3" s="128" t="e">
        <f>-ROUND(#REF!,0)</f>
        <v>#REF!</v>
      </c>
      <c r="T3" s="128" t="e">
        <f>-ROUND(#REF!,0)</f>
        <v>#REF!</v>
      </c>
    </row>
    <row r="4" spans="1:23" x14ac:dyDescent="0.2">
      <c r="A4" s="12" t="s">
        <v>171</v>
      </c>
      <c r="B4" s="12" t="s">
        <v>159</v>
      </c>
      <c r="C4" s="12">
        <v>500</v>
      </c>
      <c r="D4" s="12">
        <v>81199</v>
      </c>
      <c r="E4" s="12">
        <v>4002</v>
      </c>
      <c r="F4" s="12">
        <v>481</v>
      </c>
      <c r="G4" s="12">
        <v>6175</v>
      </c>
      <c r="H4" s="12" t="s">
        <v>161</v>
      </c>
      <c r="I4" s="128" t="e">
        <f>-(#REF!-'Monthly Margin'!#REF!)</f>
        <v>#REF!</v>
      </c>
      <c r="J4" s="128" t="e">
        <f>-ROUND(#REF!-'Monthly Margin'!#REF!,0)</f>
        <v>#REF!</v>
      </c>
      <c r="K4" s="128" t="e">
        <f>-ROUND(#REF!-'Monthly Margin'!#REF!,0)</f>
        <v>#REF!</v>
      </c>
      <c r="L4" s="128" t="e">
        <f>-ROUND(#REF!-'Monthly Margin'!#REF!,0)</f>
        <v>#REF!</v>
      </c>
      <c r="M4" s="128" t="e">
        <f>-ROUND(#REF!-'Monthly Margin'!#REF!,0)</f>
        <v>#REF!</v>
      </c>
      <c r="N4" s="128" t="e">
        <f>-ROUND(#REF!-'Monthly Margin'!#REF!,0)</f>
        <v>#REF!</v>
      </c>
      <c r="O4" s="128" t="e">
        <f>-ROUND(#REF!-'Monthly Margin'!#REF!,0)</f>
        <v>#REF!</v>
      </c>
      <c r="P4" s="128" t="e">
        <f>-ROUND(#REF!-'Monthly Margin'!#REF!,0)</f>
        <v>#REF!</v>
      </c>
      <c r="Q4" s="128" t="e">
        <f>-ROUND(#REF!-'Monthly Margin'!#REF!,0)</f>
        <v>#REF!</v>
      </c>
      <c r="R4" s="128" t="e">
        <f>-ROUND(#REF!-'Monthly Margin'!#REF!,0)</f>
        <v>#REF!</v>
      </c>
      <c r="S4" s="128" t="e">
        <f>-ROUND(#REF!-'Monthly Margin'!#REF!,0)</f>
        <v>#REF!</v>
      </c>
      <c r="T4" s="128" t="e">
        <f>-ROUND(#REF!-'Monthly Margin'!#REF!,0)</f>
        <v>#REF!</v>
      </c>
    </row>
    <row r="5" spans="1:23" x14ac:dyDescent="0.2">
      <c r="A5" s="12" t="s">
        <v>171</v>
      </c>
      <c r="B5" s="12" t="s">
        <v>160</v>
      </c>
      <c r="C5" s="12">
        <v>500</v>
      </c>
      <c r="D5" s="12">
        <v>82299</v>
      </c>
      <c r="E5" s="12">
        <v>4002</v>
      </c>
      <c r="F5" s="12">
        <v>481</v>
      </c>
      <c r="G5" s="12">
        <v>6175</v>
      </c>
      <c r="H5" s="12" t="s">
        <v>161</v>
      </c>
      <c r="I5" s="128" t="e">
        <f>-(#REF!)</f>
        <v>#REF!</v>
      </c>
      <c r="J5" s="128" t="e">
        <f>-ROUND(#REF!,0)</f>
        <v>#REF!</v>
      </c>
      <c r="K5" s="128" t="e">
        <f>-ROUND(#REF!,0)</f>
        <v>#REF!</v>
      </c>
      <c r="L5" s="128" t="e">
        <f>-ROUND(#REF!,0)</f>
        <v>#REF!</v>
      </c>
      <c r="M5" s="128" t="e">
        <f>-ROUND(#REF!,0)</f>
        <v>#REF!</v>
      </c>
      <c r="N5" s="128" t="e">
        <f>-ROUND(#REF!,0)</f>
        <v>#REF!</v>
      </c>
      <c r="O5" s="128" t="e">
        <f>-ROUND(#REF!,0)</f>
        <v>#REF!</v>
      </c>
      <c r="P5" s="128" t="e">
        <f>-ROUND(#REF!,0)</f>
        <v>#REF!</v>
      </c>
      <c r="Q5" s="128" t="e">
        <f>-ROUND(#REF!,0)</f>
        <v>#REF!</v>
      </c>
      <c r="R5" s="128" t="e">
        <f>-ROUND(#REF!,0)</f>
        <v>#REF!</v>
      </c>
      <c r="S5" s="128" t="e">
        <f>-ROUND(#REF!,0)</f>
        <v>#REF!</v>
      </c>
      <c r="T5" s="128" t="e">
        <f>-ROUND(#REF!,0)</f>
        <v>#REF!</v>
      </c>
    </row>
    <row r="6" spans="1:23" x14ac:dyDescent="0.2">
      <c r="A6" s="12" t="s">
        <v>171</v>
      </c>
      <c r="B6" s="12" t="s">
        <v>162</v>
      </c>
      <c r="C6" s="12">
        <v>500</v>
      </c>
      <c r="D6" s="12">
        <v>81199</v>
      </c>
      <c r="E6" s="12">
        <v>4003</v>
      </c>
      <c r="F6" s="12">
        <v>481</v>
      </c>
      <c r="G6" s="12">
        <v>6175</v>
      </c>
      <c r="H6" s="12" t="s">
        <v>161</v>
      </c>
      <c r="I6" s="128" t="e">
        <f>-(#REF!-'Monthly Margin'!#REF!)</f>
        <v>#REF!</v>
      </c>
      <c r="J6" s="128" t="e">
        <f>-ROUND(#REF!-'Monthly Margin'!#REF!,0)</f>
        <v>#REF!</v>
      </c>
      <c r="K6" s="128" t="e">
        <f>-ROUND(#REF!-'Monthly Margin'!#REF!,0)</f>
        <v>#REF!</v>
      </c>
      <c r="L6" s="128" t="e">
        <f>-ROUND(#REF!-'Monthly Margin'!#REF!,0)</f>
        <v>#REF!</v>
      </c>
      <c r="M6" s="128" t="e">
        <f>-ROUND(#REF!-'Monthly Margin'!#REF!,0)</f>
        <v>#REF!</v>
      </c>
      <c r="N6" s="128" t="e">
        <f>-ROUND(#REF!-'Monthly Margin'!#REF!,0)</f>
        <v>#REF!</v>
      </c>
      <c r="O6" s="128" t="e">
        <f>-ROUND(#REF!-'Monthly Margin'!#REF!,0)</f>
        <v>#REF!</v>
      </c>
      <c r="P6" s="128" t="e">
        <f>-ROUND(#REF!-'Monthly Margin'!#REF!,0)</f>
        <v>#REF!</v>
      </c>
      <c r="Q6" s="128" t="e">
        <f>-ROUND(#REF!-'Monthly Margin'!#REF!,0)</f>
        <v>#REF!</v>
      </c>
      <c r="R6" s="128" t="e">
        <f>-ROUND(#REF!-'Monthly Margin'!#REF!,0)</f>
        <v>#REF!</v>
      </c>
      <c r="S6" s="128" t="e">
        <f>-ROUND(#REF!-'Monthly Margin'!#REF!,0)</f>
        <v>#REF!</v>
      </c>
      <c r="T6" s="128" t="e">
        <f>-ROUND(#REF!-'Monthly Margin'!#REF!,0)</f>
        <v>#REF!</v>
      </c>
    </row>
    <row r="7" spans="1:23" x14ac:dyDescent="0.2">
      <c r="A7" s="12" t="s">
        <v>171</v>
      </c>
      <c r="B7" s="12" t="s">
        <v>163</v>
      </c>
      <c r="C7" s="12">
        <v>500</v>
      </c>
      <c r="D7" s="12">
        <v>82299</v>
      </c>
      <c r="E7" s="12">
        <v>4003</v>
      </c>
      <c r="F7" s="12">
        <v>481</v>
      </c>
      <c r="G7" s="12">
        <v>6175</v>
      </c>
      <c r="H7" s="12" t="s">
        <v>161</v>
      </c>
      <c r="I7" s="128" t="e">
        <f>-(#REF!)</f>
        <v>#REF!</v>
      </c>
      <c r="J7" s="128" t="e">
        <f>-ROUND(#REF!,0)</f>
        <v>#REF!</v>
      </c>
      <c r="K7" s="128" t="e">
        <f>-ROUND(#REF!,0)</f>
        <v>#REF!</v>
      </c>
      <c r="L7" s="128" t="e">
        <f>-ROUND(#REF!,0)</f>
        <v>#REF!</v>
      </c>
      <c r="M7" s="128" t="e">
        <f>-ROUND(#REF!,0)</f>
        <v>#REF!</v>
      </c>
      <c r="N7" s="128" t="e">
        <f>-ROUND(#REF!,0)</f>
        <v>#REF!</v>
      </c>
      <c r="O7" s="128" t="e">
        <f>-ROUND(#REF!,0)</f>
        <v>#REF!</v>
      </c>
      <c r="P7" s="128" t="e">
        <f>-ROUND(#REF!,0)</f>
        <v>#REF!</v>
      </c>
      <c r="Q7" s="128" t="e">
        <f>-ROUND(#REF!,0)</f>
        <v>#REF!</v>
      </c>
      <c r="R7" s="128" t="e">
        <f>-ROUND(#REF!,0)</f>
        <v>#REF!</v>
      </c>
      <c r="S7" s="128" t="e">
        <f>-ROUND(#REF!,0)</f>
        <v>#REF!</v>
      </c>
      <c r="T7" s="128" t="e">
        <f>-ROUND(#REF!,0)</f>
        <v>#REF!</v>
      </c>
    </row>
    <row r="8" spans="1:23" x14ac:dyDescent="0.2">
      <c r="A8" s="12" t="s">
        <v>171</v>
      </c>
      <c r="B8" s="12" t="s">
        <v>166</v>
      </c>
      <c r="C8" s="12">
        <v>500</v>
      </c>
      <c r="D8" s="12">
        <v>81199</v>
      </c>
      <c r="E8" s="12">
        <v>4004</v>
      </c>
      <c r="F8" s="12">
        <v>481</v>
      </c>
      <c r="G8" s="12">
        <v>6175</v>
      </c>
      <c r="H8" s="12" t="s">
        <v>161</v>
      </c>
      <c r="I8" s="128" t="e">
        <f>-(#REF!-'Monthly Margin'!#REF!)</f>
        <v>#REF!</v>
      </c>
      <c r="J8" s="128" t="e">
        <f>-ROUND(#REF!-'Monthly Margin'!#REF!,0)</f>
        <v>#REF!</v>
      </c>
      <c r="K8" s="128" t="e">
        <f>-ROUND(#REF!-'Monthly Margin'!#REF!,0)</f>
        <v>#REF!</v>
      </c>
      <c r="L8" s="128" t="e">
        <f>-ROUND(#REF!-'Monthly Margin'!#REF!,0)</f>
        <v>#REF!</v>
      </c>
      <c r="M8" s="128" t="e">
        <f>-ROUND(#REF!-'Monthly Margin'!#REF!,0)</f>
        <v>#REF!</v>
      </c>
      <c r="N8" s="128" t="e">
        <f>-ROUND(#REF!-'Monthly Margin'!#REF!,0)</f>
        <v>#REF!</v>
      </c>
      <c r="O8" s="128" t="e">
        <f>-ROUND(#REF!-'Monthly Margin'!#REF!,0)</f>
        <v>#REF!</v>
      </c>
      <c r="P8" s="128" t="e">
        <f>-ROUND(#REF!-'Monthly Margin'!#REF!,0)</f>
        <v>#REF!</v>
      </c>
      <c r="Q8" s="128" t="e">
        <f>-ROUND(#REF!-'Monthly Margin'!#REF!,0)</f>
        <v>#REF!</v>
      </c>
      <c r="R8" s="128" t="e">
        <f>-ROUND(#REF!-'Monthly Margin'!#REF!,0)</f>
        <v>#REF!</v>
      </c>
      <c r="S8" s="128" t="e">
        <f>-ROUND(#REF!-'Monthly Margin'!#REF!,0)</f>
        <v>#REF!</v>
      </c>
      <c r="T8" s="128" t="e">
        <f>-ROUND(#REF!-'Monthly Margin'!#REF!,0)</f>
        <v>#REF!</v>
      </c>
    </row>
    <row r="9" spans="1:23" x14ac:dyDescent="0.2">
      <c r="A9" s="12" t="s">
        <v>171</v>
      </c>
      <c r="B9" s="12" t="s">
        <v>178</v>
      </c>
      <c r="C9" s="12">
        <v>500</v>
      </c>
      <c r="D9" s="12">
        <v>82299</v>
      </c>
      <c r="E9" s="12">
        <v>4004</v>
      </c>
      <c r="F9" s="12">
        <v>481</v>
      </c>
      <c r="G9" s="12">
        <v>6175</v>
      </c>
      <c r="H9" s="12" t="s">
        <v>161</v>
      </c>
      <c r="I9" s="128" t="e">
        <f>-(#REF!)</f>
        <v>#REF!</v>
      </c>
      <c r="J9" s="128" t="e">
        <f>-ROUND(#REF!,0)</f>
        <v>#REF!</v>
      </c>
      <c r="K9" s="128" t="e">
        <f>-ROUND(#REF!,0)</f>
        <v>#REF!</v>
      </c>
      <c r="L9" s="128" t="e">
        <f>-ROUND(#REF!,0)</f>
        <v>#REF!</v>
      </c>
      <c r="M9" s="128" t="e">
        <f>-ROUND(#REF!,0)</f>
        <v>#REF!</v>
      </c>
      <c r="N9" s="128" t="e">
        <f>-ROUND(#REF!,0)</f>
        <v>#REF!</v>
      </c>
      <c r="O9" s="128" t="e">
        <f>-ROUND(#REF!,0)</f>
        <v>#REF!</v>
      </c>
      <c r="P9" s="128" t="e">
        <f>-ROUND(#REF!,0)</f>
        <v>#REF!</v>
      </c>
      <c r="Q9" s="128" t="e">
        <f>-ROUND(#REF!,0)</f>
        <v>#REF!</v>
      </c>
      <c r="R9" s="128" t="e">
        <f>-ROUND(#REF!,0)</f>
        <v>#REF!</v>
      </c>
      <c r="S9" s="128" t="e">
        <f>-ROUND(#REF!,0)</f>
        <v>#REF!</v>
      </c>
      <c r="T9" s="128" t="e">
        <f>-ROUND(#REF!,0)</f>
        <v>#REF!</v>
      </c>
    </row>
    <row r="10" spans="1:23" x14ac:dyDescent="0.2">
      <c r="A10" s="12" t="s">
        <v>171</v>
      </c>
      <c r="B10" s="12" t="s">
        <v>200</v>
      </c>
      <c r="C10" s="12">
        <v>500</v>
      </c>
      <c r="D10" s="12">
        <v>81199</v>
      </c>
      <c r="E10" s="12">
        <v>4012</v>
      </c>
      <c r="F10" s="12">
        <v>489</v>
      </c>
      <c r="G10" s="12">
        <v>6485</v>
      </c>
      <c r="H10" s="12" t="s">
        <v>161</v>
      </c>
      <c r="I10" s="128" t="e">
        <f>-(#REF!)</f>
        <v>#REF!</v>
      </c>
      <c r="J10" s="268" t="e">
        <f>-(#REF!)</f>
        <v>#REF!</v>
      </c>
      <c r="K10" s="268" t="e">
        <f>-(#REF!)</f>
        <v>#REF!</v>
      </c>
      <c r="L10" s="268" t="e">
        <f>-(#REF!)</f>
        <v>#REF!</v>
      </c>
      <c r="M10" s="268" t="e">
        <f>-(#REF!)</f>
        <v>#REF!</v>
      </c>
      <c r="N10" s="268" t="e">
        <f>-(#REF!)</f>
        <v>#REF!</v>
      </c>
      <c r="O10" s="268" t="e">
        <f>-(#REF!)</f>
        <v>#REF!</v>
      </c>
      <c r="P10" s="268" t="e">
        <f>-(#REF!)</f>
        <v>#REF!</v>
      </c>
      <c r="Q10" s="268" t="e">
        <f>-(#REF!)</f>
        <v>#REF!</v>
      </c>
      <c r="R10" s="268" t="e">
        <f>-(#REF!)</f>
        <v>#REF!</v>
      </c>
      <c r="S10" s="268" t="e">
        <f>-(#REF!)</f>
        <v>#REF!</v>
      </c>
      <c r="T10" s="268" t="e">
        <f>-(#REF!)</f>
        <v>#REF!</v>
      </c>
    </row>
    <row r="11" spans="1:23" s="241" customFormat="1" x14ac:dyDescent="0.2">
      <c r="A11" s="241" t="s">
        <v>171</v>
      </c>
      <c r="B11" s="241" t="s">
        <v>258</v>
      </c>
      <c r="C11" s="241">
        <v>500</v>
      </c>
      <c r="D11" s="241">
        <v>82299</v>
      </c>
      <c r="E11" s="241">
        <v>4012</v>
      </c>
      <c r="F11" s="241">
        <v>489</v>
      </c>
      <c r="G11" s="241">
        <v>6485</v>
      </c>
      <c r="H11" s="241" t="s">
        <v>161</v>
      </c>
      <c r="I11" s="268" t="e">
        <f>-(#REF!)</f>
        <v>#REF!</v>
      </c>
      <c r="J11" s="268" t="e">
        <f>-(#REF!)</f>
        <v>#REF!</v>
      </c>
      <c r="K11" s="268" t="e">
        <f>-(#REF!)</f>
        <v>#REF!</v>
      </c>
      <c r="L11" s="268" t="e">
        <f>-(#REF!)</f>
        <v>#REF!</v>
      </c>
      <c r="M11" s="268" t="e">
        <f>-(#REF!)</f>
        <v>#REF!</v>
      </c>
      <c r="N11" s="268" t="e">
        <f>-(#REF!)</f>
        <v>#REF!</v>
      </c>
      <c r="O11" s="268" t="e">
        <f>-(#REF!)</f>
        <v>#REF!</v>
      </c>
      <c r="P11" s="268" t="e">
        <f>-(#REF!)</f>
        <v>#REF!</v>
      </c>
      <c r="Q11" s="268" t="e">
        <f>-(#REF!)</f>
        <v>#REF!</v>
      </c>
      <c r="R11" s="268" t="e">
        <f>-(#REF!)</f>
        <v>#REF!</v>
      </c>
      <c r="S11" s="268" t="e">
        <f>-(#REF!)</f>
        <v>#REF!</v>
      </c>
      <c r="T11" s="268" t="e">
        <f>-(#REF!)</f>
        <v>#REF!</v>
      </c>
      <c r="U11" s="266"/>
      <c r="V11" s="266"/>
      <c r="W11" s="266"/>
    </row>
    <row r="12" spans="1:23" x14ac:dyDescent="0.2">
      <c r="A12" s="12" t="s">
        <v>171</v>
      </c>
      <c r="B12" s="12" t="s">
        <v>164</v>
      </c>
      <c r="C12" s="12">
        <v>500</v>
      </c>
      <c r="D12" s="12">
        <v>81199</v>
      </c>
      <c r="E12" s="12">
        <v>4013</v>
      </c>
      <c r="F12" s="12">
        <v>489</v>
      </c>
      <c r="G12" s="12">
        <v>6485</v>
      </c>
      <c r="H12" s="12" t="s">
        <v>161</v>
      </c>
      <c r="I12" s="128" t="e">
        <f>-(#REF!+#REF!-'Monthly Margin'!#REF!)</f>
        <v>#REF!</v>
      </c>
      <c r="J12" s="128" t="e">
        <f>-ROUND(#REF!+#REF!-'Monthly Margin'!#REF!,0)</f>
        <v>#REF!</v>
      </c>
      <c r="K12" s="128" t="e">
        <f>-ROUND(#REF!+#REF!-'Monthly Margin'!#REF!,0)</f>
        <v>#REF!</v>
      </c>
      <c r="L12" s="128" t="e">
        <f>-ROUND(#REF!+#REF!-'Monthly Margin'!#REF!,0)</f>
        <v>#REF!</v>
      </c>
      <c r="M12" s="128" t="e">
        <f>-ROUND(#REF!+#REF!-'Monthly Margin'!#REF!,0)</f>
        <v>#REF!</v>
      </c>
      <c r="N12" s="128" t="e">
        <f>-ROUND(#REF!+#REF!-'Monthly Margin'!#REF!,0)</f>
        <v>#REF!</v>
      </c>
      <c r="O12" s="128" t="e">
        <f>-ROUND(#REF!+#REF!-'Monthly Margin'!#REF!,0)</f>
        <v>#REF!</v>
      </c>
      <c r="P12" s="128" t="e">
        <f>-ROUND(#REF!+#REF!-'Monthly Margin'!#REF!,0)</f>
        <v>#REF!</v>
      </c>
      <c r="Q12" s="128" t="e">
        <f>-ROUND(#REF!+#REF!-'Monthly Margin'!#REF!,0)</f>
        <v>#REF!</v>
      </c>
      <c r="R12" s="128" t="e">
        <f>-ROUND(#REF!+#REF!-'Monthly Margin'!#REF!,0)</f>
        <v>#REF!</v>
      </c>
      <c r="S12" s="128" t="e">
        <f>-ROUND(#REF!+#REF!-'Monthly Margin'!#REF!,0)</f>
        <v>#REF!</v>
      </c>
      <c r="T12" s="128" t="e">
        <f>-ROUND(#REF!+#REF!-'Monthly Margin'!#REF!,0)</f>
        <v>#REF!</v>
      </c>
    </row>
    <row r="13" spans="1:23" x14ac:dyDescent="0.2">
      <c r="A13" s="12" t="s">
        <v>171</v>
      </c>
      <c r="B13" s="12" t="s">
        <v>167</v>
      </c>
      <c r="C13" s="12">
        <v>500</v>
      </c>
      <c r="D13" s="12">
        <v>82299</v>
      </c>
      <c r="E13" s="12">
        <v>4013</v>
      </c>
      <c r="F13" s="12">
        <v>489</v>
      </c>
      <c r="G13" s="12">
        <v>6485</v>
      </c>
      <c r="H13" s="12" t="s">
        <v>161</v>
      </c>
      <c r="I13" s="128" t="e">
        <f>-(#REF!+#REF!)</f>
        <v>#REF!</v>
      </c>
      <c r="J13" s="128" t="e">
        <f>-ROUND(#REF!+#REF!,0)</f>
        <v>#REF!</v>
      </c>
      <c r="K13" s="128" t="e">
        <f>-ROUND(#REF!+#REF!,0)</f>
        <v>#REF!</v>
      </c>
      <c r="L13" s="128" t="e">
        <f>-ROUND(#REF!+#REF!,0)</f>
        <v>#REF!</v>
      </c>
      <c r="M13" s="128" t="e">
        <f>-ROUND(#REF!+#REF!,0)</f>
        <v>#REF!</v>
      </c>
      <c r="N13" s="128" t="e">
        <f>-ROUND(#REF!+#REF!,0)</f>
        <v>#REF!</v>
      </c>
      <c r="O13" s="128" t="e">
        <f>-ROUND(#REF!+#REF!,0)</f>
        <v>#REF!</v>
      </c>
      <c r="P13" s="128" t="e">
        <f>-ROUND(#REF!+#REF!,0)</f>
        <v>#REF!</v>
      </c>
      <c r="Q13" s="128" t="e">
        <f>-ROUND(#REF!+#REF!,0)</f>
        <v>#REF!</v>
      </c>
      <c r="R13" s="128" t="e">
        <f>-ROUND(#REF!+#REF!,0)</f>
        <v>#REF!</v>
      </c>
      <c r="S13" s="128" t="e">
        <f>-ROUND(#REF!+#REF!,0)</f>
        <v>#REF!</v>
      </c>
      <c r="T13" s="128" t="e">
        <f>-ROUND(#REF!+#REF!,0)</f>
        <v>#REF!</v>
      </c>
    </row>
    <row r="14" spans="1:23" x14ac:dyDescent="0.2">
      <c r="A14" s="12" t="s">
        <v>171</v>
      </c>
      <c r="B14" s="12" t="s">
        <v>165</v>
      </c>
      <c r="C14" s="12">
        <v>500</v>
      </c>
      <c r="D14" s="12">
        <v>81199</v>
      </c>
      <c r="E14" s="12">
        <v>4014</v>
      </c>
      <c r="F14" s="12">
        <v>489</v>
      </c>
      <c r="G14" s="12">
        <v>6485</v>
      </c>
      <c r="H14" s="12" t="s">
        <v>161</v>
      </c>
      <c r="I14" s="128" t="e">
        <f>-(#REF!+#REF!-'Monthly Margin'!#REF!)</f>
        <v>#REF!</v>
      </c>
      <c r="J14" s="128" t="e">
        <f>-ROUND(#REF!+#REF!-'Monthly Margin'!#REF!,0)</f>
        <v>#REF!</v>
      </c>
      <c r="K14" s="128" t="e">
        <f>-ROUND(#REF!+#REF!-'Monthly Margin'!#REF!,0)</f>
        <v>#REF!</v>
      </c>
      <c r="L14" s="128" t="e">
        <f>-ROUND(#REF!+#REF!-'Monthly Margin'!#REF!,0)</f>
        <v>#REF!</v>
      </c>
      <c r="M14" s="128" t="e">
        <f>-ROUND(#REF!+#REF!-'Monthly Margin'!#REF!,0)</f>
        <v>#REF!</v>
      </c>
      <c r="N14" s="128" t="e">
        <f>-ROUND(#REF!+#REF!-'Monthly Margin'!#REF!,0)</f>
        <v>#REF!</v>
      </c>
      <c r="O14" s="128" t="e">
        <f>-ROUND(#REF!+#REF!-'Monthly Margin'!#REF!,0)</f>
        <v>#REF!</v>
      </c>
      <c r="P14" s="128" t="e">
        <f>-ROUND(#REF!+#REF!-'Monthly Margin'!#REF!,0)</f>
        <v>#REF!</v>
      </c>
      <c r="Q14" s="128" t="e">
        <f>-ROUND(#REF!+#REF!-'Monthly Margin'!#REF!,0)</f>
        <v>#REF!</v>
      </c>
      <c r="R14" s="128" t="e">
        <f>-ROUND(#REF!+#REF!-'Monthly Margin'!#REF!,0)</f>
        <v>#REF!</v>
      </c>
      <c r="S14" s="128" t="e">
        <f>-ROUND(#REF!+#REF!-'Monthly Margin'!#REF!,0)</f>
        <v>#REF!</v>
      </c>
      <c r="T14" s="128" t="e">
        <f>-ROUND(#REF!+#REF!-'Monthly Margin'!#REF!,0)</f>
        <v>#REF!</v>
      </c>
    </row>
    <row r="15" spans="1:23" x14ac:dyDescent="0.2">
      <c r="A15" s="12" t="s">
        <v>171</v>
      </c>
      <c r="B15" s="12" t="s">
        <v>168</v>
      </c>
      <c r="C15" s="12">
        <v>500</v>
      </c>
      <c r="D15" s="12">
        <v>82299</v>
      </c>
      <c r="E15" s="12">
        <v>4014</v>
      </c>
      <c r="F15" s="12">
        <v>489</v>
      </c>
      <c r="G15" s="12">
        <v>6485</v>
      </c>
      <c r="H15" s="12" t="s">
        <v>161</v>
      </c>
      <c r="I15" s="128" t="e">
        <f>-(#REF!+#REF!)</f>
        <v>#REF!</v>
      </c>
      <c r="J15" s="128" t="e">
        <f>-ROUND(#REF!+#REF!,0)</f>
        <v>#REF!</v>
      </c>
      <c r="K15" s="128" t="e">
        <f>-ROUND(#REF!+#REF!,0)</f>
        <v>#REF!</v>
      </c>
      <c r="L15" s="128" t="e">
        <f>-ROUND(#REF!+#REF!,0)</f>
        <v>#REF!</v>
      </c>
      <c r="M15" s="128" t="e">
        <f>-ROUND(#REF!+#REF!,0)</f>
        <v>#REF!</v>
      </c>
      <c r="N15" s="128" t="e">
        <f>-ROUND(#REF!+#REF!,0)</f>
        <v>#REF!</v>
      </c>
      <c r="O15" s="128" t="e">
        <f>-ROUND(#REF!+#REF!,0)</f>
        <v>#REF!</v>
      </c>
      <c r="P15" s="128" t="e">
        <f>-ROUND(#REF!+#REF!,0)</f>
        <v>#REF!</v>
      </c>
      <c r="Q15" s="128" t="e">
        <f>-ROUND(#REF!+#REF!,0)</f>
        <v>#REF!</v>
      </c>
      <c r="R15" s="128" t="e">
        <f>-ROUND(#REF!+#REF!,0)</f>
        <v>#REF!</v>
      </c>
      <c r="S15" s="128" t="e">
        <f>-ROUND(#REF!+#REF!,0)</f>
        <v>#REF!</v>
      </c>
      <c r="T15" s="128" t="e">
        <f>-ROUND(#REF!+#REF!,0)</f>
        <v>#REF!</v>
      </c>
    </row>
    <row r="16" spans="1:23" x14ac:dyDescent="0.2">
      <c r="A16" s="12" t="s">
        <v>172</v>
      </c>
      <c r="B16" s="12" t="s">
        <v>169</v>
      </c>
      <c r="C16" s="12">
        <v>500</v>
      </c>
      <c r="D16" s="12">
        <v>83030</v>
      </c>
      <c r="E16" s="12">
        <v>4006</v>
      </c>
      <c r="F16" s="12">
        <v>495</v>
      </c>
      <c r="G16" s="12">
        <v>6500</v>
      </c>
      <c r="H16" s="12" t="s">
        <v>161</v>
      </c>
      <c r="I16" s="128" t="e">
        <f>-(#REF!)</f>
        <v>#REF!</v>
      </c>
      <c r="J16" s="128" t="e">
        <f>-ROUND(#REF!,0)</f>
        <v>#REF!</v>
      </c>
      <c r="K16" s="128" t="e">
        <f>-ROUND(#REF!,0)</f>
        <v>#REF!</v>
      </c>
      <c r="L16" s="128" t="e">
        <f>-ROUND(#REF!,0)</f>
        <v>#REF!</v>
      </c>
      <c r="M16" s="128" t="e">
        <f>-ROUND(#REF!,0)</f>
        <v>#REF!</v>
      </c>
      <c r="N16" s="128" t="e">
        <f>-ROUND(#REF!,0)</f>
        <v>#REF!</v>
      </c>
      <c r="O16" s="128" t="e">
        <f>-ROUND(#REF!,0)</f>
        <v>#REF!</v>
      </c>
      <c r="P16" s="128" t="e">
        <f>-ROUND(#REF!,0)</f>
        <v>#REF!</v>
      </c>
      <c r="Q16" s="128" t="e">
        <f>-ROUND(#REF!,0)</f>
        <v>#REF!</v>
      </c>
      <c r="R16" s="128" t="e">
        <f>-ROUND(#REF!,0)</f>
        <v>#REF!</v>
      </c>
      <c r="S16" s="128" t="e">
        <f>-ROUND(#REF!,0)</f>
        <v>#REF!</v>
      </c>
      <c r="T16" s="128" t="e">
        <f>-ROUND(#REF!,0)</f>
        <v>#REF!</v>
      </c>
    </row>
    <row r="17" spans="1:21" x14ac:dyDescent="0.2">
      <c r="A17" s="12" t="s">
        <v>172</v>
      </c>
      <c r="B17" s="12" t="s">
        <v>170</v>
      </c>
      <c r="C17" s="12">
        <v>500</v>
      </c>
      <c r="D17" s="12">
        <v>83030</v>
      </c>
      <c r="E17" s="12">
        <v>4006</v>
      </c>
      <c r="F17" s="12">
        <v>495</v>
      </c>
      <c r="G17" s="12">
        <v>6501</v>
      </c>
      <c r="H17" s="12" t="s">
        <v>161</v>
      </c>
      <c r="I17" s="128" t="e">
        <f>ROUND(#REF!,0)</f>
        <v>#REF!</v>
      </c>
      <c r="J17" s="128" t="e">
        <f>ROUND(#REF!,0)</f>
        <v>#REF!</v>
      </c>
      <c r="K17" s="128" t="e">
        <f>ROUND(#REF!,0)</f>
        <v>#REF!</v>
      </c>
      <c r="L17" s="128" t="e">
        <f>ROUND(#REF!,0)</f>
        <v>#REF!</v>
      </c>
      <c r="M17" s="128" t="e">
        <f>ROUND(#REF!,0)</f>
        <v>#REF!</v>
      </c>
      <c r="N17" s="128" t="e">
        <f>ROUND(#REF!,0)</f>
        <v>#REF!</v>
      </c>
      <c r="O17" s="128" t="e">
        <f>ROUND(#REF!,0)</f>
        <v>#REF!</v>
      </c>
      <c r="P17" s="128" t="e">
        <f>ROUND(#REF!,0)</f>
        <v>#REF!</v>
      </c>
      <c r="Q17" s="128" t="e">
        <f>ROUND(#REF!,0)</f>
        <v>#REF!</v>
      </c>
      <c r="R17" s="128" t="e">
        <f>ROUND(#REF!,0)</f>
        <v>#REF!</v>
      </c>
      <c r="S17" s="128" t="e">
        <f>ROUND(#REF!,0)</f>
        <v>#REF!</v>
      </c>
      <c r="T17" s="128" t="e">
        <f>ROUND(#REF!,0)</f>
        <v>#REF!</v>
      </c>
    </row>
    <row r="18" spans="1:21" x14ac:dyDescent="0.2">
      <c r="A18" s="125" t="s">
        <v>173</v>
      </c>
      <c r="B18" s="125" t="s">
        <v>106</v>
      </c>
      <c r="C18" s="125">
        <v>500</v>
      </c>
      <c r="D18" s="125">
        <v>81199</v>
      </c>
      <c r="E18" s="125">
        <v>4020</v>
      </c>
      <c r="F18" s="125">
        <v>495</v>
      </c>
      <c r="G18" s="125">
        <v>6080</v>
      </c>
      <c r="H18" s="125" t="s">
        <v>161</v>
      </c>
      <c r="I18" s="128" t="e">
        <f>-(#REF!)</f>
        <v>#REF!</v>
      </c>
      <c r="J18" s="128" t="e">
        <f>-(#REF!)</f>
        <v>#REF!</v>
      </c>
      <c r="K18" s="128" t="e">
        <f>-(#REF!)</f>
        <v>#REF!</v>
      </c>
      <c r="L18" s="128" t="e">
        <f>-(#REF!)</f>
        <v>#REF!</v>
      </c>
      <c r="M18" s="128" t="e">
        <f>-(#REF!)</f>
        <v>#REF!</v>
      </c>
      <c r="N18" s="128" t="e">
        <f>-(#REF!)</f>
        <v>#REF!</v>
      </c>
      <c r="O18" s="128" t="e">
        <f>-(#REF!)</f>
        <v>#REF!</v>
      </c>
      <c r="P18" s="128" t="e">
        <f>-(#REF!)</f>
        <v>#REF!</v>
      </c>
      <c r="Q18" s="128" t="e">
        <f>-(#REF!)</f>
        <v>#REF!</v>
      </c>
      <c r="R18" s="128" t="e">
        <f>-(#REF!)</f>
        <v>#REF!</v>
      </c>
      <c r="S18" s="128" t="e">
        <f>-(#REF!)</f>
        <v>#REF!</v>
      </c>
      <c r="T18" s="128" t="e">
        <f>-(#REF!)</f>
        <v>#REF!</v>
      </c>
    </row>
    <row r="19" spans="1:21" x14ac:dyDescent="0.2">
      <c r="A19" s="125" t="s">
        <v>173</v>
      </c>
      <c r="B19" s="125" t="s">
        <v>107</v>
      </c>
      <c r="C19" s="125">
        <v>500</v>
      </c>
      <c r="D19" s="125">
        <v>81199</v>
      </c>
      <c r="E19" s="125">
        <v>4020</v>
      </c>
      <c r="F19" s="125">
        <v>495</v>
      </c>
      <c r="G19" s="125">
        <v>6062</v>
      </c>
      <c r="H19" s="125" t="s">
        <v>161</v>
      </c>
      <c r="I19" s="128" t="e">
        <f>-(#REF!)</f>
        <v>#REF!</v>
      </c>
      <c r="J19" s="128" t="e">
        <f>-(#REF!)</f>
        <v>#REF!</v>
      </c>
      <c r="K19" s="128" t="e">
        <f>-(#REF!)</f>
        <v>#REF!</v>
      </c>
      <c r="L19" s="128" t="e">
        <f>-(#REF!)</f>
        <v>#REF!</v>
      </c>
      <c r="M19" s="128" t="e">
        <f>-(#REF!)</f>
        <v>#REF!</v>
      </c>
      <c r="N19" s="128" t="e">
        <f>-(#REF!)</f>
        <v>#REF!</v>
      </c>
      <c r="O19" s="128" t="e">
        <f>-(#REF!)</f>
        <v>#REF!</v>
      </c>
      <c r="P19" s="128" t="e">
        <f>-(#REF!)</f>
        <v>#REF!</v>
      </c>
      <c r="Q19" s="128" t="e">
        <f>-(#REF!)</f>
        <v>#REF!</v>
      </c>
      <c r="R19" s="128" t="e">
        <f>-(#REF!)</f>
        <v>#REF!</v>
      </c>
      <c r="S19" s="128" t="e">
        <f>-(#REF!)</f>
        <v>#REF!</v>
      </c>
      <c r="T19" s="128" t="e">
        <f>-(#REF!)</f>
        <v>#REF!</v>
      </c>
    </row>
    <row r="20" spans="1:21" x14ac:dyDescent="0.2">
      <c r="A20" s="125" t="s">
        <v>173</v>
      </c>
      <c r="B20" s="125" t="s">
        <v>222</v>
      </c>
      <c r="C20" s="125">
        <v>500</v>
      </c>
      <c r="D20" s="125">
        <v>81199</v>
      </c>
      <c r="E20" s="125">
        <v>4020</v>
      </c>
      <c r="F20" s="125">
        <v>495</v>
      </c>
      <c r="G20" s="125">
        <v>6540</v>
      </c>
      <c r="H20" s="125" t="s">
        <v>161</v>
      </c>
      <c r="I20" s="128" t="e">
        <f>-#REF!</f>
        <v>#REF!</v>
      </c>
      <c r="J20" s="128" t="e">
        <f>-(#REF!)</f>
        <v>#REF!</v>
      </c>
      <c r="K20" s="128" t="e">
        <f>-(#REF!)</f>
        <v>#REF!</v>
      </c>
      <c r="L20" s="128" t="e">
        <f>-(#REF!)</f>
        <v>#REF!</v>
      </c>
      <c r="M20" s="128" t="e">
        <f>-(#REF!)</f>
        <v>#REF!</v>
      </c>
      <c r="N20" s="128" t="e">
        <f>-(#REF!)</f>
        <v>#REF!</v>
      </c>
      <c r="O20" s="128" t="e">
        <f>-(#REF!)</f>
        <v>#REF!</v>
      </c>
      <c r="P20" s="128" t="e">
        <f>-(#REF!)</f>
        <v>#REF!</v>
      </c>
      <c r="Q20" s="128" t="e">
        <f>-(#REF!)</f>
        <v>#REF!</v>
      </c>
      <c r="R20" s="128" t="e">
        <f>-(#REF!)</f>
        <v>#REF!</v>
      </c>
      <c r="S20" s="128" t="e">
        <f>-(#REF!)</f>
        <v>#REF!</v>
      </c>
      <c r="T20" s="128" t="e">
        <f>-(#REF!)</f>
        <v>#REF!</v>
      </c>
    </row>
    <row r="21" spans="1:21" x14ac:dyDescent="0.2">
      <c r="A21" s="125" t="s">
        <v>173</v>
      </c>
      <c r="B21" s="125" t="s">
        <v>74</v>
      </c>
      <c r="C21" s="125">
        <v>500</v>
      </c>
      <c r="D21" s="125">
        <v>81199</v>
      </c>
      <c r="E21" s="125">
        <v>4020</v>
      </c>
      <c r="F21" s="125">
        <v>495</v>
      </c>
      <c r="G21" s="125">
        <v>6063</v>
      </c>
      <c r="H21" s="125" t="s">
        <v>161</v>
      </c>
      <c r="I21" s="128" t="e">
        <f>-(#REF!)</f>
        <v>#REF!</v>
      </c>
      <c r="J21" s="128" t="e">
        <f>-(#REF!)</f>
        <v>#REF!</v>
      </c>
      <c r="K21" s="128" t="e">
        <f>-(#REF!)</f>
        <v>#REF!</v>
      </c>
      <c r="L21" s="128" t="e">
        <f>-(#REF!)</f>
        <v>#REF!</v>
      </c>
      <c r="M21" s="128" t="e">
        <f>-(#REF!)</f>
        <v>#REF!</v>
      </c>
      <c r="N21" s="128" t="e">
        <f>-(#REF!)</f>
        <v>#REF!</v>
      </c>
      <c r="O21" s="128" t="e">
        <f>-(#REF!)</f>
        <v>#REF!</v>
      </c>
      <c r="P21" s="128" t="e">
        <f>-(#REF!)</f>
        <v>#REF!</v>
      </c>
      <c r="Q21" s="128" t="e">
        <f>-(#REF!)</f>
        <v>#REF!</v>
      </c>
      <c r="R21" s="128" t="e">
        <f>-(#REF!)</f>
        <v>#REF!</v>
      </c>
      <c r="S21" s="128" t="e">
        <f>-(#REF!)</f>
        <v>#REF!</v>
      </c>
      <c r="T21" s="128" t="e">
        <f>-(#REF!)</f>
        <v>#REF!</v>
      </c>
    </row>
    <row r="22" spans="1:21" x14ac:dyDescent="0.2">
      <c r="A22" s="125" t="s">
        <v>173</v>
      </c>
      <c r="B22" s="125" t="s">
        <v>108</v>
      </c>
      <c r="C22" s="125">
        <v>500</v>
      </c>
      <c r="D22" s="125">
        <v>81199</v>
      </c>
      <c r="E22" s="125">
        <v>4020</v>
      </c>
      <c r="F22" s="125">
        <v>495</v>
      </c>
      <c r="G22" s="125">
        <v>6064</v>
      </c>
      <c r="H22" s="125" t="s">
        <v>161</v>
      </c>
      <c r="I22" s="128" t="e">
        <f>-(#REF!)</f>
        <v>#REF!</v>
      </c>
      <c r="J22" s="128" t="e">
        <f>-(#REF!)</f>
        <v>#REF!</v>
      </c>
      <c r="K22" s="128" t="e">
        <f>-(#REF!)</f>
        <v>#REF!</v>
      </c>
      <c r="L22" s="128" t="e">
        <f>-(#REF!)</f>
        <v>#REF!</v>
      </c>
      <c r="M22" s="128" t="e">
        <f>-(#REF!)</f>
        <v>#REF!</v>
      </c>
      <c r="N22" s="128" t="e">
        <f>-(#REF!)</f>
        <v>#REF!</v>
      </c>
      <c r="O22" s="128" t="e">
        <f>-(#REF!)</f>
        <v>#REF!</v>
      </c>
      <c r="P22" s="128" t="e">
        <f>-(#REF!)</f>
        <v>#REF!</v>
      </c>
      <c r="Q22" s="128" t="e">
        <f>-(#REF!)</f>
        <v>#REF!</v>
      </c>
      <c r="R22" s="128" t="e">
        <f>-(#REF!)</f>
        <v>#REF!</v>
      </c>
      <c r="S22" s="128" t="e">
        <f>-(#REF!)</f>
        <v>#REF!</v>
      </c>
      <c r="T22" s="128" t="e">
        <f>-(#REF!)</f>
        <v>#REF!</v>
      </c>
    </row>
    <row r="23" spans="1:21" x14ac:dyDescent="0.2">
      <c r="A23" s="125" t="s">
        <v>173</v>
      </c>
      <c r="B23" s="125" t="s">
        <v>109</v>
      </c>
      <c r="C23" s="125">
        <v>500</v>
      </c>
      <c r="D23" s="125">
        <v>81199</v>
      </c>
      <c r="E23" s="125">
        <v>4020</v>
      </c>
      <c r="F23" s="125">
        <v>495</v>
      </c>
      <c r="G23" s="125">
        <v>6233</v>
      </c>
      <c r="H23" s="125" t="s">
        <v>161</v>
      </c>
      <c r="I23" s="128" t="e">
        <f>-(#REF!)</f>
        <v>#REF!</v>
      </c>
      <c r="J23" s="128" t="e">
        <f>-(#REF!)</f>
        <v>#REF!</v>
      </c>
      <c r="K23" s="128" t="e">
        <f>-(#REF!)</f>
        <v>#REF!</v>
      </c>
      <c r="L23" s="128" t="e">
        <f>-(#REF!)</f>
        <v>#REF!</v>
      </c>
      <c r="M23" s="128" t="e">
        <f>-(#REF!)</f>
        <v>#REF!</v>
      </c>
      <c r="N23" s="128" t="e">
        <f>-(#REF!)</f>
        <v>#REF!</v>
      </c>
      <c r="O23" s="128" t="e">
        <f>-(#REF!)</f>
        <v>#REF!</v>
      </c>
      <c r="P23" s="128" t="e">
        <f>-(#REF!)</f>
        <v>#REF!</v>
      </c>
      <c r="Q23" s="128" t="e">
        <f>-(#REF!)</f>
        <v>#REF!</v>
      </c>
      <c r="R23" s="128" t="e">
        <f>-(#REF!)</f>
        <v>#REF!</v>
      </c>
      <c r="S23" s="128" t="e">
        <f>-(#REF!)</f>
        <v>#REF!</v>
      </c>
      <c r="T23" s="128" t="e">
        <f>-(#REF!)</f>
        <v>#REF!</v>
      </c>
    </row>
    <row r="24" spans="1:21" x14ac:dyDescent="0.2">
      <c r="A24" s="125" t="s">
        <v>173</v>
      </c>
      <c r="B24" s="125" t="s">
        <v>190</v>
      </c>
      <c r="C24" s="125">
        <v>500</v>
      </c>
      <c r="D24" s="125">
        <v>81199</v>
      </c>
      <c r="E24" s="125">
        <v>4020</v>
      </c>
      <c r="F24" s="125">
        <v>495</v>
      </c>
      <c r="G24" s="125">
        <v>6374</v>
      </c>
      <c r="H24" s="125" t="s">
        <v>161</v>
      </c>
      <c r="I24" s="128" t="e">
        <f>-(#REF!)</f>
        <v>#REF!</v>
      </c>
      <c r="J24" s="128" t="e">
        <f>-(#REF!)</f>
        <v>#REF!</v>
      </c>
      <c r="K24" s="128" t="e">
        <f>-(#REF!)</f>
        <v>#REF!</v>
      </c>
      <c r="L24" s="128" t="e">
        <f>-(#REF!)</f>
        <v>#REF!</v>
      </c>
      <c r="M24" s="128" t="e">
        <f>-(#REF!)</f>
        <v>#REF!</v>
      </c>
      <c r="N24" s="128" t="e">
        <f>-(#REF!)</f>
        <v>#REF!</v>
      </c>
      <c r="O24" s="128" t="e">
        <f>-(#REF!)</f>
        <v>#REF!</v>
      </c>
      <c r="P24" s="128" t="e">
        <f>-(#REF!)</f>
        <v>#REF!</v>
      </c>
      <c r="Q24" s="128" t="e">
        <f>-(#REF!)</f>
        <v>#REF!</v>
      </c>
      <c r="R24" s="128" t="e">
        <f>-(#REF!)</f>
        <v>#REF!</v>
      </c>
      <c r="S24" s="128" t="e">
        <f>-(#REF!)</f>
        <v>#REF!</v>
      </c>
      <c r="T24" s="128" t="e">
        <f>-(#REF!)</f>
        <v>#REF!</v>
      </c>
    </row>
    <row r="25" spans="1:21" x14ac:dyDescent="0.2">
      <c r="A25" s="125" t="s">
        <v>173</v>
      </c>
      <c r="B25" s="125" t="s">
        <v>191</v>
      </c>
      <c r="C25" s="125">
        <v>500</v>
      </c>
      <c r="D25" s="125">
        <v>81199</v>
      </c>
      <c r="E25" s="125">
        <v>4020</v>
      </c>
      <c r="F25" s="125">
        <v>495</v>
      </c>
      <c r="G25" s="125">
        <v>6374</v>
      </c>
      <c r="H25" s="125" t="s">
        <v>161</v>
      </c>
      <c r="I25" s="128" t="e">
        <f>-(#REF!)</f>
        <v>#REF!</v>
      </c>
      <c r="J25" s="128" t="e">
        <f>-(#REF!)</f>
        <v>#REF!</v>
      </c>
      <c r="K25" s="128" t="e">
        <f>-(#REF!)</f>
        <v>#REF!</v>
      </c>
      <c r="L25" s="128" t="e">
        <f>-(#REF!)</f>
        <v>#REF!</v>
      </c>
      <c r="M25" s="128" t="e">
        <f>-(#REF!)</f>
        <v>#REF!</v>
      </c>
      <c r="N25" s="128" t="e">
        <f>-(#REF!)</f>
        <v>#REF!</v>
      </c>
      <c r="O25" s="128" t="e">
        <f>-(#REF!)</f>
        <v>#REF!</v>
      </c>
      <c r="P25" s="128" t="e">
        <f>-(#REF!)</f>
        <v>#REF!</v>
      </c>
      <c r="Q25" s="128" t="e">
        <f>-(#REF!)</f>
        <v>#REF!</v>
      </c>
      <c r="R25" s="128" t="e">
        <f>-(#REF!)</f>
        <v>#REF!</v>
      </c>
      <c r="S25" s="128" t="e">
        <f>-(#REF!)</f>
        <v>#REF!</v>
      </c>
      <c r="T25" s="128" t="e">
        <f>-(#REF!)</f>
        <v>#REF!</v>
      </c>
    </row>
    <row r="26" spans="1:21" x14ac:dyDescent="0.2">
      <c r="A26" s="125" t="s">
        <v>173</v>
      </c>
      <c r="B26" s="125" t="s">
        <v>204</v>
      </c>
      <c r="C26" s="125">
        <v>500</v>
      </c>
      <c r="D26" s="125">
        <v>81199</v>
      </c>
      <c r="E26" s="125">
        <v>4020</v>
      </c>
      <c r="F26" s="125">
        <v>495</v>
      </c>
      <c r="G26" s="125">
        <v>6057</v>
      </c>
      <c r="H26" s="125" t="s">
        <v>161</v>
      </c>
      <c r="I26" s="128" t="e">
        <f>-(#REF!)</f>
        <v>#REF!</v>
      </c>
      <c r="J26" s="128" t="e">
        <f>-(#REF!)</f>
        <v>#REF!</v>
      </c>
      <c r="K26" s="128" t="e">
        <f>-(#REF!)</f>
        <v>#REF!</v>
      </c>
      <c r="L26" s="128" t="e">
        <f>-(#REF!)</f>
        <v>#REF!</v>
      </c>
      <c r="M26" s="128" t="e">
        <f>-(#REF!)</f>
        <v>#REF!</v>
      </c>
      <c r="N26" s="128" t="e">
        <f>-(#REF!)</f>
        <v>#REF!</v>
      </c>
      <c r="O26" s="128" t="e">
        <f>-(#REF!)</f>
        <v>#REF!</v>
      </c>
      <c r="P26" s="128" t="e">
        <f>-(#REF!)</f>
        <v>#REF!</v>
      </c>
      <c r="Q26" s="128" t="e">
        <f>-(#REF!)</f>
        <v>#REF!</v>
      </c>
      <c r="R26" s="128" t="e">
        <f>-(#REF!)</f>
        <v>#REF!</v>
      </c>
      <c r="S26" s="128" t="e">
        <f>-(#REF!)</f>
        <v>#REF!</v>
      </c>
      <c r="T26" s="128" t="e">
        <f>-(#REF!)</f>
        <v>#REF!</v>
      </c>
    </row>
    <row r="27" spans="1:21" x14ac:dyDescent="0.2">
      <c r="A27" s="125" t="s">
        <v>173</v>
      </c>
      <c r="B27" s="125" t="s">
        <v>201</v>
      </c>
      <c r="C27" s="125">
        <v>500</v>
      </c>
      <c r="D27" s="125">
        <v>81199</v>
      </c>
      <c r="E27" s="125">
        <v>4020</v>
      </c>
      <c r="F27" s="125">
        <v>495</v>
      </c>
      <c r="G27" s="125">
        <v>6660</v>
      </c>
      <c r="H27" s="125" t="s">
        <v>161</v>
      </c>
      <c r="I27" s="128" t="e">
        <f>-(#REF!)</f>
        <v>#REF!</v>
      </c>
      <c r="J27" s="128" t="e">
        <f>-(#REF!)</f>
        <v>#REF!</v>
      </c>
      <c r="K27" s="128" t="e">
        <f>-(#REF!)</f>
        <v>#REF!</v>
      </c>
      <c r="L27" s="128" t="e">
        <f>-(#REF!)</f>
        <v>#REF!</v>
      </c>
      <c r="M27" s="128" t="e">
        <f>-(#REF!)</f>
        <v>#REF!</v>
      </c>
      <c r="N27" s="128" t="e">
        <f>-(#REF!)</f>
        <v>#REF!</v>
      </c>
      <c r="O27" s="128" t="e">
        <f>-(#REF!)</f>
        <v>#REF!</v>
      </c>
      <c r="P27" s="128" t="e">
        <f>-(#REF!)</f>
        <v>#REF!</v>
      </c>
      <c r="Q27" s="128" t="e">
        <f>-(#REF!)</f>
        <v>#REF!</v>
      </c>
      <c r="R27" s="128" t="e">
        <f>-(#REF!)</f>
        <v>#REF!</v>
      </c>
      <c r="S27" s="128" t="e">
        <f>-(#REF!)</f>
        <v>#REF!</v>
      </c>
      <c r="T27" s="128" t="e">
        <f>-(#REF!)</f>
        <v>#REF!</v>
      </c>
    </row>
    <row r="28" spans="1:21" x14ac:dyDescent="0.2">
      <c r="A28" s="125" t="s">
        <v>173</v>
      </c>
      <c r="B28" s="125" t="s">
        <v>194</v>
      </c>
      <c r="C28" s="125">
        <v>500</v>
      </c>
      <c r="D28" s="125">
        <v>81199</v>
      </c>
      <c r="E28" s="125">
        <v>4020</v>
      </c>
      <c r="F28" s="125">
        <v>495</v>
      </c>
      <c r="G28" s="125">
        <v>6660</v>
      </c>
      <c r="H28" s="125" t="s">
        <v>161</v>
      </c>
      <c r="I28" s="128" t="e">
        <f>-(#REF!+#REF!)</f>
        <v>#REF!</v>
      </c>
      <c r="J28" s="128" t="e">
        <f>-(#REF!+#REF!)</f>
        <v>#REF!</v>
      </c>
      <c r="K28" s="128" t="e">
        <f>-(#REF!+#REF!)</f>
        <v>#REF!</v>
      </c>
      <c r="L28" s="128" t="e">
        <f>-(#REF!+#REF!)</f>
        <v>#REF!</v>
      </c>
      <c r="M28" s="128" t="e">
        <f>-(#REF!+#REF!)</f>
        <v>#REF!</v>
      </c>
      <c r="N28" s="128" t="e">
        <f>-(#REF!+#REF!)</f>
        <v>#REF!</v>
      </c>
      <c r="O28" s="128" t="e">
        <f>-(#REF!+#REF!)</f>
        <v>#REF!</v>
      </c>
      <c r="P28" s="128" t="e">
        <f>-(#REF!+#REF!)</f>
        <v>#REF!</v>
      </c>
      <c r="Q28" s="128" t="e">
        <f>-(#REF!+#REF!)</f>
        <v>#REF!</v>
      </c>
      <c r="R28" s="128" t="e">
        <f>-(#REF!+#REF!)</f>
        <v>#REF!</v>
      </c>
      <c r="S28" s="128" t="e">
        <f>-(#REF!+#REF!)</f>
        <v>#REF!</v>
      </c>
      <c r="T28" s="128" t="e">
        <f>-(#REF!+#REF!)</f>
        <v>#REF!</v>
      </c>
    </row>
    <row r="29" spans="1:21" x14ac:dyDescent="0.2">
      <c r="A29" s="125" t="s">
        <v>173</v>
      </c>
      <c r="B29" s="125" t="s">
        <v>198</v>
      </c>
      <c r="C29" s="125">
        <v>500</v>
      </c>
      <c r="D29" s="125">
        <v>81199</v>
      </c>
      <c r="E29" s="125">
        <v>4030</v>
      </c>
      <c r="F29" s="125">
        <v>495</v>
      </c>
      <c r="G29" s="125">
        <v>6516</v>
      </c>
      <c r="H29" s="125" t="s">
        <v>161</v>
      </c>
      <c r="I29" s="128" t="e">
        <f>-(#REF!)</f>
        <v>#REF!</v>
      </c>
      <c r="J29" s="128" t="e">
        <f>-(#REF!)</f>
        <v>#REF!</v>
      </c>
      <c r="K29" s="128" t="e">
        <f>-(#REF!)</f>
        <v>#REF!</v>
      </c>
      <c r="L29" s="128" t="e">
        <f>-(#REF!)</f>
        <v>#REF!</v>
      </c>
      <c r="M29" s="128" t="e">
        <f>-(#REF!)</f>
        <v>#REF!</v>
      </c>
      <c r="N29" s="128" t="e">
        <f>-(#REF!)</f>
        <v>#REF!</v>
      </c>
      <c r="O29" s="128" t="e">
        <f>-(#REF!)</f>
        <v>#REF!</v>
      </c>
      <c r="P29" s="128" t="e">
        <f>-(#REF!)</f>
        <v>#REF!</v>
      </c>
      <c r="Q29" s="128" t="e">
        <f>-(#REF!)</f>
        <v>#REF!</v>
      </c>
      <c r="R29" s="128" t="e">
        <f>-(#REF!)</f>
        <v>#REF!</v>
      </c>
      <c r="S29" s="128" t="e">
        <f>-(#REF!)</f>
        <v>#REF!</v>
      </c>
      <c r="T29" s="128" t="e">
        <f>-(#REF!)</f>
        <v>#REF!</v>
      </c>
    </row>
    <row r="30" spans="1:21" x14ac:dyDescent="0.2">
      <c r="A30" s="125" t="s">
        <v>173</v>
      </c>
      <c r="B30" s="125" t="s">
        <v>110</v>
      </c>
      <c r="C30" s="125">
        <v>500</v>
      </c>
      <c r="D30" s="125">
        <v>81199</v>
      </c>
      <c r="E30" s="125">
        <v>4030</v>
      </c>
      <c r="F30" s="125">
        <v>495</v>
      </c>
      <c r="G30" s="125">
        <v>6324</v>
      </c>
      <c r="H30" s="125" t="s">
        <v>161</v>
      </c>
      <c r="I30" s="128" t="e">
        <f>-(#REF!)</f>
        <v>#REF!</v>
      </c>
      <c r="J30" s="128" t="e">
        <f>-(#REF!)</f>
        <v>#REF!</v>
      </c>
      <c r="K30" s="128" t="e">
        <f>-(#REF!)</f>
        <v>#REF!</v>
      </c>
      <c r="L30" s="128" t="e">
        <f>-(#REF!)</f>
        <v>#REF!</v>
      </c>
      <c r="M30" s="128" t="e">
        <f>-(#REF!)</f>
        <v>#REF!</v>
      </c>
      <c r="N30" s="128" t="e">
        <f>-(#REF!)</f>
        <v>#REF!</v>
      </c>
      <c r="O30" s="128" t="e">
        <f>-(#REF!)</f>
        <v>#REF!</v>
      </c>
      <c r="P30" s="128" t="e">
        <f>-(#REF!)</f>
        <v>#REF!</v>
      </c>
      <c r="Q30" s="128" t="e">
        <f>-(#REF!)</f>
        <v>#REF!</v>
      </c>
      <c r="R30" s="128" t="e">
        <f>-(#REF!)</f>
        <v>#REF!</v>
      </c>
      <c r="S30" s="128" t="e">
        <f>-(#REF!)</f>
        <v>#REF!</v>
      </c>
      <c r="T30" s="128" t="e">
        <f>-(#REF!)</f>
        <v>#REF!</v>
      </c>
    </row>
    <row r="31" spans="1:21" x14ac:dyDescent="0.2">
      <c r="A31" s="125" t="s">
        <v>174</v>
      </c>
      <c r="B31" s="125" t="s">
        <v>111</v>
      </c>
      <c r="C31" s="125">
        <v>500</v>
      </c>
      <c r="D31" s="125">
        <v>81199</v>
      </c>
      <c r="E31" s="125">
        <v>4030</v>
      </c>
      <c r="F31" s="125">
        <v>487</v>
      </c>
      <c r="G31" s="125">
        <v>6260</v>
      </c>
      <c r="H31" s="125" t="s">
        <v>161</v>
      </c>
      <c r="I31" s="128" t="e">
        <f>-(#REF!)</f>
        <v>#REF!</v>
      </c>
      <c r="J31" s="128" t="e">
        <f>-(#REF!)</f>
        <v>#REF!</v>
      </c>
      <c r="K31" s="128" t="e">
        <f>-(#REF!)</f>
        <v>#REF!</v>
      </c>
      <c r="L31" s="128" t="e">
        <f>-(#REF!)</f>
        <v>#REF!</v>
      </c>
      <c r="M31" s="128" t="e">
        <f>-(#REF!)</f>
        <v>#REF!</v>
      </c>
      <c r="N31" s="128" t="e">
        <f>-(#REF!)</f>
        <v>#REF!</v>
      </c>
      <c r="O31" s="128" t="e">
        <f>-(#REF!)</f>
        <v>#REF!</v>
      </c>
      <c r="P31" s="128" t="e">
        <f>-(#REF!)</f>
        <v>#REF!</v>
      </c>
      <c r="Q31" s="128" t="e">
        <f>-(#REF!)</f>
        <v>#REF!</v>
      </c>
      <c r="R31" s="128" t="e">
        <f>-(#REF!)</f>
        <v>#REF!</v>
      </c>
      <c r="S31" s="128" t="e">
        <f>-(#REF!)</f>
        <v>#REF!</v>
      </c>
      <c r="T31" s="128" t="e">
        <f>-(#REF!)</f>
        <v>#REF!</v>
      </c>
      <c r="U31" s="128"/>
    </row>
    <row r="32" spans="1:21" x14ac:dyDescent="0.2">
      <c r="A32" s="125" t="s">
        <v>174</v>
      </c>
      <c r="B32" s="125" t="s">
        <v>112</v>
      </c>
      <c r="C32" s="125">
        <v>500</v>
      </c>
      <c r="D32" s="125">
        <v>81199</v>
      </c>
      <c r="E32" s="125">
        <v>4030</v>
      </c>
      <c r="F32" s="125">
        <v>488</v>
      </c>
      <c r="G32" s="125">
        <v>6440</v>
      </c>
      <c r="H32" s="125" t="s">
        <v>161</v>
      </c>
      <c r="I32" s="128" t="e">
        <f>-(#REF!)</f>
        <v>#REF!</v>
      </c>
      <c r="J32" s="128" t="e">
        <f>-(#REF!)</f>
        <v>#REF!</v>
      </c>
      <c r="K32" s="128" t="e">
        <f>-(#REF!)</f>
        <v>#REF!</v>
      </c>
      <c r="L32" s="128" t="e">
        <f>-(#REF!)</f>
        <v>#REF!</v>
      </c>
      <c r="M32" s="128" t="e">
        <f>-(#REF!)</f>
        <v>#REF!</v>
      </c>
      <c r="N32" s="128" t="e">
        <f>-(#REF!)</f>
        <v>#REF!</v>
      </c>
      <c r="O32" s="128" t="e">
        <f>-(#REF!)</f>
        <v>#REF!</v>
      </c>
      <c r="P32" s="128" t="e">
        <f>-(#REF!)</f>
        <v>#REF!</v>
      </c>
      <c r="Q32" s="128" t="e">
        <f>-(#REF!)</f>
        <v>#REF!</v>
      </c>
      <c r="R32" s="128" t="e">
        <f>-(#REF!)</f>
        <v>#REF!</v>
      </c>
      <c r="S32" s="128" t="e">
        <f>-(#REF!)</f>
        <v>#REF!</v>
      </c>
      <c r="T32" s="128" t="e">
        <f>-(#REF!)</f>
        <v>#REF!</v>
      </c>
      <c r="U32" s="128"/>
    </row>
    <row r="33" spans="1:23" x14ac:dyDescent="0.2">
      <c r="A33" s="125" t="s">
        <v>174</v>
      </c>
      <c r="B33" s="125" t="s">
        <v>113</v>
      </c>
      <c r="C33" s="125">
        <v>500</v>
      </c>
      <c r="D33" s="125">
        <v>81199</v>
      </c>
      <c r="E33" s="125">
        <v>4030</v>
      </c>
      <c r="F33" s="125">
        <v>488</v>
      </c>
      <c r="G33" s="125">
        <v>6405</v>
      </c>
      <c r="H33" s="125" t="s">
        <v>161</v>
      </c>
      <c r="I33" s="128" t="e">
        <f>-(#REF!)</f>
        <v>#REF!</v>
      </c>
      <c r="J33" s="128" t="e">
        <f>-(#REF!)</f>
        <v>#REF!</v>
      </c>
      <c r="K33" s="128" t="e">
        <f>-(#REF!)</f>
        <v>#REF!</v>
      </c>
      <c r="L33" s="128" t="e">
        <f>-(#REF!)</f>
        <v>#REF!</v>
      </c>
      <c r="M33" s="128" t="e">
        <f>-(#REF!)</f>
        <v>#REF!</v>
      </c>
      <c r="N33" s="128" t="e">
        <f>-(#REF!)</f>
        <v>#REF!</v>
      </c>
      <c r="O33" s="128" t="e">
        <f>-(#REF!)</f>
        <v>#REF!</v>
      </c>
      <c r="P33" s="128" t="e">
        <f>-(#REF!)</f>
        <v>#REF!</v>
      </c>
      <c r="Q33" s="128" t="e">
        <f>-(#REF!)</f>
        <v>#REF!</v>
      </c>
      <c r="R33" s="128" t="e">
        <f>-(#REF!)</f>
        <v>#REF!</v>
      </c>
      <c r="S33" s="128" t="e">
        <f>-(#REF!)</f>
        <v>#REF!</v>
      </c>
      <c r="T33" s="128" t="e">
        <f>-(#REF!)</f>
        <v>#REF!</v>
      </c>
      <c r="U33" s="128"/>
    </row>
    <row r="34" spans="1:23" x14ac:dyDescent="0.2">
      <c r="A34" s="125" t="s">
        <v>174</v>
      </c>
      <c r="B34" s="125" t="s">
        <v>114</v>
      </c>
      <c r="C34" s="125">
        <v>500</v>
      </c>
      <c r="D34" s="125">
        <v>81199</v>
      </c>
      <c r="E34" s="125">
        <v>4030</v>
      </c>
      <c r="F34" s="125">
        <v>488</v>
      </c>
      <c r="G34" s="125">
        <v>6165</v>
      </c>
      <c r="H34" s="125" t="s">
        <v>161</v>
      </c>
      <c r="I34" s="128" t="e">
        <f>-(#REF!)</f>
        <v>#REF!</v>
      </c>
      <c r="J34" s="128" t="e">
        <f>-(#REF!)</f>
        <v>#REF!</v>
      </c>
      <c r="K34" s="128" t="e">
        <f>-(#REF!)</f>
        <v>#REF!</v>
      </c>
      <c r="L34" s="128" t="e">
        <f>-(#REF!)</f>
        <v>#REF!</v>
      </c>
      <c r="M34" s="128" t="e">
        <f>-(#REF!)</f>
        <v>#REF!</v>
      </c>
      <c r="N34" s="128" t="e">
        <f>-(#REF!)</f>
        <v>#REF!</v>
      </c>
      <c r="O34" s="128" t="e">
        <f>-(#REF!)</f>
        <v>#REF!</v>
      </c>
      <c r="P34" s="128" t="e">
        <f>-(#REF!)</f>
        <v>#REF!</v>
      </c>
      <c r="Q34" s="128" t="e">
        <f>-(#REF!)</f>
        <v>#REF!</v>
      </c>
      <c r="R34" s="128" t="e">
        <f>-(#REF!)</f>
        <v>#REF!</v>
      </c>
      <c r="S34" s="128" t="e">
        <f>-(#REF!)</f>
        <v>#REF!</v>
      </c>
      <c r="T34" s="128" t="e">
        <f>-(#REF!)</f>
        <v>#REF!</v>
      </c>
      <c r="U34" s="128"/>
    </row>
    <row r="35" spans="1:23" x14ac:dyDescent="0.2">
      <c r="A35" s="125" t="s">
        <v>174</v>
      </c>
      <c r="B35" s="125" t="s">
        <v>115</v>
      </c>
      <c r="C35" s="125">
        <v>500</v>
      </c>
      <c r="D35" s="125">
        <v>81199</v>
      </c>
      <c r="E35" s="125">
        <v>4030</v>
      </c>
      <c r="F35" s="125">
        <v>488</v>
      </c>
      <c r="G35" s="125">
        <v>6400</v>
      </c>
      <c r="H35" s="125" t="s">
        <v>161</v>
      </c>
      <c r="I35" s="128" t="e">
        <f>-(#REF!)</f>
        <v>#REF!</v>
      </c>
      <c r="J35" s="128" t="e">
        <f>-(#REF!)</f>
        <v>#REF!</v>
      </c>
      <c r="K35" s="128" t="e">
        <f>-(#REF!)</f>
        <v>#REF!</v>
      </c>
      <c r="L35" s="128" t="e">
        <f>-(#REF!)</f>
        <v>#REF!</v>
      </c>
      <c r="M35" s="128" t="e">
        <f>-(#REF!)</f>
        <v>#REF!</v>
      </c>
      <c r="N35" s="128" t="e">
        <f>-(#REF!)</f>
        <v>#REF!</v>
      </c>
      <c r="O35" s="128" t="e">
        <f>-(#REF!)</f>
        <v>#REF!</v>
      </c>
      <c r="P35" s="128" t="e">
        <f>-(#REF!)</f>
        <v>#REF!</v>
      </c>
      <c r="Q35" s="128" t="e">
        <f>-(#REF!)</f>
        <v>#REF!</v>
      </c>
      <c r="R35" s="128" t="e">
        <f>-(#REF!)</f>
        <v>#REF!</v>
      </c>
      <c r="S35" s="128" t="e">
        <f>-(#REF!)</f>
        <v>#REF!</v>
      </c>
      <c r="T35" s="128" t="e">
        <f>-(#REF!)</f>
        <v>#REF!</v>
      </c>
      <c r="U35" s="128"/>
    </row>
    <row r="36" spans="1:23" x14ac:dyDescent="0.2">
      <c r="A36" s="125" t="s">
        <v>174</v>
      </c>
      <c r="B36" s="125" t="s">
        <v>116</v>
      </c>
      <c r="C36" s="125">
        <v>500</v>
      </c>
      <c r="D36" s="125">
        <v>81199</v>
      </c>
      <c r="E36" s="125">
        <v>4030</v>
      </c>
      <c r="F36" s="125">
        <v>488</v>
      </c>
      <c r="G36" s="125">
        <v>6415</v>
      </c>
      <c r="H36" s="125" t="s">
        <v>161</v>
      </c>
      <c r="I36" s="128" t="e">
        <f>-(#REF!)</f>
        <v>#REF!</v>
      </c>
      <c r="J36" s="128" t="e">
        <f>-(#REF!)</f>
        <v>#REF!</v>
      </c>
      <c r="K36" s="128" t="e">
        <f>-(#REF!)</f>
        <v>#REF!</v>
      </c>
      <c r="L36" s="128" t="e">
        <f>-(#REF!)</f>
        <v>#REF!</v>
      </c>
      <c r="M36" s="128" t="e">
        <f>-(#REF!)</f>
        <v>#REF!</v>
      </c>
      <c r="N36" s="128" t="e">
        <f>-(#REF!)</f>
        <v>#REF!</v>
      </c>
      <c r="O36" s="128" t="e">
        <f>-(#REF!)</f>
        <v>#REF!</v>
      </c>
      <c r="P36" s="128" t="e">
        <f>-(#REF!)</f>
        <v>#REF!</v>
      </c>
      <c r="Q36" s="128" t="e">
        <f>-(#REF!)</f>
        <v>#REF!</v>
      </c>
      <c r="R36" s="128" t="e">
        <f>-(#REF!)</f>
        <v>#REF!</v>
      </c>
      <c r="S36" s="128" t="e">
        <f>-(#REF!)</f>
        <v>#REF!</v>
      </c>
      <c r="T36" s="128" t="e">
        <f>-(#REF!)</f>
        <v>#REF!</v>
      </c>
      <c r="U36" s="128"/>
    </row>
    <row r="37" spans="1:23" x14ac:dyDescent="0.2">
      <c r="A37" s="125" t="s">
        <v>174</v>
      </c>
      <c r="B37" s="125" t="s">
        <v>117</v>
      </c>
      <c r="C37" s="125">
        <v>500</v>
      </c>
      <c r="D37" s="125">
        <v>81199</v>
      </c>
      <c r="E37" s="125">
        <v>4030</v>
      </c>
      <c r="F37" s="125">
        <v>488</v>
      </c>
      <c r="G37" s="125">
        <v>6410</v>
      </c>
      <c r="H37" s="125" t="s">
        <v>161</v>
      </c>
      <c r="I37" s="128" t="e">
        <f>-(#REF!)</f>
        <v>#REF!</v>
      </c>
      <c r="J37" s="128" t="e">
        <f>-(#REF!)</f>
        <v>#REF!</v>
      </c>
      <c r="K37" s="128" t="e">
        <f>-(#REF!)</f>
        <v>#REF!</v>
      </c>
      <c r="L37" s="128" t="e">
        <f>-(#REF!)</f>
        <v>#REF!</v>
      </c>
      <c r="M37" s="128" t="e">
        <f>-(#REF!)</f>
        <v>#REF!</v>
      </c>
      <c r="N37" s="128" t="e">
        <f>-(#REF!)</f>
        <v>#REF!</v>
      </c>
      <c r="O37" s="128" t="e">
        <f>-(#REF!)</f>
        <v>#REF!</v>
      </c>
      <c r="P37" s="128" t="e">
        <f>-(#REF!)</f>
        <v>#REF!</v>
      </c>
      <c r="Q37" s="128" t="e">
        <f>-(#REF!)</f>
        <v>#REF!</v>
      </c>
      <c r="R37" s="128" t="e">
        <f>-(#REF!)</f>
        <v>#REF!</v>
      </c>
      <c r="S37" s="128" t="e">
        <f>-(#REF!)</f>
        <v>#REF!</v>
      </c>
      <c r="T37" s="128" t="e">
        <f>-(#REF!)</f>
        <v>#REF!</v>
      </c>
      <c r="U37" s="128"/>
    </row>
    <row r="38" spans="1:23" x14ac:dyDescent="0.2">
      <c r="A38" s="125" t="s">
        <v>174</v>
      </c>
      <c r="B38" s="125" t="s">
        <v>225</v>
      </c>
      <c r="C38" s="125">
        <v>500</v>
      </c>
      <c r="D38" s="125">
        <v>81199</v>
      </c>
      <c r="E38" s="125">
        <v>4030</v>
      </c>
      <c r="F38" s="125">
        <v>488</v>
      </c>
      <c r="G38" s="125">
        <v>6420</v>
      </c>
      <c r="H38" s="125" t="s">
        <v>161</v>
      </c>
      <c r="I38" s="128" t="e">
        <f>-#REF!</f>
        <v>#REF!</v>
      </c>
      <c r="J38" s="128" t="e">
        <f>-#REF!</f>
        <v>#REF!</v>
      </c>
      <c r="K38" s="128" t="e">
        <f>-#REF!</f>
        <v>#REF!</v>
      </c>
      <c r="L38" s="128" t="e">
        <f>-#REF!</f>
        <v>#REF!</v>
      </c>
      <c r="M38" s="128" t="e">
        <f>-#REF!</f>
        <v>#REF!</v>
      </c>
      <c r="N38" s="128" t="e">
        <f>-#REF!</f>
        <v>#REF!</v>
      </c>
      <c r="O38" s="128" t="e">
        <f>-#REF!</f>
        <v>#REF!</v>
      </c>
      <c r="P38" s="128" t="e">
        <f>-#REF!</f>
        <v>#REF!</v>
      </c>
      <c r="Q38" s="128" t="e">
        <f>-#REF!</f>
        <v>#REF!</v>
      </c>
      <c r="R38" s="128" t="e">
        <f>-#REF!</f>
        <v>#REF!</v>
      </c>
      <c r="S38" s="128" t="e">
        <f>-#REF!</f>
        <v>#REF!</v>
      </c>
      <c r="T38" s="128" t="e">
        <f>-#REF!</f>
        <v>#REF!</v>
      </c>
      <c r="U38" s="128"/>
    </row>
    <row r="39" spans="1:23" x14ac:dyDescent="0.2">
      <c r="A39" s="125" t="s">
        <v>174</v>
      </c>
      <c r="B39" s="125" t="s">
        <v>226</v>
      </c>
      <c r="C39" s="125">
        <v>500</v>
      </c>
      <c r="D39" s="125">
        <v>81199</v>
      </c>
      <c r="E39" s="125">
        <v>4030</v>
      </c>
      <c r="F39" s="125">
        <v>488</v>
      </c>
      <c r="G39" s="125">
        <v>6425</v>
      </c>
      <c r="H39" s="125" t="s">
        <v>161</v>
      </c>
      <c r="I39" s="128" t="e">
        <f>-#REF!</f>
        <v>#REF!</v>
      </c>
      <c r="J39" s="128" t="e">
        <f>-#REF!</f>
        <v>#REF!</v>
      </c>
      <c r="K39" s="128" t="e">
        <f>-#REF!</f>
        <v>#REF!</v>
      </c>
      <c r="L39" s="128" t="e">
        <f>-#REF!</f>
        <v>#REF!</v>
      </c>
      <c r="M39" s="128" t="e">
        <f>-#REF!</f>
        <v>#REF!</v>
      </c>
      <c r="N39" s="128" t="e">
        <f>-#REF!</f>
        <v>#REF!</v>
      </c>
      <c r="O39" s="128" t="e">
        <f>-#REF!</f>
        <v>#REF!</v>
      </c>
      <c r="P39" s="128" t="e">
        <f>-#REF!</f>
        <v>#REF!</v>
      </c>
      <c r="Q39" s="128" t="e">
        <f>-#REF!</f>
        <v>#REF!</v>
      </c>
      <c r="R39" s="128" t="e">
        <f>-#REF!</f>
        <v>#REF!</v>
      </c>
      <c r="S39" s="128" t="e">
        <f>-#REF!</f>
        <v>#REF!</v>
      </c>
      <c r="T39" s="128" t="e">
        <f>-#REF!</f>
        <v>#REF!</v>
      </c>
      <c r="U39" s="128"/>
    </row>
    <row r="40" spans="1:23" x14ac:dyDescent="0.2">
      <c r="A40" s="125" t="s">
        <v>174</v>
      </c>
      <c r="B40" s="125" t="s">
        <v>118</v>
      </c>
      <c r="C40" s="125">
        <v>500</v>
      </c>
      <c r="D40" s="125">
        <v>81199</v>
      </c>
      <c r="E40" s="125">
        <v>4030</v>
      </c>
      <c r="F40" s="125">
        <v>488</v>
      </c>
      <c r="G40" s="125">
        <v>6030</v>
      </c>
      <c r="H40" s="125" t="s">
        <v>161</v>
      </c>
      <c r="I40" s="128" t="e">
        <f>-(#REF!)</f>
        <v>#REF!</v>
      </c>
      <c r="J40" s="128" t="e">
        <f>-(#REF!)</f>
        <v>#REF!</v>
      </c>
      <c r="K40" s="128" t="e">
        <f>-(#REF!)</f>
        <v>#REF!</v>
      </c>
      <c r="L40" s="128" t="e">
        <f>-(#REF!)</f>
        <v>#REF!</v>
      </c>
      <c r="M40" s="128" t="e">
        <f>-(#REF!)</f>
        <v>#REF!</v>
      </c>
      <c r="N40" s="128" t="e">
        <f>-(#REF!)</f>
        <v>#REF!</v>
      </c>
      <c r="O40" s="128" t="e">
        <f>-(#REF!)</f>
        <v>#REF!</v>
      </c>
      <c r="P40" s="128" t="e">
        <f>-(#REF!)</f>
        <v>#REF!</v>
      </c>
      <c r="Q40" s="128" t="e">
        <f>-(#REF!)</f>
        <v>#REF!</v>
      </c>
      <c r="R40" s="128" t="e">
        <f>-(#REF!)</f>
        <v>#REF!</v>
      </c>
      <c r="S40" s="128" t="e">
        <f>-(#REF!)</f>
        <v>#REF!</v>
      </c>
      <c r="T40" s="128" t="e">
        <f>-(#REF!)</f>
        <v>#REF!</v>
      </c>
      <c r="U40" s="128"/>
    </row>
    <row r="41" spans="1:23" x14ac:dyDescent="0.2">
      <c r="A41" s="125" t="s">
        <v>174</v>
      </c>
      <c r="B41" s="125" t="s">
        <v>119</v>
      </c>
      <c r="C41" s="125">
        <v>500</v>
      </c>
      <c r="D41" s="125">
        <v>81199</v>
      </c>
      <c r="E41" s="125">
        <v>4030</v>
      </c>
      <c r="F41" s="125">
        <v>488</v>
      </c>
      <c r="G41" s="125">
        <v>6473</v>
      </c>
      <c r="H41" s="125" t="s">
        <v>161</v>
      </c>
      <c r="I41" s="128" t="e">
        <f>-(#REF!)</f>
        <v>#REF!</v>
      </c>
      <c r="J41" s="128" t="e">
        <f>-(#REF!)</f>
        <v>#REF!</v>
      </c>
      <c r="K41" s="128" t="e">
        <f>-(#REF!)</f>
        <v>#REF!</v>
      </c>
      <c r="L41" s="128" t="e">
        <f>-(#REF!)</f>
        <v>#REF!</v>
      </c>
      <c r="M41" s="128" t="e">
        <f>-(#REF!)</f>
        <v>#REF!</v>
      </c>
      <c r="N41" s="128" t="e">
        <f>-(#REF!)</f>
        <v>#REF!</v>
      </c>
      <c r="O41" s="128" t="e">
        <f>-(#REF!)</f>
        <v>#REF!</v>
      </c>
      <c r="P41" s="128" t="e">
        <f>-(#REF!)</f>
        <v>#REF!</v>
      </c>
      <c r="Q41" s="128" t="e">
        <f>-(#REF!)</f>
        <v>#REF!</v>
      </c>
      <c r="R41" s="128" t="e">
        <f>-(#REF!)</f>
        <v>#REF!</v>
      </c>
      <c r="S41" s="128" t="e">
        <f>-(#REF!)</f>
        <v>#REF!</v>
      </c>
      <c r="T41" s="128" t="e">
        <f>-(#REF!)</f>
        <v>#REF!</v>
      </c>
      <c r="U41" s="128"/>
    </row>
    <row r="42" spans="1:23" x14ac:dyDescent="0.2">
      <c r="A42" s="125" t="s">
        <v>174</v>
      </c>
      <c r="B42" s="125" t="s">
        <v>120</v>
      </c>
      <c r="C42" s="125">
        <v>500</v>
      </c>
      <c r="D42" s="125">
        <v>81199</v>
      </c>
      <c r="E42" s="125">
        <v>4140</v>
      </c>
      <c r="F42" s="125">
        <v>493</v>
      </c>
      <c r="G42" s="125">
        <v>6420</v>
      </c>
      <c r="H42" s="125" t="s">
        <v>161</v>
      </c>
      <c r="I42" s="128" t="e">
        <f>-(#REF!)</f>
        <v>#REF!</v>
      </c>
      <c r="J42" s="128" t="e">
        <f>-(#REF!)</f>
        <v>#REF!</v>
      </c>
      <c r="K42" s="128" t="e">
        <f>-(#REF!)</f>
        <v>#REF!</v>
      </c>
      <c r="L42" s="128" t="e">
        <f>-(#REF!)</f>
        <v>#REF!</v>
      </c>
      <c r="M42" s="128" t="e">
        <f>-(#REF!)</f>
        <v>#REF!</v>
      </c>
      <c r="N42" s="128" t="e">
        <f>-(#REF!)</f>
        <v>#REF!</v>
      </c>
      <c r="O42" s="128" t="e">
        <f>-(#REF!)</f>
        <v>#REF!</v>
      </c>
      <c r="P42" s="128" t="e">
        <f>-(#REF!)</f>
        <v>#REF!</v>
      </c>
      <c r="Q42" s="128" t="e">
        <f>-(#REF!)</f>
        <v>#REF!</v>
      </c>
      <c r="R42" s="128" t="e">
        <f>-(#REF!)</f>
        <v>#REF!</v>
      </c>
      <c r="S42" s="128" t="e">
        <f>-(#REF!)</f>
        <v>#REF!</v>
      </c>
      <c r="T42" s="128" t="e">
        <f>-(#REF!)</f>
        <v>#REF!</v>
      </c>
      <c r="U42" s="128"/>
    </row>
    <row r="43" spans="1:23" ht="13.5" customHeight="1" x14ac:dyDescent="0.2">
      <c r="A43" s="125" t="s">
        <v>174</v>
      </c>
      <c r="B43" s="125" t="s">
        <v>121</v>
      </c>
      <c r="C43" s="125">
        <v>500</v>
      </c>
      <c r="D43" s="125">
        <v>81199</v>
      </c>
      <c r="E43" s="125">
        <v>4030</v>
      </c>
      <c r="F43" s="125">
        <v>495</v>
      </c>
      <c r="G43" s="125">
        <v>6300</v>
      </c>
      <c r="H43" s="125" t="s">
        <v>161</v>
      </c>
      <c r="I43" s="128" t="e">
        <f>-(#REF!)</f>
        <v>#REF!</v>
      </c>
      <c r="J43" s="128" t="e">
        <f>-(#REF!)</f>
        <v>#REF!</v>
      </c>
      <c r="K43" s="128" t="e">
        <f>-(#REF!)</f>
        <v>#REF!</v>
      </c>
      <c r="L43" s="128" t="e">
        <f>-(#REF!)</f>
        <v>#REF!</v>
      </c>
      <c r="M43" s="128" t="e">
        <f>-(#REF!)</f>
        <v>#REF!</v>
      </c>
      <c r="N43" s="128" t="e">
        <f>-(#REF!)</f>
        <v>#REF!</v>
      </c>
      <c r="O43" s="128" t="e">
        <f>-(#REF!)</f>
        <v>#REF!</v>
      </c>
      <c r="P43" s="128" t="e">
        <f>-(#REF!)</f>
        <v>#REF!</v>
      </c>
      <c r="Q43" s="128" t="e">
        <f>-(#REF!)</f>
        <v>#REF!</v>
      </c>
      <c r="R43" s="128" t="e">
        <f>-(#REF!)</f>
        <v>#REF!</v>
      </c>
      <c r="S43" s="128" t="e">
        <f>-(#REF!)</f>
        <v>#REF!</v>
      </c>
      <c r="T43" s="128" t="e">
        <f>-(#REF!)</f>
        <v>#REF!</v>
      </c>
      <c r="U43" s="128"/>
    </row>
    <row r="44" spans="1:23" x14ac:dyDescent="0.2">
      <c r="A44" s="125" t="s">
        <v>174</v>
      </c>
      <c r="B44" s="125" t="s">
        <v>122</v>
      </c>
      <c r="C44" s="125">
        <v>500</v>
      </c>
      <c r="D44" s="125">
        <v>81199</v>
      </c>
      <c r="E44" s="125">
        <v>4030</v>
      </c>
      <c r="F44" s="125">
        <v>495</v>
      </c>
      <c r="G44" s="125">
        <v>6393</v>
      </c>
      <c r="H44" s="125" t="s">
        <v>161</v>
      </c>
      <c r="I44" s="128" t="e">
        <f>-(#REF!)</f>
        <v>#REF!</v>
      </c>
      <c r="J44" s="128" t="e">
        <f>-(#REF!)</f>
        <v>#REF!</v>
      </c>
      <c r="K44" s="128" t="e">
        <f>-(#REF!)</f>
        <v>#REF!</v>
      </c>
      <c r="L44" s="128" t="e">
        <f>-(#REF!)</f>
        <v>#REF!</v>
      </c>
      <c r="M44" s="128" t="e">
        <f>-(#REF!)</f>
        <v>#REF!</v>
      </c>
      <c r="N44" s="128" t="e">
        <f>-(#REF!)</f>
        <v>#REF!</v>
      </c>
      <c r="O44" s="128" t="e">
        <f>-(#REF!)</f>
        <v>#REF!</v>
      </c>
      <c r="P44" s="128" t="e">
        <f>-(#REF!)</f>
        <v>#REF!</v>
      </c>
      <c r="Q44" s="128" t="e">
        <f>-(#REF!)</f>
        <v>#REF!</v>
      </c>
      <c r="R44" s="128" t="e">
        <f>-(#REF!)</f>
        <v>#REF!</v>
      </c>
      <c r="S44" s="128" t="e">
        <f>-(#REF!)</f>
        <v>#REF!</v>
      </c>
      <c r="T44" s="128" t="e">
        <f>-(#REF!)</f>
        <v>#REF!</v>
      </c>
      <c r="U44" s="128"/>
    </row>
    <row r="45" spans="1:23" x14ac:dyDescent="0.2">
      <c r="A45" s="125" t="s">
        <v>174</v>
      </c>
      <c r="B45" s="125" t="s">
        <v>195</v>
      </c>
      <c r="C45" s="125">
        <v>500</v>
      </c>
      <c r="D45" s="125">
        <v>81199</v>
      </c>
      <c r="E45" s="125">
        <v>4030</v>
      </c>
      <c r="F45" s="125">
        <v>495</v>
      </c>
      <c r="G45" s="125">
        <v>6375</v>
      </c>
      <c r="H45" s="125" t="s">
        <v>161</v>
      </c>
      <c r="I45" s="128" t="e">
        <f>-(#REF!)</f>
        <v>#REF!</v>
      </c>
      <c r="J45" s="128" t="e">
        <f>-(#REF!)</f>
        <v>#REF!</v>
      </c>
      <c r="K45" s="128" t="e">
        <f>-(#REF!)</f>
        <v>#REF!</v>
      </c>
      <c r="L45" s="128" t="e">
        <f>-(#REF!)</f>
        <v>#REF!</v>
      </c>
      <c r="M45" s="128" t="e">
        <f>-(#REF!)</f>
        <v>#REF!</v>
      </c>
      <c r="N45" s="128" t="e">
        <f>-(#REF!)</f>
        <v>#REF!</v>
      </c>
      <c r="O45" s="128" t="e">
        <f>-(#REF!)</f>
        <v>#REF!</v>
      </c>
      <c r="P45" s="128" t="e">
        <f>-(#REF!)</f>
        <v>#REF!</v>
      </c>
      <c r="Q45" s="128" t="e">
        <f>-(#REF!)</f>
        <v>#REF!</v>
      </c>
      <c r="R45" s="128" t="e">
        <f>-(#REF!)</f>
        <v>#REF!</v>
      </c>
      <c r="S45" s="128" t="e">
        <f>-(#REF!)</f>
        <v>#REF!</v>
      </c>
      <c r="T45" s="128" t="e">
        <f>-(#REF!)</f>
        <v>#REF!</v>
      </c>
      <c r="U45" s="128"/>
    </row>
    <row r="46" spans="1:23" x14ac:dyDescent="0.2">
      <c r="A46" s="125" t="s">
        <v>174</v>
      </c>
      <c r="B46" s="125" t="s">
        <v>123</v>
      </c>
      <c r="C46" s="125">
        <v>500</v>
      </c>
      <c r="D46" s="125">
        <v>81199</v>
      </c>
      <c r="E46" s="125">
        <v>4030</v>
      </c>
      <c r="F46" s="125">
        <v>495</v>
      </c>
      <c r="G46" s="125">
        <v>6395</v>
      </c>
      <c r="H46" s="125" t="s">
        <v>161</v>
      </c>
      <c r="I46" s="128" t="e">
        <f>-(#REF!)</f>
        <v>#REF!</v>
      </c>
      <c r="J46" s="128" t="e">
        <f>-(#REF!)</f>
        <v>#REF!</v>
      </c>
      <c r="K46" s="128" t="e">
        <f>-(#REF!)</f>
        <v>#REF!</v>
      </c>
      <c r="L46" s="128" t="e">
        <f>-(#REF!)</f>
        <v>#REF!</v>
      </c>
      <c r="M46" s="128" t="e">
        <f>-(#REF!)</f>
        <v>#REF!</v>
      </c>
      <c r="N46" s="128" t="e">
        <f>-(#REF!)</f>
        <v>#REF!</v>
      </c>
      <c r="O46" s="128" t="e">
        <f>-(#REF!)</f>
        <v>#REF!</v>
      </c>
      <c r="P46" s="128" t="e">
        <f>-(#REF!)</f>
        <v>#REF!</v>
      </c>
      <c r="Q46" s="128" t="e">
        <f>-(#REF!)</f>
        <v>#REF!</v>
      </c>
      <c r="R46" s="128" t="e">
        <f>-(#REF!)</f>
        <v>#REF!</v>
      </c>
      <c r="S46" s="128" t="e">
        <f>-(#REF!)</f>
        <v>#REF!</v>
      </c>
      <c r="T46" s="128" t="e">
        <f>-(#REF!)</f>
        <v>#REF!</v>
      </c>
      <c r="U46" s="128"/>
    </row>
    <row r="47" spans="1:23" s="241" customFormat="1" x14ac:dyDescent="0.2">
      <c r="A47" s="266" t="s">
        <v>174</v>
      </c>
      <c r="B47" s="266" t="s">
        <v>124</v>
      </c>
      <c r="C47" s="266">
        <v>500</v>
      </c>
      <c r="D47" s="266">
        <v>81199</v>
      </c>
      <c r="E47" s="266">
        <v>4030</v>
      </c>
      <c r="F47" s="266">
        <v>495</v>
      </c>
      <c r="G47" s="266">
        <v>6530</v>
      </c>
      <c r="H47" s="266" t="s">
        <v>161</v>
      </c>
      <c r="I47" s="268" t="e">
        <f>-(#REF!)</f>
        <v>#REF!</v>
      </c>
      <c r="J47" s="268" t="e">
        <f>-(#REF!)</f>
        <v>#REF!</v>
      </c>
      <c r="K47" s="268" t="e">
        <f>-(#REF!)</f>
        <v>#REF!</v>
      </c>
      <c r="L47" s="268" t="e">
        <f>-(#REF!)</f>
        <v>#REF!</v>
      </c>
      <c r="M47" s="268" t="e">
        <f>-(#REF!)</f>
        <v>#REF!</v>
      </c>
      <c r="N47" s="268" t="e">
        <f>-(#REF!)</f>
        <v>#REF!</v>
      </c>
      <c r="O47" s="268" t="e">
        <f>-(#REF!)</f>
        <v>#REF!</v>
      </c>
      <c r="P47" s="268" t="e">
        <f>-(#REF!)</f>
        <v>#REF!</v>
      </c>
      <c r="Q47" s="268" t="e">
        <f>-(#REF!)</f>
        <v>#REF!</v>
      </c>
      <c r="R47" s="268" t="e">
        <f>-(#REF!)</f>
        <v>#REF!</v>
      </c>
      <c r="S47" s="268" t="e">
        <f>-(#REF!)</f>
        <v>#REF!</v>
      </c>
      <c r="T47" s="268" t="e">
        <f>-(#REF!)</f>
        <v>#REF!</v>
      </c>
      <c r="U47" s="268"/>
      <c r="V47" s="266"/>
      <c r="W47" s="266"/>
    </row>
    <row r="48" spans="1:23" x14ac:dyDescent="0.2">
      <c r="A48" s="125" t="s">
        <v>70</v>
      </c>
      <c r="B48" s="125" t="s">
        <v>125</v>
      </c>
      <c r="C48" s="125">
        <v>500</v>
      </c>
      <c r="D48" s="125">
        <v>84020</v>
      </c>
      <c r="E48" s="266">
        <v>4030</v>
      </c>
      <c r="F48" s="125">
        <v>801</v>
      </c>
      <c r="G48" s="125">
        <v>2705</v>
      </c>
      <c r="H48" s="125" t="s">
        <v>161</v>
      </c>
      <c r="I48" s="128" t="e">
        <f>#REF!</f>
        <v>#REF!</v>
      </c>
      <c r="J48" s="128" t="e">
        <f>#REF!</f>
        <v>#REF!</v>
      </c>
      <c r="K48" s="128" t="e">
        <f>#REF!</f>
        <v>#REF!</v>
      </c>
      <c r="L48" s="128" t="e">
        <f>#REF!</f>
        <v>#REF!</v>
      </c>
      <c r="M48" s="128" t="e">
        <f>#REF!</f>
        <v>#REF!</v>
      </c>
      <c r="N48" s="128" t="e">
        <f>#REF!</f>
        <v>#REF!</v>
      </c>
      <c r="O48" s="128" t="e">
        <f>#REF!</f>
        <v>#REF!</v>
      </c>
      <c r="P48" s="128" t="e">
        <f>#REF!</f>
        <v>#REF!</v>
      </c>
      <c r="Q48" s="128" t="e">
        <f>#REF!</f>
        <v>#REF!</v>
      </c>
      <c r="R48" s="128" t="e">
        <f>#REF!</f>
        <v>#REF!</v>
      </c>
      <c r="S48" s="128" t="e">
        <f>#REF!</f>
        <v>#REF!</v>
      </c>
      <c r="T48" s="128" t="e">
        <f>#REF!</f>
        <v>#REF!</v>
      </c>
      <c r="U48" s="128"/>
    </row>
    <row r="49" spans="1:20" x14ac:dyDescent="0.2">
      <c r="A49" s="125" t="s">
        <v>70</v>
      </c>
      <c r="B49" s="125" t="s">
        <v>126</v>
      </c>
      <c r="C49" s="125">
        <v>500</v>
      </c>
      <c r="D49" s="125">
        <v>84020</v>
      </c>
      <c r="E49" s="125">
        <v>5403</v>
      </c>
      <c r="F49" s="125">
        <v>804</v>
      </c>
      <c r="G49" s="125">
        <v>2673</v>
      </c>
      <c r="H49" s="125" t="s">
        <v>161</v>
      </c>
      <c r="I49" s="128" t="e">
        <f>(#REF!)</f>
        <v>#REF!</v>
      </c>
      <c r="J49" s="128" t="e">
        <f>(#REF!)</f>
        <v>#REF!</v>
      </c>
      <c r="K49" s="128" t="e">
        <f>(#REF!)</f>
        <v>#REF!</v>
      </c>
      <c r="L49" s="128" t="e">
        <f>(#REF!)</f>
        <v>#REF!</v>
      </c>
      <c r="M49" s="128" t="e">
        <f>(#REF!)</f>
        <v>#REF!</v>
      </c>
      <c r="N49" s="128" t="e">
        <f>(#REF!)</f>
        <v>#REF!</v>
      </c>
      <c r="O49" s="128" t="e">
        <f>(#REF!)</f>
        <v>#REF!</v>
      </c>
      <c r="P49" s="128" t="e">
        <f>(#REF!)</f>
        <v>#REF!</v>
      </c>
      <c r="Q49" s="128" t="e">
        <f>(#REF!)</f>
        <v>#REF!</v>
      </c>
      <c r="R49" s="128" t="e">
        <f>(#REF!)</f>
        <v>#REF!</v>
      </c>
      <c r="S49" s="128" t="e">
        <f>(#REF!)</f>
        <v>#REF!</v>
      </c>
      <c r="T49" s="128" t="e">
        <f>(#REF!)</f>
        <v>#REF!</v>
      </c>
    </row>
    <row r="50" spans="1:20" x14ac:dyDescent="0.2">
      <c r="A50" s="125" t="s">
        <v>70</v>
      </c>
      <c r="B50" s="125" t="s">
        <v>127</v>
      </c>
      <c r="C50" s="125">
        <v>500</v>
      </c>
      <c r="D50" s="125">
        <v>84020</v>
      </c>
      <c r="E50" s="125">
        <v>5403</v>
      </c>
      <c r="F50" s="125">
        <v>804</v>
      </c>
      <c r="G50" s="125">
        <v>2700</v>
      </c>
      <c r="H50" s="125" t="s">
        <v>161</v>
      </c>
      <c r="I50" s="128" t="e">
        <f>(#REF!)</f>
        <v>#REF!</v>
      </c>
      <c r="J50" s="128" t="e">
        <f>(#REF!)</f>
        <v>#REF!</v>
      </c>
      <c r="K50" s="128" t="e">
        <f>(#REF!)</f>
        <v>#REF!</v>
      </c>
      <c r="L50" s="128" t="e">
        <f>(#REF!)</f>
        <v>#REF!</v>
      </c>
      <c r="M50" s="128" t="e">
        <f>(#REF!)</f>
        <v>#REF!</v>
      </c>
      <c r="N50" s="128" t="e">
        <f>(#REF!)</f>
        <v>#REF!</v>
      </c>
      <c r="O50" s="128" t="e">
        <f>(#REF!)</f>
        <v>#REF!</v>
      </c>
      <c r="P50" s="128" t="e">
        <f>(#REF!)</f>
        <v>#REF!</v>
      </c>
      <c r="Q50" s="128" t="e">
        <f>(#REF!)</f>
        <v>#REF!</v>
      </c>
      <c r="R50" s="128" t="e">
        <f>(#REF!)</f>
        <v>#REF!</v>
      </c>
      <c r="S50" s="128" t="e">
        <f>(#REF!)</f>
        <v>#REF!</v>
      </c>
      <c r="T50" s="128" t="e">
        <f>(#REF!)</f>
        <v>#REF!</v>
      </c>
    </row>
    <row r="51" spans="1:20" x14ac:dyDescent="0.2">
      <c r="A51" s="125" t="s">
        <v>70</v>
      </c>
      <c r="B51" s="125" t="s">
        <v>128</v>
      </c>
      <c r="C51" s="125">
        <v>500</v>
      </c>
      <c r="D51" s="125">
        <v>84020</v>
      </c>
      <c r="E51" s="125">
        <v>5401</v>
      </c>
      <c r="F51" s="125">
        <v>804</v>
      </c>
      <c r="G51" s="125">
        <v>2910</v>
      </c>
      <c r="H51" s="125" t="s">
        <v>161</v>
      </c>
      <c r="I51" s="128" t="e">
        <f>(#REF!)</f>
        <v>#REF!</v>
      </c>
      <c r="J51" s="128" t="e">
        <f>(#REF!)</f>
        <v>#REF!</v>
      </c>
      <c r="K51" s="128" t="e">
        <f>(#REF!)</f>
        <v>#REF!</v>
      </c>
      <c r="L51" s="128" t="e">
        <f>(#REF!)</f>
        <v>#REF!</v>
      </c>
      <c r="M51" s="128" t="e">
        <f>(#REF!)</f>
        <v>#REF!</v>
      </c>
      <c r="N51" s="128" t="e">
        <f>(#REF!)</f>
        <v>#REF!</v>
      </c>
      <c r="O51" s="128" t="e">
        <f>(#REF!)</f>
        <v>#REF!</v>
      </c>
      <c r="P51" s="128" t="e">
        <f>(#REF!)</f>
        <v>#REF!</v>
      </c>
      <c r="Q51" s="128" t="e">
        <f>(#REF!)</f>
        <v>#REF!</v>
      </c>
      <c r="R51" s="128" t="e">
        <f>(#REF!)</f>
        <v>#REF!</v>
      </c>
      <c r="S51" s="128" t="e">
        <f>(#REF!)</f>
        <v>#REF!</v>
      </c>
      <c r="T51" s="128" t="e">
        <f>(#REF!)</f>
        <v>#REF!</v>
      </c>
    </row>
    <row r="52" spans="1:20" x14ac:dyDescent="0.2">
      <c r="A52" s="125" t="s">
        <v>70</v>
      </c>
      <c r="B52" s="125" t="s">
        <v>129</v>
      </c>
      <c r="C52" s="125">
        <v>500</v>
      </c>
      <c r="D52" s="125">
        <v>84020</v>
      </c>
      <c r="E52" s="125">
        <v>5402</v>
      </c>
      <c r="F52" s="125">
        <v>804</v>
      </c>
      <c r="G52" s="125">
        <v>2920</v>
      </c>
      <c r="H52" s="125" t="s">
        <v>161</v>
      </c>
      <c r="I52" s="128" t="e">
        <f>(#REF!)</f>
        <v>#REF!</v>
      </c>
      <c r="J52" s="128" t="e">
        <f>(#REF!)</f>
        <v>#REF!</v>
      </c>
      <c r="K52" s="128" t="e">
        <f>(#REF!)</f>
        <v>#REF!</v>
      </c>
      <c r="L52" s="128" t="e">
        <f>(#REF!)</f>
        <v>#REF!</v>
      </c>
      <c r="M52" s="128" t="e">
        <f>(#REF!)</f>
        <v>#REF!</v>
      </c>
      <c r="N52" s="128" t="e">
        <f>(#REF!)</f>
        <v>#REF!</v>
      </c>
      <c r="O52" s="128" t="e">
        <f>(#REF!)</f>
        <v>#REF!</v>
      </c>
      <c r="P52" s="128" t="e">
        <f>(#REF!)</f>
        <v>#REF!</v>
      </c>
      <c r="Q52" s="128" t="e">
        <f>(#REF!)</f>
        <v>#REF!</v>
      </c>
      <c r="R52" s="128" t="e">
        <f>(#REF!)</f>
        <v>#REF!</v>
      </c>
      <c r="S52" s="128" t="e">
        <f>(#REF!)</f>
        <v>#REF!</v>
      </c>
      <c r="T52" s="128" t="e">
        <f>(#REF!)</f>
        <v>#REF!</v>
      </c>
    </row>
    <row r="53" spans="1:20" x14ac:dyDescent="0.2">
      <c r="A53" s="125" t="s">
        <v>70</v>
      </c>
      <c r="B53" s="125" t="s">
        <v>130</v>
      </c>
      <c r="C53" s="125">
        <v>500</v>
      </c>
      <c r="D53" s="125">
        <v>84020</v>
      </c>
      <c r="E53" s="125">
        <v>5403</v>
      </c>
      <c r="F53" s="125">
        <v>804</v>
      </c>
      <c r="G53" s="125">
        <v>2685</v>
      </c>
      <c r="H53" s="125" t="s">
        <v>161</v>
      </c>
      <c r="I53" s="128" t="e">
        <f>(#REF!)</f>
        <v>#REF!</v>
      </c>
      <c r="J53" s="128" t="e">
        <f>(#REF!)</f>
        <v>#REF!</v>
      </c>
      <c r="K53" s="128" t="e">
        <f>(#REF!)</f>
        <v>#REF!</v>
      </c>
      <c r="L53" s="128" t="e">
        <f>(#REF!)</f>
        <v>#REF!</v>
      </c>
      <c r="M53" s="128" t="e">
        <f>(#REF!)</f>
        <v>#REF!</v>
      </c>
      <c r="N53" s="128" t="e">
        <f>(#REF!)</f>
        <v>#REF!</v>
      </c>
      <c r="O53" s="128" t="e">
        <f>(#REF!)</f>
        <v>#REF!</v>
      </c>
      <c r="P53" s="128" t="e">
        <f>(#REF!)</f>
        <v>#REF!</v>
      </c>
      <c r="Q53" s="128" t="e">
        <f>(#REF!)</f>
        <v>#REF!</v>
      </c>
      <c r="R53" s="128" t="e">
        <f>(#REF!)</f>
        <v>#REF!</v>
      </c>
      <c r="S53" s="128" t="e">
        <f>(#REF!)</f>
        <v>#REF!</v>
      </c>
      <c r="T53" s="128" t="e">
        <f>(#REF!)</f>
        <v>#REF!</v>
      </c>
    </row>
    <row r="54" spans="1:20" x14ac:dyDescent="0.2">
      <c r="A54" s="125" t="s">
        <v>70</v>
      </c>
      <c r="B54" s="125" t="s">
        <v>131</v>
      </c>
      <c r="C54" s="125">
        <v>500</v>
      </c>
      <c r="D54" s="125">
        <v>84020</v>
      </c>
      <c r="E54" s="125">
        <v>5401</v>
      </c>
      <c r="F54" s="125">
        <v>804</v>
      </c>
      <c r="G54" s="125">
        <v>2695</v>
      </c>
      <c r="H54" s="125" t="s">
        <v>161</v>
      </c>
      <c r="I54" s="128" t="e">
        <f>(#REF!)</f>
        <v>#REF!</v>
      </c>
      <c r="J54" s="128" t="e">
        <f>(#REF!)</f>
        <v>#REF!</v>
      </c>
      <c r="K54" s="128" t="e">
        <f>(#REF!)</f>
        <v>#REF!</v>
      </c>
      <c r="L54" s="128" t="e">
        <f>(#REF!)</f>
        <v>#REF!</v>
      </c>
      <c r="M54" s="128" t="e">
        <f>(#REF!)</f>
        <v>#REF!</v>
      </c>
      <c r="N54" s="128" t="e">
        <f>(#REF!)</f>
        <v>#REF!</v>
      </c>
      <c r="O54" s="128" t="e">
        <f>(#REF!)</f>
        <v>#REF!</v>
      </c>
      <c r="P54" s="128" t="e">
        <f>(#REF!)</f>
        <v>#REF!</v>
      </c>
      <c r="Q54" s="128" t="e">
        <f>(#REF!)</f>
        <v>#REF!</v>
      </c>
      <c r="R54" s="128" t="e">
        <f>(#REF!)</f>
        <v>#REF!</v>
      </c>
      <c r="S54" s="128" t="e">
        <f>(#REF!)</f>
        <v>#REF!</v>
      </c>
      <c r="T54" s="128" t="e">
        <f>(#REF!)</f>
        <v>#REF!</v>
      </c>
    </row>
    <row r="55" spans="1:20" x14ac:dyDescent="0.2">
      <c r="A55" s="125" t="s">
        <v>70</v>
      </c>
      <c r="B55" s="125" t="s">
        <v>132</v>
      </c>
      <c r="C55" s="125">
        <v>500</v>
      </c>
      <c r="D55" s="125">
        <v>84020</v>
      </c>
      <c r="E55" s="125">
        <v>5403</v>
      </c>
      <c r="F55" s="125">
        <v>804</v>
      </c>
      <c r="G55" s="125">
        <v>2955</v>
      </c>
      <c r="H55" s="125" t="s">
        <v>161</v>
      </c>
      <c r="I55" s="128" t="e">
        <f>(#REF!)</f>
        <v>#REF!</v>
      </c>
      <c r="J55" s="128" t="e">
        <f>(#REF!)</f>
        <v>#REF!</v>
      </c>
      <c r="K55" s="128" t="e">
        <f>(#REF!)</f>
        <v>#REF!</v>
      </c>
      <c r="L55" s="128" t="e">
        <f>(#REF!)</f>
        <v>#REF!</v>
      </c>
      <c r="M55" s="128" t="e">
        <f>(#REF!)</f>
        <v>#REF!</v>
      </c>
      <c r="N55" s="128" t="e">
        <f>(#REF!)</f>
        <v>#REF!</v>
      </c>
      <c r="O55" s="128" t="e">
        <f>(#REF!)</f>
        <v>#REF!</v>
      </c>
      <c r="P55" s="128" t="e">
        <f>(#REF!)</f>
        <v>#REF!</v>
      </c>
      <c r="Q55" s="128" t="e">
        <f>(#REF!)</f>
        <v>#REF!</v>
      </c>
      <c r="R55" s="128" t="e">
        <f>(#REF!)</f>
        <v>#REF!</v>
      </c>
      <c r="S55" s="128" t="e">
        <f>(#REF!)</f>
        <v>#REF!</v>
      </c>
      <c r="T55" s="128" t="e">
        <f>(#REF!)</f>
        <v>#REF!</v>
      </c>
    </row>
    <row r="56" spans="1:20" x14ac:dyDescent="0.2">
      <c r="A56" s="125" t="s">
        <v>70</v>
      </c>
      <c r="B56" s="125" t="s">
        <v>133</v>
      </c>
      <c r="C56" s="125">
        <v>500</v>
      </c>
      <c r="D56" s="125">
        <v>84020</v>
      </c>
      <c r="E56" s="125">
        <v>5410</v>
      </c>
      <c r="F56" s="125">
        <v>805</v>
      </c>
      <c r="G56" s="125">
        <v>2650</v>
      </c>
      <c r="H56" s="125" t="s">
        <v>161</v>
      </c>
      <c r="I56" s="128" t="e">
        <f>(#REF!)</f>
        <v>#REF!</v>
      </c>
      <c r="J56" s="128" t="e">
        <f>(#REF!)</f>
        <v>#REF!</v>
      </c>
      <c r="K56" s="128" t="e">
        <f>(#REF!)</f>
        <v>#REF!</v>
      </c>
      <c r="L56" s="128" t="e">
        <f>(#REF!)</f>
        <v>#REF!</v>
      </c>
      <c r="M56" s="128" t="e">
        <f>(#REF!)</f>
        <v>#REF!</v>
      </c>
      <c r="N56" s="128" t="e">
        <f>(#REF!)</f>
        <v>#REF!</v>
      </c>
      <c r="O56" s="128" t="e">
        <f>(#REF!)</f>
        <v>#REF!</v>
      </c>
      <c r="P56" s="128" t="e">
        <f>(#REF!)</f>
        <v>#REF!</v>
      </c>
      <c r="Q56" s="128" t="e">
        <f>(#REF!)</f>
        <v>#REF!</v>
      </c>
      <c r="R56" s="128" t="e">
        <f>(#REF!)</f>
        <v>#REF!</v>
      </c>
      <c r="S56" s="128" t="e">
        <f>(#REF!)</f>
        <v>#REF!</v>
      </c>
      <c r="T56" s="128" t="e">
        <f>(#REF!)</f>
        <v>#REF!</v>
      </c>
    </row>
    <row r="57" spans="1:20" x14ac:dyDescent="0.2">
      <c r="A57" s="125" t="s">
        <v>70</v>
      </c>
      <c r="B57" s="125" t="s">
        <v>134</v>
      </c>
      <c r="C57" s="125">
        <v>500</v>
      </c>
      <c r="D57" s="125">
        <v>84020</v>
      </c>
      <c r="E57" s="125">
        <v>5410</v>
      </c>
      <c r="F57" s="125">
        <v>805</v>
      </c>
      <c r="G57" s="125">
        <v>2655</v>
      </c>
      <c r="H57" s="125" t="s">
        <v>161</v>
      </c>
      <c r="I57" s="128" t="e">
        <f>(#REF!)</f>
        <v>#REF!</v>
      </c>
      <c r="J57" s="128" t="e">
        <f>(#REF!)</f>
        <v>#REF!</v>
      </c>
      <c r="K57" s="128" t="e">
        <f>(#REF!)</f>
        <v>#REF!</v>
      </c>
      <c r="L57" s="128" t="e">
        <f>(#REF!)</f>
        <v>#REF!</v>
      </c>
      <c r="M57" s="128" t="e">
        <f>(#REF!)</f>
        <v>#REF!</v>
      </c>
      <c r="N57" s="128" t="e">
        <f>(#REF!)</f>
        <v>#REF!</v>
      </c>
      <c r="O57" s="128" t="e">
        <f>(#REF!)</f>
        <v>#REF!</v>
      </c>
      <c r="P57" s="128" t="e">
        <f>(#REF!)</f>
        <v>#REF!</v>
      </c>
      <c r="Q57" s="128" t="e">
        <f>(#REF!)</f>
        <v>#REF!</v>
      </c>
      <c r="R57" s="128" t="e">
        <f>(#REF!)</f>
        <v>#REF!</v>
      </c>
      <c r="S57" s="128" t="e">
        <f>(#REF!)</f>
        <v>#REF!</v>
      </c>
      <c r="T57" s="128" t="e">
        <f>(#REF!)</f>
        <v>#REF!</v>
      </c>
    </row>
    <row r="58" spans="1:20" x14ac:dyDescent="0.2">
      <c r="A58" s="125" t="s">
        <v>70</v>
      </c>
      <c r="B58" s="125" t="s">
        <v>135</v>
      </c>
      <c r="C58" s="125">
        <v>500</v>
      </c>
      <c r="D58" s="125">
        <v>84020</v>
      </c>
      <c r="E58" s="125">
        <v>5402</v>
      </c>
      <c r="F58" s="125">
        <v>805</v>
      </c>
      <c r="G58" s="125">
        <v>2890</v>
      </c>
      <c r="H58" s="125" t="s">
        <v>161</v>
      </c>
      <c r="I58" s="128" t="e">
        <f>(#REF!)</f>
        <v>#REF!</v>
      </c>
      <c r="J58" s="128" t="e">
        <f>(#REF!)</f>
        <v>#REF!</v>
      </c>
      <c r="K58" s="128" t="e">
        <f>(#REF!)</f>
        <v>#REF!</v>
      </c>
      <c r="L58" s="128" t="e">
        <f>(#REF!)</f>
        <v>#REF!</v>
      </c>
      <c r="M58" s="128" t="e">
        <f>(#REF!)</f>
        <v>#REF!</v>
      </c>
      <c r="N58" s="128" t="e">
        <f>(#REF!)</f>
        <v>#REF!</v>
      </c>
      <c r="O58" s="128" t="e">
        <f>(#REF!)</f>
        <v>#REF!</v>
      </c>
      <c r="P58" s="128" t="e">
        <f>(#REF!)</f>
        <v>#REF!</v>
      </c>
      <c r="Q58" s="128" t="e">
        <f>(#REF!)</f>
        <v>#REF!</v>
      </c>
      <c r="R58" s="128" t="e">
        <f>(#REF!)</f>
        <v>#REF!</v>
      </c>
      <c r="S58" s="128" t="e">
        <f>(#REF!)</f>
        <v>#REF!</v>
      </c>
      <c r="T58" s="128" t="e">
        <f>(#REF!)</f>
        <v>#REF!</v>
      </c>
    </row>
    <row r="59" spans="1:20" x14ac:dyDescent="0.2">
      <c r="A59" s="125" t="s">
        <v>70</v>
      </c>
      <c r="B59" s="125" t="s">
        <v>136</v>
      </c>
      <c r="C59" s="125">
        <v>500</v>
      </c>
      <c r="D59" s="125">
        <v>84020</v>
      </c>
      <c r="E59" s="125">
        <v>5402</v>
      </c>
      <c r="F59" s="125">
        <v>805</v>
      </c>
      <c r="G59" s="125">
        <v>2950</v>
      </c>
      <c r="H59" s="125" t="s">
        <v>161</v>
      </c>
      <c r="I59" s="128" t="e">
        <f>(#REF!)</f>
        <v>#REF!</v>
      </c>
      <c r="J59" s="128" t="e">
        <f>(#REF!)</f>
        <v>#REF!</v>
      </c>
      <c r="K59" s="128" t="e">
        <f>(#REF!)</f>
        <v>#REF!</v>
      </c>
      <c r="L59" s="128" t="e">
        <f>(#REF!)</f>
        <v>#REF!</v>
      </c>
      <c r="M59" s="128" t="e">
        <f>(#REF!)</f>
        <v>#REF!</v>
      </c>
      <c r="N59" s="128" t="e">
        <f>(#REF!)</f>
        <v>#REF!</v>
      </c>
      <c r="O59" s="128" t="e">
        <f>(#REF!)</f>
        <v>#REF!</v>
      </c>
      <c r="P59" s="128" t="e">
        <f>(#REF!)</f>
        <v>#REF!</v>
      </c>
      <c r="Q59" s="128" t="e">
        <f>(#REF!)</f>
        <v>#REF!</v>
      </c>
      <c r="R59" s="128" t="e">
        <f>(#REF!)</f>
        <v>#REF!</v>
      </c>
      <c r="S59" s="128" t="e">
        <f>(#REF!)</f>
        <v>#REF!</v>
      </c>
      <c r="T59" s="128" t="e">
        <f>(#REF!)</f>
        <v>#REF!</v>
      </c>
    </row>
    <row r="60" spans="1:20" x14ac:dyDescent="0.2">
      <c r="A60" s="125" t="s">
        <v>70</v>
      </c>
      <c r="B60" s="125" t="s">
        <v>137</v>
      </c>
      <c r="C60" s="125">
        <v>500</v>
      </c>
      <c r="D60" s="125">
        <v>84020</v>
      </c>
      <c r="E60" s="125">
        <v>5402</v>
      </c>
      <c r="F60" s="125">
        <v>805</v>
      </c>
      <c r="G60" s="125">
        <v>2940</v>
      </c>
      <c r="H60" s="125" t="s">
        <v>161</v>
      </c>
      <c r="I60" s="128" t="e">
        <f>(#REF!)</f>
        <v>#REF!</v>
      </c>
      <c r="J60" s="128" t="e">
        <f>(#REF!)</f>
        <v>#REF!</v>
      </c>
      <c r="K60" s="128" t="e">
        <f>(#REF!)</f>
        <v>#REF!</v>
      </c>
      <c r="L60" s="128" t="e">
        <f>(#REF!)</f>
        <v>#REF!</v>
      </c>
      <c r="M60" s="128" t="e">
        <f>(#REF!)</f>
        <v>#REF!</v>
      </c>
      <c r="N60" s="128" t="e">
        <f>(#REF!)</f>
        <v>#REF!</v>
      </c>
      <c r="O60" s="128" t="e">
        <f>(#REF!)</f>
        <v>#REF!</v>
      </c>
      <c r="P60" s="128" t="e">
        <f>(#REF!)</f>
        <v>#REF!</v>
      </c>
      <c r="Q60" s="128" t="e">
        <f>(#REF!)</f>
        <v>#REF!</v>
      </c>
      <c r="R60" s="128" t="e">
        <f>(#REF!)</f>
        <v>#REF!</v>
      </c>
      <c r="S60" s="128" t="e">
        <f>(#REF!)</f>
        <v>#REF!</v>
      </c>
      <c r="T60" s="128" t="e">
        <f>(#REF!)</f>
        <v>#REF!</v>
      </c>
    </row>
    <row r="61" spans="1:20" x14ac:dyDescent="0.2">
      <c r="A61" s="125" t="s">
        <v>70</v>
      </c>
      <c r="B61" s="125" t="s">
        <v>138</v>
      </c>
      <c r="C61" s="125">
        <v>500</v>
      </c>
      <c r="D61" s="125">
        <v>84020</v>
      </c>
      <c r="E61" s="125">
        <v>5408</v>
      </c>
      <c r="F61" s="125">
        <v>805</v>
      </c>
      <c r="G61" s="125">
        <v>2885</v>
      </c>
      <c r="H61" s="125" t="s">
        <v>161</v>
      </c>
      <c r="I61" s="128" t="e">
        <f>(#REF!)</f>
        <v>#REF!</v>
      </c>
      <c r="J61" s="128" t="e">
        <f>(#REF!)</f>
        <v>#REF!</v>
      </c>
      <c r="K61" s="128" t="e">
        <f>(#REF!)</f>
        <v>#REF!</v>
      </c>
      <c r="L61" s="128" t="e">
        <f>(#REF!)</f>
        <v>#REF!</v>
      </c>
      <c r="M61" s="128" t="e">
        <f>(#REF!)</f>
        <v>#REF!</v>
      </c>
      <c r="N61" s="128" t="e">
        <f>(#REF!)</f>
        <v>#REF!</v>
      </c>
      <c r="O61" s="128" t="e">
        <f>(#REF!)</f>
        <v>#REF!</v>
      </c>
      <c r="P61" s="128" t="e">
        <f>(#REF!)</f>
        <v>#REF!</v>
      </c>
      <c r="Q61" s="128" t="e">
        <f>(#REF!)</f>
        <v>#REF!</v>
      </c>
      <c r="R61" s="128" t="e">
        <f>(#REF!)</f>
        <v>#REF!</v>
      </c>
      <c r="S61" s="128" t="e">
        <f>(#REF!)</f>
        <v>#REF!</v>
      </c>
      <c r="T61" s="128" t="e">
        <f>(#REF!)</f>
        <v>#REF!</v>
      </c>
    </row>
    <row r="62" spans="1:20" x14ac:dyDescent="0.2">
      <c r="A62" s="125" t="s">
        <v>70</v>
      </c>
      <c r="B62" s="125" t="s">
        <v>207</v>
      </c>
      <c r="C62" s="125">
        <v>500</v>
      </c>
      <c r="D62" s="125">
        <v>84020</v>
      </c>
      <c r="E62" s="125"/>
      <c r="F62" s="125">
        <v>805</v>
      </c>
      <c r="G62" s="125">
        <v>2889</v>
      </c>
      <c r="H62" s="125" t="s">
        <v>161</v>
      </c>
      <c r="I62" s="128" t="e">
        <f>#REF!</f>
        <v>#REF!</v>
      </c>
      <c r="J62" s="128" t="e">
        <f>#REF!</f>
        <v>#REF!</v>
      </c>
      <c r="K62" s="128" t="e">
        <f>#REF!</f>
        <v>#REF!</v>
      </c>
      <c r="L62" s="128" t="e">
        <f>#REF!</f>
        <v>#REF!</v>
      </c>
      <c r="M62" s="128" t="e">
        <f>#REF!</f>
        <v>#REF!</v>
      </c>
      <c r="N62" s="128" t="e">
        <f>#REF!</f>
        <v>#REF!</v>
      </c>
      <c r="O62" s="128" t="e">
        <f>#REF!</f>
        <v>#REF!</v>
      </c>
      <c r="P62" s="128" t="e">
        <f>#REF!</f>
        <v>#REF!</v>
      </c>
      <c r="Q62" s="128" t="e">
        <f>#REF!</f>
        <v>#REF!</v>
      </c>
      <c r="R62" s="128" t="e">
        <f>#REF!</f>
        <v>#REF!</v>
      </c>
      <c r="S62" s="128" t="e">
        <f>#REF!</f>
        <v>#REF!</v>
      </c>
      <c r="T62" s="128" t="e">
        <f>#REF!</f>
        <v>#REF!</v>
      </c>
    </row>
    <row r="63" spans="1:20" x14ac:dyDescent="0.2">
      <c r="A63" s="125" t="s">
        <v>70</v>
      </c>
      <c r="B63" s="125" t="s">
        <v>139</v>
      </c>
      <c r="C63" s="125">
        <v>500</v>
      </c>
      <c r="D63" s="125">
        <v>84020</v>
      </c>
      <c r="E63" s="125">
        <v>5054</v>
      </c>
      <c r="F63" s="125">
        <v>812</v>
      </c>
      <c r="G63" s="125">
        <v>2100</v>
      </c>
      <c r="H63" s="125" t="s">
        <v>161</v>
      </c>
      <c r="I63" s="128" t="e">
        <f>(#REF!)</f>
        <v>#REF!</v>
      </c>
      <c r="J63" s="128" t="e">
        <f>(#REF!)</f>
        <v>#REF!</v>
      </c>
      <c r="K63" s="128" t="e">
        <f>(#REF!)</f>
        <v>#REF!</v>
      </c>
      <c r="L63" s="128" t="e">
        <f>(#REF!)</f>
        <v>#REF!</v>
      </c>
      <c r="M63" s="128" t="e">
        <f>(#REF!)</f>
        <v>#REF!</v>
      </c>
      <c r="N63" s="128" t="e">
        <f>(#REF!)</f>
        <v>#REF!</v>
      </c>
      <c r="O63" s="128" t="e">
        <f>(#REF!)</f>
        <v>#REF!</v>
      </c>
      <c r="P63" s="128" t="e">
        <f>(#REF!)</f>
        <v>#REF!</v>
      </c>
      <c r="Q63" s="128" t="e">
        <f>(#REF!)</f>
        <v>#REF!</v>
      </c>
      <c r="R63" s="128" t="e">
        <f>(#REF!)</f>
        <v>#REF!</v>
      </c>
      <c r="S63" s="128" t="e">
        <f>(#REF!)</f>
        <v>#REF!</v>
      </c>
      <c r="T63" s="128" t="e">
        <f>(#REF!)</f>
        <v>#REF!</v>
      </c>
    </row>
    <row r="64" spans="1:20" x14ac:dyDescent="0.2">
      <c r="A64" s="12" t="s">
        <v>175</v>
      </c>
      <c r="B64" s="12" t="s">
        <v>71</v>
      </c>
      <c r="C64" s="12">
        <v>500</v>
      </c>
      <c r="D64" s="12">
        <v>83010</v>
      </c>
      <c r="E64" s="12">
        <v>5038</v>
      </c>
      <c r="F64" s="12">
        <v>408</v>
      </c>
      <c r="G64" s="12">
        <v>3170</v>
      </c>
      <c r="H64" s="12" t="s">
        <v>161</v>
      </c>
      <c r="I64" s="128" t="e">
        <f>(#REF!)</f>
        <v>#REF!</v>
      </c>
      <c r="J64" s="128" t="e">
        <f>(#REF!)</f>
        <v>#REF!</v>
      </c>
      <c r="K64" s="128" t="e">
        <f>(#REF!)</f>
        <v>#REF!</v>
      </c>
      <c r="L64" s="128" t="e">
        <f>(#REF!)</f>
        <v>#REF!</v>
      </c>
      <c r="M64" s="128" t="e">
        <f>(#REF!)</f>
        <v>#REF!</v>
      </c>
      <c r="N64" s="128" t="e">
        <f>(#REF!)</f>
        <v>#REF!</v>
      </c>
      <c r="O64" s="128" t="e">
        <f>(#REF!)</f>
        <v>#REF!</v>
      </c>
      <c r="P64" s="128" t="e">
        <f>(#REF!)</f>
        <v>#REF!</v>
      </c>
      <c r="Q64" s="128" t="e">
        <f>(#REF!)</f>
        <v>#REF!</v>
      </c>
      <c r="R64" s="128" t="e">
        <f>(#REF!)</f>
        <v>#REF!</v>
      </c>
      <c r="S64" s="128" t="e">
        <f>(#REF!)</f>
        <v>#REF!</v>
      </c>
      <c r="T64" s="128" t="e">
        <f>(#REF!)</f>
        <v>#REF!</v>
      </c>
    </row>
    <row r="65" spans="1:22" x14ac:dyDescent="0.2"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</row>
    <row r="66" spans="1:22" x14ac:dyDescent="0.2">
      <c r="B66" s="12" t="s">
        <v>181</v>
      </c>
      <c r="H66" s="14"/>
      <c r="I66" s="128" t="e">
        <f t="shared" ref="I66:T66" si="0">-SUM(I2:I47)-SUM(I48:I64)</f>
        <v>#REF!</v>
      </c>
      <c r="J66" s="268" t="e">
        <f t="shared" si="0"/>
        <v>#REF!</v>
      </c>
      <c r="K66" s="268" t="e">
        <f t="shared" si="0"/>
        <v>#REF!</v>
      </c>
      <c r="L66" s="268" t="e">
        <f t="shared" si="0"/>
        <v>#REF!</v>
      </c>
      <c r="M66" s="268" t="e">
        <f t="shared" si="0"/>
        <v>#REF!</v>
      </c>
      <c r="N66" s="268" t="e">
        <f t="shared" si="0"/>
        <v>#REF!</v>
      </c>
      <c r="O66" s="268" t="e">
        <f t="shared" si="0"/>
        <v>#REF!</v>
      </c>
      <c r="P66" s="268" t="e">
        <f t="shared" si="0"/>
        <v>#REF!</v>
      </c>
      <c r="Q66" s="268" t="e">
        <f t="shared" si="0"/>
        <v>#REF!</v>
      </c>
      <c r="R66" s="268" t="e">
        <f t="shared" si="0"/>
        <v>#REF!</v>
      </c>
      <c r="S66" s="268" t="e">
        <f t="shared" si="0"/>
        <v>#REF!</v>
      </c>
      <c r="T66" s="268" t="e">
        <f t="shared" si="0"/>
        <v>#REF!</v>
      </c>
      <c r="U66" s="128" t="e">
        <f>SUM(I66:T66)</f>
        <v>#REF!</v>
      </c>
    </row>
    <row r="67" spans="1:22" x14ac:dyDescent="0.2">
      <c r="B67" s="12" t="s">
        <v>181</v>
      </c>
      <c r="H67" s="14"/>
      <c r="I67" s="128" t="e">
        <f>+#REF!</f>
        <v>#REF!</v>
      </c>
      <c r="J67" s="128" t="e">
        <f>+#REF!</f>
        <v>#REF!</v>
      </c>
      <c r="K67" s="128" t="e">
        <f>+#REF!</f>
        <v>#REF!</v>
      </c>
      <c r="L67" s="128" t="e">
        <f>+#REF!</f>
        <v>#REF!</v>
      </c>
      <c r="M67" s="128" t="e">
        <f>+#REF!</f>
        <v>#REF!</v>
      </c>
      <c r="N67" s="128" t="e">
        <f>+#REF!</f>
        <v>#REF!</v>
      </c>
      <c r="O67" s="128" t="e">
        <f>+#REF!</f>
        <v>#REF!</v>
      </c>
      <c r="P67" s="128" t="e">
        <f>+#REF!</f>
        <v>#REF!</v>
      </c>
      <c r="Q67" s="128" t="e">
        <f>+#REF!</f>
        <v>#REF!</v>
      </c>
      <c r="R67" s="128" t="e">
        <f>+#REF!</f>
        <v>#REF!</v>
      </c>
      <c r="S67" s="128" t="e">
        <f>+#REF!</f>
        <v>#REF!</v>
      </c>
      <c r="T67" s="128" t="e">
        <f>+#REF!</f>
        <v>#REF!</v>
      </c>
      <c r="U67" s="128" t="e">
        <f>SUM(I67:T67)</f>
        <v>#REF!</v>
      </c>
    </row>
    <row r="68" spans="1:22" x14ac:dyDescent="0.2">
      <c r="B68" s="12" t="s">
        <v>181</v>
      </c>
      <c r="I68" s="128" t="e">
        <f>'Monthly Margin'!#REF!</f>
        <v>#REF!</v>
      </c>
      <c r="J68" s="128" t="e">
        <f>'Monthly Margin'!#REF!</f>
        <v>#REF!</v>
      </c>
      <c r="K68" s="128" t="e">
        <f>'Monthly Margin'!#REF!</f>
        <v>#REF!</v>
      </c>
      <c r="L68" s="128" t="e">
        <f>'Monthly Margin'!#REF!</f>
        <v>#REF!</v>
      </c>
      <c r="M68" s="128" t="e">
        <f>'Monthly Margin'!#REF!</f>
        <v>#REF!</v>
      </c>
      <c r="N68" s="128" t="e">
        <f>'Monthly Margin'!#REF!</f>
        <v>#REF!</v>
      </c>
      <c r="O68" s="128" t="e">
        <f>'Monthly Margin'!#REF!</f>
        <v>#REF!</v>
      </c>
      <c r="P68" s="128" t="e">
        <f>'Monthly Margin'!#REF!</f>
        <v>#REF!</v>
      </c>
      <c r="Q68" s="128" t="e">
        <f>'Monthly Margin'!#REF!</f>
        <v>#REF!</v>
      </c>
      <c r="R68" s="128" t="e">
        <f>'Monthly Margin'!#REF!</f>
        <v>#REF!</v>
      </c>
      <c r="S68" s="128" t="e">
        <f>'Monthly Margin'!#REF!</f>
        <v>#REF!</v>
      </c>
      <c r="T68" s="128" t="e">
        <f>'Monthly Margin'!#REF!</f>
        <v>#REF!</v>
      </c>
      <c r="U68" s="128" t="e">
        <f>SUM(I68:T68)</f>
        <v>#REF!</v>
      </c>
      <c r="V68" s="128" t="e">
        <f>U67-U68</f>
        <v>#REF!</v>
      </c>
    </row>
    <row r="69" spans="1:22" x14ac:dyDescent="0.2"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</row>
    <row r="70" spans="1:22" x14ac:dyDescent="0.2">
      <c r="A70" s="12" t="s">
        <v>176</v>
      </c>
      <c r="B70" s="12" t="s">
        <v>157</v>
      </c>
      <c r="C70" s="12">
        <v>500</v>
      </c>
      <c r="D70" s="12">
        <v>81199</v>
      </c>
      <c r="E70" s="12">
        <v>4001</v>
      </c>
      <c r="F70" s="12">
        <v>480</v>
      </c>
      <c r="G70" s="12">
        <v>6175</v>
      </c>
      <c r="H70" s="12" t="s">
        <v>177</v>
      </c>
      <c r="I70" s="128" t="e">
        <f>-ROUND(#REF!,0)</f>
        <v>#REF!</v>
      </c>
      <c r="J70" s="128" t="e">
        <f>-ROUND(#REF!,0)</f>
        <v>#REF!</v>
      </c>
      <c r="K70" s="128" t="e">
        <f>-ROUND(#REF!,0)</f>
        <v>#REF!</v>
      </c>
      <c r="L70" s="128" t="e">
        <f>-ROUND(#REF!,0)</f>
        <v>#REF!</v>
      </c>
      <c r="M70" s="128" t="e">
        <f>-ROUND(#REF!,0)</f>
        <v>#REF!</v>
      </c>
      <c r="N70" s="128" t="e">
        <f>-ROUND(#REF!,0)</f>
        <v>#REF!</v>
      </c>
      <c r="O70" s="128" t="e">
        <f>-ROUND(#REF!,0)</f>
        <v>#REF!</v>
      </c>
      <c r="P70" s="128" t="e">
        <f>-ROUND(#REF!,0)</f>
        <v>#REF!</v>
      </c>
      <c r="Q70" s="128" t="e">
        <f>-ROUND(#REF!,0)</f>
        <v>#REF!</v>
      </c>
      <c r="R70" s="128" t="e">
        <f>-ROUND(#REF!,0)</f>
        <v>#REF!</v>
      </c>
      <c r="S70" s="128" t="e">
        <f>-ROUND(#REF!,0)</f>
        <v>#REF!</v>
      </c>
      <c r="T70" s="128" t="e">
        <f>-ROUND(#REF!,0)</f>
        <v>#REF!</v>
      </c>
    </row>
    <row r="71" spans="1:22" x14ac:dyDescent="0.2">
      <c r="A71" s="12" t="s">
        <v>176</v>
      </c>
      <c r="B71" s="12" t="s">
        <v>158</v>
      </c>
      <c r="C71" s="12">
        <v>500</v>
      </c>
      <c r="D71" s="12">
        <v>82299</v>
      </c>
      <c r="E71" s="12">
        <v>4001</v>
      </c>
      <c r="F71" s="12">
        <v>480</v>
      </c>
      <c r="G71" s="12">
        <v>6175</v>
      </c>
      <c r="H71" s="12" t="s">
        <v>177</v>
      </c>
      <c r="I71" s="128" t="e">
        <f>-ROUND(#REF!,0)</f>
        <v>#REF!</v>
      </c>
      <c r="J71" s="128" t="e">
        <f>-ROUND(#REF!,0)</f>
        <v>#REF!</v>
      </c>
      <c r="K71" s="128" t="e">
        <f>-ROUND(#REF!,0)</f>
        <v>#REF!</v>
      </c>
      <c r="L71" s="128" t="e">
        <f>-ROUND(#REF!,0)</f>
        <v>#REF!</v>
      </c>
      <c r="M71" s="128" t="e">
        <f>-ROUND(#REF!,0)</f>
        <v>#REF!</v>
      </c>
      <c r="N71" s="128" t="e">
        <f>-ROUND(#REF!,0)</f>
        <v>#REF!</v>
      </c>
      <c r="O71" s="128" t="e">
        <f>-ROUND(#REF!,0)</f>
        <v>#REF!</v>
      </c>
      <c r="P71" s="128" t="e">
        <f>-ROUND(#REF!,0)</f>
        <v>#REF!</v>
      </c>
      <c r="Q71" s="128" t="e">
        <f>-ROUND(#REF!,0)</f>
        <v>#REF!</v>
      </c>
      <c r="R71" s="128" t="e">
        <f>-ROUND(#REF!,0)</f>
        <v>#REF!</v>
      </c>
      <c r="S71" s="128" t="e">
        <f>-ROUND(#REF!,0)</f>
        <v>#REF!</v>
      </c>
      <c r="T71" s="128" t="e">
        <f>-ROUND(#REF!,0)</f>
        <v>#REF!</v>
      </c>
    </row>
    <row r="72" spans="1:22" x14ac:dyDescent="0.2">
      <c r="A72" s="12" t="s">
        <v>176</v>
      </c>
      <c r="B72" s="12" t="s">
        <v>159</v>
      </c>
      <c r="C72" s="12">
        <v>500</v>
      </c>
      <c r="D72" s="12">
        <v>81199</v>
      </c>
      <c r="E72" s="12">
        <v>4002</v>
      </c>
      <c r="F72" s="12">
        <v>481</v>
      </c>
      <c r="G72" s="12">
        <v>6175</v>
      </c>
      <c r="H72" s="12" t="s">
        <v>177</v>
      </c>
      <c r="I72" s="128" t="e">
        <f>-ROUND(#REF!,0)</f>
        <v>#REF!</v>
      </c>
      <c r="J72" s="128" t="e">
        <f>-ROUND(#REF!,0)</f>
        <v>#REF!</v>
      </c>
      <c r="K72" s="128" t="e">
        <f>-ROUND(#REF!,0)</f>
        <v>#REF!</v>
      </c>
      <c r="L72" s="128" t="e">
        <f>-ROUND(#REF!,0)</f>
        <v>#REF!</v>
      </c>
      <c r="M72" s="128" t="e">
        <f>-ROUND(#REF!,0)</f>
        <v>#REF!</v>
      </c>
      <c r="N72" s="128" t="e">
        <f>-ROUND(#REF!,0)</f>
        <v>#REF!</v>
      </c>
      <c r="O72" s="128" t="e">
        <f>-ROUND(#REF!,0)</f>
        <v>#REF!</v>
      </c>
      <c r="P72" s="128" t="e">
        <f>-ROUND(#REF!,0)</f>
        <v>#REF!</v>
      </c>
      <c r="Q72" s="128" t="e">
        <f>-ROUND(#REF!,0)</f>
        <v>#REF!</v>
      </c>
      <c r="R72" s="128" t="e">
        <f>-ROUND(#REF!,0)</f>
        <v>#REF!</v>
      </c>
      <c r="S72" s="128" t="e">
        <f>-ROUND(#REF!,0)</f>
        <v>#REF!</v>
      </c>
      <c r="T72" s="128" t="e">
        <f>-ROUND(#REF!,0)</f>
        <v>#REF!</v>
      </c>
    </row>
    <row r="73" spans="1:22" x14ac:dyDescent="0.2">
      <c r="A73" s="12" t="s">
        <v>176</v>
      </c>
      <c r="B73" s="12" t="s">
        <v>160</v>
      </c>
      <c r="C73" s="12">
        <v>500</v>
      </c>
      <c r="D73" s="12">
        <v>82299</v>
      </c>
      <c r="E73" s="12">
        <v>4002</v>
      </c>
      <c r="F73" s="12">
        <v>481</v>
      </c>
      <c r="G73" s="12">
        <v>6175</v>
      </c>
      <c r="H73" s="12" t="s">
        <v>177</v>
      </c>
      <c r="I73" s="128" t="e">
        <f>-ROUND(#REF!,0)</f>
        <v>#REF!</v>
      </c>
      <c r="J73" s="128" t="e">
        <f>-ROUND(#REF!,0)</f>
        <v>#REF!</v>
      </c>
      <c r="K73" s="128" t="e">
        <f>-ROUND(#REF!,0)</f>
        <v>#REF!</v>
      </c>
      <c r="L73" s="128" t="e">
        <f>-ROUND(#REF!,0)</f>
        <v>#REF!</v>
      </c>
      <c r="M73" s="128" t="e">
        <f>-ROUND(#REF!,0)</f>
        <v>#REF!</v>
      </c>
      <c r="N73" s="128" t="e">
        <f>-ROUND(#REF!,0)</f>
        <v>#REF!</v>
      </c>
      <c r="O73" s="128" t="e">
        <f>-ROUND(#REF!,0)</f>
        <v>#REF!</v>
      </c>
      <c r="P73" s="128" t="e">
        <f>-ROUND(#REF!,0)</f>
        <v>#REF!</v>
      </c>
      <c r="Q73" s="128" t="e">
        <f>-ROUND(#REF!,0)</f>
        <v>#REF!</v>
      </c>
      <c r="R73" s="128" t="e">
        <f>-ROUND(#REF!,0)</f>
        <v>#REF!</v>
      </c>
      <c r="S73" s="128" t="e">
        <f>-ROUND(#REF!,0)</f>
        <v>#REF!</v>
      </c>
      <c r="T73" s="128" t="e">
        <f>-ROUND(#REF!,0)</f>
        <v>#REF!</v>
      </c>
    </row>
    <row r="74" spans="1:22" x14ac:dyDescent="0.2">
      <c r="A74" s="12" t="s">
        <v>176</v>
      </c>
      <c r="B74" s="12" t="s">
        <v>162</v>
      </c>
      <c r="C74" s="12">
        <v>500</v>
      </c>
      <c r="D74" s="12">
        <v>81199</v>
      </c>
      <c r="E74" s="12">
        <v>4003</v>
      </c>
      <c r="F74" s="12">
        <v>481</v>
      </c>
      <c r="G74" s="12">
        <v>6175</v>
      </c>
      <c r="H74" s="12" t="s">
        <v>177</v>
      </c>
      <c r="I74" s="128" t="e">
        <f>-ROUND(#REF!,0)</f>
        <v>#REF!</v>
      </c>
      <c r="J74" s="128" t="e">
        <f>-ROUND(#REF!,0)</f>
        <v>#REF!</v>
      </c>
      <c r="K74" s="128" t="e">
        <f>-ROUND(#REF!,0)</f>
        <v>#REF!</v>
      </c>
      <c r="L74" s="128" t="e">
        <f>-ROUND(#REF!,0)</f>
        <v>#REF!</v>
      </c>
      <c r="M74" s="128" t="e">
        <f>-ROUND(#REF!,0)</f>
        <v>#REF!</v>
      </c>
      <c r="N74" s="128" t="e">
        <f>-ROUND(#REF!,0)</f>
        <v>#REF!</v>
      </c>
      <c r="O74" s="128" t="e">
        <f>-ROUND(#REF!,0)</f>
        <v>#REF!</v>
      </c>
      <c r="P74" s="128" t="e">
        <f>-ROUND(#REF!,0)</f>
        <v>#REF!</v>
      </c>
      <c r="Q74" s="128" t="e">
        <f>-ROUND(#REF!,0)</f>
        <v>#REF!</v>
      </c>
      <c r="R74" s="128" t="e">
        <f>-ROUND(#REF!,0)</f>
        <v>#REF!</v>
      </c>
      <c r="S74" s="128" t="e">
        <f>-ROUND(#REF!,0)</f>
        <v>#REF!</v>
      </c>
      <c r="T74" s="128" t="e">
        <f>-ROUND(#REF!,0)</f>
        <v>#REF!</v>
      </c>
    </row>
    <row r="75" spans="1:22" x14ac:dyDescent="0.2">
      <c r="A75" s="12" t="s">
        <v>176</v>
      </c>
      <c r="B75" s="12" t="s">
        <v>163</v>
      </c>
      <c r="C75" s="12">
        <v>500</v>
      </c>
      <c r="D75" s="12">
        <v>82299</v>
      </c>
      <c r="E75" s="12">
        <v>4003</v>
      </c>
      <c r="F75" s="12">
        <v>481</v>
      </c>
      <c r="G75" s="12">
        <v>6175</v>
      </c>
      <c r="H75" s="12" t="s">
        <v>177</v>
      </c>
      <c r="I75" s="128" t="e">
        <f>-ROUND(#REF!,0)</f>
        <v>#REF!</v>
      </c>
      <c r="J75" s="128" t="e">
        <f>-ROUND(#REF!,0)</f>
        <v>#REF!</v>
      </c>
      <c r="K75" s="128" t="e">
        <f>-ROUND(#REF!,0)</f>
        <v>#REF!</v>
      </c>
      <c r="L75" s="128" t="e">
        <f>-ROUND(#REF!,0)</f>
        <v>#REF!</v>
      </c>
      <c r="M75" s="128" t="e">
        <f>-ROUND(#REF!,0)</f>
        <v>#REF!</v>
      </c>
      <c r="N75" s="128" t="e">
        <f>-ROUND(#REF!,0)</f>
        <v>#REF!</v>
      </c>
      <c r="O75" s="128" t="e">
        <f>-ROUND(#REF!,0)</f>
        <v>#REF!</v>
      </c>
      <c r="P75" s="128" t="e">
        <f>-ROUND(#REF!,0)</f>
        <v>#REF!</v>
      </c>
      <c r="Q75" s="128" t="e">
        <f>-ROUND(#REF!,0)</f>
        <v>#REF!</v>
      </c>
      <c r="R75" s="128" t="e">
        <f>-ROUND(#REF!,0)</f>
        <v>#REF!</v>
      </c>
      <c r="S75" s="128" t="e">
        <f>-ROUND(#REF!,0)</f>
        <v>#REF!</v>
      </c>
      <c r="T75" s="128" t="e">
        <f>-ROUND(#REF!,0)</f>
        <v>#REF!</v>
      </c>
    </row>
    <row r="76" spans="1:22" x14ac:dyDescent="0.2">
      <c r="A76" s="12" t="s">
        <v>176</v>
      </c>
      <c r="B76" s="12" t="s">
        <v>166</v>
      </c>
      <c r="C76" s="12">
        <v>500</v>
      </c>
      <c r="D76" s="12">
        <v>81199</v>
      </c>
      <c r="E76" s="12">
        <v>4004</v>
      </c>
      <c r="F76" s="12">
        <v>481</v>
      </c>
      <c r="G76" s="12">
        <v>6175</v>
      </c>
      <c r="H76" s="12" t="s">
        <v>177</v>
      </c>
      <c r="I76" s="128" t="e">
        <f>-ROUND(#REF!,0)</f>
        <v>#REF!</v>
      </c>
      <c r="J76" s="128" t="e">
        <f>-ROUND(#REF!,0)</f>
        <v>#REF!</v>
      </c>
      <c r="K76" s="128" t="e">
        <f>-ROUND(#REF!,0)</f>
        <v>#REF!</v>
      </c>
      <c r="L76" s="128" t="e">
        <f>-ROUND(#REF!,0)</f>
        <v>#REF!</v>
      </c>
      <c r="M76" s="128" t="e">
        <f>-ROUND(#REF!,0)</f>
        <v>#REF!</v>
      </c>
      <c r="N76" s="128" t="e">
        <f>-ROUND(#REF!,0)</f>
        <v>#REF!</v>
      </c>
      <c r="O76" s="128" t="e">
        <f>-ROUND(#REF!,0)</f>
        <v>#REF!</v>
      </c>
      <c r="P76" s="128" t="e">
        <f>-ROUND(#REF!,0)</f>
        <v>#REF!</v>
      </c>
      <c r="Q76" s="128" t="e">
        <f>-ROUND(#REF!,0)</f>
        <v>#REF!</v>
      </c>
      <c r="R76" s="128" t="e">
        <f>-ROUND(#REF!,0)</f>
        <v>#REF!</v>
      </c>
      <c r="S76" s="128" t="e">
        <f>-ROUND(#REF!,0)</f>
        <v>#REF!</v>
      </c>
      <c r="T76" s="128" t="e">
        <f>-ROUND(#REF!,0)</f>
        <v>#REF!</v>
      </c>
    </row>
    <row r="77" spans="1:22" x14ac:dyDescent="0.2">
      <c r="A77" s="12" t="s">
        <v>176</v>
      </c>
      <c r="B77" s="12" t="s">
        <v>178</v>
      </c>
      <c r="C77" s="12">
        <v>500</v>
      </c>
      <c r="D77" s="12">
        <v>82299</v>
      </c>
      <c r="E77" s="12">
        <v>4004</v>
      </c>
      <c r="F77" s="12">
        <v>481</v>
      </c>
      <c r="G77" s="12">
        <v>6175</v>
      </c>
      <c r="H77" s="12" t="s">
        <v>177</v>
      </c>
      <c r="I77" s="128" t="e">
        <f>-ROUND(#REF!,0)</f>
        <v>#REF!</v>
      </c>
      <c r="J77" s="128" t="e">
        <f>-ROUND(#REF!,0)</f>
        <v>#REF!</v>
      </c>
      <c r="K77" s="128" t="e">
        <f>-ROUND(#REF!,0)</f>
        <v>#REF!</v>
      </c>
      <c r="L77" s="128" t="e">
        <f>-ROUND(#REF!,0)</f>
        <v>#REF!</v>
      </c>
      <c r="M77" s="128" t="e">
        <f>-ROUND(#REF!,0)</f>
        <v>#REF!</v>
      </c>
      <c r="N77" s="128" t="e">
        <f>-ROUND(#REF!,0)</f>
        <v>#REF!</v>
      </c>
      <c r="O77" s="128" t="e">
        <f>-ROUND(#REF!,0)</f>
        <v>#REF!</v>
      </c>
      <c r="P77" s="128" t="e">
        <f>-ROUND(#REF!,0)</f>
        <v>#REF!</v>
      </c>
      <c r="Q77" s="128" t="e">
        <f>-ROUND(#REF!,0)</f>
        <v>#REF!</v>
      </c>
      <c r="R77" s="128" t="e">
        <f>-ROUND(#REF!,0)</f>
        <v>#REF!</v>
      </c>
      <c r="S77" s="128" t="e">
        <f>-ROUND(#REF!,0)</f>
        <v>#REF!</v>
      </c>
      <c r="T77" s="128" t="e">
        <f>-ROUND(#REF!,0)</f>
        <v>#REF!</v>
      </c>
    </row>
    <row r="78" spans="1:22" x14ac:dyDescent="0.2">
      <c r="A78" s="12" t="s">
        <v>176</v>
      </c>
      <c r="B78" s="12" t="s">
        <v>164</v>
      </c>
      <c r="C78" s="12">
        <v>500</v>
      </c>
      <c r="D78" s="12">
        <v>81199</v>
      </c>
      <c r="E78" s="12">
        <v>4013</v>
      </c>
      <c r="F78" s="12">
        <v>489</v>
      </c>
      <c r="G78" s="12">
        <v>6485</v>
      </c>
      <c r="H78" s="12" t="s">
        <v>177</v>
      </c>
      <c r="I78" s="128" t="e">
        <f>-ROUND(#REF!+#REF!+#REF!,0)</f>
        <v>#REF!</v>
      </c>
      <c r="J78" s="268" t="e">
        <f>-ROUND(#REF!+#REF!+#REF!,0)</f>
        <v>#REF!</v>
      </c>
      <c r="K78" s="268" t="e">
        <f>-ROUND(#REF!+#REF!+#REF!,0)</f>
        <v>#REF!</v>
      </c>
      <c r="L78" s="268" t="e">
        <f>-ROUND(#REF!+#REF!+#REF!,0)</f>
        <v>#REF!</v>
      </c>
      <c r="M78" s="268" t="e">
        <f>-ROUND(#REF!+#REF!+#REF!,0)</f>
        <v>#REF!</v>
      </c>
      <c r="N78" s="268" t="e">
        <f>-ROUND(#REF!+#REF!+#REF!,0)</f>
        <v>#REF!</v>
      </c>
      <c r="O78" s="268" t="e">
        <f>-ROUND(#REF!+#REF!+#REF!,0)</f>
        <v>#REF!</v>
      </c>
      <c r="P78" s="268" t="e">
        <f>-ROUND(#REF!+#REF!+#REF!,0)</f>
        <v>#REF!</v>
      </c>
      <c r="Q78" s="268" t="e">
        <f>-ROUND(#REF!+#REF!+#REF!,0)</f>
        <v>#REF!</v>
      </c>
      <c r="R78" s="268" t="e">
        <f>-ROUND(#REF!+#REF!+#REF!,0)</f>
        <v>#REF!</v>
      </c>
      <c r="S78" s="268" t="e">
        <f>-ROUND(#REF!+#REF!+#REF!,0)</f>
        <v>#REF!</v>
      </c>
      <c r="T78" s="268" t="e">
        <f>-ROUND(#REF!+#REF!+#REF!,0)</f>
        <v>#REF!</v>
      </c>
    </row>
    <row r="79" spans="1:22" x14ac:dyDescent="0.2">
      <c r="A79" s="12" t="s">
        <v>176</v>
      </c>
      <c r="B79" s="12" t="s">
        <v>167</v>
      </c>
      <c r="C79" s="12">
        <v>500</v>
      </c>
      <c r="D79" s="12">
        <v>82299</v>
      </c>
      <c r="E79" s="12">
        <v>4013</v>
      </c>
      <c r="F79" s="12">
        <v>489</v>
      </c>
      <c r="G79" s="12">
        <v>6485</v>
      </c>
      <c r="H79" s="12" t="s">
        <v>177</v>
      </c>
      <c r="I79" s="128" t="e">
        <f>-ROUND(#REF!+#REF!+#REF!,0)</f>
        <v>#REF!</v>
      </c>
      <c r="J79" s="268" t="e">
        <f>-ROUND(#REF!+#REF!+#REF!,0)</f>
        <v>#REF!</v>
      </c>
      <c r="K79" s="268" t="e">
        <f>-ROUND(#REF!+#REF!+#REF!,0)</f>
        <v>#REF!</v>
      </c>
      <c r="L79" s="268" t="e">
        <f>-ROUND(#REF!+#REF!+#REF!,0)</f>
        <v>#REF!</v>
      </c>
      <c r="M79" s="268" t="e">
        <f>-ROUND(#REF!+#REF!+#REF!,0)</f>
        <v>#REF!</v>
      </c>
      <c r="N79" s="268" t="e">
        <f>-ROUND(#REF!+#REF!+#REF!,0)</f>
        <v>#REF!</v>
      </c>
      <c r="O79" s="268" t="e">
        <f>-ROUND(#REF!+#REF!+#REF!,0)</f>
        <v>#REF!</v>
      </c>
      <c r="P79" s="268" t="e">
        <f>-ROUND(#REF!+#REF!+#REF!,0)</f>
        <v>#REF!</v>
      </c>
      <c r="Q79" s="268" t="e">
        <f>-ROUND(#REF!+#REF!+#REF!,0)</f>
        <v>#REF!</v>
      </c>
      <c r="R79" s="268" t="e">
        <f>-ROUND(#REF!+#REF!+#REF!,0)</f>
        <v>#REF!</v>
      </c>
      <c r="S79" s="268" t="e">
        <f>-ROUND(#REF!+#REF!+#REF!,0)</f>
        <v>#REF!</v>
      </c>
      <c r="T79" s="268" t="e">
        <f>-ROUND(#REF!+#REF!+#REF!,0)</f>
        <v>#REF!</v>
      </c>
    </row>
    <row r="80" spans="1:22" x14ac:dyDescent="0.2">
      <c r="A80" s="12" t="s">
        <v>176</v>
      </c>
      <c r="B80" s="12" t="s">
        <v>165</v>
      </c>
      <c r="C80" s="12">
        <v>500</v>
      </c>
      <c r="D80" s="12">
        <v>81199</v>
      </c>
      <c r="E80" s="12">
        <v>4014</v>
      </c>
      <c r="F80" s="12">
        <v>489</v>
      </c>
      <c r="G80" s="12">
        <v>6485</v>
      </c>
      <c r="H80" s="12" t="s">
        <v>177</v>
      </c>
      <c r="I80" s="128" t="e">
        <f>-ROUND(#REF!+#REF!,0)</f>
        <v>#REF!</v>
      </c>
      <c r="J80" s="128" t="e">
        <f>-ROUND(#REF!+#REF!,0)</f>
        <v>#REF!</v>
      </c>
      <c r="K80" s="128" t="e">
        <f>-ROUND(#REF!+#REF!,0)</f>
        <v>#REF!</v>
      </c>
      <c r="L80" s="128" t="e">
        <f>-ROUND(#REF!+#REF!,0)</f>
        <v>#REF!</v>
      </c>
      <c r="M80" s="128" t="e">
        <f>-ROUND(#REF!+#REF!,0)</f>
        <v>#REF!</v>
      </c>
      <c r="N80" s="128" t="e">
        <f>-ROUND(#REF!+#REF!,0)</f>
        <v>#REF!</v>
      </c>
      <c r="O80" s="128" t="e">
        <f>-ROUND(#REF!+#REF!,0)</f>
        <v>#REF!</v>
      </c>
      <c r="P80" s="128" t="e">
        <f>-ROUND(#REF!+#REF!,0)</f>
        <v>#REF!</v>
      </c>
      <c r="Q80" s="128" t="e">
        <f>-ROUND(#REF!+#REF!,0)</f>
        <v>#REF!</v>
      </c>
      <c r="R80" s="128" t="e">
        <f>-ROUND(#REF!+#REF!,0)</f>
        <v>#REF!</v>
      </c>
      <c r="S80" s="128" t="e">
        <f>-ROUND(#REF!+#REF!,0)</f>
        <v>#REF!</v>
      </c>
      <c r="T80" s="128" t="e">
        <f>-ROUND(#REF!+#REF!,0)</f>
        <v>#REF!</v>
      </c>
    </row>
    <row r="81" spans="1:20" x14ac:dyDescent="0.2">
      <c r="A81" s="12" t="s">
        <v>176</v>
      </c>
      <c r="B81" s="12" t="s">
        <v>168</v>
      </c>
      <c r="C81" s="12">
        <v>500</v>
      </c>
      <c r="D81" s="12">
        <v>82299</v>
      </c>
      <c r="E81" s="12">
        <v>4014</v>
      </c>
      <c r="F81" s="12">
        <v>489</v>
      </c>
      <c r="G81" s="12">
        <v>6485</v>
      </c>
      <c r="H81" s="12" t="s">
        <v>177</v>
      </c>
      <c r="I81" s="128" t="e">
        <f>-ROUND(#REF!+#REF!,0)</f>
        <v>#REF!</v>
      </c>
      <c r="J81" s="128" t="e">
        <f>-ROUND(#REF!+#REF!,0)</f>
        <v>#REF!</v>
      </c>
      <c r="K81" s="128" t="e">
        <f>-ROUND(#REF!+#REF!,0)</f>
        <v>#REF!</v>
      </c>
      <c r="L81" s="128" t="e">
        <f>-ROUND(#REF!+#REF!,0)</f>
        <v>#REF!</v>
      </c>
      <c r="M81" s="128" t="e">
        <f>-ROUND(#REF!+#REF!,0)</f>
        <v>#REF!</v>
      </c>
      <c r="N81" s="128" t="e">
        <f>-ROUND(#REF!+#REF!,0)</f>
        <v>#REF!</v>
      </c>
      <c r="O81" s="128" t="e">
        <f>-ROUND(#REF!+#REF!,0)</f>
        <v>#REF!</v>
      </c>
      <c r="P81" s="128" t="e">
        <f>-ROUND(#REF!+#REF!,0)</f>
        <v>#REF!</v>
      </c>
      <c r="Q81" s="128" t="e">
        <f>-ROUND(#REF!+#REF!,0)</f>
        <v>#REF!</v>
      </c>
      <c r="R81" s="128" t="e">
        <f>-ROUND(#REF!+#REF!,0)</f>
        <v>#REF!</v>
      </c>
      <c r="S81" s="128" t="e">
        <f>-ROUND(#REF!+#REF!,0)</f>
        <v>#REF!</v>
      </c>
      <c r="T81" s="128" t="e">
        <f>-ROUND(#REF!+#REF!,0)</f>
        <v>#REF!</v>
      </c>
    </row>
    <row r="82" spans="1:20" x14ac:dyDescent="0.2">
      <c r="A82" s="12" t="s">
        <v>176</v>
      </c>
      <c r="B82" s="12" t="s">
        <v>169</v>
      </c>
      <c r="C82" s="12">
        <v>500</v>
      </c>
      <c r="D82" s="12">
        <v>83030</v>
      </c>
      <c r="E82" s="12">
        <v>4006</v>
      </c>
      <c r="F82" s="12">
        <v>495</v>
      </c>
      <c r="G82" s="12">
        <v>6500</v>
      </c>
      <c r="H82" s="12" t="s">
        <v>177</v>
      </c>
      <c r="I82" s="128" t="e">
        <f>-ROUND(#REF!,0)</f>
        <v>#REF!</v>
      </c>
      <c r="J82" s="128" t="e">
        <f>-ROUND(#REF!,0)</f>
        <v>#REF!</v>
      </c>
      <c r="K82" s="128" t="e">
        <f>-ROUND(#REF!,0)</f>
        <v>#REF!</v>
      </c>
      <c r="L82" s="128" t="e">
        <f>-ROUND(#REF!,0)</f>
        <v>#REF!</v>
      </c>
      <c r="M82" s="128" t="e">
        <f>-ROUND(#REF!,0)</f>
        <v>#REF!</v>
      </c>
      <c r="N82" s="128" t="e">
        <f>-ROUND(#REF!,0)</f>
        <v>#REF!</v>
      </c>
      <c r="O82" s="128" t="e">
        <f>-ROUND(#REF!,0)</f>
        <v>#REF!</v>
      </c>
      <c r="P82" s="128" t="e">
        <f>-ROUND(#REF!,0)</f>
        <v>#REF!</v>
      </c>
      <c r="Q82" s="128" t="e">
        <f>-ROUND(#REF!,0)</f>
        <v>#REF!</v>
      </c>
      <c r="R82" s="128" t="e">
        <f>-ROUND(#REF!,0)</f>
        <v>#REF!</v>
      </c>
      <c r="S82" s="128" t="e">
        <f>-ROUND(#REF!,0)</f>
        <v>#REF!</v>
      </c>
      <c r="T82" s="128" t="e">
        <f>-ROUND(#REF!,0)</f>
        <v>#REF!</v>
      </c>
    </row>
    <row r="83" spans="1:20" x14ac:dyDescent="0.2">
      <c r="A83" s="12" t="s">
        <v>176</v>
      </c>
      <c r="B83" s="12" t="s">
        <v>170</v>
      </c>
      <c r="C83" s="12">
        <v>500</v>
      </c>
      <c r="D83" s="12">
        <v>83030</v>
      </c>
      <c r="E83" s="12">
        <v>4006</v>
      </c>
      <c r="F83" s="12">
        <v>495</v>
      </c>
      <c r="G83" s="12">
        <v>6501</v>
      </c>
      <c r="H83" s="12" t="s">
        <v>177</v>
      </c>
      <c r="I83" s="128" t="e">
        <f>#REF!</f>
        <v>#REF!</v>
      </c>
      <c r="J83" s="128" t="e">
        <f>ROUND(#REF!,0)</f>
        <v>#REF!</v>
      </c>
      <c r="K83" s="128" t="e">
        <f>ROUND(#REF!,0)</f>
        <v>#REF!</v>
      </c>
      <c r="L83" s="128" t="e">
        <f>ROUND(#REF!,0)</f>
        <v>#REF!</v>
      </c>
      <c r="M83" s="128" t="e">
        <f>ROUND(#REF!,0)</f>
        <v>#REF!</v>
      </c>
      <c r="N83" s="128" t="e">
        <f>ROUND(#REF!,0)</f>
        <v>#REF!</v>
      </c>
      <c r="O83" s="128" t="e">
        <f>ROUND(#REF!,0)</f>
        <v>#REF!</v>
      </c>
      <c r="P83" s="128" t="e">
        <f>ROUND(#REF!,0)</f>
        <v>#REF!</v>
      </c>
      <c r="Q83" s="128" t="e">
        <f>ROUND(#REF!,0)</f>
        <v>#REF!</v>
      </c>
      <c r="R83" s="128" t="e">
        <f>ROUND(#REF!,0)</f>
        <v>#REF!</v>
      </c>
      <c r="S83" s="128" t="e">
        <f>ROUND(#REF!,0)</f>
        <v>#REF!</v>
      </c>
      <c r="T83" s="128" t="e">
        <f>ROUND(#REF!,0)</f>
        <v>#REF!</v>
      </c>
    </row>
    <row r="84" spans="1:20" x14ac:dyDescent="0.2"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</row>
    <row r="85" spans="1:20" x14ac:dyDescent="0.2">
      <c r="B85" s="12" t="s">
        <v>181</v>
      </c>
      <c r="I85" s="128" t="e">
        <f t="shared" ref="I85:T85" si="1">SUM(I70:I84)</f>
        <v>#REF!</v>
      </c>
      <c r="J85" s="128" t="e">
        <f t="shared" si="1"/>
        <v>#REF!</v>
      </c>
      <c r="K85" s="128" t="e">
        <f t="shared" si="1"/>
        <v>#REF!</v>
      </c>
      <c r="L85" s="128" t="e">
        <f t="shared" si="1"/>
        <v>#REF!</v>
      </c>
      <c r="M85" s="128" t="e">
        <f t="shared" si="1"/>
        <v>#REF!</v>
      </c>
      <c r="N85" s="128" t="e">
        <f t="shared" si="1"/>
        <v>#REF!</v>
      </c>
      <c r="O85" s="128" t="e">
        <f t="shared" si="1"/>
        <v>#REF!</v>
      </c>
      <c r="P85" s="128" t="e">
        <f t="shared" si="1"/>
        <v>#REF!</v>
      </c>
      <c r="Q85" s="128" t="e">
        <f t="shared" si="1"/>
        <v>#REF!</v>
      </c>
      <c r="R85" s="128" t="e">
        <f t="shared" si="1"/>
        <v>#REF!</v>
      </c>
      <c r="S85" s="128" t="e">
        <f t="shared" si="1"/>
        <v>#REF!</v>
      </c>
      <c r="T85" s="128" t="e">
        <f t="shared" si="1"/>
        <v>#REF!</v>
      </c>
    </row>
    <row r="86" spans="1:20" x14ac:dyDescent="0.2">
      <c r="B86" s="12" t="s">
        <v>181</v>
      </c>
      <c r="I86" s="128" t="e">
        <f>+Volumes!#REF!</f>
        <v>#REF!</v>
      </c>
      <c r="J86" s="128" t="e">
        <f>+Volumes!#REF!</f>
        <v>#REF!</v>
      </c>
      <c r="K86" s="128" t="e">
        <f>+Volumes!#REF!</f>
        <v>#REF!</v>
      </c>
      <c r="L86" s="128" t="e">
        <f>+Volumes!#REF!</f>
        <v>#REF!</v>
      </c>
      <c r="M86" s="128" t="e">
        <f>+Volumes!#REF!</f>
        <v>#REF!</v>
      </c>
      <c r="N86" s="128" t="e">
        <f>+Volumes!#REF!</f>
        <v>#REF!</v>
      </c>
      <c r="O86" s="128" t="e">
        <f>+Volumes!#REF!</f>
        <v>#REF!</v>
      </c>
      <c r="P86" s="128" t="e">
        <f>+Volumes!#REF!</f>
        <v>#REF!</v>
      </c>
      <c r="Q86" s="128" t="e">
        <f>+Volumes!#REF!</f>
        <v>#REF!</v>
      </c>
      <c r="R86" s="128" t="e">
        <f>+Volumes!#REF!</f>
        <v>#REF!</v>
      </c>
      <c r="S86" s="128" t="e">
        <f>+Volumes!#REF!</f>
        <v>#REF!</v>
      </c>
      <c r="T86" s="128" t="e">
        <f>+Volumes!#REF!</f>
        <v>#REF!</v>
      </c>
    </row>
    <row r="87" spans="1:20" x14ac:dyDescent="0.2">
      <c r="I87" s="152" t="e">
        <f>I85+I86</f>
        <v>#REF!</v>
      </c>
      <c r="J87" s="152" t="e">
        <f t="shared" ref="J87:T87" si="2">J85+J86</f>
        <v>#REF!</v>
      </c>
      <c r="K87" s="152" t="e">
        <f t="shared" si="2"/>
        <v>#REF!</v>
      </c>
      <c r="L87" s="152" t="e">
        <f t="shared" si="2"/>
        <v>#REF!</v>
      </c>
      <c r="M87" s="152" t="e">
        <f t="shared" si="2"/>
        <v>#REF!</v>
      </c>
      <c r="N87" s="152" t="e">
        <f t="shared" si="2"/>
        <v>#REF!</v>
      </c>
      <c r="O87" s="152" t="e">
        <f t="shared" si="2"/>
        <v>#REF!</v>
      </c>
      <c r="P87" s="152" t="e">
        <f t="shared" si="2"/>
        <v>#REF!</v>
      </c>
      <c r="Q87" s="152" t="e">
        <f t="shared" si="2"/>
        <v>#REF!</v>
      </c>
      <c r="R87" s="152" t="e">
        <f t="shared" si="2"/>
        <v>#REF!</v>
      </c>
      <c r="S87" s="152" t="e">
        <f t="shared" si="2"/>
        <v>#REF!</v>
      </c>
      <c r="T87" s="152" t="e">
        <f t="shared" si="2"/>
        <v>#REF!</v>
      </c>
    </row>
    <row r="88" spans="1:20" x14ac:dyDescent="0.2">
      <c r="A88" s="12" t="s">
        <v>72</v>
      </c>
      <c r="B88" s="12" t="s">
        <v>157</v>
      </c>
      <c r="C88" s="12">
        <v>500</v>
      </c>
      <c r="D88" s="12">
        <v>81199</v>
      </c>
      <c r="E88" s="12">
        <v>4601</v>
      </c>
      <c r="F88" s="12">
        <v>480</v>
      </c>
      <c r="G88" s="12">
        <v>6175</v>
      </c>
      <c r="H88" s="12" t="s">
        <v>177</v>
      </c>
      <c r="I88" s="128" t="e">
        <f>ROUND(Customers!#REF!,0)</f>
        <v>#REF!</v>
      </c>
      <c r="J88" s="128" t="e">
        <f>ROUND(Customers!#REF!,0)</f>
        <v>#REF!</v>
      </c>
      <c r="K88" s="128" t="e">
        <f>ROUND(Customers!#REF!,0)</f>
        <v>#REF!</v>
      </c>
      <c r="L88" s="128" t="e">
        <f>ROUND(Customers!#REF!,0)</f>
        <v>#REF!</v>
      </c>
      <c r="M88" s="128" t="e">
        <f>ROUND(Customers!#REF!,0)</f>
        <v>#REF!</v>
      </c>
      <c r="N88" s="128" t="e">
        <f>ROUND(Customers!#REF!,0)</f>
        <v>#REF!</v>
      </c>
      <c r="O88" s="128" t="e">
        <f>ROUND(Customers!#REF!,0)</f>
        <v>#REF!</v>
      </c>
      <c r="P88" s="128" t="e">
        <f>ROUND(Customers!#REF!,0)</f>
        <v>#REF!</v>
      </c>
      <c r="Q88" s="128" t="e">
        <f>ROUND(Customers!#REF!,0)</f>
        <v>#REF!</v>
      </c>
      <c r="R88" s="128" t="e">
        <f>ROUND(Customers!#REF!,0)</f>
        <v>#REF!</v>
      </c>
      <c r="S88" s="128" t="e">
        <f>ROUND(Customers!#REF!,0)</f>
        <v>#REF!</v>
      </c>
      <c r="T88" s="128" t="e">
        <f>ROUND(Customers!#REF!,0)</f>
        <v>#REF!</v>
      </c>
    </row>
    <row r="89" spans="1:20" x14ac:dyDescent="0.2">
      <c r="A89" s="12" t="s">
        <v>72</v>
      </c>
      <c r="B89" s="12" t="s">
        <v>158</v>
      </c>
      <c r="C89" s="12">
        <v>500</v>
      </c>
      <c r="D89" s="12">
        <v>82299</v>
      </c>
      <c r="E89" s="12">
        <v>4601</v>
      </c>
      <c r="F89" s="12">
        <v>480</v>
      </c>
      <c r="G89" s="12">
        <v>6175</v>
      </c>
      <c r="H89" s="12" t="s">
        <v>177</v>
      </c>
      <c r="I89" s="128" t="e">
        <f>ROUND(Customers!#REF!,0)</f>
        <v>#REF!</v>
      </c>
      <c r="J89" s="128" t="e">
        <f>ROUND(Customers!#REF!,0)</f>
        <v>#REF!</v>
      </c>
      <c r="K89" s="128" t="e">
        <f>ROUND(Customers!#REF!,0)</f>
        <v>#REF!</v>
      </c>
      <c r="L89" s="128" t="e">
        <f>ROUND(Customers!#REF!,0)</f>
        <v>#REF!</v>
      </c>
      <c r="M89" s="128" t="e">
        <f>ROUND(Customers!#REF!,0)</f>
        <v>#REF!</v>
      </c>
      <c r="N89" s="128" t="e">
        <f>ROUND(Customers!#REF!,0)</f>
        <v>#REF!</v>
      </c>
      <c r="O89" s="128" t="e">
        <f>ROUND(Customers!#REF!,0)</f>
        <v>#REF!</v>
      </c>
      <c r="P89" s="128" t="e">
        <f>ROUND(Customers!#REF!,0)</f>
        <v>#REF!</v>
      </c>
      <c r="Q89" s="128" t="e">
        <f>ROUND(Customers!#REF!,0)</f>
        <v>#REF!</v>
      </c>
      <c r="R89" s="128" t="e">
        <f>ROUND(Customers!#REF!,0)</f>
        <v>#REF!</v>
      </c>
      <c r="S89" s="128" t="e">
        <f>ROUND(Customers!#REF!,0)</f>
        <v>#REF!</v>
      </c>
      <c r="T89" s="128" t="e">
        <f>ROUND(Customers!#REF!,0)</f>
        <v>#REF!</v>
      </c>
    </row>
    <row r="90" spans="1:20" x14ac:dyDescent="0.2">
      <c r="A90" s="12" t="s">
        <v>72</v>
      </c>
      <c r="B90" s="12" t="s">
        <v>159</v>
      </c>
      <c r="C90" s="12">
        <v>500</v>
      </c>
      <c r="D90" s="12">
        <v>81199</v>
      </c>
      <c r="E90" s="12">
        <v>4602</v>
      </c>
      <c r="F90" s="12">
        <v>481</v>
      </c>
      <c r="G90" s="12">
        <v>6175</v>
      </c>
      <c r="H90" s="12" t="s">
        <v>177</v>
      </c>
      <c r="I90" s="128" t="e">
        <f>ROUND(SUM(Customers!#REF!),0)</f>
        <v>#REF!</v>
      </c>
      <c r="J90" s="128" t="e">
        <f>ROUND(SUM(Customers!#REF!),0)</f>
        <v>#REF!</v>
      </c>
      <c r="K90" s="128" t="e">
        <f>ROUND(SUM(Customers!#REF!),0)</f>
        <v>#REF!</v>
      </c>
      <c r="L90" s="128" t="e">
        <f>ROUND(SUM(Customers!#REF!),0)</f>
        <v>#REF!</v>
      </c>
      <c r="M90" s="128" t="e">
        <f>ROUND(SUM(Customers!#REF!),0)</f>
        <v>#REF!</v>
      </c>
      <c r="N90" s="128" t="e">
        <f>ROUND(SUM(Customers!#REF!),0)</f>
        <v>#REF!</v>
      </c>
      <c r="O90" s="128" t="e">
        <f>ROUND(SUM(Customers!#REF!),0)</f>
        <v>#REF!</v>
      </c>
      <c r="P90" s="128" t="e">
        <f>ROUND(SUM(Customers!#REF!),0)</f>
        <v>#REF!</v>
      </c>
      <c r="Q90" s="128" t="e">
        <f>ROUND(SUM(Customers!#REF!),0)</f>
        <v>#REF!</v>
      </c>
      <c r="R90" s="128" t="e">
        <f>ROUND(SUM(Customers!#REF!),0)</f>
        <v>#REF!</v>
      </c>
      <c r="S90" s="128" t="e">
        <f>ROUND(SUM(Customers!#REF!),0)</f>
        <v>#REF!</v>
      </c>
      <c r="T90" s="128" t="e">
        <f>ROUND(SUM(Customers!#REF!),0)</f>
        <v>#REF!</v>
      </c>
    </row>
    <row r="91" spans="1:20" x14ac:dyDescent="0.2">
      <c r="A91" s="12" t="s">
        <v>72</v>
      </c>
      <c r="B91" s="12" t="s">
        <v>160</v>
      </c>
      <c r="C91" s="12">
        <v>500</v>
      </c>
      <c r="D91" s="12">
        <v>82299</v>
      </c>
      <c r="E91" s="12">
        <v>4602</v>
      </c>
      <c r="F91" s="12">
        <v>481</v>
      </c>
      <c r="G91" s="12">
        <v>6175</v>
      </c>
      <c r="H91" s="12" t="s">
        <v>177</v>
      </c>
      <c r="I91" s="128" t="e">
        <f>ROUND(SUM(Customers!#REF!),0)</f>
        <v>#REF!</v>
      </c>
      <c r="J91" s="128" t="e">
        <f>ROUND(SUM(Customers!#REF!),0)</f>
        <v>#REF!</v>
      </c>
      <c r="K91" s="128" t="e">
        <f>ROUND(SUM(Customers!#REF!),0)</f>
        <v>#REF!</v>
      </c>
      <c r="L91" s="128" t="e">
        <f>ROUND(SUM(Customers!#REF!),0)</f>
        <v>#REF!</v>
      </c>
      <c r="M91" s="128" t="e">
        <f>ROUND(SUM(Customers!#REF!),0)</f>
        <v>#REF!</v>
      </c>
      <c r="N91" s="128" t="e">
        <f>ROUND(SUM(Customers!#REF!),0)</f>
        <v>#REF!</v>
      </c>
      <c r="O91" s="128" t="e">
        <f>ROUND(SUM(Customers!#REF!),0)</f>
        <v>#REF!</v>
      </c>
      <c r="P91" s="128" t="e">
        <f>ROUND(SUM(Customers!#REF!),0)</f>
        <v>#REF!</v>
      </c>
      <c r="Q91" s="128" t="e">
        <f>ROUND(SUM(Customers!#REF!),0)</f>
        <v>#REF!</v>
      </c>
      <c r="R91" s="128" t="e">
        <f>ROUND(SUM(Customers!#REF!),0)</f>
        <v>#REF!</v>
      </c>
      <c r="S91" s="128" t="e">
        <f>ROUND(SUM(Customers!#REF!),0)</f>
        <v>#REF!</v>
      </c>
      <c r="T91" s="128" t="e">
        <f>ROUND(SUM(Customers!#REF!),0)</f>
        <v>#REF!</v>
      </c>
    </row>
    <row r="92" spans="1:20" x14ac:dyDescent="0.2">
      <c r="A92" s="12" t="s">
        <v>72</v>
      </c>
      <c r="B92" s="12" t="s">
        <v>162</v>
      </c>
      <c r="C92" s="12">
        <v>500</v>
      </c>
      <c r="D92" s="12">
        <v>81199</v>
      </c>
      <c r="E92" s="12">
        <v>4603</v>
      </c>
      <c r="F92" s="12">
        <v>481</v>
      </c>
      <c r="G92" s="12">
        <v>6175</v>
      </c>
      <c r="H92" s="12" t="s">
        <v>177</v>
      </c>
      <c r="I92" s="128" t="e">
        <f>ROUND(SUM(Customers!#REF!),0)</f>
        <v>#REF!</v>
      </c>
      <c r="J92" s="128" t="e">
        <f>ROUND(SUM(Customers!#REF!),0)</f>
        <v>#REF!</v>
      </c>
      <c r="K92" s="128" t="e">
        <f>ROUND(SUM(Customers!#REF!),0)</f>
        <v>#REF!</v>
      </c>
      <c r="L92" s="128" t="e">
        <f>ROUND(SUM(Customers!#REF!),0)</f>
        <v>#REF!</v>
      </c>
      <c r="M92" s="128" t="e">
        <f>ROUND(SUM(Customers!#REF!),0)</f>
        <v>#REF!</v>
      </c>
      <c r="N92" s="128" t="e">
        <f>ROUND(SUM(Customers!#REF!),0)</f>
        <v>#REF!</v>
      </c>
      <c r="O92" s="128" t="e">
        <f>ROUND(SUM(Customers!#REF!),0)</f>
        <v>#REF!</v>
      </c>
      <c r="P92" s="128" t="e">
        <f>ROUND(SUM(Customers!#REF!),0)</f>
        <v>#REF!</v>
      </c>
      <c r="Q92" s="128" t="e">
        <f>ROUND(SUM(Customers!#REF!),0)</f>
        <v>#REF!</v>
      </c>
      <c r="R92" s="128" t="e">
        <f>ROUND(SUM(Customers!#REF!),0)</f>
        <v>#REF!</v>
      </c>
      <c r="S92" s="128" t="e">
        <f>ROUND(SUM(Customers!#REF!),0)</f>
        <v>#REF!</v>
      </c>
      <c r="T92" s="128" t="e">
        <f>ROUND(SUM(Customers!#REF!),0)</f>
        <v>#REF!</v>
      </c>
    </row>
    <row r="93" spans="1:20" x14ac:dyDescent="0.2">
      <c r="A93" s="12" t="s">
        <v>72</v>
      </c>
      <c r="B93" s="12" t="s">
        <v>163</v>
      </c>
      <c r="C93" s="12">
        <v>500</v>
      </c>
      <c r="D93" s="12">
        <v>82299</v>
      </c>
      <c r="E93" s="12">
        <v>4603</v>
      </c>
      <c r="F93" s="12">
        <v>481</v>
      </c>
      <c r="G93" s="12">
        <v>6175</v>
      </c>
      <c r="H93" s="12" t="s">
        <v>177</v>
      </c>
      <c r="I93" s="128" t="e">
        <f>ROUND(SUM(Customers!#REF!),0)</f>
        <v>#REF!</v>
      </c>
      <c r="J93" s="128" t="e">
        <f>ROUND(SUM(Customers!#REF!),0)</f>
        <v>#REF!</v>
      </c>
      <c r="K93" s="128" t="e">
        <f>ROUND(SUM(Customers!#REF!),0)</f>
        <v>#REF!</v>
      </c>
      <c r="L93" s="128" t="e">
        <f>ROUND(SUM(Customers!#REF!),0)</f>
        <v>#REF!</v>
      </c>
      <c r="M93" s="128" t="e">
        <f>ROUND(SUM(Customers!#REF!),0)</f>
        <v>#REF!</v>
      </c>
      <c r="N93" s="128" t="e">
        <f>ROUND(SUM(Customers!#REF!),0)</f>
        <v>#REF!</v>
      </c>
      <c r="O93" s="128" t="e">
        <f>ROUND(SUM(Customers!#REF!),0)</f>
        <v>#REF!</v>
      </c>
      <c r="P93" s="128" t="e">
        <f>ROUND(SUM(Customers!#REF!),0)</f>
        <v>#REF!</v>
      </c>
      <c r="Q93" s="128" t="e">
        <f>ROUND(SUM(Customers!#REF!),0)</f>
        <v>#REF!</v>
      </c>
      <c r="R93" s="128" t="e">
        <f>ROUND(SUM(Customers!#REF!),0)</f>
        <v>#REF!</v>
      </c>
      <c r="S93" s="128" t="e">
        <f>ROUND(SUM(Customers!#REF!),0)</f>
        <v>#REF!</v>
      </c>
      <c r="T93" s="128" t="e">
        <f>ROUND(SUM(Customers!#REF!),0)</f>
        <v>#REF!</v>
      </c>
    </row>
    <row r="94" spans="1:20" x14ac:dyDescent="0.2">
      <c r="A94" s="12" t="s">
        <v>72</v>
      </c>
      <c r="B94" s="12" t="s">
        <v>166</v>
      </c>
      <c r="C94" s="12">
        <v>500</v>
      </c>
      <c r="D94" s="12">
        <v>81199</v>
      </c>
      <c r="E94" s="12">
        <v>4604</v>
      </c>
      <c r="F94" s="12">
        <v>481</v>
      </c>
      <c r="G94" s="12">
        <v>6175</v>
      </c>
      <c r="H94" s="12" t="s">
        <v>177</v>
      </c>
      <c r="I94" s="128" t="e">
        <f>ROUND(SUM(Customers!#REF!),0)</f>
        <v>#REF!</v>
      </c>
      <c r="J94" s="128" t="e">
        <f>ROUND(SUM(Customers!#REF!),0)</f>
        <v>#REF!</v>
      </c>
      <c r="K94" s="128" t="e">
        <f>ROUND(SUM(Customers!#REF!),0)</f>
        <v>#REF!</v>
      </c>
      <c r="L94" s="128" t="e">
        <f>ROUND(SUM(Customers!#REF!),0)</f>
        <v>#REF!</v>
      </c>
      <c r="M94" s="128" t="e">
        <f>ROUND(SUM(Customers!#REF!),0)</f>
        <v>#REF!</v>
      </c>
      <c r="N94" s="128" t="e">
        <f>ROUND(SUM(Customers!#REF!),0)</f>
        <v>#REF!</v>
      </c>
      <c r="O94" s="128" t="e">
        <f>ROUND(SUM(Customers!#REF!),0)</f>
        <v>#REF!</v>
      </c>
      <c r="P94" s="128" t="e">
        <f>ROUND(SUM(Customers!#REF!),0)</f>
        <v>#REF!</v>
      </c>
      <c r="Q94" s="128" t="e">
        <f>ROUND(SUM(Customers!#REF!),0)</f>
        <v>#REF!</v>
      </c>
      <c r="R94" s="128" t="e">
        <f>ROUND(SUM(Customers!#REF!),0)</f>
        <v>#REF!</v>
      </c>
      <c r="S94" s="128" t="e">
        <f>ROUND(SUM(Customers!#REF!),0)</f>
        <v>#REF!</v>
      </c>
      <c r="T94" s="128" t="e">
        <f>ROUND(SUM(Customers!#REF!),0)</f>
        <v>#REF!</v>
      </c>
    </row>
    <row r="95" spans="1:20" x14ac:dyDescent="0.2">
      <c r="A95" s="12" t="s">
        <v>72</v>
      </c>
      <c r="B95" s="12" t="s">
        <v>178</v>
      </c>
      <c r="C95" s="12">
        <v>500</v>
      </c>
      <c r="D95" s="12">
        <v>82299</v>
      </c>
      <c r="E95" s="12">
        <v>4604</v>
      </c>
      <c r="F95" s="12">
        <v>481</v>
      </c>
      <c r="G95" s="12">
        <v>6175</v>
      </c>
      <c r="H95" s="12" t="s">
        <v>177</v>
      </c>
      <c r="I95" s="128" t="e">
        <f>ROUND(SUM(Customers!#REF!),0)</f>
        <v>#REF!</v>
      </c>
      <c r="J95" s="128" t="e">
        <f>ROUND(SUM(Customers!#REF!),0)</f>
        <v>#REF!</v>
      </c>
      <c r="K95" s="128" t="e">
        <f>ROUND(SUM(Customers!#REF!),0)</f>
        <v>#REF!</v>
      </c>
      <c r="L95" s="128" t="e">
        <f>ROUND(SUM(Customers!#REF!),0)</f>
        <v>#REF!</v>
      </c>
      <c r="M95" s="128" t="e">
        <f>ROUND(SUM(Customers!#REF!),0)</f>
        <v>#REF!</v>
      </c>
      <c r="N95" s="128" t="e">
        <f>ROUND(SUM(Customers!#REF!),0)</f>
        <v>#REF!</v>
      </c>
      <c r="O95" s="128" t="e">
        <f>ROUND(SUM(Customers!#REF!),0)</f>
        <v>#REF!</v>
      </c>
      <c r="P95" s="128" t="e">
        <f>ROUND(SUM(Customers!#REF!),0)</f>
        <v>#REF!</v>
      </c>
      <c r="Q95" s="128" t="e">
        <f>ROUND(SUM(Customers!#REF!),0)</f>
        <v>#REF!</v>
      </c>
      <c r="R95" s="128" t="e">
        <f>ROUND(SUM(Customers!#REF!),0)</f>
        <v>#REF!</v>
      </c>
      <c r="S95" s="128" t="e">
        <f>ROUND(SUM(Customers!#REF!),0)</f>
        <v>#REF!</v>
      </c>
      <c r="T95" s="128" t="e">
        <f>ROUND(SUM(Customers!#REF!),0)</f>
        <v>#REF!</v>
      </c>
    </row>
    <row r="96" spans="1:20" x14ac:dyDescent="0.2">
      <c r="A96" s="12" t="s">
        <v>72</v>
      </c>
      <c r="B96" s="12" t="s">
        <v>164</v>
      </c>
      <c r="C96" s="12">
        <v>500</v>
      </c>
      <c r="D96" s="12">
        <v>81199</v>
      </c>
      <c r="E96" s="12">
        <v>4613</v>
      </c>
      <c r="F96" s="12">
        <v>489</v>
      </c>
      <c r="G96" s="12">
        <v>6485</v>
      </c>
      <c r="H96" s="12" t="s">
        <v>177</v>
      </c>
      <c r="I96" s="128" t="e">
        <f>ROUND(Customers!#REF!+Customers!#REF!+Customers!#REF!+Customers!#REF!+Customers!#REF!,0)</f>
        <v>#REF!</v>
      </c>
      <c r="J96" s="268" t="e">
        <f>ROUND(Customers!#REF!+Customers!#REF!+Customers!#REF!+Customers!#REF!+Customers!#REF!,0)</f>
        <v>#REF!</v>
      </c>
      <c r="K96" s="268" t="e">
        <f>ROUND(Customers!#REF!+Customers!#REF!+Customers!#REF!+Customers!#REF!+Customers!#REF!,0)</f>
        <v>#REF!</v>
      </c>
      <c r="L96" s="268" t="e">
        <f>ROUND(Customers!#REF!+Customers!#REF!+Customers!#REF!+Customers!#REF!+Customers!#REF!,0)</f>
        <v>#REF!</v>
      </c>
      <c r="M96" s="268" t="e">
        <f>ROUND(Customers!#REF!+Customers!#REF!+Customers!#REF!+Customers!#REF!+Customers!#REF!,0)</f>
        <v>#REF!</v>
      </c>
      <c r="N96" s="268" t="e">
        <f>ROUND(Customers!#REF!+Customers!#REF!+Customers!#REF!+Customers!#REF!+Customers!#REF!,0)</f>
        <v>#REF!</v>
      </c>
      <c r="O96" s="268" t="e">
        <f>ROUND(Customers!#REF!+Customers!#REF!+Customers!#REF!+Customers!#REF!+Customers!#REF!,0)</f>
        <v>#REF!</v>
      </c>
      <c r="P96" s="268" t="e">
        <f>ROUND(Customers!#REF!+Customers!#REF!+Customers!#REF!+Customers!#REF!+Customers!#REF!,0)</f>
        <v>#REF!</v>
      </c>
      <c r="Q96" s="268" t="e">
        <f>ROUND(Customers!#REF!+Customers!#REF!+Customers!#REF!+Customers!#REF!+Customers!#REF!,0)</f>
        <v>#REF!</v>
      </c>
      <c r="R96" s="268" t="e">
        <f>ROUND(Customers!#REF!+Customers!#REF!+Customers!#REF!+Customers!#REF!+Customers!#REF!,0)</f>
        <v>#REF!</v>
      </c>
      <c r="S96" s="268" t="e">
        <f>ROUND(Customers!#REF!+Customers!#REF!+Customers!#REF!+Customers!#REF!+Customers!#REF!,0)</f>
        <v>#REF!</v>
      </c>
      <c r="T96" s="268" t="e">
        <f>ROUND(Customers!#REF!+Customers!#REF!+Customers!#REF!+Customers!#REF!+Customers!#REF!,0)</f>
        <v>#REF!</v>
      </c>
    </row>
    <row r="97" spans="1:20" x14ac:dyDescent="0.2">
      <c r="A97" s="12" t="s">
        <v>72</v>
      </c>
      <c r="B97" s="12" t="s">
        <v>167</v>
      </c>
      <c r="C97" s="12">
        <v>500</v>
      </c>
      <c r="D97" s="12">
        <v>82299</v>
      </c>
      <c r="E97" s="12">
        <v>4613</v>
      </c>
      <c r="F97" s="12">
        <v>489</v>
      </c>
      <c r="G97" s="12">
        <v>6485</v>
      </c>
      <c r="H97" s="12" t="s">
        <v>177</v>
      </c>
      <c r="I97" s="128" t="e">
        <f>ROUND(Customers!#REF!+Customers!#REF!+Customers!#REF!+Customers!#REF!+Customers!#REF!,0)</f>
        <v>#REF!</v>
      </c>
      <c r="J97" s="268" t="e">
        <f>ROUND(Customers!#REF!+Customers!#REF!+Customers!#REF!+Customers!#REF!+Customers!#REF!,0)</f>
        <v>#REF!</v>
      </c>
      <c r="K97" s="268" t="e">
        <f>ROUND(Customers!#REF!+Customers!#REF!+Customers!#REF!+Customers!#REF!+Customers!#REF!,0)</f>
        <v>#REF!</v>
      </c>
      <c r="L97" s="268" t="e">
        <f>ROUND(Customers!#REF!+Customers!#REF!+Customers!#REF!+Customers!#REF!+Customers!#REF!,0)</f>
        <v>#REF!</v>
      </c>
      <c r="M97" s="268" t="e">
        <f>ROUND(Customers!#REF!+Customers!#REF!+Customers!#REF!+Customers!#REF!+Customers!#REF!,0)</f>
        <v>#REF!</v>
      </c>
      <c r="N97" s="268" t="e">
        <f>ROUND(Customers!#REF!+Customers!#REF!+Customers!#REF!+Customers!#REF!+Customers!#REF!,0)</f>
        <v>#REF!</v>
      </c>
      <c r="O97" s="268" t="e">
        <f>ROUND(Customers!#REF!+Customers!#REF!+Customers!#REF!+Customers!#REF!+Customers!#REF!,0)</f>
        <v>#REF!</v>
      </c>
      <c r="P97" s="268" t="e">
        <f>ROUND(Customers!#REF!+Customers!#REF!+Customers!#REF!+Customers!#REF!+Customers!#REF!,0)</f>
        <v>#REF!</v>
      </c>
      <c r="Q97" s="268" t="e">
        <f>ROUND(Customers!#REF!+Customers!#REF!+Customers!#REF!+Customers!#REF!+Customers!#REF!,0)</f>
        <v>#REF!</v>
      </c>
      <c r="R97" s="268" t="e">
        <f>ROUND(Customers!#REF!+Customers!#REF!+Customers!#REF!+Customers!#REF!+Customers!#REF!,0)</f>
        <v>#REF!</v>
      </c>
      <c r="S97" s="268" t="e">
        <f>ROUND(Customers!#REF!+Customers!#REF!+Customers!#REF!+Customers!#REF!+Customers!#REF!,0)</f>
        <v>#REF!</v>
      </c>
      <c r="T97" s="268" t="e">
        <f>ROUND(Customers!#REF!+Customers!#REF!+Customers!#REF!+Customers!#REF!+Customers!#REF!,0)</f>
        <v>#REF!</v>
      </c>
    </row>
    <row r="98" spans="1:20" x14ac:dyDescent="0.2">
      <c r="A98" s="12" t="s">
        <v>72</v>
      </c>
      <c r="B98" s="12" t="s">
        <v>165</v>
      </c>
      <c r="C98" s="12">
        <v>500</v>
      </c>
      <c r="D98" s="12">
        <v>81199</v>
      </c>
      <c r="E98" s="12">
        <v>4614</v>
      </c>
      <c r="F98" s="12">
        <v>489</v>
      </c>
      <c r="G98" s="12">
        <v>6485</v>
      </c>
      <c r="H98" s="12" t="s">
        <v>177</v>
      </c>
      <c r="I98" s="128" t="e">
        <f>ROUND(Customers!#REF!+Customers!#REF!,0)</f>
        <v>#REF!</v>
      </c>
      <c r="J98" s="128" t="e">
        <f>ROUND(Customers!#REF!+Customers!#REF!,0)</f>
        <v>#REF!</v>
      </c>
      <c r="K98" s="128" t="e">
        <f>ROUND(Customers!#REF!+Customers!#REF!,0)</f>
        <v>#REF!</v>
      </c>
      <c r="L98" s="128" t="e">
        <f>ROUND(Customers!#REF!+Customers!#REF!,0)</f>
        <v>#REF!</v>
      </c>
      <c r="M98" s="128" t="e">
        <f>ROUND(Customers!#REF!+Customers!#REF!,0)</f>
        <v>#REF!</v>
      </c>
      <c r="N98" s="128" t="e">
        <f>ROUND(Customers!#REF!+Customers!#REF!,0)</f>
        <v>#REF!</v>
      </c>
      <c r="O98" s="128" t="e">
        <f>ROUND(Customers!#REF!+Customers!#REF!,0)</f>
        <v>#REF!</v>
      </c>
      <c r="P98" s="128" t="e">
        <f>ROUND(Customers!#REF!+Customers!#REF!,0)</f>
        <v>#REF!</v>
      </c>
      <c r="Q98" s="128" t="e">
        <f>ROUND(Customers!#REF!+Customers!#REF!,0)</f>
        <v>#REF!</v>
      </c>
      <c r="R98" s="128" t="e">
        <f>ROUND(Customers!#REF!+Customers!#REF!,0)</f>
        <v>#REF!</v>
      </c>
      <c r="S98" s="128" t="e">
        <f>ROUND(Customers!#REF!+Customers!#REF!,0)</f>
        <v>#REF!</v>
      </c>
      <c r="T98" s="128" t="e">
        <f>ROUND(Customers!#REF!+Customers!#REF!,0)</f>
        <v>#REF!</v>
      </c>
    </row>
    <row r="99" spans="1:20" x14ac:dyDescent="0.2">
      <c r="A99" s="12" t="s">
        <v>72</v>
      </c>
      <c r="B99" s="12" t="s">
        <v>168</v>
      </c>
      <c r="C99" s="12">
        <v>500</v>
      </c>
      <c r="D99" s="12">
        <v>82299</v>
      </c>
      <c r="E99" s="12">
        <v>4614</v>
      </c>
      <c r="F99" s="12">
        <v>489</v>
      </c>
      <c r="G99" s="12">
        <v>6485</v>
      </c>
      <c r="H99" s="12" t="s">
        <v>177</v>
      </c>
      <c r="I99" s="128" t="e">
        <f>ROUND(Customers!#REF!+Customers!#REF!,0)</f>
        <v>#REF!</v>
      </c>
      <c r="J99" s="128" t="e">
        <f>ROUND(Customers!#REF!+Customers!#REF!,0)</f>
        <v>#REF!</v>
      </c>
      <c r="K99" s="128" t="e">
        <f>ROUND(Customers!#REF!+Customers!#REF!,0)</f>
        <v>#REF!</v>
      </c>
      <c r="L99" s="128" t="e">
        <f>ROUND(Customers!#REF!+Customers!#REF!,0)</f>
        <v>#REF!</v>
      </c>
      <c r="M99" s="128" t="e">
        <f>ROUND(Customers!#REF!+Customers!#REF!,0)</f>
        <v>#REF!</v>
      </c>
      <c r="N99" s="128" t="e">
        <f>ROUND(Customers!#REF!+Customers!#REF!,0)</f>
        <v>#REF!</v>
      </c>
      <c r="O99" s="128" t="e">
        <f>ROUND(Customers!#REF!+Customers!#REF!,0)</f>
        <v>#REF!</v>
      </c>
      <c r="P99" s="128" t="e">
        <f>ROUND(Customers!#REF!+Customers!#REF!,0)</f>
        <v>#REF!</v>
      </c>
      <c r="Q99" s="128" t="e">
        <f>ROUND(Customers!#REF!+Customers!#REF!,0)</f>
        <v>#REF!</v>
      </c>
      <c r="R99" s="128" t="e">
        <f>ROUND(Customers!#REF!+Customers!#REF!,0)</f>
        <v>#REF!</v>
      </c>
      <c r="S99" s="128" t="e">
        <f>ROUND(Customers!#REF!+Customers!#REF!,0)</f>
        <v>#REF!</v>
      </c>
      <c r="T99" s="128" t="e">
        <f>ROUND(Customers!#REF!+Customers!#REF!,0)</f>
        <v>#REF!</v>
      </c>
    </row>
    <row r="100" spans="1:20" x14ac:dyDescent="0.2"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</row>
    <row r="101" spans="1:20" x14ac:dyDescent="0.2">
      <c r="B101" s="12" t="s">
        <v>181</v>
      </c>
      <c r="I101" s="128" t="e">
        <f t="shared" ref="I101:T101" si="3">SUM(I88:I100)</f>
        <v>#REF!</v>
      </c>
      <c r="J101" s="128" t="e">
        <f t="shared" si="3"/>
        <v>#REF!</v>
      </c>
      <c r="K101" s="128" t="e">
        <f t="shared" si="3"/>
        <v>#REF!</v>
      </c>
      <c r="L101" s="128" t="e">
        <f t="shared" si="3"/>
        <v>#REF!</v>
      </c>
      <c r="M101" s="128" t="e">
        <f t="shared" si="3"/>
        <v>#REF!</v>
      </c>
      <c r="N101" s="128" t="e">
        <f t="shared" si="3"/>
        <v>#REF!</v>
      </c>
      <c r="O101" s="128" t="e">
        <f t="shared" si="3"/>
        <v>#REF!</v>
      </c>
      <c r="P101" s="128" t="e">
        <f t="shared" si="3"/>
        <v>#REF!</v>
      </c>
      <c r="Q101" s="128" t="e">
        <f t="shared" si="3"/>
        <v>#REF!</v>
      </c>
      <c r="R101" s="128" t="e">
        <f t="shared" si="3"/>
        <v>#REF!</v>
      </c>
      <c r="S101" s="128" t="e">
        <f t="shared" si="3"/>
        <v>#REF!</v>
      </c>
      <c r="T101" s="128" t="e">
        <f t="shared" si="3"/>
        <v>#REF!</v>
      </c>
    </row>
    <row r="102" spans="1:20" x14ac:dyDescent="0.2">
      <c r="B102" s="12" t="s">
        <v>181</v>
      </c>
      <c r="I102" s="128" t="e">
        <f>+Customers!#REF!</f>
        <v>#REF!</v>
      </c>
      <c r="J102" s="128" t="e">
        <f>+Customers!#REF!</f>
        <v>#REF!</v>
      </c>
      <c r="K102" s="128" t="e">
        <f>+Customers!#REF!</f>
        <v>#REF!</v>
      </c>
      <c r="L102" s="128" t="e">
        <f>+Customers!#REF!</f>
        <v>#REF!</v>
      </c>
      <c r="M102" s="128" t="e">
        <f>+Customers!#REF!</f>
        <v>#REF!</v>
      </c>
      <c r="N102" s="128" t="e">
        <f>+Customers!#REF!</f>
        <v>#REF!</v>
      </c>
      <c r="O102" s="128" t="e">
        <f>+Customers!#REF!</f>
        <v>#REF!</v>
      </c>
      <c r="P102" s="128" t="e">
        <f>+Customers!#REF!</f>
        <v>#REF!</v>
      </c>
      <c r="Q102" s="128" t="e">
        <f>+Customers!#REF!</f>
        <v>#REF!</v>
      </c>
      <c r="R102" s="128" t="e">
        <f>+Customers!#REF!</f>
        <v>#REF!</v>
      </c>
      <c r="S102" s="128" t="e">
        <f>+Customers!#REF!</f>
        <v>#REF!</v>
      </c>
      <c r="T102" s="128" t="e">
        <f>+Customers!#REF!</f>
        <v>#REF!</v>
      </c>
    </row>
    <row r="103" spans="1:20" x14ac:dyDescent="0.2">
      <c r="I103" s="152" t="e">
        <f>I101-I102</f>
        <v>#REF!</v>
      </c>
      <c r="J103" s="152" t="e">
        <f t="shared" ref="J103:T103" si="4">J101-J102</f>
        <v>#REF!</v>
      </c>
      <c r="K103" s="152" t="e">
        <f t="shared" si="4"/>
        <v>#REF!</v>
      </c>
      <c r="L103" s="152" t="e">
        <f t="shared" si="4"/>
        <v>#REF!</v>
      </c>
      <c r="M103" s="152" t="e">
        <f t="shared" si="4"/>
        <v>#REF!</v>
      </c>
      <c r="N103" s="152" t="e">
        <f t="shared" si="4"/>
        <v>#REF!</v>
      </c>
      <c r="O103" s="152" t="e">
        <f t="shared" si="4"/>
        <v>#REF!</v>
      </c>
      <c r="P103" s="152" t="e">
        <f t="shared" si="4"/>
        <v>#REF!</v>
      </c>
      <c r="Q103" s="152" t="e">
        <f t="shared" si="4"/>
        <v>#REF!</v>
      </c>
      <c r="R103" s="152" t="e">
        <f t="shared" si="4"/>
        <v>#REF!</v>
      </c>
      <c r="S103" s="152" t="e">
        <f t="shared" si="4"/>
        <v>#REF!</v>
      </c>
      <c r="T103" s="152" t="e">
        <f t="shared" si="4"/>
        <v>#REF!</v>
      </c>
    </row>
    <row r="104" spans="1:20" x14ac:dyDescent="0.2"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</row>
    <row r="105" spans="1:20" x14ac:dyDescent="0.2"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</row>
    <row r="106" spans="1:20" x14ac:dyDescent="0.2">
      <c r="B106" s="12" t="s">
        <v>157</v>
      </c>
      <c r="I106" s="128" t="e">
        <f>-I70</f>
        <v>#REF!</v>
      </c>
      <c r="J106" s="128" t="e">
        <f>-J70</f>
        <v>#REF!</v>
      </c>
      <c r="K106" s="128" t="e">
        <f t="shared" ref="K106:T106" si="5">-K70</f>
        <v>#REF!</v>
      </c>
      <c r="L106" s="128" t="e">
        <f t="shared" si="5"/>
        <v>#REF!</v>
      </c>
      <c r="M106" s="128" t="e">
        <f t="shared" si="5"/>
        <v>#REF!</v>
      </c>
      <c r="N106" s="128" t="e">
        <f t="shared" si="5"/>
        <v>#REF!</v>
      </c>
      <c r="O106" s="128" t="e">
        <f t="shared" si="5"/>
        <v>#REF!</v>
      </c>
      <c r="P106" s="128" t="e">
        <f t="shared" si="5"/>
        <v>#REF!</v>
      </c>
      <c r="Q106" s="128" t="e">
        <f t="shared" si="5"/>
        <v>#REF!</v>
      </c>
      <c r="R106" s="128" t="e">
        <f t="shared" si="5"/>
        <v>#REF!</v>
      </c>
      <c r="S106" s="128" t="e">
        <f t="shared" si="5"/>
        <v>#REF!</v>
      </c>
      <c r="T106" s="128" t="e">
        <f t="shared" si="5"/>
        <v>#REF!</v>
      </c>
    </row>
    <row r="107" spans="1:20" x14ac:dyDescent="0.2">
      <c r="B107" s="12" t="s">
        <v>158</v>
      </c>
      <c r="I107" s="128" t="e">
        <f t="shared" ref="I107" si="6">-I71</f>
        <v>#REF!</v>
      </c>
      <c r="J107" s="128" t="e">
        <f t="shared" ref="J107:T119" si="7">-J71</f>
        <v>#REF!</v>
      </c>
      <c r="K107" s="128" t="e">
        <f t="shared" si="7"/>
        <v>#REF!</v>
      </c>
      <c r="L107" s="128" t="e">
        <f t="shared" si="7"/>
        <v>#REF!</v>
      </c>
      <c r="M107" s="128" t="e">
        <f t="shared" si="7"/>
        <v>#REF!</v>
      </c>
      <c r="N107" s="128" t="e">
        <f t="shared" si="7"/>
        <v>#REF!</v>
      </c>
      <c r="O107" s="128" t="e">
        <f t="shared" si="7"/>
        <v>#REF!</v>
      </c>
      <c r="P107" s="128" t="e">
        <f t="shared" si="7"/>
        <v>#REF!</v>
      </c>
      <c r="Q107" s="128" t="e">
        <f t="shared" si="7"/>
        <v>#REF!</v>
      </c>
      <c r="R107" s="128" t="e">
        <f t="shared" si="7"/>
        <v>#REF!</v>
      </c>
      <c r="S107" s="128" t="e">
        <f t="shared" si="7"/>
        <v>#REF!</v>
      </c>
      <c r="T107" s="128" t="e">
        <f t="shared" si="7"/>
        <v>#REF!</v>
      </c>
    </row>
    <row r="108" spans="1:20" x14ac:dyDescent="0.2">
      <c r="B108" s="12" t="s">
        <v>159</v>
      </c>
      <c r="I108" s="128" t="e">
        <f t="shared" ref="I108" si="8">-I72</f>
        <v>#REF!</v>
      </c>
      <c r="J108" s="128" t="e">
        <f t="shared" si="7"/>
        <v>#REF!</v>
      </c>
      <c r="K108" s="128" t="e">
        <f t="shared" si="7"/>
        <v>#REF!</v>
      </c>
      <c r="L108" s="128" t="e">
        <f t="shared" si="7"/>
        <v>#REF!</v>
      </c>
      <c r="M108" s="128" t="e">
        <f t="shared" si="7"/>
        <v>#REF!</v>
      </c>
      <c r="N108" s="128" t="e">
        <f t="shared" si="7"/>
        <v>#REF!</v>
      </c>
      <c r="O108" s="128" t="e">
        <f t="shared" si="7"/>
        <v>#REF!</v>
      </c>
      <c r="P108" s="128" t="e">
        <f t="shared" si="7"/>
        <v>#REF!</v>
      </c>
      <c r="Q108" s="128" t="e">
        <f t="shared" si="7"/>
        <v>#REF!</v>
      </c>
      <c r="R108" s="128" t="e">
        <f t="shared" si="7"/>
        <v>#REF!</v>
      </c>
      <c r="S108" s="128" t="e">
        <f t="shared" si="7"/>
        <v>#REF!</v>
      </c>
      <c r="T108" s="128" t="e">
        <f t="shared" si="7"/>
        <v>#REF!</v>
      </c>
    </row>
    <row r="109" spans="1:20" x14ac:dyDescent="0.2">
      <c r="B109" s="12" t="s">
        <v>160</v>
      </c>
      <c r="I109" s="128" t="e">
        <f t="shared" ref="I109" si="9">-I73</f>
        <v>#REF!</v>
      </c>
      <c r="J109" s="128" t="e">
        <f t="shared" si="7"/>
        <v>#REF!</v>
      </c>
      <c r="K109" s="128" t="e">
        <f t="shared" si="7"/>
        <v>#REF!</v>
      </c>
      <c r="L109" s="128" t="e">
        <f t="shared" si="7"/>
        <v>#REF!</v>
      </c>
      <c r="M109" s="128" t="e">
        <f t="shared" si="7"/>
        <v>#REF!</v>
      </c>
      <c r="N109" s="128" t="e">
        <f t="shared" si="7"/>
        <v>#REF!</v>
      </c>
      <c r="O109" s="128" t="e">
        <f t="shared" si="7"/>
        <v>#REF!</v>
      </c>
      <c r="P109" s="128" t="e">
        <f t="shared" si="7"/>
        <v>#REF!</v>
      </c>
      <c r="Q109" s="128" t="e">
        <f t="shared" si="7"/>
        <v>#REF!</v>
      </c>
      <c r="R109" s="128" t="e">
        <f t="shared" si="7"/>
        <v>#REF!</v>
      </c>
      <c r="S109" s="128" t="e">
        <f t="shared" si="7"/>
        <v>#REF!</v>
      </c>
      <c r="T109" s="128" t="e">
        <f t="shared" si="7"/>
        <v>#REF!</v>
      </c>
    </row>
    <row r="110" spans="1:20" x14ac:dyDescent="0.2">
      <c r="B110" s="12" t="s">
        <v>162</v>
      </c>
      <c r="I110" s="128" t="e">
        <f t="shared" ref="I110" si="10">-I74</f>
        <v>#REF!</v>
      </c>
      <c r="J110" s="128" t="e">
        <f t="shared" si="7"/>
        <v>#REF!</v>
      </c>
      <c r="K110" s="128" t="e">
        <f t="shared" si="7"/>
        <v>#REF!</v>
      </c>
      <c r="L110" s="128" t="e">
        <f t="shared" si="7"/>
        <v>#REF!</v>
      </c>
      <c r="M110" s="128" t="e">
        <f t="shared" si="7"/>
        <v>#REF!</v>
      </c>
      <c r="N110" s="128" t="e">
        <f t="shared" si="7"/>
        <v>#REF!</v>
      </c>
      <c r="O110" s="128" t="e">
        <f t="shared" si="7"/>
        <v>#REF!</v>
      </c>
      <c r="P110" s="128" t="e">
        <f t="shared" si="7"/>
        <v>#REF!</v>
      </c>
      <c r="Q110" s="128" t="e">
        <f t="shared" si="7"/>
        <v>#REF!</v>
      </c>
      <c r="R110" s="128" t="e">
        <f t="shared" si="7"/>
        <v>#REF!</v>
      </c>
      <c r="S110" s="128" t="e">
        <f t="shared" si="7"/>
        <v>#REF!</v>
      </c>
      <c r="T110" s="128" t="e">
        <f t="shared" si="7"/>
        <v>#REF!</v>
      </c>
    </row>
    <row r="111" spans="1:20" x14ac:dyDescent="0.2">
      <c r="B111" s="12" t="s">
        <v>163</v>
      </c>
      <c r="I111" s="128" t="e">
        <f t="shared" ref="I111" si="11">-I75</f>
        <v>#REF!</v>
      </c>
      <c r="J111" s="128" t="e">
        <f t="shared" si="7"/>
        <v>#REF!</v>
      </c>
      <c r="K111" s="128" t="e">
        <f t="shared" si="7"/>
        <v>#REF!</v>
      </c>
      <c r="L111" s="128" t="e">
        <f t="shared" si="7"/>
        <v>#REF!</v>
      </c>
      <c r="M111" s="128" t="e">
        <f t="shared" si="7"/>
        <v>#REF!</v>
      </c>
      <c r="N111" s="128" t="e">
        <f t="shared" si="7"/>
        <v>#REF!</v>
      </c>
      <c r="O111" s="128" t="e">
        <f t="shared" si="7"/>
        <v>#REF!</v>
      </c>
      <c r="P111" s="128" t="e">
        <f t="shared" si="7"/>
        <v>#REF!</v>
      </c>
      <c r="Q111" s="128" t="e">
        <f t="shared" si="7"/>
        <v>#REF!</v>
      </c>
      <c r="R111" s="128" t="e">
        <f t="shared" si="7"/>
        <v>#REF!</v>
      </c>
      <c r="S111" s="128" t="e">
        <f t="shared" si="7"/>
        <v>#REF!</v>
      </c>
      <c r="T111" s="128" t="e">
        <f t="shared" si="7"/>
        <v>#REF!</v>
      </c>
    </row>
    <row r="112" spans="1:20" x14ac:dyDescent="0.2">
      <c r="B112" s="12" t="s">
        <v>166</v>
      </c>
      <c r="I112" s="128" t="e">
        <f t="shared" ref="I112" si="12">-I76</f>
        <v>#REF!</v>
      </c>
      <c r="J112" s="128" t="e">
        <f t="shared" si="7"/>
        <v>#REF!</v>
      </c>
      <c r="K112" s="128" t="e">
        <f t="shared" si="7"/>
        <v>#REF!</v>
      </c>
      <c r="L112" s="128" t="e">
        <f t="shared" si="7"/>
        <v>#REF!</v>
      </c>
      <c r="M112" s="128" t="e">
        <f t="shared" si="7"/>
        <v>#REF!</v>
      </c>
      <c r="N112" s="128" t="e">
        <f t="shared" si="7"/>
        <v>#REF!</v>
      </c>
      <c r="O112" s="128" t="e">
        <f t="shared" si="7"/>
        <v>#REF!</v>
      </c>
      <c r="P112" s="128" t="e">
        <f t="shared" si="7"/>
        <v>#REF!</v>
      </c>
      <c r="Q112" s="128" t="e">
        <f t="shared" si="7"/>
        <v>#REF!</v>
      </c>
      <c r="R112" s="128" t="e">
        <f t="shared" si="7"/>
        <v>#REF!</v>
      </c>
      <c r="S112" s="128" t="e">
        <f t="shared" si="7"/>
        <v>#REF!</v>
      </c>
      <c r="T112" s="128" t="e">
        <f t="shared" si="7"/>
        <v>#REF!</v>
      </c>
    </row>
    <row r="113" spans="2:20" x14ac:dyDescent="0.2">
      <c r="B113" s="12" t="s">
        <v>178</v>
      </c>
      <c r="I113" s="128" t="e">
        <f t="shared" ref="I113" si="13">-I77</f>
        <v>#REF!</v>
      </c>
      <c r="J113" s="128" t="e">
        <f t="shared" si="7"/>
        <v>#REF!</v>
      </c>
      <c r="K113" s="128" t="e">
        <f t="shared" si="7"/>
        <v>#REF!</v>
      </c>
      <c r="L113" s="128" t="e">
        <f t="shared" si="7"/>
        <v>#REF!</v>
      </c>
      <c r="M113" s="128" t="e">
        <f t="shared" si="7"/>
        <v>#REF!</v>
      </c>
      <c r="N113" s="128" t="e">
        <f t="shared" si="7"/>
        <v>#REF!</v>
      </c>
      <c r="O113" s="128" t="e">
        <f t="shared" si="7"/>
        <v>#REF!</v>
      </c>
      <c r="P113" s="128" t="e">
        <f t="shared" si="7"/>
        <v>#REF!</v>
      </c>
      <c r="Q113" s="128" t="e">
        <f t="shared" si="7"/>
        <v>#REF!</v>
      </c>
      <c r="R113" s="128" t="e">
        <f t="shared" si="7"/>
        <v>#REF!</v>
      </c>
      <c r="S113" s="128" t="e">
        <f t="shared" si="7"/>
        <v>#REF!</v>
      </c>
      <c r="T113" s="128" t="e">
        <f t="shared" si="7"/>
        <v>#REF!</v>
      </c>
    </row>
    <row r="114" spans="2:20" x14ac:dyDescent="0.2">
      <c r="B114" s="12" t="s">
        <v>164</v>
      </c>
      <c r="I114" s="128" t="e">
        <f t="shared" ref="I114" si="14">-I78</f>
        <v>#REF!</v>
      </c>
      <c r="J114" s="128" t="e">
        <f t="shared" si="7"/>
        <v>#REF!</v>
      </c>
      <c r="K114" s="128" t="e">
        <f t="shared" si="7"/>
        <v>#REF!</v>
      </c>
      <c r="L114" s="128" t="e">
        <f t="shared" si="7"/>
        <v>#REF!</v>
      </c>
      <c r="M114" s="128" t="e">
        <f t="shared" si="7"/>
        <v>#REF!</v>
      </c>
      <c r="N114" s="128" t="e">
        <f t="shared" si="7"/>
        <v>#REF!</v>
      </c>
      <c r="O114" s="128" t="e">
        <f t="shared" si="7"/>
        <v>#REF!</v>
      </c>
      <c r="P114" s="128" t="e">
        <f t="shared" si="7"/>
        <v>#REF!</v>
      </c>
      <c r="Q114" s="128" t="e">
        <f t="shared" si="7"/>
        <v>#REF!</v>
      </c>
      <c r="R114" s="128" t="e">
        <f t="shared" si="7"/>
        <v>#REF!</v>
      </c>
      <c r="S114" s="128" t="e">
        <f t="shared" si="7"/>
        <v>#REF!</v>
      </c>
      <c r="T114" s="128" t="e">
        <f t="shared" si="7"/>
        <v>#REF!</v>
      </c>
    </row>
    <row r="115" spans="2:20" x14ac:dyDescent="0.2">
      <c r="B115" s="12" t="s">
        <v>167</v>
      </c>
      <c r="I115" s="128" t="e">
        <f t="shared" ref="I115" si="15">-I79</f>
        <v>#REF!</v>
      </c>
      <c r="J115" s="128" t="e">
        <f t="shared" si="7"/>
        <v>#REF!</v>
      </c>
      <c r="K115" s="128" t="e">
        <f t="shared" si="7"/>
        <v>#REF!</v>
      </c>
      <c r="L115" s="128" t="e">
        <f t="shared" si="7"/>
        <v>#REF!</v>
      </c>
      <c r="M115" s="128" t="e">
        <f t="shared" si="7"/>
        <v>#REF!</v>
      </c>
      <c r="N115" s="128" t="e">
        <f t="shared" si="7"/>
        <v>#REF!</v>
      </c>
      <c r="O115" s="128" t="e">
        <f t="shared" si="7"/>
        <v>#REF!</v>
      </c>
      <c r="P115" s="128" t="e">
        <f t="shared" si="7"/>
        <v>#REF!</v>
      </c>
      <c r="Q115" s="128" t="e">
        <f t="shared" si="7"/>
        <v>#REF!</v>
      </c>
      <c r="R115" s="128" t="e">
        <f t="shared" si="7"/>
        <v>#REF!</v>
      </c>
      <c r="S115" s="128" t="e">
        <f t="shared" si="7"/>
        <v>#REF!</v>
      </c>
      <c r="T115" s="128" t="e">
        <f t="shared" si="7"/>
        <v>#REF!</v>
      </c>
    </row>
    <row r="116" spans="2:20" x14ac:dyDescent="0.2">
      <c r="B116" s="12" t="s">
        <v>165</v>
      </c>
      <c r="I116" s="128" t="e">
        <f t="shared" ref="I116" si="16">-I80</f>
        <v>#REF!</v>
      </c>
      <c r="J116" s="128" t="e">
        <f t="shared" si="7"/>
        <v>#REF!</v>
      </c>
      <c r="K116" s="128" t="e">
        <f t="shared" si="7"/>
        <v>#REF!</v>
      </c>
      <c r="L116" s="128" t="e">
        <f t="shared" si="7"/>
        <v>#REF!</v>
      </c>
      <c r="M116" s="128" t="e">
        <f t="shared" si="7"/>
        <v>#REF!</v>
      </c>
      <c r="N116" s="128" t="e">
        <f t="shared" si="7"/>
        <v>#REF!</v>
      </c>
      <c r="O116" s="128" t="e">
        <f t="shared" si="7"/>
        <v>#REF!</v>
      </c>
      <c r="P116" s="128" t="e">
        <f t="shared" si="7"/>
        <v>#REF!</v>
      </c>
      <c r="Q116" s="128" t="e">
        <f t="shared" si="7"/>
        <v>#REF!</v>
      </c>
      <c r="R116" s="128" t="e">
        <f t="shared" si="7"/>
        <v>#REF!</v>
      </c>
      <c r="S116" s="128" t="e">
        <f t="shared" si="7"/>
        <v>#REF!</v>
      </c>
      <c r="T116" s="128" t="e">
        <f t="shared" si="7"/>
        <v>#REF!</v>
      </c>
    </row>
    <row r="117" spans="2:20" x14ac:dyDescent="0.2">
      <c r="B117" s="12" t="s">
        <v>168</v>
      </c>
      <c r="I117" s="128" t="e">
        <f t="shared" ref="I117" si="17">-I81</f>
        <v>#REF!</v>
      </c>
      <c r="J117" s="128" t="e">
        <f t="shared" si="7"/>
        <v>#REF!</v>
      </c>
      <c r="K117" s="128" t="e">
        <f t="shared" si="7"/>
        <v>#REF!</v>
      </c>
      <c r="L117" s="128" t="e">
        <f t="shared" si="7"/>
        <v>#REF!</v>
      </c>
      <c r="M117" s="128" t="e">
        <f t="shared" si="7"/>
        <v>#REF!</v>
      </c>
      <c r="N117" s="128" t="e">
        <f t="shared" si="7"/>
        <v>#REF!</v>
      </c>
      <c r="O117" s="128" t="e">
        <f t="shared" si="7"/>
        <v>#REF!</v>
      </c>
      <c r="P117" s="128" t="e">
        <f t="shared" si="7"/>
        <v>#REF!</v>
      </c>
      <c r="Q117" s="128" t="e">
        <f t="shared" si="7"/>
        <v>#REF!</v>
      </c>
      <c r="R117" s="128" t="e">
        <f t="shared" si="7"/>
        <v>#REF!</v>
      </c>
      <c r="S117" s="128" t="e">
        <f t="shared" si="7"/>
        <v>#REF!</v>
      </c>
      <c r="T117" s="128" t="e">
        <f t="shared" si="7"/>
        <v>#REF!</v>
      </c>
    </row>
    <row r="118" spans="2:20" x14ac:dyDescent="0.2">
      <c r="B118" s="12" t="s">
        <v>169</v>
      </c>
      <c r="I118" s="128" t="e">
        <f t="shared" ref="I118" si="18">-I82</f>
        <v>#REF!</v>
      </c>
      <c r="J118" s="128" t="e">
        <f t="shared" si="7"/>
        <v>#REF!</v>
      </c>
      <c r="K118" s="128" t="e">
        <f t="shared" si="7"/>
        <v>#REF!</v>
      </c>
      <c r="L118" s="128" t="e">
        <f t="shared" si="7"/>
        <v>#REF!</v>
      </c>
      <c r="M118" s="128" t="e">
        <f t="shared" si="7"/>
        <v>#REF!</v>
      </c>
      <c r="N118" s="128" t="e">
        <f t="shared" si="7"/>
        <v>#REF!</v>
      </c>
      <c r="O118" s="128" t="e">
        <f t="shared" si="7"/>
        <v>#REF!</v>
      </c>
      <c r="P118" s="128" t="e">
        <f t="shared" si="7"/>
        <v>#REF!</v>
      </c>
      <c r="Q118" s="128" t="e">
        <f t="shared" si="7"/>
        <v>#REF!</v>
      </c>
      <c r="R118" s="128" t="e">
        <f t="shared" si="7"/>
        <v>#REF!</v>
      </c>
      <c r="S118" s="128" t="e">
        <f t="shared" si="7"/>
        <v>#REF!</v>
      </c>
      <c r="T118" s="128" t="e">
        <f t="shared" si="7"/>
        <v>#REF!</v>
      </c>
    </row>
    <row r="119" spans="2:20" x14ac:dyDescent="0.2">
      <c r="B119" s="12" t="s">
        <v>170</v>
      </c>
      <c r="I119" s="128" t="e">
        <f t="shared" ref="I119" si="19">-I83</f>
        <v>#REF!</v>
      </c>
      <c r="J119" s="128" t="e">
        <f t="shared" si="7"/>
        <v>#REF!</v>
      </c>
      <c r="K119" s="128" t="e">
        <f t="shared" si="7"/>
        <v>#REF!</v>
      </c>
      <c r="L119" s="128" t="e">
        <f t="shared" si="7"/>
        <v>#REF!</v>
      </c>
      <c r="M119" s="128" t="e">
        <f t="shared" si="7"/>
        <v>#REF!</v>
      </c>
      <c r="N119" s="128" t="e">
        <f t="shared" si="7"/>
        <v>#REF!</v>
      </c>
      <c r="O119" s="128" t="e">
        <f t="shared" si="7"/>
        <v>#REF!</v>
      </c>
      <c r="P119" s="128" t="e">
        <f t="shared" si="7"/>
        <v>#REF!</v>
      </c>
      <c r="Q119" s="128" t="e">
        <f t="shared" si="7"/>
        <v>#REF!</v>
      </c>
      <c r="R119" s="128" t="e">
        <f t="shared" si="7"/>
        <v>#REF!</v>
      </c>
      <c r="S119" s="128" t="e">
        <f t="shared" si="7"/>
        <v>#REF!</v>
      </c>
      <c r="T119" s="128" t="e">
        <f t="shared" si="7"/>
        <v>#REF!</v>
      </c>
    </row>
    <row r="120" spans="2:20" x14ac:dyDescent="0.2"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</row>
    <row r="121" spans="2:20" x14ac:dyDescent="0.2"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</row>
    <row r="122" spans="2:20" x14ac:dyDescent="0.2"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</row>
    <row r="123" spans="2:20" x14ac:dyDescent="0.2"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</row>
    <row r="124" spans="2:20" x14ac:dyDescent="0.2"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</row>
    <row r="125" spans="2:20" x14ac:dyDescent="0.2"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</row>
    <row r="126" spans="2:20" x14ac:dyDescent="0.2"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</row>
    <row r="127" spans="2:20" x14ac:dyDescent="0.2"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</row>
    <row r="128" spans="2:20" x14ac:dyDescent="0.2"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</row>
    <row r="129" spans="9:20" x14ac:dyDescent="0.2"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</row>
    <row r="130" spans="9:20" x14ac:dyDescent="0.2"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</row>
    <row r="131" spans="9:20" x14ac:dyDescent="0.2"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</row>
    <row r="132" spans="9:20" x14ac:dyDescent="0.2"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</row>
    <row r="133" spans="9:20" x14ac:dyDescent="0.2"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</row>
    <row r="134" spans="9:20" x14ac:dyDescent="0.2"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theme="5" tint="0.39997558519241921"/>
  </sheetPr>
  <dimension ref="A1:W133"/>
  <sheetViews>
    <sheetView zoomScale="85" zoomScaleNormal="85" workbookViewId="0">
      <pane xSplit="5" ySplit="1" topLeftCell="F2" activePane="bottomRight" state="frozen"/>
      <selection activeCell="F2" sqref="F2"/>
      <selection pane="topRight" activeCell="F2" sqref="F2"/>
      <selection pane="bottomLeft" activeCell="F2" sqref="F2"/>
      <selection pane="bottomRight" activeCell="F2" sqref="F2"/>
    </sheetView>
  </sheetViews>
  <sheetFormatPr defaultColWidth="9.140625" defaultRowHeight="12.75" x14ac:dyDescent="0.2"/>
  <cols>
    <col min="1" max="1" width="9.140625" style="12"/>
    <col min="2" max="2" width="30.42578125" style="12" bestFit="1" customWidth="1"/>
    <col min="3" max="8" width="9.140625" style="12"/>
    <col min="9" max="23" width="13.7109375" style="125" customWidth="1"/>
    <col min="24" max="47" width="13.7109375" style="12" customWidth="1"/>
    <col min="48" max="16384" width="9.140625" style="12"/>
  </cols>
  <sheetData>
    <row r="1" spans="1:23" x14ac:dyDescent="0.2">
      <c r="A1" s="12" t="s">
        <v>179</v>
      </c>
      <c r="B1" s="12" t="s">
        <v>180</v>
      </c>
      <c r="C1" s="104" t="s">
        <v>154</v>
      </c>
      <c r="D1" s="104" t="s">
        <v>155</v>
      </c>
      <c r="E1" s="105" t="s">
        <v>156</v>
      </c>
      <c r="F1" s="105" t="s">
        <v>151</v>
      </c>
      <c r="G1" s="105" t="s">
        <v>152</v>
      </c>
      <c r="H1" s="105" t="s">
        <v>153</v>
      </c>
      <c r="I1" s="106" t="s">
        <v>94</v>
      </c>
      <c r="J1" s="106" t="s">
        <v>95</v>
      </c>
      <c r="K1" s="106" t="s">
        <v>96</v>
      </c>
      <c r="L1" s="106" t="s">
        <v>97</v>
      </c>
      <c r="M1" s="106" t="s">
        <v>5</v>
      </c>
      <c r="N1" s="106" t="s">
        <v>98</v>
      </c>
      <c r="O1" s="106" t="s">
        <v>99</v>
      </c>
      <c r="P1" s="106" t="s">
        <v>100</v>
      </c>
      <c r="Q1" s="106" t="s">
        <v>101</v>
      </c>
      <c r="R1" s="106" t="s">
        <v>102</v>
      </c>
      <c r="S1" s="106" t="s">
        <v>103</v>
      </c>
      <c r="T1" s="106" t="s">
        <v>104</v>
      </c>
    </row>
    <row r="2" spans="1:23" x14ac:dyDescent="0.2">
      <c r="A2" s="12" t="s">
        <v>171</v>
      </c>
      <c r="B2" s="12" t="s">
        <v>157</v>
      </c>
      <c r="C2" s="12">
        <v>500</v>
      </c>
      <c r="D2" s="12">
        <v>81199</v>
      </c>
      <c r="E2" s="12">
        <v>4001</v>
      </c>
      <c r="F2" s="12">
        <v>480</v>
      </c>
      <c r="G2" s="12">
        <v>6175</v>
      </c>
      <c r="H2" s="12" t="s">
        <v>161</v>
      </c>
      <c r="I2" s="128" t="e">
        <f>-ROUND(#REF!-'Monthly Margin'!#REF!,0)</f>
        <v>#REF!</v>
      </c>
      <c r="J2" s="128" t="e">
        <f>-ROUND(#REF!-'Monthly Margin'!#REF!,0)</f>
        <v>#REF!</v>
      </c>
      <c r="K2" s="128" t="e">
        <f>-ROUND(#REF!-'Monthly Margin'!#REF!,0)</f>
        <v>#REF!</v>
      </c>
      <c r="L2" s="128" t="e">
        <f>-ROUND(#REF!-'Monthly Margin'!#REF!,0)</f>
        <v>#REF!</v>
      </c>
      <c r="M2" s="128" t="e">
        <f>-ROUND(#REF!-'Monthly Margin'!#REF!,0)</f>
        <v>#REF!</v>
      </c>
      <c r="N2" s="128" t="e">
        <f>-ROUND(#REF!-'Monthly Margin'!#REF!,0)</f>
        <v>#REF!</v>
      </c>
      <c r="O2" s="128" t="e">
        <f>-ROUND(#REF!-'Monthly Margin'!#REF!,0)</f>
        <v>#REF!</v>
      </c>
      <c r="P2" s="128" t="e">
        <f>-ROUND(#REF!-'Monthly Margin'!#REF!,0)</f>
        <v>#REF!</v>
      </c>
      <c r="Q2" s="128" t="e">
        <f>-ROUND(#REF!-'Monthly Margin'!#REF!,0)</f>
        <v>#REF!</v>
      </c>
      <c r="R2" s="128" t="e">
        <f>-ROUND(#REF!-'Monthly Margin'!#REF!,0)</f>
        <v>#REF!</v>
      </c>
      <c r="S2" s="128" t="e">
        <f>-ROUND(#REF!-'Monthly Margin'!#REF!,0)</f>
        <v>#REF!</v>
      </c>
      <c r="T2" s="128" t="e">
        <f>-ROUND(#REF!-'Monthly Margin'!#REF!,0)</f>
        <v>#REF!</v>
      </c>
      <c r="U2" s="128" t="e">
        <f>SUM(I2:T2)</f>
        <v>#REF!</v>
      </c>
    </row>
    <row r="3" spans="1:23" x14ac:dyDescent="0.2">
      <c r="A3" s="12" t="s">
        <v>171</v>
      </c>
      <c r="B3" s="12" t="s">
        <v>158</v>
      </c>
      <c r="C3" s="12">
        <v>500</v>
      </c>
      <c r="D3" s="12">
        <v>82299</v>
      </c>
      <c r="E3" s="12">
        <v>4001</v>
      </c>
      <c r="F3" s="12">
        <v>480</v>
      </c>
      <c r="G3" s="12">
        <v>6175</v>
      </c>
      <c r="H3" s="12" t="s">
        <v>161</v>
      </c>
      <c r="I3" s="128" t="e">
        <f>-ROUND(#REF!,0)</f>
        <v>#REF!</v>
      </c>
      <c r="J3" s="128" t="e">
        <f>-ROUND(#REF!,0)</f>
        <v>#REF!</v>
      </c>
      <c r="K3" s="128" t="e">
        <f>-ROUND(#REF!,0)</f>
        <v>#REF!</v>
      </c>
      <c r="L3" s="128" t="e">
        <f>-ROUND(#REF!,0)</f>
        <v>#REF!</v>
      </c>
      <c r="M3" s="128" t="e">
        <f>-ROUND(#REF!,0)</f>
        <v>#REF!</v>
      </c>
      <c r="N3" s="128" t="e">
        <f>-ROUND(#REF!,0)</f>
        <v>#REF!</v>
      </c>
      <c r="O3" s="128" t="e">
        <f>-ROUND(#REF!,0)</f>
        <v>#REF!</v>
      </c>
      <c r="P3" s="128" t="e">
        <f>-ROUND(#REF!,0)</f>
        <v>#REF!</v>
      </c>
      <c r="Q3" s="128" t="e">
        <f>-ROUND(#REF!,0)</f>
        <v>#REF!</v>
      </c>
      <c r="R3" s="128" t="e">
        <f>-ROUND(#REF!,0)</f>
        <v>#REF!</v>
      </c>
      <c r="S3" s="128" t="e">
        <f>-ROUND(#REF!,0)</f>
        <v>#REF!</v>
      </c>
      <c r="T3" s="128" t="e">
        <f>-ROUND(#REF!,0)</f>
        <v>#REF!</v>
      </c>
      <c r="U3" s="128" t="e">
        <f t="shared" ref="U3:U63" si="0">SUM(I3:T3)</f>
        <v>#REF!</v>
      </c>
    </row>
    <row r="4" spans="1:23" x14ac:dyDescent="0.2">
      <c r="A4" s="12" t="s">
        <v>171</v>
      </c>
      <c r="B4" s="12" t="s">
        <v>159</v>
      </c>
      <c r="C4" s="12">
        <v>500</v>
      </c>
      <c r="D4" s="12">
        <v>81199</v>
      </c>
      <c r="E4" s="12">
        <v>4002</v>
      </c>
      <c r="F4" s="12">
        <v>481</v>
      </c>
      <c r="G4" s="12">
        <v>6175</v>
      </c>
      <c r="H4" s="12" t="s">
        <v>161</v>
      </c>
      <c r="I4" s="128" t="e">
        <f>-ROUND(#REF!-'Monthly Margin'!#REF!,0)</f>
        <v>#REF!</v>
      </c>
      <c r="J4" s="128" t="e">
        <f>-ROUND(#REF!-'Monthly Margin'!#REF!,0)</f>
        <v>#REF!</v>
      </c>
      <c r="K4" s="128" t="e">
        <f>-ROUND(#REF!-'Monthly Margin'!#REF!,0)</f>
        <v>#REF!</v>
      </c>
      <c r="L4" s="128" t="e">
        <f>-ROUND(#REF!-'Monthly Margin'!#REF!,0)</f>
        <v>#REF!</v>
      </c>
      <c r="M4" s="128" t="e">
        <f>-ROUND(#REF!-'Monthly Margin'!#REF!,0)</f>
        <v>#REF!</v>
      </c>
      <c r="N4" s="128" t="e">
        <f>-ROUND(#REF!-'Monthly Margin'!#REF!,0)</f>
        <v>#REF!</v>
      </c>
      <c r="O4" s="128" t="e">
        <f>-ROUND(#REF!-'Monthly Margin'!#REF!,0)</f>
        <v>#REF!</v>
      </c>
      <c r="P4" s="128" t="e">
        <f>-ROUND(#REF!-'Monthly Margin'!#REF!,0)</f>
        <v>#REF!</v>
      </c>
      <c r="Q4" s="128" t="e">
        <f>-ROUND(#REF!-'Monthly Margin'!#REF!,0)</f>
        <v>#REF!</v>
      </c>
      <c r="R4" s="128" t="e">
        <f>-ROUND(#REF!-'Monthly Margin'!#REF!,0)</f>
        <v>#REF!</v>
      </c>
      <c r="S4" s="128" t="e">
        <f>-ROUND(#REF!-'Monthly Margin'!#REF!,0)</f>
        <v>#REF!</v>
      </c>
      <c r="T4" s="128" t="e">
        <f>-ROUND(#REF!-'Monthly Margin'!#REF!,0)</f>
        <v>#REF!</v>
      </c>
      <c r="U4" s="128" t="e">
        <f t="shared" si="0"/>
        <v>#REF!</v>
      </c>
    </row>
    <row r="5" spans="1:23" x14ac:dyDescent="0.2">
      <c r="A5" s="12" t="s">
        <v>171</v>
      </c>
      <c r="B5" s="12" t="s">
        <v>160</v>
      </c>
      <c r="C5" s="12">
        <v>500</v>
      </c>
      <c r="D5" s="12">
        <v>82299</v>
      </c>
      <c r="E5" s="12">
        <v>4002</v>
      </c>
      <c r="F5" s="12">
        <v>481</v>
      </c>
      <c r="G5" s="12">
        <v>6175</v>
      </c>
      <c r="H5" s="12" t="s">
        <v>161</v>
      </c>
      <c r="I5" s="128" t="e">
        <f>-ROUND(#REF!,0)</f>
        <v>#REF!</v>
      </c>
      <c r="J5" s="128" t="e">
        <f>-ROUND(#REF!,0)</f>
        <v>#REF!</v>
      </c>
      <c r="K5" s="128" t="e">
        <f>-ROUND(#REF!,0)</f>
        <v>#REF!</v>
      </c>
      <c r="L5" s="128" t="e">
        <f>-ROUND(#REF!,0)</f>
        <v>#REF!</v>
      </c>
      <c r="M5" s="128" t="e">
        <f>-ROUND(#REF!,0)</f>
        <v>#REF!</v>
      </c>
      <c r="N5" s="128" t="e">
        <f>-ROUND(#REF!,0)</f>
        <v>#REF!</v>
      </c>
      <c r="O5" s="128" t="e">
        <f>-ROUND(#REF!,0)</f>
        <v>#REF!</v>
      </c>
      <c r="P5" s="128" t="e">
        <f>-ROUND(#REF!,0)</f>
        <v>#REF!</v>
      </c>
      <c r="Q5" s="128" t="e">
        <f>-ROUND(#REF!,0)</f>
        <v>#REF!</v>
      </c>
      <c r="R5" s="128" t="e">
        <f>-ROUND(#REF!,0)</f>
        <v>#REF!</v>
      </c>
      <c r="S5" s="128" t="e">
        <f>-ROUND(#REF!,0)</f>
        <v>#REF!</v>
      </c>
      <c r="T5" s="128" t="e">
        <f>-ROUND(#REF!,0)</f>
        <v>#REF!</v>
      </c>
      <c r="U5" s="128" t="e">
        <f t="shared" si="0"/>
        <v>#REF!</v>
      </c>
    </row>
    <row r="6" spans="1:23" x14ac:dyDescent="0.2">
      <c r="A6" s="12" t="s">
        <v>171</v>
      </c>
      <c r="B6" s="12" t="s">
        <v>162</v>
      </c>
      <c r="C6" s="12">
        <v>500</v>
      </c>
      <c r="D6" s="12">
        <v>81199</v>
      </c>
      <c r="E6" s="12">
        <v>4003</v>
      </c>
      <c r="F6" s="12">
        <v>481</v>
      </c>
      <c r="G6" s="12">
        <v>6175</v>
      </c>
      <c r="H6" s="12" t="s">
        <v>161</v>
      </c>
      <c r="I6" s="128" t="e">
        <f>-ROUND(#REF!-'Monthly Margin'!#REF!,0)</f>
        <v>#REF!</v>
      </c>
      <c r="J6" s="128" t="e">
        <f>-ROUND(#REF!-'Monthly Margin'!#REF!,0)</f>
        <v>#REF!</v>
      </c>
      <c r="K6" s="128" t="e">
        <f>-ROUND(#REF!-'Monthly Margin'!#REF!,0)</f>
        <v>#REF!</v>
      </c>
      <c r="L6" s="128" t="e">
        <f>-ROUND(#REF!-'Monthly Margin'!#REF!,0)</f>
        <v>#REF!</v>
      </c>
      <c r="M6" s="128" t="e">
        <f>-ROUND(#REF!-'Monthly Margin'!#REF!,0)</f>
        <v>#REF!</v>
      </c>
      <c r="N6" s="128" t="e">
        <f>-ROUND(#REF!-'Monthly Margin'!#REF!,0)</f>
        <v>#REF!</v>
      </c>
      <c r="O6" s="128" t="e">
        <f>-ROUND(#REF!-'Monthly Margin'!#REF!,0)</f>
        <v>#REF!</v>
      </c>
      <c r="P6" s="128" t="e">
        <f>-ROUND(#REF!-'Monthly Margin'!#REF!,0)</f>
        <v>#REF!</v>
      </c>
      <c r="Q6" s="128" t="e">
        <f>-ROUND(#REF!-'Monthly Margin'!#REF!,0)</f>
        <v>#REF!</v>
      </c>
      <c r="R6" s="128" t="e">
        <f>-ROUND(#REF!-'Monthly Margin'!#REF!,0)</f>
        <v>#REF!</v>
      </c>
      <c r="S6" s="128" t="e">
        <f>-ROUND(#REF!-'Monthly Margin'!#REF!,0)</f>
        <v>#REF!</v>
      </c>
      <c r="T6" s="128" t="e">
        <f>-ROUND(#REF!-'Monthly Margin'!#REF!,0)</f>
        <v>#REF!</v>
      </c>
      <c r="U6" s="128" t="e">
        <f t="shared" si="0"/>
        <v>#REF!</v>
      </c>
    </row>
    <row r="7" spans="1:23" x14ac:dyDescent="0.2">
      <c r="A7" s="12" t="s">
        <v>171</v>
      </c>
      <c r="B7" s="12" t="s">
        <v>163</v>
      </c>
      <c r="C7" s="12">
        <v>500</v>
      </c>
      <c r="D7" s="12">
        <v>82299</v>
      </c>
      <c r="E7" s="12">
        <v>4003</v>
      </c>
      <c r="F7" s="12">
        <v>481</v>
      </c>
      <c r="G7" s="12">
        <v>6175</v>
      </c>
      <c r="H7" s="12" t="s">
        <v>161</v>
      </c>
      <c r="I7" s="128" t="e">
        <f>-ROUND(#REF!,0)</f>
        <v>#REF!</v>
      </c>
      <c r="J7" s="128" t="e">
        <f>-ROUND(#REF!,0)</f>
        <v>#REF!</v>
      </c>
      <c r="K7" s="128" t="e">
        <f>-ROUND(#REF!,0)</f>
        <v>#REF!</v>
      </c>
      <c r="L7" s="128" t="e">
        <f>-ROUND(#REF!,0)</f>
        <v>#REF!</v>
      </c>
      <c r="M7" s="128" t="e">
        <f>-ROUND(#REF!,0)</f>
        <v>#REF!</v>
      </c>
      <c r="N7" s="128" t="e">
        <f>-ROUND(#REF!,0)</f>
        <v>#REF!</v>
      </c>
      <c r="O7" s="128" t="e">
        <f>-ROUND(#REF!,0)</f>
        <v>#REF!</v>
      </c>
      <c r="P7" s="128" t="e">
        <f>-ROUND(#REF!,0)</f>
        <v>#REF!</v>
      </c>
      <c r="Q7" s="128" t="e">
        <f>-ROUND(#REF!,0)</f>
        <v>#REF!</v>
      </c>
      <c r="R7" s="128" t="e">
        <f>-ROUND(#REF!,0)</f>
        <v>#REF!</v>
      </c>
      <c r="S7" s="128" t="e">
        <f>-ROUND(#REF!,0)</f>
        <v>#REF!</v>
      </c>
      <c r="T7" s="128" t="e">
        <f>-ROUND(#REF!,0)</f>
        <v>#REF!</v>
      </c>
      <c r="U7" s="128" t="e">
        <f t="shared" si="0"/>
        <v>#REF!</v>
      </c>
    </row>
    <row r="8" spans="1:23" x14ac:dyDescent="0.2">
      <c r="A8" s="12" t="s">
        <v>171</v>
      </c>
      <c r="B8" s="12" t="s">
        <v>166</v>
      </c>
      <c r="C8" s="12">
        <v>500</v>
      </c>
      <c r="D8" s="12">
        <v>81199</v>
      </c>
      <c r="E8" s="12">
        <v>4004</v>
      </c>
      <c r="F8" s="12">
        <v>481</v>
      </c>
      <c r="G8" s="12">
        <v>6175</v>
      </c>
      <c r="H8" s="12" t="s">
        <v>161</v>
      </c>
      <c r="I8" s="128" t="e">
        <f>-ROUND(#REF!-'Monthly Margin'!#REF!,0)</f>
        <v>#REF!</v>
      </c>
      <c r="J8" s="128" t="e">
        <f>-ROUND(#REF!-'Monthly Margin'!#REF!,0)</f>
        <v>#REF!</v>
      </c>
      <c r="K8" s="128" t="e">
        <f>-ROUND(#REF!-'Monthly Margin'!#REF!,0)</f>
        <v>#REF!</v>
      </c>
      <c r="L8" s="128" t="e">
        <f>-ROUND(#REF!-'Monthly Margin'!#REF!,0)</f>
        <v>#REF!</v>
      </c>
      <c r="M8" s="128" t="e">
        <f>-ROUND(#REF!-'Monthly Margin'!#REF!,0)</f>
        <v>#REF!</v>
      </c>
      <c r="N8" s="128" t="e">
        <f>-ROUND(#REF!-'Monthly Margin'!#REF!,0)</f>
        <v>#REF!</v>
      </c>
      <c r="O8" s="128" t="e">
        <f>-ROUND(#REF!-'Monthly Margin'!#REF!,0)</f>
        <v>#REF!</v>
      </c>
      <c r="P8" s="128" t="e">
        <f>-ROUND(#REF!-'Monthly Margin'!#REF!,0)</f>
        <v>#REF!</v>
      </c>
      <c r="Q8" s="128" t="e">
        <f>-ROUND(#REF!-'Monthly Margin'!#REF!,0)</f>
        <v>#REF!</v>
      </c>
      <c r="R8" s="128" t="e">
        <f>-ROUND(#REF!-'Monthly Margin'!#REF!,0)</f>
        <v>#REF!</v>
      </c>
      <c r="S8" s="128" t="e">
        <f>-ROUND(#REF!-'Monthly Margin'!#REF!,0)</f>
        <v>#REF!</v>
      </c>
      <c r="T8" s="128" t="e">
        <f>-ROUND(#REF!-'Monthly Margin'!#REF!,0)</f>
        <v>#REF!</v>
      </c>
      <c r="U8" s="128" t="e">
        <f t="shared" si="0"/>
        <v>#REF!</v>
      </c>
    </row>
    <row r="9" spans="1:23" x14ac:dyDescent="0.2">
      <c r="A9" s="12" t="s">
        <v>171</v>
      </c>
      <c r="B9" s="12" t="s">
        <v>178</v>
      </c>
      <c r="C9" s="12">
        <v>500</v>
      </c>
      <c r="D9" s="12">
        <v>82299</v>
      </c>
      <c r="E9" s="12">
        <v>4004</v>
      </c>
      <c r="F9" s="12">
        <v>481</v>
      </c>
      <c r="G9" s="12">
        <v>6175</v>
      </c>
      <c r="H9" s="12" t="s">
        <v>161</v>
      </c>
      <c r="I9" s="128" t="e">
        <f>-ROUND(#REF!,0)</f>
        <v>#REF!</v>
      </c>
      <c r="J9" s="128" t="e">
        <f>-ROUND(#REF!,0)</f>
        <v>#REF!</v>
      </c>
      <c r="K9" s="128" t="e">
        <f>-ROUND(#REF!,0)</f>
        <v>#REF!</v>
      </c>
      <c r="L9" s="128" t="e">
        <f>-ROUND(#REF!,0)</f>
        <v>#REF!</v>
      </c>
      <c r="M9" s="128" t="e">
        <f>-ROUND(#REF!,0)</f>
        <v>#REF!</v>
      </c>
      <c r="N9" s="128" t="e">
        <f>-ROUND(#REF!,0)</f>
        <v>#REF!</v>
      </c>
      <c r="O9" s="128" t="e">
        <f>-ROUND(#REF!,0)</f>
        <v>#REF!</v>
      </c>
      <c r="P9" s="128" t="e">
        <f>-ROUND(#REF!,0)</f>
        <v>#REF!</v>
      </c>
      <c r="Q9" s="128" t="e">
        <f>-ROUND(#REF!,0)</f>
        <v>#REF!</v>
      </c>
      <c r="R9" s="128" t="e">
        <f>-ROUND(#REF!,0)</f>
        <v>#REF!</v>
      </c>
      <c r="S9" s="128" t="e">
        <f>-ROUND(#REF!,0)</f>
        <v>#REF!</v>
      </c>
      <c r="T9" s="128" t="e">
        <f>-ROUND(#REF!,0)</f>
        <v>#REF!</v>
      </c>
      <c r="U9" s="128" t="e">
        <f t="shared" si="0"/>
        <v>#REF!</v>
      </c>
    </row>
    <row r="10" spans="1:23" x14ac:dyDescent="0.2">
      <c r="A10" s="12" t="s">
        <v>171</v>
      </c>
      <c r="B10" s="12" t="s">
        <v>200</v>
      </c>
      <c r="C10" s="12">
        <v>500</v>
      </c>
      <c r="D10" s="12">
        <v>81199</v>
      </c>
      <c r="E10" s="12">
        <v>4012</v>
      </c>
      <c r="F10" s="12">
        <v>489</v>
      </c>
      <c r="G10" s="12">
        <v>6485</v>
      </c>
      <c r="H10" s="12" t="s">
        <v>161</v>
      </c>
      <c r="I10" s="128" t="e">
        <f>-ROUND(#REF!,0)</f>
        <v>#REF!</v>
      </c>
      <c r="J10" s="268" t="e">
        <f>-ROUND(#REF!,0)</f>
        <v>#REF!</v>
      </c>
      <c r="K10" s="268" t="e">
        <f>-ROUND(#REF!,0)</f>
        <v>#REF!</v>
      </c>
      <c r="L10" s="268" t="e">
        <f>-ROUND(#REF!,0)</f>
        <v>#REF!</v>
      </c>
      <c r="M10" s="268" t="e">
        <f>-ROUND(#REF!,0)</f>
        <v>#REF!</v>
      </c>
      <c r="N10" s="268" t="e">
        <f>-ROUND(#REF!,0)</f>
        <v>#REF!</v>
      </c>
      <c r="O10" s="268" t="e">
        <f>-ROUND(#REF!,0)</f>
        <v>#REF!</v>
      </c>
      <c r="P10" s="268" t="e">
        <f>-ROUND(#REF!,0)</f>
        <v>#REF!</v>
      </c>
      <c r="Q10" s="268" t="e">
        <f>-ROUND(#REF!,0)</f>
        <v>#REF!</v>
      </c>
      <c r="R10" s="268" t="e">
        <f>-ROUND(#REF!,0)</f>
        <v>#REF!</v>
      </c>
      <c r="S10" s="268" t="e">
        <f>-ROUND(#REF!,0)</f>
        <v>#REF!</v>
      </c>
      <c r="T10" s="268" t="e">
        <f>-ROUND(#REF!,0)</f>
        <v>#REF!</v>
      </c>
      <c r="U10" s="268" t="e">
        <f>-ROUND(#REF!,0)</f>
        <v>#REF!</v>
      </c>
    </row>
    <row r="11" spans="1:23" s="241" customFormat="1" x14ac:dyDescent="0.2">
      <c r="A11" s="241" t="s">
        <v>171</v>
      </c>
      <c r="B11" s="241" t="s">
        <v>258</v>
      </c>
      <c r="C11" s="241">
        <v>500</v>
      </c>
      <c r="D11" s="241">
        <v>82299</v>
      </c>
      <c r="E11" s="241">
        <v>4012</v>
      </c>
      <c r="F11" s="241">
        <v>489</v>
      </c>
      <c r="G11" s="241">
        <v>6485</v>
      </c>
      <c r="H11" s="241" t="s">
        <v>161</v>
      </c>
      <c r="I11" s="268" t="e">
        <f>-ROUND(#REF!,0)</f>
        <v>#REF!</v>
      </c>
      <c r="J11" s="268" t="e">
        <f>-ROUND(#REF!,0)</f>
        <v>#REF!</v>
      </c>
      <c r="K11" s="268" t="e">
        <f>-ROUND(#REF!,0)</f>
        <v>#REF!</v>
      </c>
      <c r="L11" s="268" t="e">
        <f>-ROUND(#REF!,0)</f>
        <v>#REF!</v>
      </c>
      <c r="M11" s="268" t="e">
        <f>-ROUND(#REF!,0)</f>
        <v>#REF!</v>
      </c>
      <c r="N11" s="268" t="e">
        <f>-ROUND(#REF!,0)</f>
        <v>#REF!</v>
      </c>
      <c r="O11" s="268" t="e">
        <f>-ROUND(#REF!,0)</f>
        <v>#REF!</v>
      </c>
      <c r="P11" s="268" t="e">
        <f>-ROUND(#REF!,0)</f>
        <v>#REF!</v>
      </c>
      <c r="Q11" s="268" t="e">
        <f>-ROUND(#REF!,0)</f>
        <v>#REF!</v>
      </c>
      <c r="R11" s="268" t="e">
        <f>-ROUND(#REF!,0)</f>
        <v>#REF!</v>
      </c>
      <c r="S11" s="268" t="e">
        <f>-ROUND(#REF!,0)</f>
        <v>#REF!</v>
      </c>
      <c r="T11" s="268" t="e">
        <f>-ROUND(#REF!,0)</f>
        <v>#REF!</v>
      </c>
      <c r="U11" s="268" t="e">
        <f>-ROUND(#REF!,0)</f>
        <v>#REF!</v>
      </c>
      <c r="V11" s="266"/>
      <c r="W11" s="266"/>
    </row>
    <row r="12" spans="1:23" x14ac:dyDescent="0.2">
      <c r="A12" s="12" t="s">
        <v>171</v>
      </c>
      <c r="B12" s="12" t="s">
        <v>164</v>
      </c>
      <c r="C12" s="12">
        <v>500</v>
      </c>
      <c r="D12" s="12">
        <v>81199</v>
      </c>
      <c r="E12" s="12">
        <v>4013</v>
      </c>
      <c r="F12" s="12">
        <v>489</v>
      </c>
      <c r="G12" s="12">
        <v>6485</v>
      </c>
      <c r="H12" s="12" t="s">
        <v>161</v>
      </c>
      <c r="I12" s="128" t="e">
        <f>-ROUND(#REF!+#REF!-'Monthly Margin'!#REF!,0)</f>
        <v>#REF!</v>
      </c>
      <c r="J12" s="128" t="e">
        <f>-ROUND(#REF!+#REF!-'Monthly Margin'!#REF!,0)</f>
        <v>#REF!</v>
      </c>
      <c r="K12" s="128" t="e">
        <f>-ROUND(#REF!+#REF!-'Monthly Margin'!#REF!,0)</f>
        <v>#REF!</v>
      </c>
      <c r="L12" s="128" t="e">
        <f>-ROUND(#REF!+#REF!-'Monthly Margin'!#REF!,0)</f>
        <v>#REF!</v>
      </c>
      <c r="M12" s="128" t="e">
        <f>-ROUND(#REF!+#REF!-'Monthly Margin'!#REF!,0)</f>
        <v>#REF!</v>
      </c>
      <c r="N12" s="128" t="e">
        <f>-ROUND(#REF!+#REF!-'Monthly Margin'!#REF!,0)</f>
        <v>#REF!</v>
      </c>
      <c r="O12" s="128" t="e">
        <f>-ROUND(#REF!+#REF!-'Monthly Margin'!#REF!,0)</f>
        <v>#REF!</v>
      </c>
      <c r="P12" s="128" t="e">
        <f>-ROUND(#REF!+#REF!-'Monthly Margin'!#REF!,0)</f>
        <v>#REF!</v>
      </c>
      <c r="Q12" s="128" t="e">
        <f>-ROUND(#REF!+#REF!-'Monthly Margin'!#REF!,0)</f>
        <v>#REF!</v>
      </c>
      <c r="R12" s="128" t="e">
        <f>-ROUND(#REF!+#REF!-'Monthly Margin'!#REF!,0)</f>
        <v>#REF!</v>
      </c>
      <c r="S12" s="128" t="e">
        <f>-ROUND(#REF!+#REF!-'Monthly Margin'!#REF!,0)</f>
        <v>#REF!</v>
      </c>
      <c r="T12" s="128" t="e">
        <f>-ROUND(#REF!+#REF!-'Monthly Margin'!#REF!,0)</f>
        <v>#REF!</v>
      </c>
      <c r="U12" s="128" t="e">
        <f t="shared" si="0"/>
        <v>#REF!</v>
      </c>
    </row>
    <row r="13" spans="1:23" x14ac:dyDescent="0.2">
      <c r="A13" s="12" t="s">
        <v>171</v>
      </c>
      <c r="B13" s="12" t="s">
        <v>167</v>
      </c>
      <c r="C13" s="12">
        <v>500</v>
      </c>
      <c r="D13" s="12">
        <v>82299</v>
      </c>
      <c r="E13" s="12">
        <v>4013</v>
      </c>
      <c r="F13" s="12">
        <v>489</v>
      </c>
      <c r="G13" s="12">
        <v>6485</v>
      </c>
      <c r="H13" s="12" t="s">
        <v>161</v>
      </c>
      <c r="I13" s="128" t="e">
        <f>-ROUND(#REF!+#REF!,0)</f>
        <v>#REF!</v>
      </c>
      <c r="J13" s="128" t="e">
        <f>-ROUND(#REF!+#REF!,0)</f>
        <v>#REF!</v>
      </c>
      <c r="K13" s="128" t="e">
        <f>-ROUND(#REF!+#REF!,0)</f>
        <v>#REF!</v>
      </c>
      <c r="L13" s="128" t="e">
        <f>-ROUND(#REF!+#REF!,0)</f>
        <v>#REF!</v>
      </c>
      <c r="M13" s="128" t="e">
        <f>-ROUND(#REF!+#REF!,0)</f>
        <v>#REF!</v>
      </c>
      <c r="N13" s="128" t="e">
        <f>-ROUND(#REF!+#REF!,0)</f>
        <v>#REF!</v>
      </c>
      <c r="O13" s="128" t="e">
        <f>-ROUND(#REF!+#REF!,0)</f>
        <v>#REF!</v>
      </c>
      <c r="P13" s="128" t="e">
        <f>-ROUND(#REF!+#REF!,0)</f>
        <v>#REF!</v>
      </c>
      <c r="Q13" s="128" t="e">
        <f>-ROUND(#REF!+#REF!,0)</f>
        <v>#REF!</v>
      </c>
      <c r="R13" s="128" t="e">
        <f>-ROUND(#REF!+#REF!,0)</f>
        <v>#REF!</v>
      </c>
      <c r="S13" s="128" t="e">
        <f>-ROUND(#REF!+#REF!,0)</f>
        <v>#REF!</v>
      </c>
      <c r="T13" s="128" t="e">
        <f>-ROUND(#REF!+#REF!,0)</f>
        <v>#REF!</v>
      </c>
      <c r="U13" s="128" t="e">
        <f t="shared" si="0"/>
        <v>#REF!</v>
      </c>
    </row>
    <row r="14" spans="1:23" x14ac:dyDescent="0.2">
      <c r="A14" s="12" t="s">
        <v>171</v>
      </c>
      <c r="B14" s="12" t="s">
        <v>165</v>
      </c>
      <c r="C14" s="12">
        <v>500</v>
      </c>
      <c r="D14" s="12">
        <v>81199</v>
      </c>
      <c r="E14" s="12">
        <v>4014</v>
      </c>
      <c r="F14" s="12">
        <v>489</v>
      </c>
      <c r="G14" s="12">
        <v>6485</v>
      </c>
      <c r="H14" s="12" t="s">
        <v>161</v>
      </c>
      <c r="I14" s="128" t="e">
        <f>-ROUND(#REF!+#REF!-'Monthly Margin'!#REF!,0)</f>
        <v>#REF!</v>
      </c>
      <c r="J14" s="128" t="e">
        <f>-ROUND(#REF!+#REF!-'Monthly Margin'!#REF!,0)</f>
        <v>#REF!</v>
      </c>
      <c r="K14" s="128" t="e">
        <f>-ROUND(#REF!+#REF!-'Monthly Margin'!#REF!,0)</f>
        <v>#REF!</v>
      </c>
      <c r="L14" s="128" t="e">
        <f>-ROUND(#REF!+#REF!-'Monthly Margin'!#REF!,0)</f>
        <v>#REF!</v>
      </c>
      <c r="M14" s="128" t="e">
        <f>-ROUND(#REF!+#REF!-'Monthly Margin'!#REF!,0)</f>
        <v>#REF!</v>
      </c>
      <c r="N14" s="128" t="e">
        <f>-ROUND(#REF!+#REF!-'Monthly Margin'!#REF!,0)</f>
        <v>#REF!</v>
      </c>
      <c r="O14" s="128" t="e">
        <f>-ROUND(#REF!+#REF!-'Monthly Margin'!#REF!,0)</f>
        <v>#REF!</v>
      </c>
      <c r="P14" s="128" t="e">
        <f>-ROUND(#REF!+#REF!-'Monthly Margin'!#REF!,0)</f>
        <v>#REF!</v>
      </c>
      <c r="Q14" s="128" t="e">
        <f>-ROUND(#REF!+#REF!-'Monthly Margin'!#REF!,0)</f>
        <v>#REF!</v>
      </c>
      <c r="R14" s="128" t="e">
        <f>-ROUND(#REF!+#REF!-'Monthly Margin'!#REF!,0)</f>
        <v>#REF!</v>
      </c>
      <c r="S14" s="128" t="e">
        <f>-ROUND(#REF!+#REF!-'Monthly Margin'!#REF!,0)</f>
        <v>#REF!</v>
      </c>
      <c r="T14" s="128" t="e">
        <f>-ROUND(#REF!+#REF!-'Monthly Margin'!#REF!,0)</f>
        <v>#REF!</v>
      </c>
      <c r="U14" s="128" t="e">
        <f t="shared" si="0"/>
        <v>#REF!</v>
      </c>
    </row>
    <row r="15" spans="1:23" x14ac:dyDescent="0.2">
      <c r="A15" s="12" t="s">
        <v>171</v>
      </c>
      <c r="B15" s="12" t="s">
        <v>168</v>
      </c>
      <c r="C15" s="12">
        <v>500</v>
      </c>
      <c r="D15" s="12">
        <v>82299</v>
      </c>
      <c r="E15" s="12">
        <v>4014</v>
      </c>
      <c r="F15" s="12">
        <v>489</v>
      </c>
      <c r="G15" s="12">
        <v>6485</v>
      </c>
      <c r="H15" s="12" t="s">
        <v>161</v>
      </c>
      <c r="I15" s="128" t="e">
        <f>-ROUND(#REF!+#REF!,0)</f>
        <v>#REF!</v>
      </c>
      <c r="J15" s="128" t="e">
        <f>-ROUND(#REF!+#REF!,0)</f>
        <v>#REF!</v>
      </c>
      <c r="K15" s="128" t="e">
        <f>-ROUND(#REF!+#REF!,0)</f>
        <v>#REF!</v>
      </c>
      <c r="L15" s="128" t="e">
        <f>-ROUND(#REF!+#REF!,0)</f>
        <v>#REF!</v>
      </c>
      <c r="M15" s="128" t="e">
        <f>-ROUND(#REF!+#REF!,0)</f>
        <v>#REF!</v>
      </c>
      <c r="N15" s="128" t="e">
        <f>-ROUND(#REF!+#REF!,0)</f>
        <v>#REF!</v>
      </c>
      <c r="O15" s="128" t="e">
        <f>-ROUND(#REF!+#REF!,0)</f>
        <v>#REF!</v>
      </c>
      <c r="P15" s="128" t="e">
        <f>-ROUND(#REF!+#REF!,0)</f>
        <v>#REF!</v>
      </c>
      <c r="Q15" s="128" t="e">
        <f>-ROUND(#REF!+#REF!,0)</f>
        <v>#REF!</v>
      </c>
      <c r="R15" s="128" t="e">
        <f>-ROUND(#REF!+#REF!,0)</f>
        <v>#REF!</v>
      </c>
      <c r="S15" s="128" t="e">
        <f>-ROUND(#REF!+#REF!,0)</f>
        <v>#REF!</v>
      </c>
      <c r="T15" s="128" t="e">
        <f>-ROUND(#REF!+#REF!,0)</f>
        <v>#REF!</v>
      </c>
      <c r="U15" s="128" t="e">
        <f t="shared" si="0"/>
        <v>#REF!</v>
      </c>
    </row>
    <row r="16" spans="1:23" x14ac:dyDescent="0.2">
      <c r="A16" s="12" t="s">
        <v>172</v>
      </c>
      <c r="B16" s="12" t="s">
        <v>169</v>
      </c>
      <c r="C16" s="12">
        <v>500</v>
      </c>
      <c r="D16" s="12">
        <v>83030</v>
      </c>
      <c r="E16" s="12">
        <v>4006</v>
      </c>
      <c r="F16" s="12">
        <v>495</v>
      </c>
      <c r="G16" s="12">
        <v>6500</v>
      </c>
      <c r="H16" s="12" t="s">
        <v>161</v>
      </c>
      <c r="I16" s="128" t="e">
        <f>-ROUND(#REF!,0)</f>
        <v>#REF!</v>
      </c>
      <c r="J16" s="128" t="e">
        <f>-ROUND(#REF!,0)</f>
        <v>#REF!</v>
      </c>
      <c r="K16" s="128" t="e">
        <f>-ROUND(#REF!,0)</f>
        <v>#REF!</v>
      </c>
      <c r="L16" s="128" t="e">
        <f>-ROUND(#REF!,0)</f>
        <v>#REF!</v>
      </c>
      <c r="M16" s="128" t="e">
        <f>-ROUND(#REF!,0)</f>
        <v>#REF!</v>
      </c>
      <c r="N16" s="128" t="e">
        <f>-ROUND(#REF!,0)</f>
        <v>#REF!</v>
      </c>
      <c r="O16" s="128" t="e">
        <f>-ROUND(#REF!,0)</f>
        <v>#REF!</v>
      </c>
      <c r="P16" s="128" t="e">
        <f>-ROUND(#REF!,0)</f>
        <v>#REF!</v>
      </c>
      <c r="Q16" s="128" t="e">
        <f>-ROUND(#REF!,0)</f>
        <v>#REF!</v>
      </c>
      <c r="R16" s="128" t="e">
        <f>-ROUND(#REF!,0)</f>
        <v>#REF!</v>
      </c>
      <c r="S16" s="128" t="e">
        <f>-ROUND(#REF!,0)</f>
        <v>#REF!</v>
      </c>
      <c r="T16" s="128" t="e">
        <f>-ROUND(#REF!,0)</f>
        <v>#REF!</v>
      </c>
      <c r="U16" s="128" t="e">
        <f t="shared" si="0"/>
        <v>#REF!</v>
      </c>
    </row>
    <row r="17" spans="1:21" x14ac:dyDescent="0.2">
      <c r="A17" s="12" t="s">
        <v>172</v>
      </c>
      <c r="B17" s="12" t="s">
        <v>170</v>
      </c>
      <c r="C17" s="12">
        <v>500</v>
      </c>
      <c r="D17" s="12">
        <v>83030</v>
      </c>
      <c r="E17" s="12">
        <v>4006</v>
      </c>
      <c r="F17" s="12">
        <v>495</v>
      </c>
      <c r="G17" s="12">
        <v>6501</v>
      </c>
      <c r="H17" s="12" t="s">
        <v>161</v>
      </c>
      <c r="I17" s="128" t="e">
        <f>ROUND(#REF!,0)</f>
        <v>#REF!</v>
      </c>
      <c r="J17" s="128" t="e">
        <f>ROUND(#REF!,0)</f>
        <v>#REF!</v>
      </c>
      <c r="K17" s="128" t="e">
        <f>ROUND(#REF!,0)</f>
        <v>#REF!</v>
      </c>
      <c r="L17" s="128" t="e">
        <f>ROUND(#REF!,0)</f>
        <v>#REF!</v>
      </c>
      <c r="M17" s="128" t="e">
        <f>ROUND(#REF!,0)</f>
        <v>#REF!</v>
      </c>
      <c r="N17" s="128" t="e">
        <f>ROUND(#REF!,0)</f>
        <v>#REF!</v>
      </c>
      <c r="O17" s="128" t="e">
        <f>ROUND(#REF!,0)</f>
        <v>#REF!</v>
      </c>
      <c r="P17" s="128" t="e">
        <f>ROUND(#REF!,0)</f>
        <v>#REF!</v>
      </c>
      <c r="Q17" s="128" t="e">
        <f>ROUND(#REF!,0)</f>
        <v>#REF!</v>
      </c>
      <c r="R17" s="128" t="e">
        <f>ROUND(#REF!,0)</f>
        <v>#REF!</v>
      </c>
      <c r="S17" s="128" t="e">
        <f>ROUND(#REF!,0)</f>
        <v>#REF!</v>
      </c>
      <c r="T17" s="128" t="e">
        <f>ROUND(#REF!,0)</f>
        <v>#REF!</v>
      </c>
      <c r="U17" s="128" t="e">
        <f t="shared" si="0"/>
        <v>#REF!</v>
      </c>
    </row>
    <row r="18" spans="1:21" x14ac:dyDescent="0.2">
      <c r="A18" s="125" t="s">
        <v>173</v>
      </c>
      <c r="B18" s="125" t="s">
        <v>106</v>
      </c>
      <c r="C18" s="125">
        <v>500</v>
      </c>
      <c r="D18" s="125">
        <v>81199</v>
      </c>
      <c r="E18" s="125">
        <v>4020</v>
      </c>
      <c r="F18" s="125">
        <v>495</v>
      </c>
      <c r="G18" s="125">
        <v>6080</v>
      </c>
      <c r="H18" s="125" t="s">
        <v>161</v>
      </c>
      <c r="I18" s="128" t="e">
        <f>-ROUND(#REF!,0)</f>
        <v>#REF!</v>
      </c>
      <c r="J18" s="128" t="e">
        <f>-ROUND(#REF!,0)</f>
        <v>#REF!</v>
      </c>
      <c r="K18" s="128" t="e">
        <f>-ROUND(#REF!,0)</f>
        <v>#REF!</v>
      </c>
      <c r="L18" s="128" t="e">
        <f>-ROUND(#REF!,0)</f>
        <v>#REF!</v>
      </c>
      <c r="M18" s="128" t="e">
        <f>-ROUND(#REF!,0)</f>
        <v>#REF!</v>
      </c>
      <c r="N18" s="128" t="e">
        <f>-ROUND(#REF!,0)</f>
        <v>#REF!</v>
      </c>
      <c r="O18" s="128" t="e">
        <f>-ROUND(#REF!,0)</f>
        <v>#REF!</v>
      </c>
      <c r="P18" s="128" t="e">
        <f>-ROUND(#REF!,0)</f>
        <v>#REF!</v>
      </c>
      <c r="Q18" s="128" t="e">
        <f>-ROUND(#REF!,0)</f>
        <v>#REF!</v>
      </c>
      <c r="R18" s="128" t="e">
        <f>-ROUND(#REF!,0)</f>
        <v>#REF!</v>
      </c>
      <c r="S18" s="128" t="e">
        <f>-ROUND(#REF!,0)</f>
        <v>#REF!</v>
      </c>
      <c r="T18" s="128" t="e">
        <f>-ROUND(#REF!,0)</f>
        <v>#REF!</v>
      </c>
      <c r="U18" s="128" t="e">
        <f t="shared" si="0"/>
        <v>#REF!</v>
      </c>
    </row>
    <row r="19" spans="1:21" x14ac:dyDescent="0.2">
      <c r="A19" s="125" t="s">
        <v>173</v>
      </c>
      <c r="B19" s="125" t="s">
        <v>107</v>
      </c>
      <c r="C19" s="125">
        <v>500</v>
      </c>
      <c r="D19" s="125">
        <v>81199</v>
      </c>
      <c r="E19" s="125">
        <v>4020</v>
      </c>
      <c r="F19" s="125">
        <v>495</v>
      </c>
      <c r="G19" s="125">
        <v>6062</v>
      </c>
      <c r="H19" s="125" t="s">
        <v>161</v>
      </c>
      <c r="I19" s="128" t="e">
        <f>-ROUND(#REF!,0)</f>
        <v>#REF!</v>
      </c>
      <c r="J19" s="128" t="e">
        <f>-ROUND(#REF!,0)</f>
        <v>#REF!</v>
      </c>
      <c r="K19" s="128" t="e">
        <f>-ROUND(#REF!,0)</f>
        <v>#REF!</v>
      </c>
      <c r="L19" s="128" t="e">
        <f>-ROUND(#REF!,0)</f>
        <v>#REF!</v>
      </c>
      <c r="M19" s="128" t="e">
        <f>-ROUND(#REF!,0)</f>
        <v>#REF!</v>
      </c>
      <c r="N19" s="128" t="e">
        <f>-ROUND(#REF!,0)</f>
        <v>#REF!</v>
      </c>
      <c r="O19" s="128" t="e">
        <f>-ROUND(#REF!,0)</f>
        <v>#REF!</v>
      </c>
      <c r="P19" s="128" t="e">
        <f>-ROUND(#REF!,0)</f>
        <v>#REF!</v>
      </c>
      <c r="Q19" s="128" t="e">
        <f>-ROUND(#REF!,0)</f>
        <v>#REF!</v>
      </c>
      <c r="R19" s="128" t="e">
        <f>-ROUND(#REF!,0)</f>
        <v>#REF!</v>
      </c>
      <c r="S19" s="128" t="e">
        <f>-ROUND(#REF!,0)</f>
        <v>#REF!</v>
      </c>
      <c r="T19" s="128" t="e">
        <f>-ROUND(#REF!,0)</f>
        <v>#REF!</v>
      </c>
      <c r="U19" s="128" t="e">
        <f t="shared" si="0"/>
        <v>#REF!</v>
      </c>
    </row>
    <row r="20" spans="1:21" x14ac:dyDescent="0.2">
      <c r="A20" s="125" t="s">
        <v>173</v>
      </c>
      <c r="B20" s="125" t="s">
        <v>222</v>
      </c>
      <c r="C20" s="125">
        <v>500</v>
      </c>
      <c r="D20" s="125">
        <v>81199</v>
      </c>
      <c r="E20" s="125">
        <v>4020</v>
      </c>
      <c r="F20" s="125">
        <v>495</v>
      </c>
      <c r="G20" s="125">
        <v>6540</v>
      </c>
      <c r="H20" s="125" t="s">
        <v>161</v>
      </c>
      <c r="I20" s="128" t="e">
        <f>-#REF!</f>
        <v>#REF!</v>
      </c>
      <c r="J20" s="128" t="e">
        <f>-#REF!</f>
        <v>#REF!</v>
      </c>
      <c r="K20" s="128" t="e">
        <f>-#REF!</f>
        <v>#REF!</v>
      </c>
      <c r="L20" s="128" t="e">
        <f>-#REF!</f>
        <v>#REF!</v>
      </c>
      <c r="M20" s="128" t="e">
        <f>-#REF!</f>
        <v>#REF!</v>
      </c>
      <c r="N20" s="128" t="e">
        <f>-#REF!</f>
        <v>#REF!</v>
      </c>
      <c r="O20" s="128" t="e">
        <f>-#REF!</f>
        <v>#REF!</v>
      </c>
      <c r="P20" s="128" t="e">
        <f>-#REF!</f>
        <v>#REF!</v>
      </c>
      <c r="Q20" s="128" t="e">
        <f>-#REF!</f>
        <v>#REF!</v>
      </c>
      <c r="R20" s="128" t="e">
        <f>-#REF!</f>
        <v>#REF!</v>
      </c>
      <c r="S20" s="128" t="e">
        <f>-#REF!</f>
        <v>#REF!</v>
      </c>
      <c r="T20" s="128" t="e">
        <f>-#REF!</f>
        <v>#REF!</v>
      </c>
      <c r="U20" s="128" t="e">
        <f t="shared" si="0"/>
        <v>#REF!</v>
      </c>
    </row>
    <row r="21" spans="1:21" x14ac:dyDescent="0.2">
      <c r="A21" s="125" t="s">
        <v>173</v>
      </c>
      <c r="B21" s="125" t="s">
        <v>74</v>
      </c>
      <c r="C21" s="125">
        <v>500</v>
      </c>
      <c r="D21" s="125">
        <v>81199</v>
      </c>
      <c r="E21" s="125">
        <v>4020</v>
      </c>
      <c r="F21" s="125">
        <v>495</v>
      </c>
      <c r="G21" s="125">
        <v>6063</v>
      </c>
      <c r="H21" s="125" t="s">
        <v>161</v>
      </c>
      <c r="I21" s="128" t="e">
        <f>-ROUND(#REF!,0)</f>
        <v>#REF!</v>
      </c>
      <c r="J21" s="128" t="e">
        <f>-ROUND(#REF!,0)</f>
        <v>#REF!</v>
      </c>
      <c r="K21" s="128" t="e">
        <f>-ROUND(#REF!,0)</f>
        <v>#REF!</v>
      </c>
      <c r="L21" s="128" t="e">
        <f>-ROUND(#REF!,0)</f>
        <v>#REF!</v>
      </c>
      <c r="M21" s="128" t="e">
        <f>-ROUND(#REF!,0)</f>
        <v>#REF!</v>
      </c>
      <c r="N21" s="128" t="e">
        <f>-ROUND(#REF!,0)</f>
        <v>#REF!</v>
      </c>
      <c r="O21" s="128" t="e">
        <f>-ROUND(#REF!,0)</f>
        <v>#REF!</v>
      </c>
      <c r="P21" s="128" t="e">
        <f>-ROUND(#REF!,0)</f>
        <v>#REF!</v>
      </c>
      <c r="Q21" s="128" t="e">
        <f>-ROUND(#REF!,0)</f>
        <v>#REF!</v>
      </c>
      <c r="R21" s="128" t="e">
        <f>-ROUND(#REF!,0)</f>
        <v>#REF!</v>
      </c>
      <c r="S21" s="128" t="e">
        <f>-ROUND(#REF!,0)</f>
        <v>#REF!</v>
      </c>
      <c r="T21" s="128" t="e">
        <f>-ROUND(#REF!,0)</f>
        <v>#REF!</v>
      </c>
      <c r="U21" s="128" t="e">
        <f t="shared" si="0"/>
        <v>#REF!</v>
      </c>
    </row>
    <row r="22" spans="1:21" x14ac:dyDescent="0.2">
      <c r="A22" s="125" t="s">
        <v>173</v>
      </c>
      <c r="B22" s="125" t="s">
        <v>108</v>
      </c>
      <c r="C22" s="125">
        <v>500</v>
      </c>
      <c r="D22" s="125">
        <v>81199</v>
      </c>
      <c r="E22" s="125">
        <v>4020</v>
      </c>
      <c r="F22" s="125">
        <v>495</v>
      </c>
      <c r="G22" s="125">
        <v>6064</v>
      </c>
      <c r="H22" s="125" t="s">
        <v>161</v>
      </c>
      <c r="I22" s="128" t="e">
        <f>-ROUND(#REF!,0)</f>
        <v>#REF!</v>
      </c>
      <c r="J22" s="128" t="e">
        <f>-ROUND(#REF!,0)</f>
        <v>#REF!</v>
      </c>
      <c r="K22" s="128" t="e">
        <f>-ROUND(#REF!,0)</f>
        <v>#REF!</v>
      </c>
      <c r="L22" s="128" t="e">
        <f>-ROUND(#REF!,0)</f>
        <v>#REF!</v>
      </c>
      <c r="M22" s="128" t="e">
        <f>-ROUND(#REF!,0)</f>
        <v>#REF!</v>
      </c>
      <c r="N22" s="128" t="e">
        <f>-ROUND(#REF!,0)</f>
        <v>#REF!</v>
      </c>
      <c r="O22" s="128" t="e">
        <f>-ROUND(#REF!,0)</f>
        <v>#REF!</v>
      </c>
      <c r="P22" s="128" t="e">
        <f>-ROUND(#REF!,0)</f>
        <v>#REF!</v>
      </c>
      <c r="Q22" s="128" t="e">
        <f>-ROUND(#REF!,0)</f>
        <v>#REF!</v>
      </c>
      <c r="R22" s="128" t="e">
        <f>-ROUND(#REF!,0)</f>
        <v>#REF!</v>
      </c>
      <c r="S22" s="128" t="e">
        <f>-ROUND(#REF!,0)</f>
        <v>#REF!</v>
      </c>
      <c r="T22" s="128" t="e">
        <f>-ROUND(#REF!,0)</f>
        <v>#REF!</v>
      </c>
      <c r="U22" s="128" t="e">
        <f t="shared" si="0"/>
        <v>#REF!</v>
      </c>
    </row>
    <row r="23" spans="1:21" x14ac:dyDescent="0.2">
      <c r="A23" s="125" t="s">
        <v>173</v>
      </c>
      <c r="B23" s="125" t="s">
        <v>109</v>
      </c>
      <c r="C23" s="125">
        <v>500</v>
      </c>
      <c r="D23" s="125">
        <v>81199</v>
      </c>
      <c r="E23" s="125">
        <v>4020</v>
      </c>
      <c r="F23" s="125">
        <v>495</v>
      </c>
      <c r="G23" s="125">
        <v>6233</v>
      </c>
      <c r="H23" s="125" t="s">
        <v>161</v>
      </c>
      <c r="I23" s="128" t="e">
        <f>-ROUND(#REF!,0)</f>
        <v>#REF!</v>
      </c>
      <c r="J23" s="128" t="e">
        <f>-ROUND(#REF!,0)</f>
        <v>#REF!</v>
      </c>
      <c r="K23" s="128" t="e">
        <f>-ROUND(#REF!,0)</f>
        <v>#REF!</v>
      </c>
      <c r="L23" s="128" t="e">
        <f>-ROUND(#REF!,0)</f>
        <v>#REF!</v>
      </c>
      <c r="M23" s="128" t="e">
        <f>-ROUND(#REF!,0)</f>
        <v>#REF!</v>
      </c>
      <c r="N23" s="128" t="e">
        <f>-ROUND(#REF!,0)</f>
        <v>#REF!</v>
      </c>
      <c r="O23" s="128" t="e">
        <f>-ROUND(#REF!,0)</f>
        <v>#REF!</v>
      </c>
      <c r="P23" s="128" t="e">
        <f>-ROUND(#REF!,0)</f>
        <v>#REF!</v>
      </c>
      <c r="Q23" s="128" t="e">
        <f>-ROUND(#REF!,0)</f>
        <v>#REF!</v>
      </c>
      <c r="R23" s="128" t="e">
        <f>-ROUND(#REF!,0)</f>
        <v>#REF!</v>
      </c>
      <c r="S23" s="128" t="e">
        <f>-ROUND(#REF!,0)</f>
        <v>#REF!</v>
      </c>
      <c r="T23" s="128" t="e">
        <f>-ROUND(#REF!,0)</f>
        <v>#REF!</v>
      </c>
      <c r="U23" s="128" t="e">
        <f t="shared" si="0"/>
        <v>#REF!</v>
      </c>
    </row>
    <row r="24" spans="1:21" x14ac:dyDescent="0.2">
      <c r="A24" s="125" t="s">
        <v>173</v>
      </c>
      <c r="B24" s="125" t="s">
        <v>190</v>
      </c>
      <c r="C24" s="125">
        <v>500</v>
      </c>
      <c r="D24" s="125">
        <v>81199</v>
      </c>
      <c r="E24" s="125">
        <v>4020</v>
      </c>
      <c r="F24" s="125">
        <v>495</v>
      </c>
      <c r="G24" s="125">
        <v>6374</v>
      </c>
      <c r="H24" s="125" t="s">
        <v>161</v>
      </c>
      <c r="I24" s="128" t="e">
        <f>-ROUND(#REF!,0)</f>
        <v>#REF!</v>
      </c>
      <c r="J24" s="128" t="e">
        <f>-ROUND(#REF!,0)</f>
        <v>#REF!</v>
      </c>
      <c r="K24" s="128" t="e">
        <f>-ROUND(#REF!,0)</f>
        <v>#REF!</v>
      </c>
      <c r="L24" s="128" t="e">
        <f>-ROUND(#REF!,0)</f>
        <v>#REF!</v>
      </c>
      <c r="M24" s="128" t="e">
        <f>-ROUND(#REF!,0)</f>
        <v>#REF!</v>
      </c>
      <c r="N24" s="128" t="e">
        <f>-ROUND(#REF!,0)</f>
        <v>#REF!</v>
      </c>
      <c r="O24" s="128" t="e">
        <f>-ROUND(#REF!,0)</f>
        <v>#REF!</v>
      </c>
      <c r="P24" s="128" t="e">
        <f>-ROUND(#REF!,0)</f>
        <v>#REF!</v>
      </c>
      <c r="Q24" s="128" t="e">
        <f>-ROUND(#REF!,0)</f>
        <v>#REF!</v>
      </c>
      <c r="R24" s="128" t="e">
        <f>-ROUND(#REF!,0)</f>
        <v>#REF!</v>
      </c>
      <c r="S24" s="128" t="e">
        <f>-ROUND(#REF!,0)</f>
        <v>#REF!</v>
      </c>
      <c r="T24" s="128" t="e">
        <f>-ROUND(#REF!,0)</f>
        <v>#REF!</v>
      </c>
      <c r="U24" s="128" t="e">
        <f t="shared" si="0"/>
        <v>#REF!</v>
      </c>
    </row>
    <row r="25" spans="1:21" x14ac:dyDescent="0.2">
      <c r="A25" s="125" t="s">
        <v>173</v>
      </c>
      <c r="B25" s="125" t="s">
        <v>191</v>
      </c>
      <c r="C25" s="125">
        <v>500</v>
      </c>
      <c r="D25" s="125">
        <v>81199</v>
      </c>
      <c r="E25" s="125">
        <v>4020</v>
      </c>
      <c r="F25" s="125">
        <v>495</v>
      </c>
      <c r="G25" s="125">
        <v>6374</v>
      </c>
      <c r="H25" s="125" t="s">
        <v>161</v>
      </c>
      <c r="I25" s="128" t="e">
        <f>-ROUND(#REF!,0)</f>
        <v>#REF!</v>
      </c>
      <c r="J25" s="128" t="e">
        <f>-ROUND(#REF!,0)</f>
        <v>#REF!</v>
      </c>
      <c r="K25" s="128" t="e">
        <f>-ROUND(#REF!,0)</f>
        <v>#REF!</v>
      </c>
      <c r="L25" s="128" t="e">
        <f>-ROUND(#REF!,0)</f>
        <v>#REF!</v>
      </c>
      <c r="M25" s="128" t="e">
        <f>-ROUND(#REF!,0)</f>
        <v>#REF!</v>
      </c>
      <c r="N25" s="128" t="e">
        <f>-ROUND(#REF!,0)</f>
        <v>#REF!</v>
      </c>
      <c r="O25" s="128" t="e">
        <f>-ROUND(#REF!,0)</f>
        <v>#REF!</v>
      </c>
      <c r="P25" s="128" t="e">
        <f>-ROUND(#REF!,0)</f>
        <v>#REF!</v>
      </c>
      <c r="Q25" s="128" t="e">
        <f>-ROUND(#REF!,0)</f>
        <v>#REF!</v>
      </c>
      <c r="R25" s="128" t="e">
        <f>-ROUND(#REF!,0)</f>
        <v>#REF!</v>
      </c>
      <c r="S25" s="128" t="e">
        <f>-ROUND(#REF!,0)</f>
        <v>#REF!</v>
      </c>
      <c r="T25" s="128" t="e">
        <f>-ROUND(#REF!,0)</f>
        <v>#REF!</v>
      </c>
      <c r="U25" s="128" t="e">
        <f t="shared" si="0"/>
        <v>#REF!</v>
      </c>
    </row>
    <row r="26" spans="1:21" x14ac:dyDescent="0.2">
      <c r="A26" s="125" t="s">
        <v>173</v>
      </c>
      <c r="B26" s="125" t="s">
        <v>204</v>
      </c>
      <c r="C26" s="125">
        <v>500</v>
      </c>
      <c r="D26" s="125">
        <v>81199</v>
      </c>
      <c r="E26" s="125">
        <v>4020</v>
      </c>
      <c r="F26" s="125">
        <v>495</v>
      </c>
      <c r="G26" s="125">
        <v>6057</v>
      </c>
      <c r="H26" s="125" t="s">
        <v>161</v>
      </c>
      <c r="I26" s="128" t="e">
        <f>-ROUND(#REF!,0)</f>
        <v>#REF!</v>
      </c>
      <c r="J26" s="128" t="e">
        <f>-ROUND(#REF!,0)</f>
        <v>#REF!</v>
      </c>
      <c r="K26" s="128" t="e">
        <f>-ROUND(#REF!,0)</f>
        <v>#REF!</v>
      </c>
      <c r="L26" s="128" t="e">
        <f>-ROUND(#REF!,0)</f>
        <v>#REF!</v>
      </c>
      <c r="M26" s="128" t="e">
        <f>-ROUND(#REF!,0)</f>
        <v>#REF!</v>
      </c>
      <c r="N26" s="128" t="e">
        <f>-ROUND(#REF!,0)</f>
        <v>#REF!</v>
      </c>
      <c r="O26" s="128" t="e">
        <f>-ROUND(#REF!,0)</f>
        <v>#REF!</v>
      </c>
      <c r="P26" s="128" t="e">
        <f>-ROUND(#REF!,0)</f>
        <v>#REF!</v>
      </c>
      <c r="Q26" s="128" t="e">
        <f>-ROUND(#REF!,0)</f>
        <v>#REF!</v>
      </c>
      <c r="R26" s="128" t="e">
        <f>-ROUND(#REF!,0)</f>
        <v>#REF!</v>
      </c>
      <c r="S26" s="128" t="e">
        <f>-ROUND(#REF!,0)</f>
        <v>#REF!</v>
      </c>
      <c r="T26" s="128" t="e">
        <f>-ROUND(#REF!,0)</f>
        <v>#REF!</v>
      </c>
      <c r="U26" s="128" t="e">
        <f t="shared" si="0"/>
        <v>#REF!</v>
      </c>
    </row>
    <row r="27" spans="1:21" x14ac:dyDescent="0.2">
      <c r="A27" s="125" t="s">
        <v>173</v>
      </c>
      <c r="B27" s="125" t="s">
        <v>201</v>
      </c>
      <c r="C27" s="125">
        <v>500</v>
      </c>
      <c r="D27" s="125">
        <v>81199</v>
      </c>
      <c r="E27" s="125">
        <v>4020</v>
      </c>
      <c r="F27" s="125">
        <v>495</v>
      </c>
      <c r="G27" s="125">
        <v>6343</v>
      </c>
      <c r="H27" s="125" t="s">
        <v>161</v>
      </c>
      <c r="I27" s="128" t="e">
        <f>-ROUND(#REF!,0)</f>
        <v>#REF!</v>
      </c>
      <c r="J27" s="128" t="e">
        <f>-ROUND(#REF!,0)</f>
        <v>#REF!</v>
      </c>
      <c r="K27" s="128" t="e">
        <f>-ROUND(#REF!,0)</f>
        <v>#REF!</v>
      </c>
      <c r="L27" s="128" t="e">
        <f>-ROUND(#REF!,0)</f>
        <v>#REF!</v>
      </c>
      <c r="M27" s="128" t="e">
        <f>-ROUND(#REF!,0)</f>
        <v>#REF!</v>
      </c>
      <c r="N27" s="128" t="e">
        <f>-ROUND(#REF!,0)</f>
        <v>#REF!</v>
      </c>
      <c r="O27" s="128" t="e">
        <f>-ROUND(#REF!,0)</f>
        <v>#REF!</v>
      </c>
      <c r="P27" s="128" t="e">
        <f>-ROUND(#REF!,0)</f>
        <v>#REF!</v>
      </c>
      <c r="Q27" s="128" t="e">
        <f>-ROUND(#REF!,0)</f>
        <v>#REF!</v>
      </c>
      <c r="R27" s="128" t="e">
        <f>-ROUND(#REF!,0)</f>
        <v>#REF!</v>
      </c>
      <c r="S27" s="128" t="e">
        <f>-ROUND(#REF!,0)</f>
        <v>#REF!</v>
      </c>
      <c r="T27" s="128" t="e">
        <f>-ROUND(#REF!,0)</f>
        <v>#REF!</v>
      </c>
      <c r="U27" s="128" t="e">
        <f t="shared" si="0"/>
        <v>#REF!</v>
      </c>
    </row>
    <row r="28" spans="1:21" x14ac:dyDescent="0.2">
      <c r="A28" s="125" t="s">
        <v>173</v>
      </c>
      <c r="B28" s="125" t="s">
        <v>194</v>
      </c>
      <c r="C28" s="125">
        <v>500</v>
      </c>
      <c r="D28" s="125">
        <v>81199</v>
      </c>
      <c r="E28" s="125">
        <v>4020</v>
      </c>
      <c r="F28" s="125">
        <v>495</v>
      </c>
      <c r="G28" s="125">
        <v>6660</v>
      </c>
      <c r="H28" s="125" t="s">
        <v>161</v>
      </c>
      <c r="I28" s="128" t="e">
        <f>-#REF!</f>
        <v>#REF!</v>
      </c>
      <c r="J28" s="128" t="e">
        <f>-#REF!</f>
        <v>#REF!</v>
      </c>
      <c r="K28" s="128" t="e">
        <f>-#REF!</f>
        <v>#REF!</v>
      </c>
      <c r="L28" s="128" t="e">
        <f>-#REF!</f>
        <v>#REF!</v>
      </c>
      <c r="M28" s="128" t="e">
        <f>-#REF!</f>
        <v>#REF!</v>
      </c>
      <c r="N28" s="128" t="e">
        <f>-#REF!</f>
        <v>#REF!</v>
      </c>
      <c r="O28" s="128" t="e">
        <f>-#REF!</f>
        <v>#REF!</v>
      </c>
      <c r="P28" s="128" t="e">
        <f>-#REF!</f>
        <v>#REF!</v>
      </c>
      <c r="Q28" s="128" t="e">
        <f>-#REF!</f>
        <v>#REF!</v>
      </c>
      <c r="R28" s="128" t="e">
        <f>-#REF!</f>
        <v>#REF!</v>
      </c>
      <c r="S28" s="128" t="e">
        <f>-#REF!</f>
        <v>#REF!</v>
      </c>
      <c r="T28" s="128" t="e">
        <f>-#REF!</f>
        <v>#REF!</v>
      </c>
      <c r="U28" s="128" t="e">
        <f t="shared" si="0"/>
        <v>#REF!</v>
      </c>
    </row>
    <row r="29" spans="1:21" x14ac:dyDescent="0.2">
      <c r="A29" s="125" t="s">
        <v>173</v>
      </c>
      <c r="B29" s="125" t="s">
        <v>198</v>
      </c>
      <c r="C29" s="125">
        <v>500</v>
      </c>
      <c r="D29" s="125">
        <v>81199</v>
      </c>
      <c r="E29" s="125">
        <v>4030</v>
      </c>
      <c r="F29" s="125">
        <v>495</v>
      </c>
      <c r="G29" s="125">
        <v>6516</v>
      </c>
      <c r="H29" s="125" t="s">
        <v>161</v>
      </c>
      <c r="I29" s="128" t="e">
        <f>-ROUND(#REF!,0)</f>
        <v>#REF!</v>
      </c>
      <c r="J29" s="128" t="e">
        <f>-ROUND(#REF!,0)</f>
        <v>#REF!</v>
      </c>
      <c r="K29" s="128" t="e">
        <f>-ROUND(#REF!,0)</f>
        <v>#REF!</v>
      </c>
      <c r="L29" s="128" t="e">
        <f>-ROUND(#REF!,0)</f>
        <v>#REF!</v>
      </c>
      <c r="M29" s="128" t="e">
        <f>-ROUND(#REF!,0)</f>
        <v>#REF!</v>
      </c>
      <c r="N29" s="128" t="e">
        <f>-ROUND(#REF!,0)</f>
        <v>#REF!</v>
      </c>
      <c r="O29" s="128" t="e">
        <f>-ROUND(#REF!,0)</f>
        <v>#REF!</v>
      </c>
      <c r="P29" s="128" t="e">
        <f>-ROUND(#REF!,0)</f>
        <v>#REF!</v>
      </c>
      <c r="Q29" s="128" t="e">
        <f>-ROUND(#REF!,0)</f>
        <v>#REF!</v>
      </c>
      <c r="R29" s="128" t="e">
        <f>-ROUND(#REF!,0)</f>
        <v>#REF!</v>
      </c>
      <c r="S29" s="128" t="e">
        <f>-ROUND(#REF!,0)</f>
        <v>#REF!</v>
      </c>
      <c r="T29" s="128" t="e">
        <f>-ROUND(#REF!,0)</f>
        <v>#REF!</v>
      </c>
      <c r="U29" s="128" t="e">
        <f t="shared" si="0"/>
        <v>#REF!</v>
      </c>
    </row>
    <row r="30" spans="1:21" x14ac:dyDescent="0.2">
      <c r="A30" s="125" t="s">
        <v>173</v>
      </c>
      <c r="B30" s="125" t="s">
        <v>110</v>
      </c>
      <c r="C30" s="125">
        <v>500</v>
      </c>
      <c r="D30" s="125">
        <v>81199</v>
      </c>
      <c r="E30" s="125">
        <v>4030</v>
      </c>
      <c r="F30" s="125">
        <v>495</v>
      </c>
      <c r="G30" s="125">
        <v>6324</v>
      </c>
      <c r="H30" s="125" t="s">
        <v>161</v>
      </c>
      <c r="I30" s="128" t="e">
        <f>-ROUND(#REF!,0)</f>
        <v>#REF!</v>
      </c>
      <c r="J30" s="128" t="e">
        <f>-ROUND(#REF!,0)</f>
        <v>#REF!</v>
      </c>
      <c r="K30" s="128" t="e">
        <f>-ROUND(#REF!,0)</f>
        <v>#REF!</v>
      </c>
      <c r="L30" s="128" t="e">
        <f>-ROUND(#REF!,0)</f>
        <v>#REF!</v>
      </c>
      <c r="M30" s="128" t="e">
        <f>-ROUND(#REF!,0)</f>
        <v>#REF!</v>
      </c>
      <c r="N30" s="128" t="e">
        <f>-ROUND(#REF!,0)</f>
        <v>#REF!</v>
      </c>
      <c r="O30" s="128" t="e">
        <f>-ROUND(#REF!,0)</f>
        <v>#REF!</v>
      </c>
      <c r="P30" s="128" t="e">
        <f>-ROUND(#REF!,0)</f>
        <v>#REF!</v>
      </c>
      <c r="Q30" s="128" t="e">
        <f>-ROUND(#REF!,0)</f>
        <v>#REF!</v>
      </c>
      <c r="R30" s="128" t="e">
        <f>-ROUND(#REF!,0)</f>
        <v>#REF!</v>
      </c>
      <c r="S30" s="128" t="e">
        <f>-ROUND(#REF!,0)</f>
        <v>#REF!</v>
      </c>
      <c r="T30" s="128" t="e">
        <f>-ROUND(#REF!,0)</f>
        <v>#REF!</v>
      </c>
      <c r="U30" s="128" t="e">
        <f t="shared" si="0"/>
        <v>#REF!</v>
      </c>
    </row>
    <row r="31" spans="1:21" x14ac:dyDescent="0.2">
      <c r="A31" s="125" t="s">
        <v>174</v>
      </c>
      <c r="B31" s="125" t="s">
        <v>111</v>
      </c>
      <c r="C31" s="125">
        <v>500</v>
      </c>
      <c r="D31" s="125">
        <v>81199</v>
      </c>
      <c r="E31" s="125">
        <v>4030</v>
      </c>
      <c r="F31" s="125">
        <v>487</v>
      </c>
      <c r="G31" s="125">
        <v>6260</v>
      </c>
      <c r="H31" s="125" t="s">
        <v>161</v>
      </c>
      <c r="I31" s="128" t="e">
        <f>-ROUND(#REF!,0)</f>
        <v>#REF!</v>
      </c>
      <c r="J31" s="128" t="e">
        <f>-ROUND(#REF!,0)</f>
        <v>#REF!</v>
      </c>
      <c r="K31" s="128" t="e">
        <f>-ROUND(#REF!,0)</f>
        <v>#REF!</v>
      </c>
      <c r="L31" s="128" t="e">
        <f>-ROUND(#REF!,0)</f>
        <v>#REF!</v>
      </c>
      <c r="M31" s="128" t="e">
        <f>-ROUND(#REF!,0)</f>
        <v>#REF!</v>
      </c>
      <c r="N31" s="128" t="e">
        <f>-ROUND(#REF!,0)</f>
        <v>#REF!</v>
      </c>
      <c r="O31" s="128" t="e">
        <f>-ROUND(#REF!,0)</f>
        <v>#REF!</v>
      </c>
      <c r="P31" s="128" t="e">
        <f>-ROUND(#REF!,0)</f>
        <v>#REF!</v>
      </c>
      <c r="Q31" s="128" t="e">
        <f>-ROUND(#REF!,0)</f>
        <v>#REF!</v>
      </c>
      <c r="R31" s="128" t="e">
        <f>-ROUND(#REF!,0)</f>
        <v>#REF!</v>
      </c>
      <c r="S31" s="128" t="e">
        <f>-ROUND(#REF!,0)</f>
        <v>#REF!</v>
      </c>
      <c r="T31" s="128" t="e">
        <f>-ROUND(#REF!,0)</f>
        <v>#REF!</v>
      </c>
      <c r="U31" s="128" t="e">
        <f t="shared" si="0"/>
        <v>#REF!</v>
      </c>
    </row>
    <row r="32" spans="1:21" x14ac:dyDescent="0.2">
      <c r="A32" s="125" t="s">
        <v>174</v>
      </c>
      <c r="B32" s="125" t="s">
        <v>112</v>
      </c>
      <c r="C32" s="125">
        <v>500</v>
      </c>
      <c r="D32" s="125">
        <v>81199</v>
      </c>
      <c r="E32" s="125">
        <v>4030</v>
      </c>
      <c r="F32" s="125">
        <v>488</v>
      </c>
      <c r="G32" s="125">
        <v>6440</v>
      </c>
      <c r="H32" s="125" t="s">
        <v>161</v>
      </c>
      <c r="I32" s="128" t="e">
        <f>-ROUND(#REF!,0)</f>
        <v>#REF!</v>
      </c>
      <c r="J32" s="128" t="e">
        <f>-ROUND(#REF!,0)</f>
        <v>#REF!</v>
      </c>
      <c r="K32" s="128" t="e">
        <f>-ROUND(#REF!,0)</f>
        <v>#REF!</v>
      </c>
      <c r="L32" s="128" t="e">
        <f>-ROUND(#REF!,0)</f>
        <v>#REF!</v>
      </c>
      <c r="M32" s="128" t="e">
        <f>-ROUND(#REF!,0)</f>
        <v>#REF!</v>
      </c>
      <c r="N32" s="128" t="e">
        <f>-ROUND(#REF!,0)</f>
        <v>#REF!</v>
      </c>
      <c r="O32" s="128" t="e">
        <f>-ROUND(#REF!,0)</f>
        <v>#REF!</v>
      </c>
      <c r="P32" s="128" t="e">
        <f>-ROUND(#REF!,0)</f>
        <v>#REF!</v>
      </c>
      <c r="Q32" s="128" t="e">
        <f>-ROUND(#REF!,0)</f>
        <v>#REF!</v>
      </c>
      <c r="R32" s="128" t="e">
        <f>-ROUND(#REF!,0)</f>
        <v>#REF!</v>
      </c>
      <c r="S32" s="128" t="e">
        <f>-ROUND(#REF!,0)</f>
        <v>#REF!</v>
      </c>
      <c r="T32" s="128" t="e">
        <f>-ROUND(#REF!,0)</f>
        <v>#REF!</v>
      </c>
      <c r="U32" s="128" t="e">
        <f t="shared" si="0"/>
        <v>#REF!</v>
      </c>
    </row>
    <row r="33" spans="1:23" x14ac:dyDescent="0.2">
      <c r="A33" s="125" t="s">
        <v>174</v>
      </c>
      <c r="B33" s="125" t="s">
        <v>113</v>
      </c>
      <c r="C33" s="125">
        <v>500</v>
      </c>
      <c r="D33" s="125">
        <v>81199</v>
      </c>
      <c r="E33" s="125">
        <v>4030</v>
      </c>
      <c r="F33" s="125">
        <v>488</v>
      </c>
      <c r="G33" s="125">
        <v>6405</v>
      </c>
      <c r="H33" s="125" t="s">
        <v>161</v>
      </c>
      <c r="I33" s="128" t="e">
        <f>-ROUND(#REF!,0)</f>
        <v>#REF!</v>
      </c>
      <c r="J33" s="128" t="e">
        <f>-ROUND(#REF!,0)</f>
        <v>#REF!</v>
      </c>
      <c r="K33" s="128" t="e">
        <f>-ROUND(#REF!,0)</f>
        <v>#REF!</v>
      </c>
      <c r="L33" s="128" t="e">
        <f>-ROUND(#REF!,0)</f>
        <v>#REF!</v>
      </c>
      <c r="M33" s="128" t="e">
        <f>-ROUND(#REF!,0)</f>
        <v>#REF!</v>
      </c>
      <c r="N33" s="128" t="e">
        <f>-ROUND(#REF!,0)</f>
        <v>#REF!</v>
      </c>
      <c r="O33" s="128" t="e">
        <f>-ROUND(#REF!,0)</f>
        <v>#REF!</v>
      </c>
      <c r="P33" s="128" t="e">
        <f>-ROUND(#REF!,0)</f>
        <v>#REF!</v>
      </c>
      <c r="Q33" s="128" t="e">
        <f>-ROUND(#REF!,0)</f>
        <v>#REF!</v>
      </c>
      <c r="R33" s="128" t="e">
        <f>-ROUND(#REF!,0)</f>
        <v>#REF!</v>
      </c>
      <c r="S33" s="128" t="e">
        <f>-ROUND(#REF!,0)</f>
        <v>#REF!</v>
      </c>
      <c r="T33" s="128" t="e">
        <f>-ROUND(#REF!,0)</f>
        <v>#REF!</v>
      </c>
      <c r="U33" s="128" t="e">
        <f t="shared" si="0"/>
        <v>#REF!</v>
      </c>
    </row>
    <row r="34" spans="1:23" x14ac:dyDescent="0.2">
      <c r="A34" s="125" t="s">
        <v>174</v>
      </c>
      <c r="B34" s="125" t="s">
        <v>114</v>
      </c>
      <c r="C34" s="125">
        <v>500</v>
      </c>
      <c r="D34" s="125">
        <v>81199</v>
      </c>
      <c r="E34" s="125">
        <v>4030</v>
      </c>
      <c r="F34" s="125">
        <v>488</v>
      </c>
      <c r="G34" s="125">
        <v>6165</v>
      </c>
      <c r="H34" s="125" t="s">
        <v>161</v>
      </c>
      <c r="I34" s="128" t="e">
        <f>-ROUND(#REF!,0)</f>
        <v>#REF!</v>
      </c>
      <c r="J34" s="128" t="e">
        <f>-ROUND(#REF!,0)</f>
        <v>#REF!</v>
      </c>
      <c r="K34" s="128" t="e">
        <f>-ROUND(#REF!,0)</f>
        <v>#REF!</v>
      </c>
      <c r="L34" s="128" t="e">
        <f>-ROUND(#REF!,0)</f>
        <v>#REF!</v>
      </c>
      <c r="M34" s="128" t="e">
        <f>-ROUND(#REF!,0)</f>
        <v>#REF!</v>
      </c>
      <c r="N34" s="128" t="e">
        <f>-ROUND(#REF!,0)</f>
        <v>#REF!</v>
      </c>
      <c r="O34" s="128" t="e">
        <f>-ROUND(#REF!,0)</f>
        <v>#REF!</v>
      </c>
      <c r="P34" s="128" t="e">
        <f>-ROUND(#REF!,0)</f>
        <v>#REF!</v>
      </c>
      <c r="Q34" s="128" t="e">
        <f>-ROUND(#REF!,0)</f>
        <v>#REF!</v>
      </c>
      <c r="R34" s="128" t="e">
        <f>-ROUND(#REF!,0)</f>
        <v>#REF!</v>
      </c>
      <c r="S34" s="128" t="e">
        <f>-ROUND(#REF!,0)</f>
        <v>#REF!</v>
      </c>
      <c r="T34" s="128" t="e">
        <f>-ROUND(#REF!,0)</f>
        <v>#REF!</v>
      </c>
      <c r="U34" s="128" t="e">
        <f t="shared" si="0"/>
        <v>#REF!</v>
      </c>
    </row>
    <row r="35" spans="1:23" x14ac:dyDescent="0.2">
      <c r="A35" s="125" t="s">
        <v>174</v>
      </c>
      <c r="B35" s="125" t="s">
        <v>115</v>
      </c>
      <c r="C35" s="125">
        <v>500</v>
      </c>
      <c r="D35" s="125">
        <v>81199</v>
      </c>
      <c r="E35" s="125">
        <v>4030</v>
      </c>
      <c r="F35" s="125">
        <v>488</v>
      </c>
      <c r="G35" s="125">
        <v>6400</v>
      </c>
      <c r="H35" s="125" t="s">
        <v>161</v>
      </c>
      <c r="I35" s="128" t="e">
        <f>-ROUND(#REF!,0)</f>
        <v>#REF!</v>
      </c>
      <c r="J35" s="128" t="e">
        <f>-ROUND(#REF!,0)</f>
        <v>#REF!</v>
      </c>
      <c r="K35" s="128" t="e">
        <f>-ROUND(#REF!,0)</f>
        <v>#REF!</v>
      </c>
      <c r="L35" s="128" t="e">
        <f>-ROUND(#REF!,0)</f>
        <v>#REF!</v>
      </c>
      <c r="M35" s="128" t="e">
        <f>-ROUND(#REF!,0)</f>
        <v>#REF!</v>
      </c>
      <c r="N35" s="128" t="e">
        <f>-ROUND(#REF!,0)</f>
        <v>#REF!</v>
      </c>
      <c r="O35" s="128" t="e">
        <f>-ROUND(#REF!,0)</f>
        <v>#REF!</v>
      </c>
      <c r="P35" s="128" t="e">
        <f>-ROUND(#REF!,0)</f>
        <v>#REF!</v>
      </c>
      <c r="Q35" s="128" t="e">
        <f>-ROUND(#REF!,0)</f>
        <v>#REF!</v>
      </c>
      <c r="R35" s="128" t="e">
        <f>-ROUND(#REF!,0)</f>
        <v>#REF!</v>
      </c>
      <c r="S35" s="128" t="e">
        <f>-ROUND(#REF!,0)</f>
        <v>#REF!</v>
      </c>
      <c r="T35" s="128" t="e">
        <f>-ROUND(#REF!,0)</f>
        <v>#REF!</v>
      </c>
      <c r="U35" s="128" t="e">
        <f t="shared" si="0"/>
        <v>#REF!</v>
      </c>
    </row>
    <row r="36" spans="1:23" x14ac:dyDescent="0.2">
      <c r="A36" s="125" t="s">
        <v>174</v>
      </c>
      <c r="B36" s="125" t="s">
        <v>116</v>
      </c>
      <c r="C36" s="125">
        <v>500</v>
      </c>
      <c r="D36" s="125">
        <v>81199</v>
      </c>
      <c r="E36" s="125">
        <v>4030</v>
      </c>
      <c r="F36" s="125">
        <v>488</v>
      </c>
      <c r="G36" s="125">
        <v>6415</v>
      </c>
      <c r="H36" s="125" t="s">
        <v>161</v>
      </c>
      <c r="I36" s="128" t="e">
        <f>-ROUND(#REF!,0)</f>
        <v>#REF!</v>
      </c>
      <c r="J36" s="128" t="e">
        <f>-ROUND(#REF!,0)</f>
        <v>#REF!</v>
      </c>
      <c r="K36" s="128" t="e">
        <f>-ROUND(#REF!,0)</f>
        <v>#REF!</v>
      </c>
      <c r="L36" s="128" t="e">
        <f>-ROUND(#REF!,0)</f>
        <v>#REF!</v>
      </c>
      <c r="M36" s="128" t="e">
        <f>-ROUND(#REF!,0)</f>
        <v>#REF!</v>
      </c>
      <c r="N36" s="128" t="e">
        <f>-ROUND(#REF!,0)</f>
        <v>#REF!</v>
      </c>
      <c r="O36" s="128" t="e">
        <f>-ROUND(#REF!,0)</f>
        <v>#REF!</v>
      </c>
      <c r="P36" s="128" t="e">
        <f>-ROUND(#REF!,0)</f>
        <v>#REF!</v>
      </c>
      <c r="Q36" s="128" t="e">
        <f>-ROUND(#REF!,0)</f>
        <v>#REF!</v>
      </c>
      <c r="R36" s="128" t="e">
        <f>-ROUND(#REF!,0)</f>
        <v>#REF!</v>
      </c>
      <c r="S36" s="128" t="e">
        <f>-ROUND(#REF!,0)</f>
        <v>#REF!</v>
      </c>
      <c r="T36" s="128" t="e">
        <f>-ROUND(#REF!,0)</f>
        <v>#REF!</v>
      </c>
      <c r="U36" s="128" t="e">
        <f t="shared" si="0"/>
        <v>#REF!</v>
      </c>
    </row>
    <row r="37" spans="1:23" x14ac:dyDescent="0.2">
      <c r="A37" s="125" t="s">
        <v>174</v>
      </c>
      <c r="B37" s="125" t="s">
        <v>117</v>
      </c>
      <c r="C37" s="125">
        <v>500</v>
      </c>
      <c r="D37" s="125">
        <v>81199</v>
      </c>
      <c r="E37" s="125">
        <v>4030</v>
      </c>
      <c r="F37" s="125">
        <v>488</v>
      </c>
      <c r="G37" s="125">
        <v>6410</v>
      </c>
      <c r="H37" s="125" t="s">
        <v>161</v>
      </c>
      <c r="I37" s="128" t="e">
        <f>-ROUND(#REF!,0)</f>
        <v>#REF!</v>
      </c>
      <c r="J37" s="128" t="e">
        <f>-ROUND(#REF!,0)</f>
        <v>#REF!</v>
      </c>
      <c r="K37" s="128" t="e">
        <f>-ROUND(#REF!,0)</f>
        <v>#REF!</v>
      </c>
      <c r="L37" s="128" t="e">
        <f>-ROUND(#REF!,0)</f>
        <v>#REF!</v>
      </c>
      <c r="M37" s="128" t="e">
        <f>-ROUND(#REF!,0)</f>
        <v>#REF!</v>
      </c>
      <c r="N37" s="128" t="e">
        <f>-ROUND(#REF!,0)</f>
        <v>#REF!</v>
      </c>
      <c r="O37" s="128" t="e">
        <f>-ROUND(#REF!,0)</f>
        <v>#REF!</v>
      </c>
      <c r="P37" s="128" t="e">
        <f>-ROUND(#REF!,0)</f>
        <v>#REF!</v>
      </c>
      <c r="Q37" s="128" t="e">
        <f>-ROUND(#REF!,0)</f>
        <v>#REF!</v>
      </c>
      <c r="R37" s="128" t="e">
        <f>-ROUND(#REF!,0)</f>
        <v>#REF!</v>
      </c>
      <c r="S37" s="128" t="e">
        <f>-ROUND(#REF!,0)</f>
        <v>#REF!</v>
      </c>
      <c r="T37" s="128" t="e">
        <f>-ROUND(#REF!,0)</f>
        <v>#REF!</v>
      </c>
      <c r="U37" s="128" t="e">
        <f t="shared" si="0"/>
        <v>#REF!</v>
      </c>
    </row>
    <row r="38" spans="1:23" x14ac:dyDescent="0.2">
      <c r="A38" s="125" t="s">
        <v>174</v>
      </c>
      <c r="B38" s="125" t="s">
        <v>225</v>
      </c>
      <c r="C38" s="125">
        <v>500</v>
      </c>
      <c r="D38" s="125">
        <v>81199</v>
      </c>
      <c r="E38" s="125">
        <v>4030</v>
      </c>
      <c r="F38" s="125">
        <v>488</v>
      </c>
      <c r="G38" s="125">
        <v>6420</v>
      </c>
      <c r="H38" s="125" t="s">
        <v>161</v>
      </c>
      <c r="I38" s="128" t="e">
        <f>-#REF!</f>
        <v>#REF!</v>
      </c>
      <c r="J38" s="128" t="e">
        <f>-#REF!</f>
        <v>#REF!</v>
      </c>
      <c r="K38" s="128" t="e">
        <f>-#REF!</f>
        <v>#REF!</v>
      </c>
      <c r="L38" s="128" t="e">
        <f>-#REF!</f>
        <v>#REF!</v>
      </c>
      <c r="M38" s="128" t="e">
        <f>-#REF!</f>
        <v>#REF!</v>
      </c>
      <c r="N38" s="128" t="e">
        <f>-#REF!</f>
        <v>#REF!</v>
      </c>
      <c r="O38" s="128" t="e">
        <f>-#REF!</f>
        <v>#REF!</v>
      </c>
      <c r="P38" s="128" t="e">
        <f>-#REF!</f>
        <v>#REF!</v>
      </c>
      <c r="Q38" s="128" t="e">
        <f>-#REF!</f>
        <v>#REF!</v>
      </c>
      <c r="R38" s="128" t="e">
        <f>-#REF!</f>
        <v>#REF!</v>
      </c>
      <c r="S38" s="128" t="e">
        <f>-#REF!</f>
        <v>#REF!</v>
      </c>
      <c r="T38" s="128" t="e">
        <f>-#REF!</f>
        <v>#REF!</v>
      </c>
      <c r="U38" s="128" t="e">
        <f t="shared" si="0"/>
        <v>#REF!</v>
      </c>
    </row>
    <row r="39" spans="1:23" x14ac:dyDescent="0.2">
      <c r="A39" s="125" t="s">
        <v>174</v>
      </c>
      <c r="B39" s="125" t="s">
        <v>226</v>
      </c>
      <c r="C39" s="125">
        <v>500</v>
      </c>
      <c r="D39" s="125">
        <v>81199</v>
      </c>
      <c r="E39" s="125">
        <v>4030</v>
      </c>
      <c r="F39" s="125">
        <v>488</v>
      </c>
      <c r="G39" s="125">
        <v>6425</v>
      </c>
      <c r="H39" s="125" t="s">
        <v>161</v>
      </c>
      <c r="I39" s="128" t="e">
        <f>-#REF!</f>
        <v>#REF!</v>
      </c>
      <c r="J39" s="128" t="e">
        <f>-#REF!</f>
        <v>#REF!</v>
      </c>
      <c r="K39" s="128" t="e">
        <f>-#REF!</f>
        <v>#REF!</v>
      </c>
      <c r="L39" s="128" t="e">
        <f>-#REF!</f>
        <v>#REF!</v>
      </c>
      <c r="M39" s="128" t="e">
        <f>-#REF!</f>
        <v>#REF!</v>
      </c>
      <c r="N39" s="128" t="e">
        <f>-#REF!</f>
        <v>#REF!</v>
      </c>
      <c r="O39" s="128" t="e">
        <f>-#REF!</f>
        <v>#REF!</v>
      </c>
      <c r="P39" s="128" t="e">
        <f>-#REF!</f>
        <v>#REF!</v>
      </c>
      <c r="Q39" s="128" t="e">
        <f>-#REF!</f>
        <v>#REF!</v>
      </c>
      <c r="R39" s="128" t="e">
        <f>-#REF!</f>
        <v>#REF!</v>
      </c>
      <c r="S39" s="128" t="e">
        <f>-#REF!</f>
        <v>#REF!</v>
      </c>
      <c r="T39" s="128" t="e">
        <f>-#REF!</f>
        <v>#REF!</v>
      </c>
      <c r="U39" s="128" t="e">
        <f t="shared" si="0"/>
        <v>#REF!</v>
      </c>
    </row>
    <row r="40" spans="1:23" x14ac:dyDescent="0.2">
      <c r="A40" s="125" t="s">
        <v>174</v>
      </c>
      <c r="B40" s="125" t="s">
        <v>118</v>
      </c>
      <c r="C40" s="125">
        <v>500</v>
      </c>
      <c r="D40" s="125">
        <v>81199</v>
      </c>
      <c r="E40" s="125">
        <v>4030</v>
      </c>
      <c r="F40" s="125">
        <v>488</v>
      </c>
      <c r="G40" s="125">
        <v>6030</v>
      </c>
      <c r="H40" s="125" t="s">
        <v>161</v>
      </c>
      <c r="I40" s="128" t="e">
        <f>-ROUND(#REF!,0)</f>
        <v>#REF!</v>
      </c>
      <c r="J40" s="128" t="e">
        <f>-ROUND(#REF!,0)</f>
        <v>#REF!</v>
      </c>
      <c r="K40" s="128" t="e">
        <f>-ROUND(#REF!,0)</f>
        <v>#REF!</v>
      </c>
      <c r="L40" s="128" t="e">
        <f>-ROUND(#REF!,0)</f>
        <v>#REF!</v>
      </c>
      <c r="M40" s="128" t="e">
        <f>-ROUND(#REF!,0)</f>
        <v>#REF!</v>
      </c>
      <c r="N40" s="128" t="e">
        <f>-ROUND(#REF!,0)</f>
        <v>#REF!</v>
      </c>
      <c r="O40" s="128" t="e">
        <f>-ROUND(#REF!,0)</f>
        <v>#REF!</v>
      </c>
      <c r="P40" s="128" t="e">
        <f>-ROUND(#REF!,0)</f>
        <v>#REF!</v>
      </c>
      <c r="Q40" s="128" t="e">
        <f>-ROUND(#REF!,0)</f>
        <v>#REF!</v>
      </c>
      <c r="R40" s="128" t="e">
        <f>-ROUND(#REF!,0)</f>
        <v>#REF!</v>
      </c>
      <c r="S40" s="128" t="e">
        <f>-ROUND(#REF!,0)</f>
        <v>#REF!</v>
      </c>
      <c r="T40" s="128" t="e">
        <f>-ROUND(#REF!,0)</f>
        <v>#REF!</v>
      </c>
      <c r="U40" s="128" t="e">
        <f t="shared" si="0"/>
        <v>#REF!</v>
      </c>
    </row>
    <row r="41" spans="1:23" x14ac:dyDescent="0.2">
      <c r="A41" s="125" t="s">
        <v>174</v>
      </c>
      <c r="B41" s="125" t="s">
        <v>119</v>
      </c>
      <c r="C41" s="125">
        <v>500</v>
      </c>
      <c r="D41" s="125">
        <v>81199</v>
      </c>
      <c r="E41" s="125">
        <v>4030</v>
      </c>
      <c r="F41" s="125">
        <v>488</v>
      </c>
      <c r="G41" s="125">
        <v>6473</v>
      </c>
      <c r="H41" s="125" t="s">
        <v>161</v>
      </c>
      <c r="I41" s="128" t="e">
        <f>-ROUND(#REF!,0)</f>
        <v>#REF!</v>
      </c>
      <c r="J41" s="128" t="e">
        <f>-ROUND(#REF!,0)</f>
        <v>#REF!</v>
      </c>
      <c r="K41" s="128" t="e">
        <f>-ROUND(#REF!,0)</f>
        <v>#REF!</v>
      </c>
      <c r="L41" s="128" t="e">
        <f>-ROUND(#REF!,0)</f>
        <v>#REF!</v>
      </c>
      <c r="M41" s="128" t="e">
        <f>-ROUND(#REF!,0)</f>
        <v>#REF!</v>
      </c>
      <c r="N41" s="128" t="e">
        <f>-ROUND(#REF!,0)</f>
        <v>#REF!</v>
      </c>
      <c r="O41" s="128" t="e">
        <f>-ROUND(#REF!,0)</f>
        <v>#REF!</v>
      </c>
      <c r="P41" s="128" t="e">
        <f>-ROUND(#REF!,0)</f>
        <v>#REF!</v>
      </c>
      <c r="Q41" s="128" t="e">
        <f>-ROUND(#REF!,0)</f>
        <v>#REF!</v>
      </c>
      <c r="R41" s="128" t="e">
        <f>-ROUND(#REF!,0)</f>
        <v>#REF!</v>
      </c>
      <c r="S41" s="128" t="e">
        <f>-ROUND(#REF!,0)</f>
        <v>#REF!</v>
      </c>
      <c r="T41" s="128" t="e">
        <f>-ROUND(#REF!,0)</f>
        <v>#REF!</v>
      </c>
      <c r="U41" s="128" t="e">
        <f t="shared" si="0"/>
        <v>#REF!</v>
      </c>
    </row>
    <row r="42" spans="1:23" x14ac:dyDescent="0.2">
      <c r="A42" s="125" t="s">
        <v>174</v>
      </c>
      <c r="B42" s="125" t="s">
        <v>120</v>
      </c>
      <c r="C42" s="125">
        <v>500</v>
      </c>
      <c r="D42" s="125">
        <v>81199</v>
      </c>
      <c r="E42" s="125">
        <v>4140</v>
      </c>
      <c r="F42" s="125">
        <v>493</v>
      </c>
      <c r="G42" s="125">
        <v>6420</v>
      </c>
      <c r="H42" s="125" t="s">
        <v>161</v>
      </c>
      <c r="I42" s="128" t="e">
        <f>-ROUND(#REF!,0)</f>
        <v>#REF!</v>
      </c>
      <c r="J42" s="128" t="e">
        <f>-ROUND(#REF!,0)</f>
        <v>#REF!</v>
      </c>
      <c r="K42" s="128" t="e">
        <f>-ROUND(#REF!,0)</f>
        <v>#REF!</v>
      </c>
      <c r="L42" s="128" t="e">
        <f>-ROUND(#REF!,0)</f>
        <v>#REF!</v>
      </c>
      <c r="M42" s="128" t="e">
        <f>-ROUND(#REF!,0)</f>
        <v>#REF!</v>
      </c>
      <c r="N42" s="128" t="e">
        <f>-ROUND(#REF!,0)</f>
        <v>#REF!</v>
      </c>
      <c r="O42" s="128" t="e">
        <f>-ROUND(#REF!,0)</f>
        <v>#REF!</v>
      </c>
      <c r="P42" s="128" t="e">
        <f>-ROUND(#REF!,0)</f>
        <v>#REF!</v>
      </c>
      <c r="Q42" s="128" t="e">
        <f>-ROUND(#REF!,0)</f>
        <v>#REF!</v>
      </c>
      <c r="R42" s="128" t="e">
        <f>-ROUND(#REF!,0)</f>
        <v>#REF!</v>
      </c>
      <c r="S42" s="128" t="e">
        <f>-ROUND(#REF!,0)</f>
        <v>#REF!</v>
      </c>
      <c r="T42" s="128" t="e">
        <f>-ROUND(#REF!,0)</f>
        <v>#REF!</v>
      </c>
      <c r="U42" s="128" t="e">
        <f t="shared" si="0"/>
        <v>#REF!</v>
      </c>
    </row>
    <row r="43" spans="1:23" ht="13.5" customHeight="1" x14ac:dyDescent="0.2">
      <c r="A43" s="125" t="s">
        <v>174</v>
      </c>
      <c r="B43" s="125" t="s">
        <v>121</v>
      </c>
      <c r="C43" s="125">
        <v>500</v>
      </c>
      <c r="D43" s="125">
        <v>81199</v>
      </c>
      <c r="E43" s="125">
        <v>4030</v>
      </c>
      <c r="F43" s="125">
        <v>495</v>
      </c>
      <c r="G43" s="125">
        <v>6300</v>
      </c>
      <c r="H43" s="125" t="s">
        <v>161</v>
      </c>
      <c r="I43" s="128" t="e">
        <f>-ROUND(#REF!,0)</f>
        <v>#REF!</v>
      </c>
      <c r="J43" s="128" t="e">
        <f>-ROUND(#REF!,0)</f>
        <v>#REF!</v>
      </c>
      <c r="K43" s="128" t="e">
        <f>-ROUND(#REF!,0)</f>
        <v>#REF!</v>
      </c>
      <c r="L43" s="128" t="e">
        <f>-ROUND(#REF!,0)</f>
        <v>#REF!</v>
      </c>
      <c r="M43" s="128" t="e">
        <f>-ROUND(#REF!,0)</f>
        <v>#REF!</v>
      </c>
      <c r="N43" s="128" t="e">
        <f>-ROUND(#REF!,0)</f>
        <v>#REF!</v>
      </c>
      <c r="O43" s="128" t="e">
        <f>-ROUND(#REF!,0)</f>
        <v>#REF!</v>
      </c>
      <c r="P43" s="128" t="e">
        <f>-ROUND(#REF!,0)</f>
        <v>#REF!</v>
      </c>
      <c r="Q43" s="128" t="e">
        <f>-ROUND(#REF!,0)</f>
        <v>#REF!</v>
      </c>
      <c r="R43" s="128" t="e">
        <f>-ROUND(#REF!,0)</f>
        <v>#REF!</v>
      </c>
      <c r="S43" s="128" t="e">
        <f>-ROUND(#REF!,0)</f>
        <v>#REF!</v>
      </c>
      <c r="T43" s="128" t="e">
        <f>-ROUND(#REF!,0)</f>
        <v>#REF!</v>
      </c>
      <c r="U43" s="128" t="e">
        <f t="shared" si="0"/>
        <v>#REF!</v>
      </c>
    </row>
    <row r="44" spans="1:23" x14ac:dyDescent="0.2">
      <c r="A44" s="125" t="s">
        <v>174</v>
      </c>
      <c r="B44" s="125" t="s">
        <v>122</v>
      </c>
      <c r="C44" s="125">
        <v>500</v>
      </c>
      <c r="D44" s="125">
        <v>81199</v>
      </c>
      <c r="E44" s="125">
        <v>4030</v>
      </c>
      <c r="F44" s="125">
        <v>495</v>
      </c>
      <c r="G44" s="125">
        <v>6393</v>
      </c>
      <c r="H44" s="125" t="s">
        <v>161</v>
      </c>
      <c r="I44" s="128" t="e">
        <f>-ROUND(#REF!,0)</f>
        <v>#REF!</v>
      </c>
      <c r="J44" s="128" t="e">
        <f>-ROUND(#REF!,0)</f>
        <v>#REF!</v>
      </c>
      <c r="K44" s="128" t="e">
        <f>-ROUND(#REF!,0)</f>
        <v>#REF!</v>
      </c>
      <c r="L44" s="128" t="e">
        <f>-ROUND(#REF!,0)</f>
        <v>#REF!</v>
      </c>
      <c r="M44" s="128" t="e">
        <f>-ROUND(#REF!,0)</f>
        <v>#REF!</v>
      </c>
      <c r="N44" s="128" t="e">
        <f>-ROUND(#REF!,0)</f>
        <v>#REF!</v>
      </c>
      <c r="O44" s="128" t="e">
        <f>-ROUND(#REF!,0)</f>
        <v>#REF!</v>
      </c>
      <c r="P44" s="128" t="e">
        <f>-ROUND(#REF!,0)</f>
        <v>#REF!</v>
      </c>
      <c r="Q44" s="128" t="e">
        <f>-ROUND(#REF!,0)</f>
        <v>#REF!</v>
      </c>
      <c r="R44" s="128" t="e">
        <f>-ROUND(#REF!,0)</f>
        <v>#REF!</v>
      </c>
      <c r="S44" s="128" t="e">
        <f>-ROUND(#REF!,0)</f>
        <v>#REF!</v>
      </c>
      <c r="T44" s="128" t="e">
        <f>-ROUND(#REF!,0)</f>
        <v>#REF!</v>
      </c>
      <c r="U44" s="128" t="e">
        <f t="shared" si="0"/>
        <v>#REF!</v>
      </c>
    </row>
    <row r="45" spans="1:23" x14ac:dyDescent="0.2">
      <c r="A45" s="125" t="s">
        <v>174</v>
      </c>
      <c r="B45" s="125" t="s">
        <v>195</v>
      </c>
      <c r="C45" s="125">
        <v>500</v>
      </c>
      <c r="D45" s="125">
        <v>81199</v>
      </c>
      <c r="E45" s="125">
        <v>4030</v>
      </c>
      <c r="F45" s="125">
        <v>495</v>
      </c>
      <c r="G45" s="125">
        <v>6375</v>
      </c>
      <c r="H45" s="125" t="s">
        <v>161</v>
      </c>
      <c r="I45" s="128" t="e">
        <f>-ROUND(#REF!,0)</f>
        <v>#REF!</v>
      </c>
      <c r="J45" s="128" t="e">
        <f>-ROUND(#REF!,0)</f>
        <v>#REF!</v>
      </c>
      <c r="K45" s="128" t="e">
        <f>-ROUND(#REF!,0)</f>
        <v>#REF!</v>
      </c>
      <c r="L45" s="128" t="e">
        <f>-ROUND(#REF!,0)</f>
        <v>#REF!</v>
      </c>
      <c r="M45" s="128" t="e">
        <f>-ROUND(#REF!,0)</f>
        <v>#REF!</v>
      </c>
      <c r="N45" s="128" t="e">
        <f>-ROUND(#REF!,0)</f>
        <v>#REF!</v>
      </c>
      <c r="O45" s="128" t="e">
        <f>-ROUND(#REF!,0)</f>
        <v>#REF!</v>
      </c>
      <c r="P45" s="128" t="e">
        <f>-ROUND(#REF!,0)</f>
        <v>#REF!</v>
      </c>
      <c r="Q45" s="128" t="e">
        <f>-ROUND(#REF!,0)</f>
        <v>#REF!</v>
      </c>
      <c r="R45" s="128" t="e">
        <f>-ROUND(#REF!,0)</f>
        <v>#REF!</v>
      </c>
      <c r="S45" s="128" t="e">
        <f>-ROUND(#REF!,0)</f>
        <v>#REF!</v>
      </c>
      <c r="T45" s="128" t="e">
        <f>-ROUND(#REF!,0)</f>
        <v>#REF!</v>
      </c>
      <c r="U45" s="128" t="e">
        <f t="shared" si="0"/>
        <v>#REF!</v>
      </c>
    </row>
    <row r="46" spans="1:23" x14ac:dyDescent="0.2">
      <c r="A46" s="125" t="s">
        <v>174</v>
      </c>
      <c r="B46" s="125" t="s">
        <v>123</v>
      </c>
      <c r="C46" s="125">
        <v>500</v>
      </c>
      <c r="D46" s="125">
        <v>81199</v>
      </c>
      <c r="E46" s="125">
        <v>4030</v>
      </c>
      <c r="F46" s="125">
        <v>495</v>
      </c>
      <c r="G46" s="125">
        <v>6395</v>
      </c>
      <c r="H46" s="125" t="s">
        <v>161</v>
      </c>
      <c r="I46" s="128" t="e">
        <f>-ROUND(#REF!,0)</f>
        <v>#REF!</v>
      </c>
      <c r="J46" s="128" t="e">
        <f>-ROUND(#REF!,0)</f>
        <v>#REF!</v>
      </c>
      <c r="K46" s="128" t="e">
        <f>-ROUND(#REF!,0)</f>
        <v>#REF!</v>
      </c>
      <c r="L46" s="128" t="e">
        <f>-ROUND(#REF!,0)</f>
        <v>#REF!</v>
      </c>
      <c r="M46" s="128" t="e">
        <f>-ROUND(#REF!,0)</f>
        <v>#REF!</v>
      </c>
      <c r="N46" s="128" t="e">
        <f>-ROUND(#REF!,0)</f>
        <v>#REF!</v>
      </c>
      <c r="O46" s="128" t="e">
        <f>-ROUND(#REF!,0)</f>
        <v>#REF!</v>
      </c>
      <c r="P46" s="128" t="e">
        <f>-ROUND(#REF!,0)</f>
        <v>#REF!</v>
      </c>
      <c r="Q46" s="128" t="e">
        <f>-ROUND(#REF!,0)</f>
        <v>#REF!</v>
      </c>
      <c r="R46" s="128" t="e">
        <f>-ROUND(#REF!,0)</f>
        <v>#REF!</v>
      </c>
      <c r="S46" s="128" t="e">
        <f>-ROUND(#REF!,0)</f>
        <v>#REF!</v>
      </c>
      <c r="T46" s="128" t="e">
        <f>-ROUND(#REF!,0)</f>
        <v>#REF!</v>
      </c>
      <c r="U46" s="128" t="e">
        <f t="shared" si="0"/>
        <v>#REF!</v>
      </c>
    </row>
    <row r="47" spans="1:23" s="241" customFormat="1" x14ac:dyDescent="0.2">
      <c r="A47" s="266" t="s">
        <v>174</v>
      </c>
      <c r="B47" s="266" t="s">
        <v>124</v>
      </c>
      <c r="C47" s="266">
        <v>500</v>
      </c>
      <c r="D47" s="266">
        <v>81199</v>
      </c>
      <c r="E47" s="266">
        <v>4030</v>
      </c>
      <c r="F47" s="266">
        <v>495</v>
      </c>
      <c r="G47" s="266">
        <v>6530</v>
      </c>
      <c r="H47" s="266" t="s">
        <v>161</v>
      </c>
      <c r="I47" s="268" t="e">
        <f>-#REF!</f>
        <v>#REF!</v>
      </c>
      <c r="J47" s="268" t="e">
        <f>-#REF!</f>
        <v>#REF!</v>
      </c>
      <c r="K47" s="268" t="e">
        <f>-#REF!</f>
        <v>#REF!</v>
      </c>
      <c r="L47" s="268" t="e">
        <f>-#REF!</f>
        <v>#REF!</v>
      </c>
      <c r="M47" s="268" t="e">
        <f>-#REF!</f>
        <v>#REF!</v>
      </c>
      <c r="N47" s="268" t="e">
        <f>-#REF!</f>
        <v>#REF!</v>
      </c>
      <c r="O47" s="268" t="e">
        <f>-#REF!</f>
        <v>#REF!</v>
      </c>
      <c r="P47" s="268" t="e">
        <f>-#REF!</f>
        <v>#REF!</v>
      </c>
      <c r="Q47" s="268" t="e">
        <f>-#REF!</f>
        <v>#REF!</v>
      </c>
      <c r="R47" s="268" t="e">
        <f>-#REF!</f>
        <v>#REF!</v>
      </c>
      <c r="S47" s="268" t="e">
        <f>-#REF!</f>
        <v>#REF!</v>
      </c>
      <c r="T47" s="268" t="e">
        <f>-#REF!</f>
        <v>#REF!</v>
      </c>
      <c r="U47" s="268" t="e">
        <f t="shared" si="0"/>
        <v>#REF!</v>
      </c>
      <c r="V47" s="266"/>
      <c r="W47" s="266"/>
    </row>
    <row r="48" spans="1:23" x14ac:dyDescent="0.2">
      <c r="A48" s="125" t="s">
        <v>70</v>
      </c>
      <c r="B48" s="125" t="s">
        <v>125</v>
      </c>
      <c r="C48" s="125">
        <v>500</v>
      </c>
      <c r="D48" s="125">
        <v>84020</v>
      </c>
      <c r="E48" s="125"/>
      <c r="F48" s="125">
        <v>801</v>
      </c>
      <c r="G48" s="125">
        <v>2705</v>
      </c>
      <c r="H48" s="125" t="s">
        <v>161</v>
      </c>
      <c r="I48" s="128" t="e">
        <f>#REF!</f>
        <v>#REF!</v>
      </c>
      <c r="J48" s="128" t="e">
        <f>#REF!</f>
        <v>#REF!</v>
      </c>
      <c r="K48" s="128" t="e">
        <f>#REF!</f>
        <v>#REF!</v>
      </c>
      <c r="L48" s="128" t="e">
        <f>#REF!</f>
        <v>#REF!</v>
      </c>
      <c r="M48" s="128" t="e">
        <f>#REF!</f>
        <v>#REF!</v>
      </c>
      <c r="N48" s="128" t="e">
        <f>#REF!</f>
        <v>#REF!</v>
      </c>
      <c r="O48" s="128" t="e">
        <f>#REF!</f>
        <v>#REF!</v>
      </c>
      <c r="P48" s="128" t="e">
        <f>#REF!</f>
        <v>#REF!</v>
      </c>
      <c r="Q48" s="128" t="e">
        <f>#REF!</f>
        <v>#REF!</v>
      </c>
      <c r="R48" s="128" t="e">
        <f>#REF!</f>
        <v>#REF!</v>
      </c>
      <c r="S48" s="128" t="e">
        <f>#REF!</f>
        <v>#REF!</v>
      </c>
      <c r="T48" s="128" t="e">
        <f>#REF!</f>
        <v>#REF!</v>
      </c>
      <c r="U48" s="128" t="e">
        <f t="shared" si="0"/>
        <v>#REF!</v>
      </c>
    </row>
    <row r="49" spans="1:21" x14ac:dyDescent="0.2">
      <c r="A49" s="125" t="s">
        <v>70</v>
      </c>
      <c r="B49" s="125" t="s">
        <v>126</v>
      </c>
      <c r="C49" s="125">
        <v>500</v>
      </c>
      <c r="D49" s="125">
        <v>84020</v>
      </c>
      <c r="E49" s="125">
        <v>5403</v>
      </c>
      <c r="F49" s="125">
        <v>804</v>
      </c>
      <c r="G49" s="125">
        <v>2673</v>
      </c>
      <c r="H49" s="125" t="s">
        <v>161</v>
      </c>
      <c r="I49" s="128" t="e">
        <f>ROUND(#REF!,0)</f>
        <v>#REF!</v>
      </c>
      <c r="J49" s="128" t="e">
        <f>ROUND(#REF!,0)</f>
        <v>#REF!</v>
      </c>
      <c r="K49" s="128" t="e">
        <f>ROUND(#REF!,0)</f>
        <v>#REF!</v>
      </c>
      <c r="L49" s="128" t="e">
        <f>ROUND(#REF!,0)</f>
        <v>#REF!</v>
      </c>
      <c r="M49" s="128" t="e">
        <f>ROUND(#REF!,0)</f>
        <v>#REF!</v>
      </c>
      <c r="N49" s="128" t="e">
        <f>ROUND(#REF!,0)</f>
        <v>#REF!</v>
      </c>
      <c r="O49" s="128" t="e">
        <f>ROUND(#REF!,0)</f>
        <v>#REF!</v>
      </c>
      <c r="P49" s="128" t="e">
        <f>ROUND(#REF!,0)</f>
        <v>#REF!</v>
      </c>
      <c r="Q49" s="128" t="e">
        <f>ROUND(#REF!,0)</f>
        <v>#REF!</v>
      </c>
      <c r="R49" s="128" t="e">
        <f>ROUND(#REF!,0)</f>
        <v>#REF!</v>
      </c>
      <c r="S49" s="128" t="e">
        <f>ROUND(#REF!,0)</f>
        <v>#REF!</v>
      </c>
      <c r="T49" s="128" t="e">
        <f>ROUND(#REF!,0)</f>
        <v>#REF!</v>
      </c>
      <c r="U49" s="128" t="e">
        <f t="shared" si="0"/>
        <v>#REF!</v>
      </c>
    </row>
    <row r="50" spans="1:21" x14ac:dyDescent="0.2">
      <c r="A50" s="125" t="s">
        <v>70</v>
      </c>
      <c r="B50" s="125" t="s">
        <v>127</v>
      </c>
      <c r="C50" s="125">
        <v>500</v>
      </c>
      <c r="D50" s="125">
        <v>84020</v>
      </c>
      <c r="E50" s="125">
        <v>5403</v>
      </c>
      <c r="F50" s="125">
        <v>804</v>
      </c>
      <c r="G50" s="125">
        <v>2700</v>
      </c>
      <c r="H50" s="125" t="s">
        <v>161</v>
      </c>
      <c r="I50" s="128" t="e">
        <f>ROUND(#REF!,0)</f>
        <v>#REF!</v>
      </c>
      <c r="J50" s="128" t="e">
        <f>ROUND(#REF!,0)</f>
        <v>#REF!</v>
      </c>
      <c r="K50" s="128" t="e">
        <f>ROUND(#REF!,0)</f>
        <v>#REF!</v>
      </c>
      <c r="L50" s="128" t="e">
        <f>ROUND(#REF!,0)</f>
        <v>#REF!</v>
      </c>
      <c r="M50" s="128" t="e">
        <f>ROUND(#REF!,0)</f>
        <v>#REF!</v>
      </c>
      <c r="N50" s="128" t="e">
        <f>ROUND(#REF!,0)</f>
        <v>#REF!</v>
      </c>
      <c r="O50" s="128" t="e">
        <f>ROUND(#REF!,0)</f>
        <v>#REF!</v>
      </c>
      <c r="P50" s="128" t="e">
        <f>ROUND(#REF!,0)</f>
        <v>#REF!</v>
      </c>
      <c r="Q50" s="128" t="e">
        <f>ROUND(#REF!,0)</f>
        <v>#REF!</v>
      </c>
      <c r="R50" s="128" t="e">
        <f>ROUND(#REF!,0)</f>
        <v>#REF!</v>
      </c>
      <c r="S50" s="128" t="e">
        <f>ROUND(#REF!,0)</f>
        <v>#REF!</v>
      </c>
      <c r="T50" s="128" t="e">
        <f>ROUND(#REF!,0)</f>
        <v>#REF!</v>
      </c>
      <c r="U50" s="128" t="e">
        <f t="shared" si="0"/>
        <v>#REF!</v>
      </c>
    </row>
    <row r="51" spans="1:21" x14ac:dyDescent="0.2">
      <c r="A51" s="125" t="s">
        <v>70</v>
      </c>
      <c r="B51" s="125" t="s">
        <v>128</v>
      </c>
      <c r="C51" s="125">
        <v>500</v>
      </c>
      <c r="D51" s="125">
        <v>84020</v>
      </c>
      <c r="E51" s="125">
        <v>5401</v>
      </c>
      <c r="F51" s="125">
        <v>804</v>
      </c>
      <c r="G51" s="125">
        <v>2910</v>
      </c>
      <c r="H51" s="125" t="s">
        <v>161</v>
      </c>
      <c r="I51" s="128" t="e">
        <f>ROUND(#REF!,0)</f>
        <v>#REF!</v>
      </c>
      <c r="J51" s="128" t="e">
        <f>ROUND(#REF!,0)</f>
        <v>#REF!</v>
      </c>
      <c r="K51" s="128" t="e">
        <f>ROUND(#REF!,0)</f>
        <v>#REF!</v>
      </c>
      <c r="L51" s="128" t="e">
        <f>ROUND(#REF!,0)</f>
        <v>#REF!</v>
      </c>
      <c r="M51" s="128" t="e">
        <f>ROUND(#REF!,0)</f>
        <v>#REF!</v>
      </c>
      <c r="N51" s="128" t="e">
        <f>ROUND(#REF!,0)</f>
        <v>#REF!</v>
      </c>
      <c r="O51" s="128" t="e">
        <f>ROUND(#REF!,0)</f>
        <v>#REF!</v>
      </c>
      <c r="P51" s="128" t="e">
        <f>ROUND(#REF!,0)</f>
        <v>#REF!</v>
      </c>
      <c r="Q51" s="128" t="e">
        <f>ROUND(#REF!,0)</f>
        <v>#REF!</v>
      </c>
      <c r="R51" s="128" t="e">
        <f>ROUND(#REF!,0)</f>
        <v>#REF!</v>
      </c>
      <c r="S51" s="128" t="e">
        <f>ROUND(#REF!,0)</f>
        <v>#REF!</v>
      </c>
      <c r="T51" s="128" t="e">
        <f>ROUND(#REF!,0)</f>
        <v>#REF!</v>
      </c>
      <c r="U51" s="128" t="e">
        <f t="shared" si="0"/>
        <v>#REF!</v>
      </c>
    </row>
    <row r="52" spans="1:21" x14ac:dyDescent="0.2">
      <c r="A52" s="125" t="s">
        <v>70</v>
      </c>
      <c r="B52" s="125" t="s">
        <v>129</v>
      </c>
      <c r="C52" s="125">
        <v>500</v>
      </c>
      <c r="D52" s="125">
        <v>84020</v>
      </c>
      <c r="E52" s="125">
        <v>5402</v>
      </c>
      <c r="F52" s="125">
        <v>804</v>
      </c>
      <c r="G52" s="125">
        <v>2920</v>
      </c>
      <c r="H52" s="125" t="s">
        <v>161</v>
      </c>
      <c r="I52" s="128" t="e">
        <f>ROUND(#REF!,0)</f>
        <v>#REF!</v>
      </c>
      <c r="J52" s="128" t="e">
        <f>ROUND(#REF!,0)</f>
        <v>#REF!</v>
      </c>
      <c r="K52" s="128" t="e">
        <f>ROUND(#REF!,0)</f>
        <v>#REF!</v>
      </c>
      <c r="L52" s="128" t="e">
        <f>ROUND(#REF!,0)</f>
        <v>#REF!</v>
      </c>
      <c r="M52" s="128" t="e">
        <f>ROUND(#REF!,0)</f>
        <v>#REF!</v>
      </c>
      <c r="N52" s="128" t="e">
        <f>ROUND(#REF!,0)</f>
        <v>#REF!</v>
      </c>
      <c r="O52" s="128" t="e">
        <f>ROUND(#REF!,0)</f>
        <v>#REF!</v>
      </c>
      <c r="P52" s="128" t="e">
        <f>ROUND(#REF!,0)</f>
        <v>#REF!</v>
      </c>
      <c r="Q52" s="128" t="e">
        <f>ROUND(#REF!,0)</f>
        <v>#REF!</v>
      </c>
      <c r="R52" s="128" t="e">
        <f>ROUND(#REF!,0)</f>
        <v>#REF!</v>
      </c>
      <c r="S52" s="128" t="e">
        <f>ROUND(#REF!,0)</f>
        <v>#REF!</v>
      </c>
      <c r="T52" s="128" t="e">
        <f>ROUND(#REF!,0)</f>
        <v>#REF!</v>
      </c>
      <c r="U52" s="128" t="e">
        <f t="shared" si="0"/>
        <v>#REF!</v>
      </c>
    </row>
    <row r="53" spans="1:21" x14ac:dyDescent="0.2">
      <c r="A53" s="125" t="s">
        <v>70</v>
      </c>
      <c r="B53" s="125" t="s">
        <v>130</v>
      </c>
      <c r="C53" s="125">
        <v>500</v>
      </c>
      <c r="D53" s="125">
        <v>84020</v>
      </c>
      <c r="E53" s="125">
        <v>5403</v>
      </c>
      <c r="F53" s="125">
        <v>804</v>
      </c>
      <c r="G53" s="125">
        <v>2685</v>
      </c>
      <c r="H53" s="125" t="s">
        <v>161</v>
      </c>
      <c r="I53" s="128" t="e">
        <f>ROUND(#REF!,0)</f>
        <v>#REF!</v>
      </c>
      <c r="J53" s="128" t="e">
        <f>ROUND(#REF!,0)</f>
        <v>#REF!</v>
      </c>
      <c r="K53" s="128" t="e">
        <f>ROUND(#REF!,0)</f>
        <v>#REF!</v>
      </c>
      <c r="L53" s="128" t="e">
        <f>ROUND(#REF!,0)</f>
        <v>#REF!</v>
      </c>
      <c r="M53" s="128" t="e">
        <f>ROUND(#REF!,0)</f>
        <v>#REF!</v>
      </c>
      <c r="N53" s="128" t="e">
        <f>ROUND(#REF!,0)</f>
        <v>#REF!</v>
      </c>
      <c r="O53" s="128" t="e">
        <f>ROUND(#REF!,0)</f>
        <v>#REF!</v>
      </c>
      <c r="P53" s="128" t="e">
        <f>ROUND(#REF!,0)</f>
        <v>#REF!</v>
      </c>
      <c r="Q53" s="128" t="e">
        <f>ROUND(#REF!,0)</f>
        <v>#REF!</v>
      </c>
      <c r="R53" s="128" t="e">
        <f>ROUND(#REF!,0)</f>
        <v>#REF!</v>
      </c>
      <c r="S53" s="128" t="e">
        <f>ROUND(#REF!,0)</f>
        <v>#REF!</v>
      </c>
      <c r="T53" s="128" t="e">
        <f>ROUND(#REF!,0)</f>
        <v>#REF!</v>
      </c>
      <c r="U53" s="128" t="e">
        <f t="shared" si="0"/>
        <v>#REF!</v>
      </c>
    </row>
    <row r="54" spans="1:21" x14ac:dyDescent="0.2">
      <c r="A54" s="125" t="s">
        <v>70</v>
      </c>
      <c r="B54" s="125" t="s">
        <v>131</v>
      </c>
      <c r="C54" s="125">
        <v>500</v>
      </c>
      <c r="D54" s="125">
        <v>84020</v>
      </c>
      <c r="E54" s="125">
        <v>5401</v>
      </c>
      <c r="F54" s="125">
        <v>804</v>
      </c>
      <c r="G54" s="125">
        <v>2695</v>
      </c>
      <c r="H54" s="125" t="s">
        <v>161</v>
      </c>
      <c r="I54" s="128" t="e">
        <f>ROUND(#REF!,0)</f>
        <v>#REF!</v>
      </c>
      <c r="J54" s="128" t="e">
        <f>ROUND(#REF!,0)</f>
        <v>#REF!</v>
      </c>
      <c r="K54" s="128" t="e">
        <f>ROUND(#REF!,0)</f>
        <v>#REF!</v>
      </c>
      <c r="L54" s="128" t="e">
        <f>ROUND(#REF!,0)</f>
        <v>#REF!</v>
      </c>
      <c r="M54" s="128" t="e">
        <f>ROUND(#REF!,0)</f>
        <v>#REF!</v>
      </c>
      <c r="N54" s="128" t="e">
        <f>ROUND(#REF!,0)</f>
        <v>#REF!</v>
      </c>
      <c r="O54" s="128" t="e">
        <f>ROUND(#REF!,0)</f>
        <v>#REF!</v>
      </c>
      <c r="P54" s="128" t="e">
        <f>ROUND(#REF!,0)</f>
        <v>#REF!</v>
      </c>
      <c r="Q54" s="128" t="e">
        <f>ROUND(#REF!,0)</f>
        <v>#REF!</v>
      </c>
      <c r="R54" s="128" t="e">
        <f>ROUND(#REF!,0)</f>
        <v>#REF!</v>
      </c>
      <c r="S54" s="128" t="e">
        <f>ROUND(#REF!,0)</f>
        <v>#REF!</v>
      </c>
      <c r="T54" s="128" t="e">
        <f>ROUND(#REF!,0)</f>
        <v>#REF!</v>
      </c>
      <c r="U54" s="128" t="e">
        <f t="shared" si="0"/>
        <v>#REF!</v>
      </c>
    </row>
    <row r="55" spans="1:21" x14ac:dyDescent="0.2">
      <c r="A55" s="125" t="s">
        <v>70</v>
      </c>
      <c r="B55" s="125" t="s">
        <v>132</v>
      </c>
      <c r="C55" s="125">
        <v>500</v>
      </c>
      <c r="D55" s="125">
        <v>84020</v>
      </c>
      <c r="E55" s="125">
        <v>5403</v>
      </c>
      <c r="F55" s="125">
        <v>804</v>
      </c>
      <c r="G55" s="125">
        <v>2955</v>
      </c>
      <c r="H55" s="125" t="s">
        <v>161</v>
      </c>
      <c r="I55" s="128" t="e">
        <f>ROUND(#REF!,0)</f>
        <v>#REF!</v>
      </c>
      <c r="J55" s="128" t="e">
        <f>ROUND(#REF!,0)</f>
        <v>#REF!</v>
      </c>
      <c r="K55" s="128" t="e">
        <f>ROUND(#REF!,0)</f>
        <v>#REF!</v>
      </c>
      <c r="L55" s="128" t="e">
        <f>ROUND(#REF!,0)</f>
        <v>#REF!</v>
      </c>
      <c r="M55" s="128" t="e">
        <f>ROUND(#REF!,0)</f>
        <v>#REF!</v>
      </c>
      <c r="N55" s="128" t="e">
        <f>ROUND(#REF!,0)</f>
        <v>#REF!</v>
      </c>
      <c r="O55" s="128" t="e">
        <f>ROUND(#REF!,0)</f>
        <v>#REF!</v>
      </c>
      <c r="P55" s="128" t="e">
        <f>ROUND(#REF!,0)</f>
        <v>#REF!</v>
      </c>
      <c r="Q55" s="128" t="e">
        <f>ROUND(#REF!,0)</f>
        <v>#REF!</v>
      </c>
      <c r="R55" s="128" t="e">
        <f>ROUND(#REF!,0)</f>
        <v>#REF!</v>
      </c>
      <c r="S55" s="128" t="e">
        <f>ROUND(#REF!,0)</f>
        <v>#REF!</v>
      </c>
      <c r="T55" s="128" t="e">
        <f>ROUND(#REF!,0)</f>
        <v>#REF!</v>
      </c>
      <c r="U55" s="128" t="e">
        <f t="shared" si="0"/>
        <v>#REF!</v>
      </c>
    </row>
    <row r="56" spans="1:21" x14ac:dyDescent="0.2">
      <c r="A56" s="125" t="s">
        <v>70</v>
      </c>
      <c r="B56" s="125" t="s">
        <v>133</v>
      </c>
      <c r="C56" s="125">
        <v>500</v>
      </c>
      <c r="D56" s="125">
        <v>84020</v>
      </c>
      <c r="E56" s="125">
        <v>5410</v>
      </c>
      <c r="F56" s="125">
        <v>805</v>
      </c>
      <c r="G56" s="125">
        <v>2650</v>
      </c>
      <c r="H56" s="125" t="s">
        <v>161</v>
      </c>
      <c r="I56" s="128" t="e">
        <f>ROUND(#REF!,0)</f>
        <v>#REF!</v>
      </c>
      <c r="J56" s="128" t="e">
        <f>ROUND(#REF!,0)</f>
        <v>#REF!</v>
      </c>
      <c r="K56" s="128" t="e">
        <f>ROUND(#REF!,0)</f>
        <v>#REF!</v>
      </c>
      <c r="L56" s="128" t="e">
        <f>ROUND(#REF!,0)</f>
        <v>#REF!</v>
      </c>
      <c r="M56" s="128" t="e">
        <f>ROUND(#REF!,0)</f>
        <v>#REF!</v>
      </c>
      <c r="N56" s="128" t="e">
        <f>ROUND(#REF!,0)</f>
        <v>#REF!</v>
      </c>
      <c r="O56" s="128" t="e">
        <f>ROUND(#REF!,0)</f>
        <v>#REF!</v>
      </c>
      <c r="P56" s="128" t="e">
        <f>ROUND(#REF!,0)</f>
        <v>#REF!</v>
      </c>
      <c r="Q56" s="128" t="e">
        <f>ROUND(#REF!,0)</f>
        <v>#REF!</v>
      </c>
      <c r="R56" s="128" t="e">
        <f>ROUND(#REF!,0)</f>
        <v>#REF!</v>
      </c>
      <c r="S56" s="128" t="e">
        <f>ROUND(#REF!,0)</f>
        <v>#REF!</v>
      </c>
      <c r="T56" s="128" t="e">
        <f>ROUND(#REF!,0)</f>
        <v>#REF!</v>
      </c>
      <c r="U56" s="128" t="e">
        <f t="shared" si="0"/>
        <v>#REF!</v>
      </c>
    </row>
    <row r="57" spans="1:21" x14ac:dyDescent="0.2">
      <c r="A57" s="125" t="s">
        <v>70</v>
      </c>
      <c r="B57" s="125" t="s">
        <v>134</v>
      </c>
      <c r="C57" s="125">
        <v>500</v>
      </c>
      <c r="D57" s="125">
        <v>84020</v>
      </c>
      <c r="E57" s="125">
        <v>5410</v>
      </c>
      <c r="F57" s="125">
        <v>805</v>
      </c>
      <c r="G57" s="125">
        <v>2655</v>
      </c>
      <c r="H57" s="125" t="s">
        <v>161</v>
      </c>
      <c r="I57" s="128" t="e">
        <f>ROUND(#REF!,0)</f>
        <v>#REF!</v>
      </c>
      <c r="J57" s="128" t="e">
        <f>ROUND(#REF!,0)</f>
        <v>#REF!</v>
      </c>
      <c r="K57" s="128" t="e">
        <f>ROUND(#REF!,0)</f>
        <v>#REF!</v>
      </c>
      <c r="L57" s="128" t="e">
        <f>ROUND(#REF!,0)</f>
        <v>#REF!</v>
      </c>
      <c r="M57" s="128" t="e">
        <f>ROUND(#REF!,0)</f>
        <v>#REF!</v>
      </c>
      <c r="N57" s="128" t="e">
        <f>ROUND(#REF!,0)</f>
        <v>#REF!</v>
      </c>
      <c r="O57" s="128" t="e">
        <f>ROUND(#REF!,0)</f>
        <v>#REF!</v>
      </c>
      <c r="P57" s="128" t="e">
        <f>ROUND(#REF!,0)</f>
        <v>#REF!</v>
      </c>
      <c r="Q57" s="128" t="e">
        <f>ROUND(#REF!,0)</f>
        <v>#REF!</v>
      </c>
      <c r="R57" s="128" t="e">
        <f>ROUND(#REF!,0)</f>
        <v>#REF!</v>
      </c>
      <c r="S57" s="128" t="e">
        <f>ROUND(#REF!,0)</f>
        <v>#REF!</v>
      </c>
      <c r="T57" s="128" t="e">
        <f>ROUND(#REF!,0)</f>
        <v>#REF!</v>
      </c>
      <c r="U57" s="128" t="e">
        <f t="shared" si="0"/>
        <v>#REF!</v>
      </c>
    </row>
    <row r="58" spans="1:21" x14ac:dyDescent="0.2">
      <c r="A58" s="125" t="s">
        <v>70</v>
      </c>
      <c r="B58" s="125" t="s">
        <v>135</v>
      </c>
      <c r="C58" s="125">
        <v>500</v>
      </c>
      <c r="D58" s="125">
        <v>84020</v>
      </c>
      <c r="E58" s="125">
        <v>5402</v>
      </c>
      <c r="F58" s="125">
        <v>805</v>
      </c>
      <c r="G58" s="125">
        <v>2890</v>
      </c>
      <c r="H58" s="125" t="s">
        <v>161</v>
      </c>
      <c r="I58" s="128" t="e">
        <f>ROUND(#REF!,0)</f>
        <v>#REF!</v>
      </c>
      <c r="J58" s="128" t="e">
        <f>ROUND(#REF!,0)</f>
        <v>#REF!</v>
      </c>
      <c r="K58" s="128" t="e">
        <f>ROUND(#REF!,0)</f>
        <v>#REF!</v>
      </c>
      <c r="L58" s="128" t="e">
        <f>ROUND(#REF!,0)</f>
        <v>#REF!</v>
      </c>
      <c r="M58" s="128" t="e">
        <f>ROUND(#REF!,0)</f>
        <v>#REF!</v>
      </c>
      <c r="N58" s="128" t="e">
        <f>ROUND(#REF!,0)</f>
        <v>#REF!</v>
      </c>
      <c r="O58" s="128" t="e">
        <f>ROUND(#REF!,0)</f>
        <v>#REF!</v>
      </c>
      <c r="P58" s="128" t="e">
        <f>ROUND(#REF!,0)</f>
        <v>#REF!</v>
      </c>
      <c r="Q58" s="128" t="e">
        <f>ROUND(#REF!,0)</f>
        <v>#REF!</v>
      </c>
      <c r="R58" s="128" t="e">
        <f>ROUND(#REF!,0)</f>
        <v>#REF!</v>
      </c>
      <c r="S58" s="128" t="e">
        <f>ROUND(#REF!,0)</f>
        <v>#REF!</v>
      </c>
      <c r="T58" s="128" t="e">
        <f>ROUND(#REF!,0)</f>
        <v>#REF!</v>
      </c>
      <c r="U58" s="128" t="e">
        <f t="shared" si="0"/>
        <v>#REF!</v>
      </c>
    </row>
    <row r="59" spans="1:21" x14ac:dyDescent="0.2">
      <c r="A59" s="125" t="s">
        <v>70</v>
      </c>
      <c r="B59" s="125" t="s">
        <v>136</v>
      </c>
      <c r="C59" s="125">
        <v>500</v>
      </c>
      <c r="D59" s="125">
        <v>84020</v>
      </c>
      <c r="E59" s="125">
        <v>5402</v>
      </c>
      <c r="F59" s="125">
        <v>805</v>
      </c>
      <c r="G59" s="125">
        <v>2950</v>
      </c>
      <c r="H59" s="125" t="s">
        <v>161</v>
      </c>
      <c r="I59" s="128" t="e">
        <f>ROUND(#REF!,0)</f>
        <v>#REF!</v>
      </c>
      <c r="J59" s="128" t="e">
        <f>ROUND(#REF!,0)</f>
        <v>#REF!</v>
      </c>
      <c r="K59" s="128" t="e">
        <f>ROUND(#REF!,0)</f>
        <v>#REF!</v>
      </c>
      <c r="L59" s="128" t="e">
        <f>ROUND(#REF!,0)</f>
        <v>#REF!</v>
      </c>
      <c r="M59" s="128" t="e">
        <f>ROUND(#REF!,0)</f>
        <v>#REF!</v>
      </c>
      <c r="N59" s="128" t="e">
        <f>ROUND(#REF!,0)</f>
        <v>#REF!</v>
      </c>
      <c r="O59" s="128" t="e">
        <f>ROUND(#REF!,0)</f>
        <v>#REF!</v>
      </c>
      <c r="P59" s="128" t="e">
        <f>ROUND(#REF!,0)</f>
        <v>#REF!</v>
      </c>
      <c r="Q59" s="128" t="e">
        <f>ROUND(#REF!,0)</f>
        <v>#REF!</v>
      </c>
      <c r="R59" s="128" t="e">
        <f>ROUND(#REF!,0)</f>
        <v>#REF!</v>
      </c>
      <c r="S59" s="128" t="e">
        <f>ROUND(#REF!,0)</f>
        <v>#REF!</v>
      </c>
      <c r="T59" s="128" t="e">
        <f>ROUND(#REF!,0)</f>
        <v>#REF!</v>
      </c>
      <c r="U59" s="128" t="e">
        <f t="shared" si="0"/>
        <v>#REF!</v>
      </c>
    </row>
    <row r="60" spans="1:21" x14ac:dyDescent="0.2">
      <c r="A60" s="125" t="s">
        <v>70</v>
      </c>
      <c r="B60" s="125" t="s">
        <v>137</v>
      </c>
      <c r="C60" s="125">
        <v>500</v>
      </c>
      <c r="D60" s="125">
        <v>84020</v>
      </c>
      <c r="E60" s="125">
        <v>5402</v>
      </c>
      <c r="F60" s="125">
        <v>805</v>
      </c>
      <c r="G60" s="125">
        <v>2940</v>
      </c>
      <c r="H60" s="125" t="s">
        <v>161</v>
      </c>
      <c r="I60" s="128" t="e">
        <f>ROUND(#REF!,0)</f>
        <v>#REF!</v>
      </c>
      <c r="J60" s="128" t="e">
        <f>ROUND(#REF!,0)</f>
        <v>#REF!</v>
      </c>
      <c r="K60" s="128" t="e">
        <f>ROUND(#REF!,0)</f>
        <v>#REF!</v>
      </c>
      <c r="L60" s="128" t="e">
        <f>ROUND(#REF!,0)</f>
        <v>#REF!</v>
      </c>
      <c r="M60" s="128" t="e">
        <f>ROUND(#REF!,0)</f>
        <v>#REF!</v>
      </c>
      <c r="N60" s="128" t="e">
        <f>ROUND(#REF!,0)</f>
        <v>#REF!</v>
      </c>
      <c r="O60" s="128" t="e">
        <f>ROUND(#REF!,0)</f>
        <v>#REF!</v>
      </c>
      <c r="P60" s="128" t="e">
        <f>ROUND(#REF!,0)</f>
        <v>#REF!</v>
      </c>
      <c r="Q60" s="128" t="e">
        <f>ROUND(#REF!,0)</f>
        <v>#REF!</v>
      </c>
      <c r="R60" s="128" t="e">
        <f>ROUND(#REF!,0)</f>
        <v>#REF!</v>
      </c>
      <c r="S60" s="128" t="e">
        <f>ROUND(#REF!,0)</f>
        <v>#REF!</v>
      </c>
      <c r="T60" s="128" t="e">
        <f>ROUND(#REF!,0)</f>
        <v>#REF!</v>
      </c>
      <c r="U60" s="128" t="e">
        <f t="shared" si="0"/>
        <v>#REF!</v>
      </c>
    </row>
    <row r="61" spans="1:21" x14ac:dyDescent="0.2">
      <c r="A61" s="125" t="s">
        <v>70</v>
      </c>
      <c r="B61" s="125" t="s">
        <v>138</v>
      </c>
      <c r="C61" s="125">
        <v>500</v>
      </c>
      <c r="D61" s="125">
        <v>84020</v>
      </c>
      <c r="E61" s="125">
        <v>5408</v>
      </c>
      <c r="F61" s="125">
        <v>805</v>
      </c>
      <c r="G61" s="125">
        <v>2885</v>
      </c>
      <c r="H61" s="125" t="s">
        <v>161</v>
      </c>
      <c r="I61" s="128" t="e">
        <f>ROUND(#REF!,0)</f>
        <v>#REF!</v>
      </c>
      <c r="J61" s="128" t="e">
        <f>ROUND(#REF!,0)</f>
        <v>#REF!</v>
      </c>
      <c r="K61" s="128" t="e">
        <f>ROUND(#REF!,0)</f>
        <v>#REF!</v>
      </c>
      <c r="L61" s="128" t="e">
        <f>ROUND(#REF!,0)</f>
        <v>#REF!</v>
      </c>
      <c r="M61" s="128" t="e">
        <f>ROUND(#REF!,0)</f>
        <v>#REF!</v>
      </c>
      <c r="N61" s="128" t="e">
        <f>ROUND(#REF!,0)</f>
        <v>#REF!</v>
      </c>
      <c r="O61" s="128" t="e">
        <f>ROUND(#REF!,0)</f>
        <v>#REF!</v>
      </c>
      <c r="P61" s="128" t="e">
        <f>ROUND(#REF!,0)</f>
        <v>#REF!</v>
      </c>
      <c r="Q61" s="128" t="e">
        <f>ROUND(#REF!,0)</f>
        <v>#REF!</v>
      </c>
      <c r="R61" s="128" t="e">
        <f>ROUND(#REF!,0)</f>
        <v>#REF!</v>
      </c>
      <c r="S61" s="128" t="e">
        <f>ROUND(#REF!,0)</f>
        <v>#REF!</v>
      </c>
      <c r="T61" s="128" t="e">
        <f>ROUND(#REF!,0)</f>
        <v>#REF!</v>
      </c>
      <c r="U61" s="128" t="e">
        <f t="shared" si="0"/>
        <v>#REF!</v>
      </c>
    </row>
    <row r="62" spans="1:21" x14ac:dyDescent="0.2">
      <c r="A62" s="125" t="s">
        <v>70</v>
      </c>
      <c r="B62" s="125" t="s">
        <v>139</v>
      </c>
      <c r="C62" s="125">
        <v>500</v>
      </c>
      <c r="D62" s="125">
        <v>84020</v>
      </c>
      <c r="E62" s="125">
        <v>5054</v>
      </c>
      <c r="F62" s="125">
        <v>812</v>
      </c>
      <c r="G62" s="125">
        <v>2100</v>
      </c>
      <c r="H62" s="125" t="s">
        <v>161</v>
      </c>
      <c r="I62" s="128" t="e">
        <f>ROUND(#REF!,0)</f>
        <v>#REF!</v>
      </c>
      <c r="J62" s="128" t="e">
        <f>ROUND(#REF!,0)</f>
        <v>#REF!</v>
      </c>
      <c r="K62" s="128" t="e">
        <f>ROUND(#REF!,0)</f>
        <v>#REF!</v>
      </c>
      <c r="L62" s="128" t="e">
        <f>ROUND(#REF!,0)</f>
        <v>#REF!</v>
      </c>
      <c r="M62" s="128" t="e">
        <f>ROUND(#REF!,0)</f>
        <v>#REF!</v>
      </c>
      <c r="N62" s="128" t="e">
        <f>ROUND(#REF!,0)</f>
        <v>#REF!</v>
      </c>
      <c r="O62" s="128" t="e">
        <f>ROUND(#REF!,0)</f>
        <v>#REF!</v>
      </c>
      <c r="P62" s="128" t="e">
        <f>ROUND(#REF!,0)</f>
        <v>#REF!</v>
      </c>
      <c r="Q62" s="128" t="e">
        <f>ROUND(#REF!,0)</f>
        <v>#REF!</v>
      </c>
      <c r="R62" s="128" t="e">
        <f>ROUND(#REF!,0)</f>
        <v>#REF!</v>
      </c>
      <c r="S62" s="128" t="e">
        <f>ROUND(#REF!,0)</f>
        <v>#REF!</v>
      </c>
      <c r="T62" s="128" t="e">
        <f>ROUND(#REF!,0)</f>
        <v>#REF!</v>
      </c>
      <c r="U62" s="128" t="e">
        <f t="shared" si="0"/>
        <v>#REF!</v>
      </c>
    </row>
    <row r="63" spans="1:21" x14ac:dyDescent="0.2">
      <c r="A63" s="12" t="s">
        <v>175</v>
      </c>
      <c r="B63" s="12" t="s">
        <v>71</v>
      </c>
      <c r="C63" s="12">
        <v>500</v>
      </c>
      <c r="D63" s="12">
        <v>83010</v>
      </c>
      <c r="E63" s="12">
        <v>5038</v>
      </c>
      <c r="F63" s="12">
        <v>408</v>
      </c>
      <c r="G63" s="12">
        <v>3170</v>
      </c>
      <c r="H63" s="12" t="s">
        <v>161</v>
      </c>
      <c r="I63" s="128" t="e">
        <f>ROUND(#REF!,0)</f>
        <v>#REF!</v>
      </c>
      <c r="J63" s="128" t="e">
        <f>ROUND(#REF!,0)</f>
        <v>#REF!</v>
      </c>
      <c r="K63" s="128" t="e">
        <f>ROUND(#REF!,0)</f>
        <v>#REF!</v>
      </c>
      <c r="L63" s="128" t="e">
        <f>ROUND(#REF!,0)</f>
        <v>#REF!</v>
      </c>
      <c r="M63" s="128" t="e">
        <f>ROUND(#REF!,0)</f>
        <v>#REF!</v>
      </c>
      <c r="N63" s="128" t="e">
        <f>ROUND(#REF!,0)</f>
        <v>#REF!</v>
      </c>
      <c r="O63" s="128" t="e">
        <f>ROUND(#REF!,0)</f>
        <v>#REF!</v>
      </c>
      <c r="P63" s="128" t="e">
        <f>ROUND(#REF!,0)</f>
        <v>#REF!</v>
      </c>
      <c r="Q63" s="128" t="e">
        <f>ROUND(#REF!,0)</f>
        <v>#REF!</v>
      </c>
      <c r="R63" s="128" t="e">
        <f>ROUND(#REF!,0)</f>
        <v>#REF!</v>
      </c>
      <c r="S63" s="128" t="e">
        <f>ROUND(#REF!,0)</f>
        <v>#REF!</v>
      </c>
      <c r="T63" s="128" t="e">
        <f>ROUND(#REF!,0)</f>
        <v>#REF!</v>
      </c>
      <c r="U63" s="128" t="e">
        <f t="shared" si="0"/>
        <v>#REF!</v>
      </c>
    </row>
    <row r="64" spans="1:21" x14ac:dyDescent="0.2"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</row>
    <row r="65" spans="1:22" x14ac:dyDescent="0.2">
      <c r="B65" s="12" t="s">
        <v>181</v>
      </c>
      <c r="I65" s="128" t="e">
        <f>-SUM(I2:I47)-SUM(I48:I63)</f>
        <v>#REF!</v>
      </c>
      <c r="J65" s="268" t="e">
        <f t="shared" ref="J65:T65" si="1">-SUM(J2:J47)-SUM(J48:J63)</f>
        <v>#REF!</v>
      </c>
      <c r="K65" s="268" t="e">
        <f t="shared" si="1"/>
        <v>#REF!</v>
      </c>
      <c r="L65" s="268" t="e">
        <f t="shared" si="1"/>
        <v>#REF!</v>
      </c>
      <c r="M65" s="268" t="e">
        <f t="shared" si="1"/>
        <v>#REF!</v>
      </c>
      <c r="N65" s="268" t="e">
        <f t="shared" si="1"/>
        <v>#REF!</v>
      </c>
      <c r="O65" s="268" t="e">
        <f t="shared" si="1"/>
        <v>#REF!</v>
      </c>
      <c r="P65" s="268" t="e">
        <f t="shared" si="1"/>
        <v>#REF!</v>
      </c>
      <c r="Q65" s="268" t="e">
        <f t="shared" si="1"/>
        <v>#REF!</v>
      </c>
      <c r="R65" s="268" t="e">
        <f t="shared" si="1"/>
        <v>#REF!</v>
      </c>
      <c r="S65" s="268" t="e">
        <f t="shared" si="1"/>
        <v>#REF!</v>
      </c>
      <c r="T65" s="268" t="e">
        <f t="shared" si="1"/>
        <v>#REF!</v>
      </c>
      <c r="U65" s="128" t="e">
        <f>SUM(I65:T65)</f>
        <v>#REF!</v>
      </c>
    </row>
    <row r="66" spans="1:22" x14ac:dyDescent="0.2">
      <c r="B66" s="12" t="s">
        <v>181</v>
      </c>
      <c r="I66" s="128" t="e">
        <f>+#REF!</f>
        <v>#REF!</v>
      </c>
      <c r="J66" s="128" t="e">
        <f>+#REF!</f>
        <v>#REF!</v>
      </c>
      <c r="K66" s="128" t="e">
        <f>+#REF!</f>
        <v>#REF!</v>
      </c>
      <c r="L66" s="128" t="e">
        <f>+#REF!</f>
        <v>#REF!</v>
      </c>
      <c r="M66" s="128" t="e">
        <f>+#REF!</f>
        <v>#REF!</v>
      </c>
      <c r="N66" s="128" t="e">
        <f>+#REF!</f>
        <v>#REF!</v>
      </c>
      <c r="O66" s="128" t="e">
        <f>+#REF!</f>
        <v>#REF!</v>
      </c>
      <c r="P66" s="128" t="e">
        <f>+#REF!</f>
        <v>#REF!</v>
      </c>
      <c r="Q66" s="128" t="e">
        <f>+#REF!</f>
        <v>#REF!</v>
      </c>
      <c r="R66" s="128" t="e">
        <f>+#REF!</f>
        <v>#REF!</v>
      </c>
      <c r="S66" s="128" t="e">
        <f>+#REF!</f>
        <v>#REF!</v>
      </c>
      <c r="T66" s="128" t="e">
        <f>+#REF!</f>
        <v>#REF!</v>
      </c>
      <c r="U66" s="128" t="e">
        <f>SUM(I66:T66)</f>
        <v>#REF!</v>
      </c>
      <c r="V66" s="128" t="e">
        <f>U66-U65</f>
        <v>#REF!</v>
      </c>
    </row>
    <row r="67" spans="1:22" x14ac:dyDescent="0.2">
      <c r="B67" s="12" t="s">
        <v>181</v>
      </c>
      <c r="I67" s="128" t="e">
        <f>+'Monthly Margin'!#REF!</f>
        <v>#REF!</v>
      </c>
      <c r="J67" s="128" t="e">
        <f>+'Monthly Margin'!#REF!</f>
        <v>#REF!</v>
      </c>
      <c r="K67" s="128" t="e">
        <f>+'Monthly Margin'!#REF!</f>
        <v>#REF!</v>
      </c>
      <c r="L67" s="128" t="e">
        <f>+'Monthly Margin'!#REF!</f>
        <v>#REF!</v>
      </c>
      <c r="M67" s="128" t="e">
        <f>+'Monthly Margin'!#REF!</f>
        <v>#REF!</v>
      </c>
      <c r="N67" s="128" t="e">
        <f>+'Monthly Margin'!#REF!</f>
        <v>#REF!</v>
      </c>
      <c r="O67" s="128" t="e">
        <f>+'Monthly Margin'!#REF!</f>
        <v>#REF!</v>
      </c>
      <c r="P67" s="128" t="e">
        <f>+'Monthly Margin'!#REF!</f>
        <v>#REF!</v>
      </c>
      <c r="Q67" s="128" t="e">
        <f>+'Monthly Margin'!#REF!</f>
        <v>#REF!</v>
      </c>
      <c r="R67" s="128" t="e">
        <f>+'Monthly Margin'!#REF!</f>
        <v>#REF!</v>
      </c>
      <c r="S67" s="128" t="e">
        <f>+'Monthly Margin'!#REF!</f>
        <v>#REF!</v>
      </c>
      <c r="T67" s="128" t="e">
        <f>+'Monthly Margin'!#REF!</f>
        <v>#REF!</v>
      </c>
      <c r="U67" s="128" t="e">
        <f>SUM(I67:T67)</f>
        <v>#REF!</v>
      </c>
    </row>
    <row r="68" spans="1:22" x14ac:dyDescent="0.2"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</row>
    <row r="69" spans="1:22" x14ac:dyDescent="0.2">
      <c r="A69" s="12" t="s">
        <v>176</v>
      </c>
      <c r="B69" s="12" t="s">
        <v>157</v>
      </c>
      <c r="C69" s="12">
        <v>500</v>
      </c>
      <c r="D69" s="12">
        <v>81199</v>
      </c>
      <c r="E69" s="12">
        <v>4001</v>
      </c>
      <c r="F69" s="12">
        <v>480</v>
      </c>
      <c r="G69" s="12">
        <v>6175</v>
      </c>
      <c r="H69" s="12" t="s">
        <v>177</v>
      </c>
      <c r="I69" s="128" t="e">
        <f>-ROUND(#REF!,0)</f>
        <v>#REF!</v>
      </c>
      <c r="J69" s="128" t="e">
        <f>-ROUND(#REF!,0)</f>
        <v>#REF!</v>
      </c>
      <c r="K69" s="128" t="e">
        <f>-ROUND(#REF!,0)</f>
        <v>#REF!</v>
      </c>
      <c r="L69" s="128" t="e">
        <f>-ROUND(#REF!,0)</f>
        <v>#REF!</v>
      </c>
      <c r="M69" s="128" t="e">
        <f>-ROUND(#REF!,0)</f>
        <v>#REF!</v>
      </c>
      <c r="N69" s="128" t="e">
        <f>-ROUND(#REF!,0)</f>
        <v>#REF!</v>
      </c>
      <c r="O69" s="128" t="e">
        <f>-ROUND(#REF!,0)</f>
        <v>#REF!</v>
      </c>
      <c r="P69" s="128" t="e">
        <f>-ROUND(#REF!,0)</f>
        <v>#REF!</v>
      </c>
      <c r="Q69" s="128" t="e">
        <f>-ROUND(#REF!,0)</f>
        <v>#REF!</v>
      </c>
      <c r="R69" s="128" t="e">
        <f>-ROUND(#REF!,0)</f>
        <v>#REF!</v>
      </c>
      <c r="S69" s="128" t="e">
        <f>-ROUND(#REF!,0)</f>
        <v>#REF!</v>
      </c>
      <c r="T69" s="128" t="e">
        <f>-ROUND(#REF!,0)</f>
        <v>#REF!</v>
      </c>
    </row>
    <row r="70" spans="1:22" x14ac:dyDescent="0.2">
      <c r="A70" s="12" t="s">
        <v>176</v>
      </c>
      <c r="B70" s="12" t="s">
        <v>158</v>
      </c>
      <c r="C70" s="12">
        <v>500</v>
      </c>
      <c r="D70" s="12">
        <v>82299</v>
      </c>
      <c r="E70" s="12">
        <v>4001</v>
      </c>
      <c r="F70" s="12">
        <v>480</v>
      </c>
      <c r="G70" s="12">
        <v>6175</v>
      </c>
      <c r="H70" s="12" t="s">
        <v>177</v>
      </c>
      <c r="I70" s="128" t="e">
        <f>-ROUND(#REF!,0)</f>
        <v>#REF!</v>
      </c>
      <c r="J70" s="128" t="e">
        <f>-ROUND(#REF!,0)</f>
        <v>#REF!</v>
      </c>
      <c r="K70" s="128" t="e">
        <f>-ROUND(#REF!,0)</f>
        <v>#REF!</v>
      </c>
      <c r="L70" s="128" t="e">
        <f>-ROUND(#REF!,0)</f>
        <v>#REF!</v>
      </c>
      <c r="M70" s="128" t="e">
        <f>-ROUND(#REF!,0)</f>
        <v>#REF!</v>
      </c>
      <c r="N70" s="128" t="e">
        <f>-ROUND(#REF!,0)</f>
        <v>#REF!</v>
      </c>
      <c r="O70" s="128" t="e">
        <f>-ROUND(#REF!,0)</f>
        <v>#REF!</v>
      </c>
      <c r="P70" s="128" t="e">
        <f>-ROUND(#REF!,0)</f>
        <v>#REF!</v>
      </c>
      <c r="Q70" s="128" t="e">
        <f>-ROUND(#REF!,0)</f>
        <v>#REF!</v>
      </c>
      <c r="R70" s="128" t="e">
        <f>-ROUND(#REF!,0)</f>
        <v>#REF!</v>
      </c>
      <c r="S70" s="128" t="e">
        <f>-ROUND(#REF!,0)</f>
        <v>#REF!</v>
      </c>
      <c r="T70" s="128" t="e">
        <f>-ROUND(#REF!,0)</f>
        <v>#REF!</v>
      </c>
    </row>
    <row r="71" spans="1:22" x14ac:dyDescent="0.2">
      <c r="A71" s="12" t="s">
        <v>176</v>
      </c>
      <c r="B71" s="12" t="s">
        <v>159</v>
      </c>
      <c r="C71" s="12">
        <v>500</v>
      </c>
      <c r="D71" s="12">
        <v>81199</v>
      </c>
      <c r="E71" s="12">
        <v>4002</v>
      </c>
      <c r="F71" s="12">
        <v>481</v>
      </c>
      <c r="G71" s="12">
        <v>6175</v>
      </c>
      <c r="H71" s="12" t="s">
        <v>177</v>
      </c>
      <c r="I71" s="128" t="e">
        <f>-ROUND(#REF!,0)</f>
        <v>#REF!</v>
      </c>
      <c r="J71" s="128" t="e">
        <f>-ROUND(#REF!,0)</f>
        <v>#REF!</v>
      </c>
      <c r="K71" s="128" t="e">
        <f>-ROUND(#REF!,0)</f>
        <v>#REF!</v>
      </c>
      <c r="L71" s="128" t="e">
        <f>-ROUND(#REF!,0)</f>
        <v>#REF!</v>
      </c>
      <c r="M71" s="128" t="e">
        <f>-ROUND(#REF!,0)</f>
        <v>#REF!</v>
      </c>
      <c r="N71" s="128" t="e">
        <f>-ROUND(#REF!,0)</f>
        <v>#REF!</v>
      </c>
      <c r="O71" s="128" t="e">
        <f>-ROUND(#REF!,0)</f>
        <v>#REF!</v>
      </c>
      <c r="P71" s="128" t="e">
        <f>-ROUND(#REF!,0)</f>
        <v>#REF!</v>
      </c>
      <c r="Q71" s="128" t="e">
        <f>-ROUND(#REF!,0)</f>
        <v>#REF!</v>
      </c>
      <c r="R71" s="128" t="e">
        <f>-ROUND(#REF!,0)</f>
        <v>#REF!</v>
      </c>
      <c r="S71" s="128" t="e">
        <f>-ROUND(#REF!,0)</f>
        <v>#REF!</v>
      </c>
      <c r="T71" s="128" t="e">
        <f>-ROUND(#REF!,0)</f>
        <v>#REF!</v>
      </c>
    </row>
    <row r="72" spans="1:22" x14ac:dyDescent="0.2">
      <c r="A72" s="12" t="s">
        <v>176</v>
      </c>
      <c r="B72" s="12" t="s">
        <v>160</v>
      </c>
      <c r="C72" s="12">
        <v>500</v>
      </c>
      <c r="D72" s="12">
        <v>82299</v>
      </c>
      <c r="E72" s="12">
        <v>4002</v>
      </c>
      <c r="F72" s="12">
        <v>481</v>
      </c>
      <c r="G72" s="12">
        <v>6175</v>
      </c>
      <c r="H72" s="12" t="s">
        <v>177</v>
      </c>
      <c r="I72" s="128" t="e">
        <f>-ROUND(#REF!,0)</f>
        <v>#REF!</v>
      </c>
      <c r="J72" s="128" t="e">
        <f>-ROUND(#REF!,0)</f>
        <v>#REF!</v>
      </c>
      <c r="K72" s="128" t="e">
        <f>-ROUND(#REF!,0)</f>
        <v>#REF!</v>
      </c>
      <c r="L72" s="128" t="e">
        <f>-ROUND(#REF!,0)</f>
        <v>#REF!</v>
      </c>
      <c r="M72" s="128" t="e">
        <f>-ROUND(#REF!,0)</f>
        <v>#REF!</v>
      </c>
      <c r="N72" s="128" t="e">
        <f>-ROUND(#REF!,0)</f>
        <v>#REF!</v>
      </c>
      <c r="O72" s="128" t="e">
        <f>-ROUND(#REF!,0)</f>
        <v>#REF!</v>
      </c>
      <c r="P72" s="128" t="e">
        <f>-ROUND(#REF!,0)</f>
        <v>#REF!</v>
      </c>
      <c r="Q72" s="128" t="e">
        <f>-ROUND(#REF!,0)</f>
        <v>#REF!</v>
      </c>
      <c r="R72" s="128" t="e">
        <f>-ROUND(#REF!,0)</f>
        <v>#REF!</v>
      </c>
      <c r="S72" s="128" t="e">
        <f>-ROUND(#REF!,0)</f>
        <v>#REF!</v>
      </c>
      <c r="T72" s="128" t="e">
        <f>-ROUND(#REF!,0)</f>
        <v>#REF!</v>
      </c>
    </row>
    <row r="73" spans="1:22" x14ac:dyDescent="0.2">
      <c r="A73" s="12" t="s">
        <v>176</v>
      </c>
      <c r="B73" s="12" t="s">
        <v>162</v>
      </c>
      <c r="C73" s="12">
        <v>500</v>
      </c>
      <c r="D73" s="12">
        <v>81199</v>
      </c>
      <c r="E73" s="12">
        <v>4003</v>
      </c>
      <c r="F73" s="12">
        <v>481</v>
      </c>
      <c r="G73" s="12">
        <v>6175</v>
      </c>
      <c r="H73" s="12" t="s">
        <v>177</v>
      </c>
      <c r="I73" s="128" t="e">
        <f>-ROUND(#REF!,0)</f>
        <v>#REF!</v>
      </c>
      <c r="J73" s="128" t="e">
        <f>-ROUND(#REF!,0)</f>
        <v>#REF!</v>
      </c>
      <c r="K73" s="128" t="e">
        <f>-ROUND(#REF!,0)</f>
        <v>#REF!</v>
      </c>
      <c r="L73" s="128" t="e">
        <f>-ROUND(#REF!,0)</f>
        <v>#REF!</v>
      </c>
      <c r="M73" s="128" t="e">
        <f>-ROUND(#REF!,0)</f>
        <v>#REF!</v>
      </c>
      <c r="N73" s="128" t="e">
        <f>-ROUND(#REF!,0)</f>
        <v>#REF!</v>
      </c>
      <c r="O73" s="128" t="e">
        <f>-ROUND(#REF!,0)</f>
        <v>#REF!</v>
      </c>
      <c r="P73" s="128" t="e">
        <f>-ROUND(#REF!,0)</f>
        <v>#REF!</v>
      </c>
      <c r="Q73" s="128" t="e">
        <f>-ROUND(#REF!,0)</f>
        <v>#REF!</v>
      </c>
      <c r="R73" s="128" t="e">
        <f>-ROUND(#REF!,0)</f>
        <v>#REF!</v>
      </c>
      <c r="S73" s="128" t="e">
        <f>-ROUND(#REF!,0)</f>
        <v>#REF!</v>
      </c>
      <c r="T73" s="128" t="e">
        <f>-ROUND(#REF!,0)</f>
        <v>#REF!</v>
      </c>
    </row>
    <row r="74" spans="1:22" x14ac:dyDescent="0.2">
      <c r="A74" s="12" t="s">
        <v>176</v>
      </c>
      <c r="B74" s="12" t="s">
        <v>163</v>
      </c>
      <c r="C74" s="12">
        <v>500</v>
      </c>
      <c r="D74" s="12">
        <v>82299</v>
      </c>
      <c r="E74" s="12">
        <v>4003</v>
      </c>
      <c r="F74" s="12">
        <v>481</v>
      </c>
      <c r="G74" s="12">
        <v>6175</v>
      </c>
      <c r="H74" s="12" t="s">
        <v>177</v>
      </c>
      <c r="I74" s="128" t="e">
        <f>-ROUND(#REF!,0)</f>
        <v>#REF!</v>
      </c>
      <c r="J74" s="128" t="e">
        <f>-ROUND(#REF!,0)</f>
        <v>#REF!</v>
      </c>
      <c r="K74" s="128" t="e">
        <f>-ROUND(#REF!,0)</f>
        <v>#REF!</v>
      </c>
      <c r="L74" s="128" t="e">
        <f>-ROUND(#REF!,0)</f>
        <v>#REF!</v>
      </c>
      <c r="M74" s="128" t="e">
        <f>-ROUND(#REF!,0)</f>
        <v>#REF!</v>
      </c>
      <c r="N74" s="128" t="e">
        <f>-ROUND(#REF!,0)</f>
        <v>#REF!</v>
      </c>
      <c r="O74" s="128" t="e">
        <f>-ROUND(#REF!,0)</f>
        <v>#REF!</v>
      </c>
      <c r="P74" s="128" t="e">
        <f>-ROUND(#REF!,0)</f>
        <v>#REF!</v>
      </c>
      <c r="Q74" s="128" t="e">
        <f>-ROUND(#REF!,0)</f>
        <v>#REF!</v>
      </c>
      <c r="R74" s="128" t="e">
        <f>-ROUND(#REF!,0)</f>
        <v>#REF!</v>
      </c>
      <c r="S74" s="128" t="e">
        <f>-ROUND(#REF!,0)</f>
        <v>#REF!</v>
      </c>
      <c r="T74" s="128" t="e">
        <f>-ROUND(#REF!,0)</f>
        <v>#REF!</v>
      </c>
    </row>
    <row r="75" spans="1:22" x14ac:dyDescent="0.2">
      <c r="A75" s="12" t="s">
        <v>176</v>
      </c>
      <c r="B75" s="12" t="s">
        <v>166</v>
      </c>
      <c r="C75" s="12">
        <v>500</v>
      </c>
      <c r="D75" s="12">
        <v>81199</v>
      </c>
      <c r="E75" s="12">
        <v>4004</v>
      </c>
      <c r="F75" s="12">
        <v>481</v>
      </c>
      <c r="G75" s="12">
        <v>6175</v>
      </c>
      <c r="H75" s="12" t="s">
        <v>177</v>
      </c>
      <c r="I75" s="128" t="e">
        <f>-ROUND(#REF!,0)</f>
        <v>#REF!</v>
      </c>
      <c r="J75" s="128" t="e">
        <f>-ROUND(#REF!,0)</f>
        <v>#REF!</v>
      </c>
      <c r="K75" s="128" t="e">
        <f>-ROUND(#REF!,0)</f>
        <v>#REF!</v>
      </c>
      <c r="L75" s="128" t="e">
        <f>-ROUND(#REF!,0)</f>
        <v>#REF!</v>
      </c>
      <c r="M75" s="128" t="e">
        <f>-ROUND(#REF!,0)</f>
        <v>#REF!</v>
      </c>
      <c r="N75" s="128" t="e">
        <f>-ROUND(#REF!,0)</f>
        <v>#REF!</v>
      </c>
      <c r="O75" s="128" t="e">
        <f>-ROUND(#REF!,0)</f>
        <v>#REF!</v>
      </c>
      <c r="P75" s="128" t="e">
        <f>-ROUND(#REF!,0)</f>
        <v>#REF!</v>
      </c>
      <c r="Q75" s="128" t="e">
        <f>-ROUND(#REF!,0)</f>
        <v>#REF!</v>
      </c>
      <c r="R75" s="128" t="e">
        <f>-ROUND(#REF!,0)</f>
        <v>#REF!</v>
      </c>
      <c r="S75" s="128" t="e">
        <f>-ROUND(#REF!,0)</f>
        <v>#REF!</v>
      </c>
      <c r="T75" s="128" t="e">
        <f>-ROUND(#REF!,0)</f>
        <v>#REF!</v>
      </c>
    </row>
    <row r="76" spans="1:22" x14ac:dyDescent="0.2">
      <c r="A76" s="12" t="s">
        <v>176</v>
      </c>
      <c r="B76" s="12" t="s">
        <v>178</v>
      </c>
      <c r="C76" s="12">
        <v>500</v>
      </c>
      <c r="D76" s="12">
        <v>82299</v>
      </c>
      <c r="E76" s="12">
        <v>4004</v>
      </c>
      <c r="F76" s="12">
        <v>481</v>
      </c>
      <c r="G76" s="12">
        <v>6175</v>
      </c>
      <c r="H76" s="12" t="s">
        <v>177</v>
      </c>
      <c r="I76" s="128" t="e">
        <f>-ROUND(#REF!,0)</f>
        <v>#REF!</v>
      </c>
      <c r="J76" s="128" t="e">
        <f>-ROUND(#REF!,0)</f>
        <v>#REF!</v>
      </c>
      <c r="K76" s="128" t="e">
        <f>-ROUND(#REF!,0)</f>
        <v>#REF!</v>
      </c>
      <c r="L76" s="128" t="e">
        <f>-ROUND(#REF!,0)</f>
        <v>#REF!</v>
      </c>
      <c r="M76" s="128" t="e">
        <f>-ROUND(#REF!,0)</f>
        <v>#REF!</v>
      </c>
      <c r="N76" s="128" t="e">
        <f>-ROUND(#REF!,0)</f>
        <v>#REF!</v>
      </c>
      <c r="O76" s="128" t="e">
        <f>-ROUND(#REF!,0)</f>
        <v>#REF!</v>
      </c>
      <c r="P76" s="128" t="e">
        <f>-ROUND(#REF!,0)</f>
        <v>#REF!</v>
      </c>
      <c r="Q76" s="128" t="e">
        <f>-ROUND(#REF!,0)</f>
        <v>#REF!</v>
      </c>
      <c r="R76" s="128" t="e">
        <f>-ROUND(#REF!,0)</f>
        <v>#REF!</v>
      </c>
      <c r="S76" s="128" t="e">
        <f>-ROUND(#REF!,0)</f>
        <v>#REF!</v>
      </c>
      <c r="T76" s="128" t="e">
        <f>-ROUND(#REF!,0)</f>
        <v>#REF!</v>
      </c>
    </row>
    <row r="77" spans="1:22" x14ac:dyDescent="0.2">
      <c r="A77" s="12" t="s">
        <v>176</v>
      </c>
      <c r="B77" s="12" t="s">
        <v>164</v>
      </c>
      <c r="C77" s="12">
        <v>500</v>
      </c>
      <c r="D77" s="12">
        <v>81199</v>
      </c>
      <c r="E77" s="12">
        <v>4013</v>
      </c>
      <c r="F77" s="12">
        <v>489</v>
      </c>
      <c r="G77" s="12">
        <v>6485</v>
      </c>
      <c r="H77" s="12" t="s">
        <v>177</v>
      </c>
      <c r="I77" s="128" t="e">
        <f>-ROUND(#REF!+#REF!+#REF!,0)</f>
        <v>#REF!</v>
      </c>
      <c r="J77" s="268" t="e">
        <f>-ROUND(#REF!+#REF!+#REF!,0)</f>
        <v>#REF!</v>
      </c>
      <c r="K77" s="268" t="e">
        <f>-ROUND(#REF!+#REF!+#REF!,0)</f>
        <v>#REF!</v>
      </c>
      <c r="L77" s="268" t="e">
        <f>-ROUND(#REF!+#REF!+#REF!,0)</f>
        <v>#REF!</v>
      </c>
      <c r="M77" s="268" t="e">
        <f>-ROUND(#REF!+#REF!+#REF!,0)</f>
        <v>#REF!</v>
      </c>
      <c r="N77" s="268" t="e">
        <f>-ROUND(#REF!+#REF!+#REF!,0)</f>
        <v>#REF!</v>
      </c>
      <c r="O77" s="268" t="e">
        <f>-ROUND(#REF!+#REF!+#REF!,0)</f>
        <v>#REF!</v>
      </c>
      <c r="P77" s="268" t="e">
        <f>-ROUND(#REF!+#REF!+#REF!,0)</f>
        <v>#REF!</v>
      </c>
      <c r="Q77" s="268" t="e">
        <f>-ROUND(#REF!+#REF!+#REF!,0)</f>
        <v>#REF!</v>
      </c>
      <c r="R77" s="268" t="e">
        <f>-ROUND(#REF!+#REF!+#REF!,0)</f>
        <v>#REF!</v>
      </c>
      <c r="S77" s="268" t="e">
        <f>-ROUND(#REF!+#REF!+#REF!,0)</f>
        <v>#REF!</v>
      </c>
      <c r="T77" s="268" t="e">
        <f>-ROUND(#REF!+#REF!+#REF!,0)</f>
        <v>#REF!</v>
      </c>
    </row>
    <row r="78" spans="1:22" x14ac:dyDescent="0.2">
      <c r="A78" s="12" t="s">
        <v>176</v>
      </c>
      <c r="B78" s="12" t="s">
        <v>167</v>
      </c>
      <c r="C78" s="12">
        <v>500</v>
      </c>
      <c r="D78" s="12">
        <v>82299</v>
      </c>
      <c r="E78" s="12">
        <v>4013</v>
      </c>
      <c r="F78" s="12">
        <v>489</v>
      </c>
      <c r="G78" s="12">
        <v>6485</v>
      </c>
      <c r="H78" s="12" t="s">
        <v>177</v>
      </c>
      <c r="I78" s="128" t="e">
        <f>-ROUND(#REF!+#REF!+#REF!,0)</f>
        <v>#REF!</v>
      </c>
      <c r="J78" s="268" t="e">
        <f>-ROUND(#REF!+#REF!+#REF!,0)</f>
        <v>#REF!</v>
      </c>
      <c r="K78" s="268" t="e">
        <f>-ROUND(#REF!+#REF!+#REF!,0)</f>
        <v>#REF!</v>
      </c>
      <c r="L78" s="268" t="e">
        <f>-ROUND(#REF!+#REF!+#REF!,0)</f>
        <v>#REF!</v>
      </c>
      <c r="M78" s="268" t="e">
        <f>-ROUND(#REF!+#REF!+#REF!,0)</f>
        <v>#REF!</v>
      </c>
      <c r="N78" s="268" t="e">
        <f>-ROUND(#REF!+#REF!+#REF!,0)</f>
        <v>#REF!</v>
      </c>
      <c r="O78" s="268" t="e">
        <f>-ROUND(#REF!+#REF!+#REF!,0)</f>
        <v>#REF!</v>
      </c>
      <c r="P78" s="268" t="e">
        <f>-ROUND(#REF!+#REF!+#REF!,0)</f>
        <v>#REF!</v>
      </c>
      <c r="Q78" s="268" t="e">
        <f>-ROUND(#REF!+#REF!+#REF!,0)</f>
        <v>#REF!</v>
      </c>
      <c r="R78" s="268" t="e">
        <f>-ROUND(#REF!+#REF!+#REF!,0)</f>
        <v>#REF!</v>
      </c>
      <c r="S78" s="268" t="e">
        <f>-ROUND(#REF!+#REF!+#REF!,0)</f>
        <v>#REF!</v>
      </c>
      <c r="T78" s="268" t="e">
        <f>-ROUND(#REF!+#REF!+#REF!,0)</f>
        <v>#REF!</v>
      </c>
    </row>
    <row r="79" spans="1:22" x14ac:dyDescent="0.2">
      <c r="A79" s="12" t="s">
        <v>176</v>
      </c>
      <c r="B79" s="12" t="s">
        <v>165</v>
      </c>
      <c r="C79" s="12">
        <v>500</v>
      </c>
      <c r="D79" s="12">
        <v>81199</v>
      </c>
      <c r="E79" s="12">
        <v>4014</v>
      </c>
      <c r="F79" s="12">
        <v>489</v>
      </c>
      <c r="G79" s="12">
        <v>6485</v>
      </c>
      <c r="H79" s="12" t="s">
        <v>177</v>
      </c>
      <c r="I79" s="128" t="e">
        <f>-ROUND(#REF!+#REF!,0)</f>
        <v>#REF!</v>
      </c>
      <c r="J79" s="128" t="e">
        <f>-ROUND(#REF!+#REF!,0)</f>
        <v>#REF!</v>
      </c>
      <c r="K79" s="128" t="e">
        <f>-ROUND(#REF!+#REF!,0)</f>
        <v>#REF!</v>
      </c>
      <c r="L79" s="128" t="e">
        <f>-ROUND(#REF!+#REF!,0)</f>
        <v>#REF!</v>
      </c>
      <c r="M79" s="128" t="e">
        <f>-ROUND(#REF!+#REF!,0)</f>
        <v>#REF!</v>
      </c>
      <c r="N79" s="128" t="e">
        <f>-ROUND(#REF!+#REF!,0)</f>
        <v>#REF!</v>
      </c>
      <c r="O79" s="128" t="e">
        <f>-ROUND(#REF!+#REF!,0)</f>
        <v>#REF!</v>
      </c>
      <c r="P79" s="128" t="e">
        <f>-ROUND(#REF!+#REF!,0)</f>
        <v>#REF!</v>
      </c>
      <c r="Q79" s="128" t="e">
        <f>-ROUND(#REF!+#REF!,0)</f>
        <v>#REF!</v>
      </c>
      <c r="R79" s="128" t="e">
        <f>-ROUND(#REF!+#REF!,0)</f>
        <v>#REF!</v>
      </c>
      <c r="S79" s="128" t="e">
        <f>-ROUND(#REF!+#REF!,0)</f>
        <v>#REF!</v>
      </c>
      <c r="T79" s="128" t="e">
        <f>-ROUND(#REF!+#REF!,0)</f>
        <v>#REF!</v>
      </c>
    </row>
    <row r="80" spans="1:22" x14ac:dyDescent="0.2">
      <c r="A80" s="12" t="s">
        <v>176</v>
      </c>
      <c r="B80" s="12" t="s">
        <v>168</v>
      </c>
      <c r="C80" s="12">
        <v>500</v>
      </c>
      <c r="D80" s="12">
        <v>82299</v>
      </c>
      <c r="E80" s="12">
        <v>4014</v>
      </c>
      <c r="F80" s="12">
        <v>489</v>
      </c>
      <c r="G80" s="12">
        <v>6485</v>
      </c>
      <c r="H80" s="12" t="s">
        <v>177</v>
      </c>
      <c r="I80" s="128" t="e">
        <f>-ROUND(#REF!+#REF!,0)</f>
        <v>#REF!</v>
      </c>
      <c r="J80" s="128" t="e">
        <f>-ROUND(#REF!+#REF!,0)</f>
        <v>#REF!</v>
      </c>
      <c r="K80" s="128" t="e">
        <f>-ROUND(#REF!+#REF!,0)</f>
        <v>#REF!</v>
      </c>
      <c r="L80" s="128" t="e">
        <f>-ROUND(#REF!+#REF!,0)</f>
        <v>#REF!</v>
      </c>
      <c r="M80" s="128" t="e">
        <f>-ROUND(#REF!+#REF!,0)</f>
        <v>#REF!</v>
      </c>
      <c r="N80" s="128" t="e">
        <f>-ROUND(#REF!+#REF!,0)</f>
        <v>#REF!</v>
      </c>
      <c r="O80" s="128" t="e">
        <f>-ROUND(#REF!+#REF!,0)</f>
        <v>#REF!</v>
      </c>
      <c r="P80" s="128" t="e">
        <f>-ROUND(#REF!+#REF!,0)</f>
        <v>#REF!</v>
      </c>
      <c r="Q80" s="128" t="e">
        <f>-ROUND(#REF!+#REF!,0)</f>
        <v>#REF!</v>
      </c>
      <c r="R80" s="128" t="e">
        <f>-ROUND(#REF!+#REF!,0)</f>
        <v>#REF!</v>
      </c>
      <c r="S80" s="128" t="e">
        <f>-ROUND(#REF!+#REF!,0)</f>
        <v>#REF!</v>
      </c>
      <c r="T80" s="128" t="e">
        <f>-ROUND(#REF!+#REF!,0)</f>
        <v>#REF!</v>
      </c>
    </row>
    <row r="81" spans="1:20" x14ac:dyDescent="0.2">
      <c r="A81" s="12" t="s">
        <v>176</v>
      </c>
      <c r="B81" s="12" t="s">
        <v>169</v>
      </c>
      <c r="C81" s="12">
        <v>500</v>
      </c>
      <c r="D81" s="12">
        <v>83030</v>
      </c>
      <c r="E81" s="12">
        <v>4006</v>
      </c>
      <c r="F81" s="12">
        <v>495</v>
      </c>
      <c r="G81" s="12">
        <v>6500</v>
      </c>
      <c r="H81" s="12" t="s">
        <v>177</v>
      </c>
      <c r="I81" s="128" t="e">
        <f>-ROUND(#REF!,0)</f>
        <v>#REF!</v>
      </c>
      <c r="J81" s="128" t="e">
        <f>-ROUND(#REF!,0)</f>
        <v>#REF!</v>
      </c>
      <c r="K81" s="128" t="e">
        <f>-ROUND(#REF!,0)</f>
        <v>#REF!</v>
      </c>
      <c r="L81" s="128" t="e">
        <f>-ROUND(#REF!,0)</f>
        <v>#REF!</v>
      </c>
      <c r="M81" s="128" t="e">
        <f>-ROUND(#REF!,0)</f>
        <v>#REF!</v>
      </c>
      <c r="N81" s="128" t="e">
        <f>-ROUND(#REF!,0)</f>
        <v>#REF!</v>
      </c>
      <c r="O81" s="128" t="e">
        <f>-ROUND(#REF!,0)</f>
        <v>#REF!</v>
      </c>
      <c r="P81" s="128" t="e">
        <f>-ROUND(#REF!,0)</f>
        <v>#REF!</v>
      </c>
      <c r="Q81" s="128" t="e">
        <f>-ROUND(#REF!,0)</f>
        <v>#REF!</v>
      </c>
      <c r="R81" s="128" t="e">
        <f>-ROUND(#REF!,0)</f>
        <v>#REF!</v>
      </c>
      <c r="S81" s="128" t="e">
        <f>-ROUND(#REF!,0)</f>
        <v>#REF!</v>
      </c>
      <c r="T81" s="128" t="e">
        <f>-ROUND(#REF!,0)</f>
        <v>#REF!</v>
      </c>
    </row>
    <row r="82" spans="1:20" x14ac:dyDescent="0.2">
      <c r="A82" s="12" t="s">
        <v>176</v>
      </c>
      <c r="B82" s="12" t="s">
        <v>170</v>
      </c>
      <c r="C82" s="12">
        <v>500</v>
      </c>
      <c r="D82" s="12">
        <v>83030</v>
      </c>
      <c r="E82" s="12">
        <v>4006</v>
      </c>
      <c r="F82" s="12">
        <v>495</v>
      </c>
      <c r="G82" s="12">
        <v>6501</v>
      </c>
      <c r="H82" s="12" t="s">
        <v>177</v>
      </c>
      <c r="I82" s="128" t="e">
        <f>#REF!</f>
        <v>#REF!</v>
      </c>
      <c r="J82" s="128" t="e">
        <f>ROUND(#REF!,0)</f>
        <v>#REF!</v>
      </c>
      <c r="K82" s="128" t="e">
        <f>ROUND(#REF!,0)</f>
        <v>#REF!</v>
      </c>
      <c r="L82" s="128" t="e">
        <f>ROUND(#REF!,0)</f>
        <v>#REF!</v>
      </c>
      <c r="M82" s="128" t="e">
        <f>ROUND(#REF!,0)</f>
        <v>#REF!</v>
      </c>
      <c r="N82" s="128" t="e">
        <f>ROUND(#REF!,0)</f>
        <v>#REF!</v>
      </c>
      <c r="O82" s="128" t="e">
        <f>ROUND(#REF!,0)</f>
        <v>#REF!</v>
      </c>
      <c r="P82" s="128" t="e">
        <f>ROUND(#REF!,0)</f>
        <v>#REF!</v>
      </c>
      <c r="Q82" s="128" t="e">
        <f>ROUND(#REF!,0)</f>
        <v>#REF!</v>
      </c>
      <c r="R82" s="128" t="e">
        <f>ROUND(#REF!,0)</f>
        <v>#REF!</v>
      </c>
      <c r="S82" s="128" t="e">
        <f>ROUND(#REF!,0)</f>
        <v>#REF!</v>
      </c>
      <c r="T82" s="128" t="e">
        <f>ROUND(#REF!,0)</f>
        <v>#REF!</v>
      </c>
    </row>
    <row r="83" spans="1:20" x14ac:dyDescent="0.2"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</row>
    <row r="84" spans="1:20" x14ac:dyDescent="0.2">
      <c r="B84" s="12" t="s">
        <v>181</v>
      </c>
      <c r="I84" s="128" t="e">
        <f t="shared" ref="I84:T84" si="2">SUM(I69:I83)</f>
        <v>#REF!</v>
      </c>
      <c r="J84" s="128" t="e">
        <f t="shared" si="2"/>
        <v>#REF!</v>
      </c>
      <c r="K84" s="128" t="e">
        <f t="shared" si="2"/>
        <v>#REF!</v>
      </c>
      <c r="L84" s="128" t="e">
        <f t="shared" si="2"/>
        <v>#REF!</v>
      </c>
      <c r="M84" s="128" t="e">
        <f t="shared" si="2"/>
        <v>#REF!</v>
      </c>
      <c r="N84" s="128" t="e">
        <f t="shared" si="2"/>
        <v>#REF!</v>
      </c>
      <c r="O84" s="128" t="e">
        <f t="shared" si="2"/>
        <v>#REF!</v>
      </c>
      <c r="P84" s="128" t="e">
        <f t="shared" si="2"/>
        <v>#REF!</v>
      </c>
      <c r="Q84" s="128" t="e">
        <f t="shared" si="2"/>
        <v>#REF!</v>
      </c>
      <c r="R84" s="128" t="e">
        <f t="shared" si="2"/>
        <v>#REF!</v>
      </c>
      <c r="S84" s="128" t="e">
        <f t="shared" si="2"/>
        <v>#REF!</v>
      </c>
      <c r="T84" s="128" t="e">
        <f t="shared" si="2"/>
        <v>#REF!</v>
      </c>
    </row>
    <row r="85" spans="1:20" x14ac:dyDescent="0.2">
      <c r="B85" s="12" t="s">
        <v>181</v>
      </c>
      <c r="I85" s="128" t="e">
        <f>+Volumes!#REF!</f>
        <v>#REF!</v>
      </c>
      <c r="J85" s="128" t="e">
        <f>+Volumes!#REF!</f>
        <v>#REF!</v>
      </c>
      <c r="K85" s="128" t="e">
        <f>+Volumes!#REF!</f>
        <v>#REF!</v>
      </c>
      <c r="L85" s="128" t="e">
        <f>+Volumes!#REF!</f>
        <v>#REF!</v>
      </c>
      <c r="M85" s="128" t="e">
        <f>+Volumes!#REF!</f>
        <v>#REF!</v>
      </c>
      <c r="N85" s="128" t="e">
        <f>+Volumes!#REF!</f>
        <v>#REF!</v>
      </c>
      <c r="O85" s="128" t="e">
        <f>+Volumes!#REF!</f>
        <v>#REF!</v>
      </c>
      <c r="P85" s="128" t="e">
        <f>+Volumes!#REF!</f>
        <v>#REF!</v>
      </c>
      <c r="Q85" s="128" t="e">
        <f>+Volumes!#REF!</f>
        <v>#REF!</v>
      </c>
      <c r="R85" s="128" t="e">
        <f>+Volumes!#REF!</f>
        <v>#REF!</v>
      </c>
      <c r="S85" s="128" t="e">
        <f>+Volumes!#REF!</f>
        <v>#REF!</v>
      </c>
      <c r="T85" s="128" t="e">
        <f>+Volumes!#REF!</f>
        <v>#REF!</v>
      </c>
    </row>
    <row r="86" spans="1:20" x14ac:dyDescent="0.2"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</row>
    <row r="87" spans="1:20" x14ac:dyDescent="0.2">
      <c r="A87" s="12" t="s">
        <v>72</v>
      </c>
      <c r="B87" s="12" t="s">
        <v>157</v>
      </c>
      <c r="C87" s="12">
        <v>500</v>
      </c>
      <c r="D87" s="12">
        <v>81199</v>
      </c>
      <c r="E87" s="12">
        <v>4601</v>
      </c>
      <c r="F87" s="12">
        <v>480</v>
      </c>
      <c r="G87" s="12">
        <v>6175</v>
      </c>
      <c r="H87" s="12" t="s">
        <v>177</v>
      </c>
      <c r="I87" s="128" t="e">
        <f>ROUND(Customers!#REF!,0)</f>
        <v>#REF!</v>
      </c>
      <c r="J87" s="128" t="e">
        <f>ROUND(Customers!#REF!,0)</f>
        <v>#REF!</v>
      </c>
      <c r="K87" s="128" t="e">
        <f>ROUND(Customers!#REF!,0)</f>
        <v>#REF!</v>
      </c>
      <c r="L87" s="128" t="e">
        <f>ROUND(Customers!#REF!,0)</f>
        <v>#REF!</v>
      </c>
      <c r="M87" s="128" t="e">
        <f>ROUND(Customers!#REF!,0)</f>
        <v>#REF!</v>
      </c>
      <c r="N87" s="128" t="e">
        <f>ROUND(Customers!#REF!,0)</f>
        <v>#REF!</v>
      </c>
      <c r="O87" s="128" t="e">
        <f>ROUND(Customers!#REF!,0)</f>
        <v>#REF!</v>
      </c>
      <c r="P87" s="128" t="e">
        <f>ROUND(Customers!#REF!,0)</f>
        <v>#REF!</v>
      </c>
      <c r="Q87" s="128" t="e">
        <f>ROUND(Customers!#REF!,0)</f>
        <v>#REF!</v>
      </c>
      <c r="R87" s="128" t="e">
        <f>ROUND(Customers!#REF!,0)</f>
        <v>#REF!</v>
      </c>
      <c r="S87" s="128" t="e">
        <f>ROUND(Customers!#REF!,0)</f>
        <v>#REF!</v>
      </c>
      <c r="T87" s="128" t="e">
        <f>ROUND(Customers!#REF!,0)</f>
        <v>#REF!</v>
      </c>
    </row>
    <row r="88" spans="1:20" x14ac:dyDescent="0.2">
      <c r="A88" s="12" t="s">
        <v>72</v>
      </c>
      <c r="B88" s="12" t="s">
        <v>158</v>
      </c>
      <c r="C88" s="12">
        <v>500</v>
      </c>
      <c r="D88" s="12">
        <v>82299</v>
      </c>
      <c r="E88" s="12">
        <v>4601</v>
      </c>
      <c r="F88" s="12">
        <v>480</v>
      </c>
      <c r="G88" s="12">
        <v>6175</v>
      </c>
      <c r="H88" s="12" t="s">
        <v>177</v>
      </c>
      <c r="I88" s="128" t="e">
        <f>ROUND(Customers!#REF!,0)</f>
        <v>#REF!</v>
      </c>
      <c r="J88" s="128" t="e">
        <f>ROUND(Customers!#REF!,0)</f>
        <v>#REF!</v>
      </c>
      <c r="K88" s="128" t="e">
        <f>ROUND(Customers!#REF!,0)</f>
        <v>#REF!</v>
      </c>
      <c r="L88" s="128" t="e">
        <f>ROUND(Customers!#REF!,0)</f>
        <v>#REF!</v>
      </c>
      <c r="M88" s="128" t="e">
        <f>ROUND(Customers!#REF!,0)</f>
        <v>#REF!</v>
      </c>
      <c r="N88" s="128" t="e">
        <f>ROUND(Customers!#REF!,0)</f>
        <v>#REF!</v>
      </c>
      <c r="O88" s="128" t="e">
        <f>ROUND(Customers!#REF!,0)</f>
        <v>#REF!</v>
      </c>
      <c r="P88" s="128" t="e">
        <f>ROUND(Customers!#REF!,0)</f>
        <v>#REF!</v>
      </c>
      <c r="Q88" s="128" t="e">
        <f>ROUND(Customers!#REF!,0)</f>
        <v>#REF!</v>
      </c>
      <c r="R88" s="128" t="e">
        <f>ROUND(Customers!#REF!,0)</f>
        <v>#REF!</v>
      </c>
      <c r="S88" s="128" t="e">
        <f>ROUND(Customers!#REF!,0)</f>
        <v>#REF!</v>
      </c>
      <c r="T88" s="128" t="e">
        <f>ROUND(Customers!#REF!,0)</f>
        <v>#REF!</v>
      </c>
    </row>
    <row r="89" spans="1:20" x14ac:dyDescent="0.2">
      <c r="A89" s="12" t="s">
        <v>72</v>
      </c>
      <c r="B89" s="12" t="s">
        <v>159</v>
      </c>
      <c r="C89" s="12">
        <v>500</v>
      </c>
      <c r="D89" s="12">
        <v>81199</v>
      </c>
      <c r="E89" s="12">
        <v>4602</v>
      </c>
      <c r="F89" s="12">
        <v>481</v>
      </c>
      <c r="G89" s="12">
        <v>6175</v>
      </c>
      <c r="H89" s="12" t="s">
        <v>177</v>
      </c>
      <c r="I89" s="128" t="e">
        <f>ROUND(SUM(Customers!#REF!),0)</f>
        <v>#REF!</v>
      </c>
      <c r="J89" s="128" t="e">
        <f>ROUND(SUM(Customers!#REF!),0)</f>
        <v>#REF!</v>
      </c>
      <c r="K89" s="128" t="e">
        <f>ROUND(SUM(Customers!#REF!),0)</f>
        <v>#REF!</v>
      </c>
      <c r="L89" s="128" t="e">
        <f>ROUND(SUM(Customers!#REF!),0)</f>
        <v>#REF!</v>
      </c>
      <c r="M89" s="128" t="e">
        <f>ROUND(SUM(Customers!#REF!),0)</f>
        <v>#REF!</v>
      </c>
      <c r="N89" s="128" t="e">
        <f>ROUND(SUM(Customers!#REF!),0)</f>
        <v>#REF!</v>
      </c>
      <c r="O89" s="128" t="e">
        <f>ROUND(SUM(Customers!#REF!),0)</f>
        <v>#REF!</v>
      </c>
      <c r="P89" s="128" t="e">
        <f>ROUND(SUM(Customers!#REF!),0)</f>
        <v>#REF!</v>
      </c>
      <c r="Q89" s="128" t="e">
        <f>ROUND(SUM(Customers!#REF!),0)</f>
        <v>#REF!</v>
      </c>
      <c r="R89" s="128" t="e">
        <f>ROUND(SUM(Customers!#REF!),0)</f>
        <v>#REF!</v>
      </c>
      <c r="S89" s="128" t="e">
        <f>ROUND(SUM(Customers!#REF!),0)</f>
        <v>#REF!</v>
      </c>
      <c r="T89" s="128" t="e">
        <f>ROUND(SUM(Customers!#REF!),0)</f>
        <v>#REF!</v>
      </c>
    </row>
    <row r="90" spans="1:20" x14ac:dyDescent="0.2">
      <c r="A90" s="12" t="s">
        <v>72</v>
      </c>
      <c r="B90" s="12" t="s">
        <v>160</v>
      </c>
      <c r="C90" s="12">
        <v>500</v>
      </c>
      <c r="D90" s="12">
        <v>82299</v>
      </c>
      <c r="E90" s="12">
        <v>4602</v>
      </c>
      <c r="F90" s="12">
        <v>481</v>
      </c>
      <c r="G90" s="12">
        <v>6175</v>
      </c>
      <c r="H90" s="12" t="s">
        <v>177</v>
      </c>
      <c r="I90" s="128" t="e">
        <f>ROUND(SUM(Customers!#REF!),0)</f>
        <v>#REF!</v>
      </c>
      <c r="J90" s="128" t="e">
        <f>ROUND(SUM(Customers!#REF!),0)</f>
        <v>#REF!</v>
      </c>
      <c r="K90" s="128" t="e">
        <f>ROUND(SUM(Customers!#REF!),0)</f>
        <v>#REF!</v>
      </c>
      <c r="L90" s="128" t="e">
        <f>ROUND(SUM(Customers!#REF!),0)</f>
        <v>#REF!</v>
      </c>
      <c r="M90" s="128" t="e">
        <f>ROUND(SUM(Customers!#REF!),0)</f>
        <v>#REF!</v>
      </c>
      <c r="N90" s="128" t="e">
        <f>ROUND(SUM(Customers!#REF!),0)</f>
        <v>#REF!</v>
      </c>
      <c r="O90" s="128" t="e">
        <f>ROUND(SUM(Customers!#REF!),0)</f>
        <v>#REF!</v>
      </c>
      <c r="P90" s="128" t="e">
        <f>ROUND(SUM(Customers!#REF!),0)</f>
        <v>#REF!</v>
      </c>
      <c r="Q90" s="128" t="e">
        <f>ROUND(SUM(Customers!#REF!),0)</f>
        <v>#REF!</v>
      </c>
      <c r="R90" s="128" t="e">
        <f>ROUND(SUM(Customers!#REF!),0)</f>
        <v>#REF!</v>
      </c>
      <c r="S90" s="128" t="e">
        <f>ROUND(SUM(Customers!#REF!),0)</f>
        <v>#REF!</v>
      </c>
      <c r="T90" s="128" t="e">
        <f>ROUND(SUM(Customers!#REF!),0)</f>
        <v>#REF!</v>
      </c>
    </row>
    <row r="91" spans="1:20" x14ac:dyDescent="0.2">
      <c r="A91" s="12" t="s">
        <v>72</v>
      </c>
      <c r="B91" s="12" t="s">
        <v>162</v>
      </c>
      <c r="C91" s="12">
        <v>500</v>
      </c>
      <c r="D91" s="12">
        <v>81199</v>
      </c>
      <c r="E91" s="12">
        <v>4603</v>
      </c>
      <c r="F91" s="12">
        <v>481</v>
      </c>
      <c r="G91" s="12">
        <v>6175</v>
      </c>
      <c r="H91" s="12" t="s">
        <v>177</v>
      </c>
      <c r="I91" s="128" t="e">
        <f>ROUND(SUM(Customers!#REF!),0)</f>
        <v>#REF!</v>
      </c>
      <c r="J91" s="128" t="e">
        <f>ROUND(SUM(Customers!#REF!),0)</f>
        <v>#REF!</v>
      </c>
      <c r="K91" s="128" t="e">
        <f>ROUND(SUM(Customers!#REF!),0)</f>
        <v>#REF!</v>
      </c>
      <c r="L91" s="128" t="e">
        <f>ROUND(SUM(Customers!#REF!),0)</f>
        <v>#REF!</v>
      </c>
      <c r="M91" s="128" t="e">
        <f>ROUND(SUM(Customers!#REF!),0)</f>
        <v>#REF!</v>
      </c>
      <c r="N91" s="128" t="e">
        <f>ROUND(SUM(Customers!#REF!),0)</f>
        <v>#REF!</v>
      </c>
      <c r="O91" s="128" t="e">
        <f>ROUND(SUM(Customers!#REF!),0)</f>
        <v>#REF!</v>
      </c>
      <c r="P91" s="128" t="e">
        <f>ROUND(SUM(Customers!#REF!),0)</f>
        <v>#REF!</v>
      </c>
      <c r="Q91" s="128" t="e">
        <f>ROUND(SUM(Customers!#REF!),0)</f>
        <v>#REF!</v>
      </c>
      <c r="R91" s="128" t="e">
        <f>ROUND(SUM(Customers!#REF!),0)</f>
        <v>#REF!</v>
      </c>
      <c r="S91" s="128" t="e">
        <f>ROUND(SUM(Customers!#REF!),0)</f>
        <v>#REF!</v>
      </c>
      <c r="T91" s="128" t="e">
        <f>ROUND(SUM(Customers!#REF!),0)</f>
        <v>#REF!</v>
      </c>
    </row>
    <row r="92" spans="1:20" x14ac:dyDescent="0.2">
      <c r="A92" s="12" t="s">
        <v>72</v>
      </c>
      <c r="B92" s="12" t="s">
        <v>163</v>
      </c>
      <c r="C92" s="12">
        <v>500</v>
      </c>
      <c r="D92" s="12">
        <v>82299</v>
      </c>
      <c r="E92" s="12">
        <v>4603</v>
      </c>
      <c r="F92" s="12">
        <v>481</v>
      </c>
      <c r="G92" s="12">
        <v>6175</v>
      </c>
      <c r="H92" s="12" t="s">
        <v>177</v>
      </c>
      <c r="I92" s="128" t="e">
        <f>ROUND(SUM(Customers!#REF!),0)</f>
        <v>#REF!</v>
      </c>
      <c r="J92" s="128" t="e">
        <f>ROUND(SUM(Customers!#REF!),0)</f>
        <v>#REF!</v>
      </c>
      <c r="K92" s="128" t="e">
        <f>ROUND(SUM(Customers!#REF!),0)</f>
        <v>#REF!</v>
      </c>
      <c r="L92" s="128" t="e">
        <f>ROUND(SUM(Customers!#REF!),0)</f>
        <v>#REF!</v>
      </c>
      <c r="M92" s="128" t="e">
        <f>ROUND(SUM(Customers!#REF!),0)</f>
        <v>#REF!</v>
      </c>
      <c r="N92" s="128" t="e">
        <f>ROUND(SUM(Customers!#REF!),0)</f>
        <v>#REF!</v>
      </c>
      <c r="O92" s="128" t="e">
        <f>ROUND(SUM(Customers!#REF!),0)</f>
        <v>#REF!</v>
      </c>
      <c r="P92" s="128" t="e">
        <f>ROUND(SUM(Customers!#REF!),0)</f>
        <v>#REF!</v>
      </c>
      <c r="Q92" s="128" t="e">
        <f>ROUND(SUM(Customers!#REF!),0)</f>
        <v>#REF!</v>
      </c>
      <c r="R92" s="128" t="e">
        <f>ROUND(SUM(Customers!#REF!),0)</f>
        <v>#REF!</v>
      </c>
      <c r="S92" s="128" t="e">
        <f>ROUND(SUM(Customers!#REF!),0)</f>
        <v>#REF!</v>
      </c>
      <c r="T92" s="128" t="e">
        <f>ROUND(SUM(Customers!#REF!),0)</f>
        <v>#REF!</v>
      </c>
    </row>
    <row r="93" spans="1:20" x14ac:dyDescent="0.2">
      <c r="A93" s="12" t="s">
        <v>72</v>
      </c>
      <c r="B93" s="12" t="s">
        <v>166</v>
      </c>
      <c r="C93" s="12">
        <v>500</v>
      </c>
      <c r="D93" s="12">
        <v>81199</v>
      </c>
      <c r="E93" s="12">
        <v>4604</v>
      </c>
      <c r="F93" s="12">
        <v>481</v>
      </c>
      <c r="G93" s="12">
        <v>6175</v>
      </c>
      <c r="H93" s="12" t="s">
        <v>177</v>
      </c>
      <c r="I93" s="128" t="e">
        <f>ROUND(SUM(Customers!#REF!),0)</f>
        <v>#REF!</v>
      </c>
      <c r="J93" s="128" t="e">
        <f>ROUND(SUM(Customers!#REF!),0)</f>
        <v>#REF!</v>
      </c>
      <c r="K93" s="128" t="e">
        <f>ROUND(SUM(Customers!#REF!),0)</f>
        <v>#REF!</v>
      </c>
      <c r="L93" s="128" t="e">
        <f>ROUND(SUM(Customers!#REF!),0)</f>
        <v>#REF!</v>
      </c>
      <c r="M93" s="128" t="e">
        <f>ROUND(SUM(Customers!#REF!),0)</f>
        <v>#REF!</v>
      </c>
      <c r="N93" s="128" t="e">
        <f>ROUND(SUM(Customers!#REF!),0)</f>
        <v>#REF!</v>
      </c>
      <c r="O93" s="128" t="e">
        <f>ROUND(SUM(Customers!#REF!),0)</f>
        <v>#REF!</v>
      </c>
      <c r="P93" s="128" t="e">
        <f>ROUND(SUM(Customers!#REF!),0)</f>
        <v>#REF!</v>
      </c>
      <c r="Q93" s="128" t="e">
        <f>ROUND(SUM(Customers!#REF!),0)</f>
        <v>#REF!</v>
      </c>
      <c r="R93" s="128" t="e">
        <f>ROUND(SUM(Customers!#REF!),0)</f>
        <v>#REF!</v>
      </c>
      <c r="S93" s="128" t="e">
        <f>ROUND(SUM(Customers!#REF!),0)</f>
        <v>#REF!</v>
      </c>
      <c r="T93" s="128" t="e">
        <f>ROUND(SUM(Customers!#REF!),0)</f>
        <v>#REF!</v>
      </c>
    </row>
    <row r="94" spans="1:20" x14ac:dyDescent="0.2">
      <c r="A94" s="12" t="s">
        <v>72</v>
      </c>
      <c r="B94" s="12" t="s">
        <v>178</v>
      </c>
      <c r="C94" s="12">
        <v>500</v>
      </c>
      <c r="D94" s="12">
        <v>82299</v>
      </c>
      <c r="E94" s="12">
        <v>4604</v>
      </c>
      <c r="F94" s="12">
        <v>481</v>
      </c>
      <c r="G94" s="12">
        <v>6175</v>
      </c>
      <c r="H94" s="12" t="s">
        <v>177</v>
      </c>
      <c r="I94" s="128" t="e">
        <f>ROUND(SUM(Customers!#REF!),0)</f>
        <v>#REF!</v>
      </c>
      <c r="J94" s="128" t="e">
        <f>ROUND(SUM(Customers!#REF!),0)</f>
        <v>#REF!</v>
      </c>
      <c r="K94" s="128" t="e">
        <f>ROUND(SUM(Customers!#REF!),0)</f>
        <v>#REF!</v>
      </c>
      <c r="L94" s="128" t="e">
        <f>ROUND(SUM(Customers!#REF!),0)</f>
        <v>#REF!</v>
      </c>
      <c r="M94" s="128" t="e">
        <f>ROUND(SUM(Customers!#REF!),0)</f>
        <v>#REF!</v>
      </c>
      <c r="N94" s="128" t="e">
        <f>ROUND(SUM(Customers!#REF!),0)</f>
        <v>#REF!</v>
      </c>
      <c r="O94" s="128" t="e">
        <f>ROUND(SUM(Customers!#REF!),0)</f>
        <v>#REF!</v>
      </c>
      <c r="P94" s="128" t="e">
        <f>ROUND(SUM(Customers!#REF!),0)</f>
        <v>#REF!</v>
      </c>
      <c r="Q94" s="128" t="e">
        <f>ROUND(SUM(Customers!#REF!),0)</f>
        <v>#REF!</v>
      </c>
      <c r="R94" s="128" t="e">
        <f>ROUND(SUM(Customers!#REF!),0)</f>
        <v>#REF!</v>
      </c>
      <c r="S94" s="128" t="e">
        <f>ROUND(SUM(Customers!#REF!),0)</f>
        <v>#REF!</v>
      </c>
      <c r="T94" s="128" t="e">
        <f>ROUND(SUM(Customers!#REF!),0)</f>
        <v>#REF!</v>
      </c>
    </row>
    <row r="95" spans="1:20" x14ac:dyDescent="0.2">
      <c r="A95" s="12" t="s">
        <v>72</v>
      </c>
      <c r="B95" s="12" t="s">
        <v>164</v>
      </c>
      <c r="C95" s="12">
        <v>500</v>
      </c>
      <c r="D95" s="12">
        <v>81199</v>
      </c>
      <c r="E95" s="12">
        <v>4613</v>
      </c>
      <c r="F95" s="12">
        <v>489</v>
      </c>
      <c r="G95" s="12">
        <v>6485</v>
      </c>
      <c r="H95" s="12" t="s">
        <v>177</v>
      </c>
      <c r="I95" s="128" t="e">
        <f>ROUND(Customers!#REF!+Customers!#REF!+Customers!#REF!+Customers!#REF!+Customers!#REF!,0)</f>
        <v>#REF!</v>
      </c>
      <c r="J95" s="268" t="e">
        <f>ROUND(Customers!#REF!+Customers!#REF!+Customers!#REF!+Customers!#REF!+Customers!#REF!,0)</f>
        <v>#REF!</v>
      </c>
      <c r="K95" s="268" t="e">
        <f>ROUND(Customers!#REF!+Customers!#REF!+Customers!#REF!+Customers!#REF!+Customers!#REF!,0)</f>
        <v>#REF!</v>
      </c>
      <c r="L95" s="268" t="e">
        <f>ROUND(Customers!#REF!+Customers!#REF!+Customers!#REF!+Customers!#REF!+Customers!#REF!,0)</f>
        <v>#REF!</v>
      </c>
      <c r="M95" s="268" t="e">
        <f>ROUND(Customers!#REF!+Customers!#REF!+Customers!#REF!+Customers!#REF!+Customers!#REF!,0)</f>
        <v>#REF!</v>
      </c>
      <c r="N95" s="268" t="e">
        <f>ROUND(Customers!#REF!+Customers!#REF!+Customers!#REF!+Customers!#REF!+Customers!#REF!,0)</f>
        <v>#REF!</v>
      </c>
      <c r="O95" s="268" t="e">
        <f>ROUND(Customers!#REF!+Customers!#REF!+Customers!#REF!+Customers!#REF!+Customers!#REF!,0)</f>
        <v>#REF!</v>
      </c>
      <c r="P95" s="268" t="e">
        <f>ROUND(Customers!#REF!+Customers!#REF!+Customers!#REF!+Customers!#REF!+Customers!#REF!,0)</f>
        <v>#REF!</v>
      </c>
      <c r="Q95" s="268" t="e">
        <f>ROUND(Customers!#REF!+Customers!#REF!+Customers!#REF!+Customers!#REF!+Customers!#REF!,0)</f>
        <v>#REF!</v>
      </c>
      <c r="R95" s="268" t="e">
        <f>ROUND(Customers!#REF!+Customers!#REF!+Customers!#REF!+Customers!#REF!+Customers!#REF!,0)</f>
        <v>#REF!</v>
      </c>
      <c r="S95" s="268" t="e">
        <f>ROUND(Customers!#REF!+Customers!#REF!+Customers!#REF!+Customers!#REF!+Customers!#REF!,0)</f>
        <v>#REF!</v>
      </c>
      <c r="T95" s="268" t="e">
        <f>ROUND(Customers!#REF!+Customers!#REF!+Customers!#REF!+Customers!#REF!+Customers!#REF!,0)</f>
        <v>#REF!</v>
      </c>
    </row>
    <row r="96" spans="1:20" x14ac:dyDescent="0.2">
      <c r="A96" s="12" t="s">
        <v>72</v>
      </c>
      <c r="B96" s="12" t="s">
        <v>167</v>
      </c>
      <c r="C96" s="12">
        <v>500</v>
      </c>
      <c r="D96" s="12">
        <v>82299</v>
      </c>
      <c r="E96" s="12">
        <v>4613</v>
      </c>
      <c r="F96" s="12">
        <v>489</v>
      </c>
      <c r="G96" s="12">
        <v>6485</v>
      </c>
      <c r="H96" s="12" t="s">
        <v>177</v>
      </c>
      <c r="I96" s="128" t="e">
        <f>ROUND(Customers!#REF!+Customers!#REF!+Customers!#REF!+Customers!#REF!+Customers!#REF!,0)</f>
        <v>#REF!</v>
      </c>
      <c r="J96" s="268" t="e">
        <f>ROUND(Customers!#REF!+Customers!#REF!+Customers!#REF!+Customers!#REF!+Customers!#REF!,0)</f>
        <v>#REF!</v>
      </c>
      <c r="K96" s="268" t="e">
        <f>ROUND(Customers!#REF!+Customers!#REF!+Customers!#REF!+Customers!#REF!+Customers!#REF!,0)</f>
        <v>#REF!</v>
      </c>
      <c r="L96" s="268" t="e">
        <f>ROUND(Customers!#REF!+Customers!#REF!+Customers!#REF!+Customers!#REF!+Customers!#REF!,0)</f>
        <v>#REF!</v>
      </c>
      <c r="M96" s="268" t="e">
        <f>ROUND(Customers!#REF!+Customers!#REF!+Customers!#REF!+Customers!#REF!+Customers!#REF!,0)</f>
        <v>#REF!</v>
      </c>
      <c r="N96" s="268" t="e">
        <f>ROUND(Customers!#REF!+Customers!#REF!+Customers!#REF!+Customers!#REF!+Customers!#REF!,0)</f>
        <v>#REF!</v>
      </c>
      <c r="O96" s="268" t="e">
        <f>ROUND(Customers!#REF!+Customers!#REF!+Customers!#REF!+Customers!#REF!+Customers!#REF!,0)</f>
        <v>#REF!</v>
      </c>
      <c r="P96" s="268" t="e">
        <f>ROUND(Customers!#REF!+Customers!#REF!+Customers!#REF!+Customers!#REF!+Customers!#REF!,0)</f>
        <v>#REF!</v>
      </c>
      <c r="Q96" s="268" t="e">
        <f>ROUND(Customers!#REF!+Customers!#REF!+Customers!#REF!+Customers!#REF!+Customers!#REF!,0)</f>
        <v>#REF!</v>
      </c>
      <c r="R96" s="268" t="e">
        <f>ROUND(Customers!#REF!+Customers!#REF!+Customers!#REF!+Customers!#REF!+Customers!#REF!,0)</f>
        <v>#REF!</v>
      </c>
      <c r="S96" s="268" t="e">
        <f>ROUND(Customers!#REF!+Customers!#REF!+Customers!#REF!+Customers!#REF!+Customers!#REF!,0)</f>
        <v>#REF!</v>
      </c>
      <c r="T96" s="268" t="e">
        <f>ROUND(Customers!#REF!+Customers!#REF!+Customers!#REF!+Customers!#REF!+Customers!#REF!,0)</f>
        <v>#REF!</v>
      </c>
    </row>
    <row r="97" spans="1:20" x14ac:dyDescent="0.2">
      <c r="A97" s="12" t="s">
        <v>72</v>
      </c>
      <c r="B97" s="12" t="s">
        <v>165</v>
      </c>
      <c r="C97" s="12">
        <v>500</v>
      </c>
      <c r="D97" s="12">
        <v>81199</v>
      </c>
      <c r="E97" s="12">
        <v>4614</v>
      </c>
      <c r="F97" s="12">
        <v>489</v>
      </c>
      <c r="G97" s="12">
        <v>6485</v>
      </c>
      <c r="H97" s="12" t="s">
        <v>177</v>
      </c>
      <c r="I97" s="128" t="e">
        <f>ROUND(Customers!#REF!+Customers!#REF!,0)</f>
        <v>#REF!</v>
      </c>
      <c r="J97" s="128" t="e">
        <f>ROUND(Customers!#REF!+Customers!#REF!,0)</f>
        <v>#REF!</v>
      </c>
      <c r="K97" s="128" t="e">
        <f>ROUND(Customers!#REF!+Customers!#REF!,0)</f>
        <v>#REF!</v>
      </c>
      <c r="L97" s="128" t="e">
        <f>ROUND(Customers!#REF!+Customers!#REF!,0)</f>
        <v>#REF!</v>
      </c>
      <c r="M97" s="128" t="e">
        <f>ROUND(Customers!#REF!+Customers!#REF!,0)</f>
        <v>#REF!</v>
      </c>
      <c r="N97" s="128" t="e">
        <f>ROUND(Customers!#REF!+Customers!#REF!,0)</f>
        <v>#REF!</v>
      </c>
      <c r="O97" s="128" t="e">
        <f>ROUND(Customers!#REF!+Customers!#REF!,0)</f>
        <v>#REF!</v>
      </c>
      <c r="P97" s="128" t="e">
        <f>ROUND(Customers!#REF!+Customers!#REF!,0)</f>
        <v>#REF!</v>
      </c>
      <c r="Q97" s="128" t="e">
        <f>ROUND(Customers!#REF!+Customers!#REF!,0)</f>
        <v>#REF!</v>
      </c>
      <c r="R97" s="128" t="e">
        <f>ROUND(Customers!#REF!+Customers!#REF!,0)</f>
        <v>#REF!</v>
      </c>
      <c r="S97" s="128" t="e">
        <f>ROUND(Customers!#REF!+Customers!#REF!,0)</f>
        <v>#REF!</v>
      </c>
      <c r="T97" s="128" t="e">
        <f>ROUND(Customers!#REF!+Customers!#REF!,0)</f>
        <v>#REF!</v>
      </c>
    </row>
    <row r="98" spans="1:20" x14ac:dyDescent="0.2">
      <c r="A98" s="12" t="s">
        <v>72</v>
      </c>
      <c r="B98" s="12" t="s">
        <v>168</v>
      </c>
      <c r="C98" s="12">
        <v>500</v>
      </c>
      <c r="D98" s="12">
        <v>82299</v>
      </c>
      <c r="E98" s="12">
        <v>4614</v>
      </c>
      <c r="F98" s="12">
        <v>489</v>
      </c>
      <c r="G98" s="12">
        <v>6485</v>
      </c>
      <c r="H98" s="12" t="s">
        <v>177</v>
      </c>
      <c r="I98" s="128" t="e">
        <f>ROUND(Customers!#REF!+Customers!#REF!,0)</f>
        <v>#REF!</v>
      </c>
      <c r="J98" s="128" t="e">
        <f>ROUND(Customers!#REF!+Customers!#REF!,0)</f>
        <v>#REF!</v>
      </c>
      <c r="K98" s="128" t="e">
        <f>ROUND(Customers!#REF!+Customers!#REF!,0)</f>
        <v>#REF!</v>
      </c>
      <c r="L98" s="128" t="e">
        <f>ROUND(Customers!#REF!+Customers!#REF!,0)</f>
        <v>#REF!</v>
      </c>
      <c r="M98" s="128" t="e">
        <f>ROUND(Customers!#REF!+Customers!#REF!,0)</f>
        <v>#REF!</v>
      </c>
      <c r="N98" s="128" t="e">
        <f>ROUND(Customers!#REF!+Customers!#REF!,0)</f>
        <v>#REF!</v>
      </c>
      <c r="O98" s="128" t="e">
        <f>ROUND(Customers!#REF!+Customers!#REF!,0)</f>
        <v>#REF!</v>
      </c>
      <c r="P98" s="128" t="e">
        <f>ROUND(Customers!#REF!+Customers!#REF!,0)</f>
        <v>#REF!</v>
      </c>
      <c r="Q98" s="128" t="e">
        <f>ROUND(Customers!#REF!+Customers!#REF!,0)</f>
        <v>#REF!</v>
      </c>
      <c r="R98" s="128" t="e">
        <f>ROUND(Customers!#REF!+Customers!#REF!,0)</f>
        <v>#REF!</v>
      </c>
      <c r="S98" s="128" t="e">
        <f>ROUND(Customers!#REF!+Customers!#REF!,0)</f>
        <v>#REF!</v>
      </c>
      <c r="T98" s="128" t="e">
        <f>ROUND(Customers!#REF!+Customers!#REF!,0)</f>
        <v>#REF!</v>
      </c>
    </row>
    <row r="99" spans="1:20" x14ac:dyDescent="0.2"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</row>
    <row r="100" spans="1:20" x14ac:dyDescent="0.2">
      <c r="B100" s="12" t="s">
        <v>181</v>
      </c>
      <c r="I100" s="128" t="e">
        <f t="shared" ref="I100:T100" si="3">SUM(I87:I99)</f>
        <v>#REF!</v>
      </c>
      <c r="J100" s="128" t="e">
        <f t="shared" si="3"/>
        <v>#REF!</v>
      </c>
      <c r="K100" s="128" t="e">
        <f t="shared" si="3"/>
        <v>#REF!</v>
      </c>
      <c r="L100" s="128" t="e">
        <f t="shared" si="3"/>
        <v>#REF!</v>
      </c>
      <c r="M100" s="128" t="e">
        <f t="shared" si="3"/>
        <v>#REF!</v>
      </c>
      <c r="N100" s="128" t="e">
        <f t="shared" si="3"/>
        <v>#REF!</v>
      </c>
      <c r="O100" s="128" t="e">
        <f t="shared" si="3"/>
        <v>#REF!</v>
      </c>
      <c r="P100" s="128" t="e">
        <f t="shared" si="3"/>
        <v>#REF!</v>
      </c>
      <c r="Q100" s="128" t="e">
        <f t="shared" si="3"/>
        <v>#REF!</v>
      </c>
      <c r="R100" s="128" t="e">
        <f t="shared" si="3"/>
        <v>#REF!</v>
      </c>
      <c r="S100" s="128" t="e">
        <f t="shared" si="3"/>
        <v>#REF!</v>
      </c>
      <c r="T100" s="128" t="e">
        <f t="shared" si="3"/>
        <v>#REF!</v>
      </c>
    </row>
    <row r="101" spans="1:20" x14ac:dyDescent="0.2">
      <c r="B101" s="12" t="s">
        <v>181</v>
      </c>
      <c r="I101" s="128" t="e">
        <f>+Customers!#REF!</f>
        <v>#REF!</v>
      </c>
      <c r="J101" s="128" t="e">
        <f>+Customers!#REF!</f>
        <v>#REF!</v>
      </c>
      <c r="K101" s="128" t="e">
        <f>+Customers!#REF!</f>
        <v>#REF!</v>
      </c>
      <c r="L101" s="128" t="e">
        <f>+Customers!#REF!</f>
        <v>#REF!</v>
      </c>
      <c r="M101" s="128" t="e">
        <f>+Customers!#REF!</f>
        <v>#REF!</v>
      </c>
      <c r="N101" s="128" t="e">
        <f>+Customers!#REF!</f>
        <v>#REF!</v>
      </c>
      <c r="O101" s="128" t="e">
        <f>+Customers!#REF!</f>
        <v>#REF!</v>
      </c>
      <c r="P101" s="128" t="e">
        <f>+Customers!#REF!</f>
        <v>#REF!</v>
      </c>
      <c r="Q101" s="128" t="e">
        <f>+Customers!#REF!</f>
        <v>#REF!</v>
      </c>
      <c r="R101" s="128" t="e">
        <f>+Customers!#REF!</f>
        <v>#REF!</v>
      </c>
      <c r="S101" s="128" t="e">
        <f>+Customers!#REF!</f>
        <v>#REF!</v>
      </c>
      <c r="T101" s="128" t="e">
        <f>+Customers!#REF!</f>
        <v>#REF!</v>
      </c>
    </row>
    <row r="102" spans="1:20" x14ac:dyDescent="0.2"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</row>
    <row r="103" spans="1:20" x14ac:dyDescent="0.2"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</row>
    <row r="104" spans="1:20" x14ac:dyDescent="0.2"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</row>
    <row r="105" spans="1:20" x14ac:dyDescent="0.2"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</row>
    <row r="106" spans="1:20" x14ac:dyDescent="0.2">
      <c r="B106" s="12" t="s">
        <v>157</v>
      </c>
      <c r="I106" s="128" t="e">
        <f t="shared" ref="I106:T118" si="4">-I69</f>
        <v>#REF!</v>
      </c>
      <c r="J106" s="128" t="e">
        <f t="shared" si="4"/>
        <v>#REF!</v>
      </c>
      <c r="K106" s="128" t="e">
        <f t="shared" si="4"/>
        <v>#REF!</v>
      </c>
      <c r="L106" s="128" t="e">
        <f>-L69</f>
        <v>#REF!</v>
      </c>
      <c r="M106" s="128" t="e">
        <f t="shared" ref="M106:T106" si="5">-M69</f>
        <v>#REF!</v>
      </c>
      <c r="N106" s="128" t="e">
        <f t="shared" si="5"/>
        <v>#REF!</v>
      </c>
      <c r="O106" s="128" t="e">
        <f t="shared" si="5"/>
        <v>#REF!</v>
      </c>
      <c r="P106" s="128" t="e">
        <f t="shared" si="5"/>
        <v>#REF!</v>
      </c>
      <c r="Q106" s="128" t="e">
        <f t="shared" si="5"/>
        <v>#REF!</v>
      </c>
      <c r="R106" s="128" t="e">
        <f t="shared" si="5"/>
        <v>#REF!</v>
      </c>
      <c r="S106" s="128" t="e">
        <f t="shared" si="5"/>
        <v>#REF!</v>
      </c>
      <c r="T106" s="128" t="e">
        <f t="shared" si="5"/>
        <v>#REF!</v>
      </c>
    </row>
    <row r="107" spans="1:20" x14ac:dyDescent="0.2">
      <c r="B107" s="12" t="s">
        <v>158</v>
      </c>
      <c r="I107" s="128" t="e">
        <f t="shared" si="4"/>
        <v>#REF!</v>
      </c>
      <c r="J107" s="128" t="e">
        <f t="shared" si="4"/>
        <v>#REF!</v>
      </c>
      <c r="K107" s="128" t="e">
        <f t="shared" si="4"/>
        <v>#REF!</v>
      </c>
      <c r="L107" s="128" t="e">
        <f t="shared" ref="L107:L118" si="6">-L70</f>
        <v>#REF!</v>
      </c>
      <c r="M107" s="128" t="e">
        <f t="shared" si="4"/>
        <v>#REF!</v>
      </c>
      <c r="N107" s="128" t="e">
        <f t="shared" si="4"/>
        <v>#REF!</v>
      </c>
      <c r="O107" s="128" t="e">
        <f t="shared" si="4"/>
        <v>#REF!</v>
      </c>
      <c r="P107" s="128" t="e">
        <f t="shared" si="4"/>
        <v>#REF!</v>
      </c>
      <c r="Q107" s="128" t="e">
        <f t="shared" si="4"/>
        <v>#REF!</v>
      </c>
      <c r="R107" s="128" t="e">
        <f t="shared" si="4"/>
        <v>#REF!</v>
      </c>
      <c r="S107" s="128" t="e">
        <f t="shared" si="4"/>
        <v>#REF!</v>
      </c>
      <c r="T107" s="128" t="e">
        <f t="shared" si="4"/>
        <v>#REF!</v>
      </c>
    </row>
    <row r="108" spans="1:20" x14ac:dyDescent="0.2">
      <c r="B108" s="12" t="s">
        <v>159</v>
      </c>
      <c r="I108" s="128" t="e">
        <f t="shared" si="4"/>
        <v>#REF!</v>
      </c>
      <c r="J108" s="128" t="e">
        <f t="shared" si="4"/>
        <v>#REF!</v>
      </c>
      <c r="K108" s="128" t="e">
        <f t="shared" si="4"/>
        <v>#REF!</v>
      </c>
      <c r="L108" s="128" t="e">
        <f t="shared" si="6"/>
        <v>#REF!</v>
      </c>
      <c r="M108" s="128" t="e">
        <f t="shared" si="4"/>
        <v>#REF!</v>
      </c>
      <c r="N108" s="128" t="e">
        <f t="shared" si="4"/>
        <v>#REF!</v>
      </c>
      <c r="O108" s="128" t="e">
        <f t="shared" si="4"/>
        <v>#REF!</v>
      </c>
      <c r="P108" s="128" t="e">
        <f t="shared" si="4"/>
        <v>#REF!</v>
      </c>
      <c r="Q108" s="128" t="e">
        <f t="shared" si="4"/>
        <v>#REF!</v>
      </c>
      <c r="R108" s="128" t="e">
        <f t="shared" si="4"/>
        <v>#REF!</v>
      </c>
      <c r="S108" s="128" t="e">
        <f t="shared" si="4"/>
        <v>#REF!</v>
      </c>
      <c r="T108" s="128" t="e">
        <f t="shared" si="4"/>
        <v>#REF!</v>
      </c>
    </row>
    <row r="109" spans="1:20" x14ac:dyDescent="0.2">
      <c r="B109" s="12" t="s">
        <v>160</v>
      </c>
      <c r="I109" s="128" t="e">
        <f t="shared" si="4"/>
        <v>#REF!</v>
      </c>
      <c r="J109" s="128" t="e">
        <f t="shared" si="4"/>
        <v>#REF!</v>
      </c>
      <c r="K109" s="128" t="e">
        <f t="shared" si="4"/>
        <v>#REF!</v>
      </c>
      <c r="L109" s="128" t="e">
        <f t="shared" si="6"/>
        <v>#REF!</v>
      </c>
      <c r="M109" s="128" t="e">
        <f t="shared" si="4"/>
        <v>#REF!</v>
      </c>
      <c r="N109" s="128" t="e">
        <f t="shared" si="4"/>
        <v>#REF!</v>
      </c>
      <c r="O109" s="128" t="e">
        <f t="shared" si="4"/>
        <v>#REF!</v>
      </c>
      <c r="P109" s="128" t="e">
        <f t="shared" si="4"/>
        <v>#REF!</v>
      </c>
      <c r="Q109" s="128" t="e">
        <f t="shared" si="4"/>
        <v>#REF!</v>
      </c>
      <c r="R109" s="128" t="e">
        <f t="shared" si="4"/>
        <v>#REF!</v>
      </c>
      <c r="S109" s="128" t="e">
        <f t="shared" si="4"/>
        <v>#REF!</v>
      </c>
      <c r="T109" s="128" t="e">
        <f t="shared" si="4"/>
        <v>#REF!</v>
      </c>
    </row>
    <row r="110" spans="1:20" x14ac:dyDescent="0.2">
      <c r="B110" s="12" t="s">
        <v>162</v>
      </c>
      <c r="I110" s="128" t="e">
        <f t="shared" si="4"/>
        <v>#REF!</v>
      </c>
      <c r="J110" s="128" t="e">
        <f t="shared" si="4"/>
        <v>#REF!</v>
      </c>
      <c r="K110" s="128" t="e">
        <f t="shared" si="4"/>
        <v>#REF!</v>
      </c>
      <c r="L110" s="128" t="e">
        <f t="shared" si="6"/>
        <v>#REF!</v>
      </c>
      <c r="M110" s="128" t="e">
        <f t="shared" si="4"/>
        <v>#REF!</v>
      </c>
      <c r="N110" s="128" t="e">
        <f t="shared" si="4"/>
        <v>#REF!</v>
      </c>
      <c r="O110" s="128" t="e">
        <f t="shared" si="4"/>
        <v>#REF!</v>
      </c>
      <c r="P110" s="128" t="e">
        <f t="shared" si="4"/>
        <v>#REF!</v>
      </c>
      <c r="Q110" s="128" t="e">
        <f t="shared" si="4"/>
        <v>#REF!</v>
      </c>
      <c r="R110" s="128" t="e">
        <f t="shared" si="4"/>
        <v>#REF!</v>
      </c>
      <c r="S110" s="128" t="e">
        <f t="shared" si="4"/>
        <v>#REF!</v>
      </c>
      <c r="T110" s="128" t="e">
        <f t="shared" si="4"/>
        <v>#REF!</v>
      </c>
    </row>
    <row r="111" spans="1:20" x14ac:dyDescent="0.2">
      <c r="B111" s="12" t="s">
        <v>163</v>
      </c>
      <c r="I111" s="128" t="e">
        <f t="shared" si="4"/>
        <v>#REF!</v>
      </c>
      <c r="J111" s="128" t="e">
        <f t="shared" si="4"/>
        <v>#REF!</v>
      </c>
      <c r="K111" s="128" t="e">
        <f t="shared" si="4"/>
        <v>#REF!</v>
      </c>
      <c r="L111" s="128" t="e">
        <f t="shared" si="6"/>
        <v>#REF!</v>
      </c>
      <c r="M111" s="128" t="e">
        <f t="shared" si="4"/>
        <v>#REF!</v>
      </c>
      <c r="N111" s="128" t="e">
        <f t="shared" si="4"/>
        <v>#REF!</v>
      </c>
      <c r="O111" s="128" t="e">
        <f t="shared" si="4"/>
        <v>#REF!</v>
      </c>
      <c r="P111" s="128" t="e">
        <f t="shared" si="4"/>
        <v>#REF!</v>
      </c>
      <c r="Q111" s="128" t="e">
        <f t="shared" si="4"/>
        <v>#REF!</v>
      </c>
      <c r="R111" s="128" t="e">
        <f t="shared" si="4"/>
        <v>#REF!</v>
      </c>
      <c r="S111" s="128" t="e">
        <f t="shared" si="4"/>
        <v>#REF!</v>
      </c>
      <c r="T111" s="128" t="e">
        <f t="shared" si="4"/>
        <v>#REF!</v>
      </c>
    </row>
    <row r="112" spans="1:20" x14ac:dyDescent="0.2">
      <c r="B112" s="12" t="s">
        <v>166</v>
      </c>
      <c r="I112" s="128" t="e">
        <f t="shared" si="4"/>
        <v>#REF!</v>
      </c>
      <c r="J112" s="128" t="e">
        <f t="shared" si="4"/>
        <v>#REF!</v>
      </c>
      <c r="K112" s="128" t="e">
        <f t="shared" si="4"/>
        <v>#REF!</v>
      </c>
      <c r="L112" s="128" t="e">
        <f t="shared" si="6"/>
        <v>#REF!</v>
      </c>
      <c r="M112" s="128" t="e">
        <f t="shared" si="4"/>
        <v>#REF!</v>
      </c>
      <c r="N112" s="128" t="e">
        <f t="shared" si="4"/>
        <v>#REF!</v>
      </c>
      <c r="O112" s="128" t="e">
        <f t="shared" si="4"/>
        <v>#REF!</v>
      </c>
      <c r="P112" s="128" t="e">
        <f t="shared" si="4"/>
        <v>#REF!</v>
      </c>
      <c r="Q112" s="128" t="e">
        <f t="shared" si="4"/>
        <v>#REF!</v>
      </c>
      <c r="R112" s="128" t="e">
        <f t="shared" si="4"/>
        <v>#REF!</v>
      </c>
      <c r="S112" s="128" t="e">
        <f t="shared" si="4"/>
        <v>#REF!</v>
      </c>
      <c r="T112" s="128" t="e">
        <f t="shared" si="4"/>
        <v>#REF!</v>
      </c>
    </row>
    <row r="113" spans="2:20" x14ac:dyDescent="0.2">
      <c r="B113" s="12" t="s">
        <v>178</v>
      </c>
      <c r="I113" s="128" t="e">
        <f t="shared" si="4"/>
        <v>#REF!</v>
      </c>
      <c r="J113" s="128" t="e">
        <f t="shared" si="4"/>
        <v>#REF!</v>
      </c>
      <c r="K113" s="128" t="e">
        <f t="shared" si="4"/>
        <v>#REF!</v>
      </c>
      <c r="L113" s="128" t="e">
        <f t="shared" si="6"/>
        <v>#REF!</v>
      </c>
      <c r="M113" s="128" t="e">
        <f t="shared" si="4"/>
        <v>#REF!</v>
      </c>
      <c r="N113" s="128" t="e">
        <f t="shared" si="4"/>
        <v>#REF!</v>
      </c>
      <c r="O113" s="128" t="e">
        <f t="shared" si="4"/>
        <v>#REF!</v>
      </c>
      <c r="P113" s="128" t="e">
        <f t="shared" si="4"/>
        <v>#REF!</v>
      </c>
      <c r="Q113" s="128" t="e">
        <f t="shared" si="4"/>
        <v>#REF!</v>
      </c>
      <c r="R113" s="128" t="e">
        <f t="shared" si="4"/>
        <v>#REF!</v>
      </c>
      <c r="S113" s="128" t="e">
        <f t="shared" si="4"/>
        <v>#REF!</v>
      </c>
      <c r="T113" s="128" t="e">
        <f t="shared" si="4"/>
        <v>#REF!</v>
      </c>
    </row>
    <row r="114" spans="2:20" x14ac:dyDescent="0.2">
      <c r="B114" s="12" t="s">
        <v>164</v>
      </c>
      <c r="I114" s="128" t="e">
        <f t="shared" si="4"/>
        <v>#REF!</v>
      </c>
      <c r="J114" s="128" t="e">
        <f t="shared" si="4"/>
        <v>#REF!</v>
      </c>
      <c r="K114" s="128" t="e">
        <f t="shared" si="4"/>
        <v>#REF!</v>
      </c>
      <c r="L114" s="128" t="e">
        <f t="shared" si="6"/>
        <v>#REF!</v>
      </c>
      <c r="M114" s="128" t="e">
        <f t="shared" si="4"/>
        <v>#REF!</v>
      </c>
      <c r="N114" s="128" t="e">
        <f t="shared" si="4"/>
        <v>#REF!</v>
      </c>
      <c r="O114" s="128" t="e">
        <f t="shared" si="4"/>
        <v>#REF!</v>
      </c>
      <c r="P114" s="128" t="e">
        <f t="shared" si="4"/>
        <v>#REF!</v>
      </c>
      <c r="Q114" s="128" t="e">
        <f t="shared" si="4"/>
        <v>#REF!</v>
      </c>
      <c r="R114" s="128" t="e">
        <f t="shared" si="4"/>
        <v>#REF!</v>
      </c>
      <c r="S114" s="128" t="e">
        <f t="shared" si="4"/>
        <v>#REF!</v>
      </c>
      <c r="T114" s="128" t="e">
        <f t="shared" si="4"/>
        <v>#REF!</v>
      </c>
    </row>
    <row r="115" spans="2:20" x14ac:dyDescent="0.2">
      <c r="B115" s="12" t="s">
        <v>167</v>
      </c>
      <c r="I115" s="128" t="e">
        <f t="shared" si="4"/>
        <v>#REF!</v>
      </c>
      <c r="J115" s="128" t="e">
        <f t="shared" si="4"/>
        <v>#REF!</v>
      </c>
      <c r="K115" s="128" t="e">
        <f t="shared" si="4"/>
        <v>#REF!</v>
      </c>
      <c r="L115" s="128" t="e">
        <f t="shared" si="6"/>
        <v>#REF!</v>
      </c>
      <c r="M115" s="128" t="e">
        <f t="shared" si="4"/>
        <v>#REF!</v>
      </c>
      <c r="N115" s="128" t="e">
        <f t="shared" si="4"/>
        <v>#REF!</v>
      </c>
      <c r="O115" s="128" t="e">
        <f t="shared" si="4"/>
        <v>#REF!</v>
      </c>
      <c r="P115" s="128" t="e">
        <f t="shared" si="4"/>
        <v>#REF!</v>
      </c>
      <c r="Q115" s="128" t="e">
        <f t="shared" si="4"/>
        <v>#REF!</v>
      </c>
      <c r="R115" s="128" t="e">
        <f t="shared" si="4"/>
        <v>#REF!</v>
      </c>
      <c r="S115" s="128" t="e">
        <f t="shared" si="4"/>
        <v>#REF!</v>
      </c>
      <c r="T115" s="128" t="e">
        <f t="shared" si="4"/>
        <v>#REF!</v>
      </c>
    </row>
    <row r="116" spans="2:20" x14ac:dyDescent="0.2">
      <c r="B116" s="12" t="s">
        <v>165</v>
      </c>
      <c r="I116" s="128" t="e">
        <f t="shared" si="4"/>
        <v>#REF!</v>
      </c>
      <c r="J116" s="128" t="e">
        <f t="shared" si="4"/>
        <v>#REF!</v>
      </c>
      <c r="K116" s="128" t="e">
        <f t="shared" si="4"/>
        <v>#REF!</v>
      </c>
      <c r="L116" s="128" t="e">
        <f t="shared" si="6"/>
        <v>#REF!</v>
      </c>
      <c r="M116" s="128" t="e">
        <f t="shared" si="4"/>
        <v>#REF!</v>
      </c>
      <c r="N116" s="128" t="e">
        <f t="shared" si="4"/>
        <v>#REF!</v>
      </c>
      <c r="O116" s="128" t="e">
        <f t="shared" si="4"/>
        <v>#REF!</v>
      </c>
      <c r="P116" s="128" t="e">
        <f t="shared" si="4"/>
        <v>#REF!</v>
      </c>
      <c r="Q116" s="128" t="e">
        <f t="shared" si="4"/>
        <v>#REF!</v>
      </c>
      <c r="R116" s="128" t="e">
        <f t="shared" si="4"/>
        <v>#REF!</v>
      </c>
      <c r="S116" s="128" t="e">
        <f t="shared" si="4"/>
        <v>#REF!</v>
      </c>
      <c r="T116" s="128" t="e">
        <f t="shared" si="4"/>
        <v>#REF!</v>
      </c>
    </row>
    <row r="117" spans="2:20" x14ac:dyDescent="0.2">
      <c r="B117" s="12" t="s">
        <v>168</v>
      </c>
      <c r="I117" s="128" t="e">
        <f t="shared" si="4"/>
        <v>#REF!</v>
      </c>
      <c r="J117" s="128" t="e">
        <f t="shared" si="4"/>
        <v>#REF!</v>
      </c>
      <c r="K117" s="128" t="e">
        <f t="shared" si="4"/>
        <v>#REF!</v>
      </c>
      <c r="L117" s="128" t="e">
        <f t="shared" si="6"/>
        <v>#REF!</v>
      </c>
      <c r="M117" s="128" t="e">
        <f t="shared" si="4"/>
        <v>#REF!</v>
      </c>
      <c r="N117" s="128" t="e">
        <f t="shared" si="4"/>
        <v>#REF!</v>
      </c>
      <c r="O117" s="128" t="e">
        <f t="shared" si="4"/>
        <v>#REF!</v>
      </c>
      <c r="P117" s="128" t="e">
        <f t="shared" si="4"/>
        <v>#REF!</v>
      </c>
      <c r="Q117" s="128" t="e">
        <f t="shared" si="4"/>
        <v>#REF!</v>
      </c>
      <c r="R117" s="128" t="e">
        <f t="shared" si="4"/>
        <v>#REF!</v>
      </c>
      <c r="S117" s="128" t="e">
        <f t="shared" si="4"/>
        <v>#REF!</v>
      </c>
      <c r="T117" s="128" t="e">
        <f t="shared" si="4"/>
        <v>#REF!</v>
      </c>
    </row>
    <row r="118" spans="2:20" x14ac:dyDescent="0.2">
      <c r="B118" s="12" t="s">
        <v>169</v>
      </c>
      <c r="I118" s="128" t="e">
        <f t="shared" si="4"/>
        <v>#REF!</v>
      </c>
      <c r="J118" s="128" t="e">
        <f t="shared" si="4"/>
        <v>#REF!</v>
      </c>
      <c r="K118" s="128" t="e">
        <f t="shared" si="4"/>
        <v>#REF!</v>
      </c>
      <c r="L118" s="128" t="e">
        <f t="shared" si="6"/>
        <v>#REF!</v>
      </c>
      <c r="M118" s="128" t="e">
        <f t="shared" si="4"/>
        <v>#REF!</v>
      </c>
      <c r="N118" s="128" t="e">
        <f t="shared" si="4"/>
        <v>#REF!</v>
      </c>
      <c r="O118" s="128" t="e">
        <f t="shared" si="4"/>
        <v>#REF!</v>
      </c>
      <c r="P118" s="128" t="e">
        <f t="shared" si="4"/>
        <v>#REF!</v>
      </c>
      <c r="Q118" s="128" t="e">
        <f t="shared" si="4"/>
        <v>#REF!</v>
      </c>
      <c r="R118" s="128" t="e">
        <f t="shared" si="4"/>
        <v>#REF!</v>
      </c>
      <c r="S118" s="128" t="e">
        <f t="shared" si="4"/>
        <v>#REF!</v>
      </c>
      <c r="T118" s="128" t="e">
        <f t="shared" si="4"/>
        <v>#REF!</v>
      </c>
    </row>
    <row r="119" spans="2:20" x14ac:dyDescent="0.2">
      <c r="B119" s="12" t="s">
        <v>170</v>
      </c>
      <c r="I119" s="128" t="e">
        <f t="shared" ref="I119:K119" si="7">-I82</f>
        <v>#REF!</v>
      </c>
      <c r="J119" s="128" t="e">
        <f t="shared" si="7"/>
        <v>#REF!</v>
      </c>
      <c r="K119" s="128" t="e">
        <f t="shared" si="7"/>
        <v>#REF!</v>
      </c>
      <c r="L119" s="128" t="e">
        <f>-L82</f>
        <v>#REF!</v>
      </c>
      <c r="M119" s="128" t="e">
        <f t="shared" ref="M119:T119" si="8">-M82</f>
        <v>#REF!</v>
      </c>
      <c r="N119" s="128" t="e">
        <f t="shared" si="8"/>
        <v>#REF!</v>
      </c>
      <c r="O119" s="128" t="e">
        <f t="shared" si="8"/>
        <v>#REF!</v>
      </c>
      <c r="P119" s="128" t="e">
        <f t="shared" si="8"/>
        <v>#REF!</v>
      </c>
      <c r="Q119" s="128" t="e">
        <f t="shared" si="8"/>
        <v>#REF!</v>
      </c>
      <c r="R119" s="128" t="e">
        <f t="shared" si="8"/>
        <v>#REF!</v>
      </c>
      <c r="S119" s="128" t="e">
        <f t="shared" si="8"/>
        <v>#REF!</v>
      </c>
      <c r="T119" s="128" t="e">
        <f t="shared" si="8"/>
        <v>#REF!</v>
      </c>
    </row>
    <row r="120" spans="2:20" x14ac:dyDescent="0.2"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</row>
    <row r="121" spans="2:20" x14ac:dyDescent="0.2"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</row>
    <row r="122" spans="2:20" x14ac:dyDescent="0.2"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</row>
    <row r="123" spans="2:20" x14ac:dyDescent="0.2"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</row>
    <row r="124" spans="2:20" x14ac:dyDescent="0.2"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</row>
    <row r="125" spans="2:20" x14ac:dyDescent="0.2"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</row>
    <row r="126" spans="2:20" x14ac:dyDescent="0.2"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</row>
    <row r="127" spans="2:20" x14ac:dyDescent="0.2"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</row>
    <row r="128" spans="2:20" x14ac:dyDescent="0.2"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</row>
    <row r="129" spans="9:20" x14ac:dyDescent="0.2"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</row>
    <row r="130" spans="9:20" x14ac:dyDescent="0.2"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</row>
    <row r="131" spans="9:20" x14ac:dyDescent="0.2"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</row>
    <row r="132" spans="9:20" x14ac:dyDescent="0.2"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</row>
    <row r="133" spans="9:20" x14ac:dyDescent="0.2"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theme="4" tint="0.39997558519241921"/>
    <pageSetUpPr fitToPage="1"/>
  </sheetPr>
  <dimension ref="A1:Q102"/>
  <sheetViews>
    <sheetView zoomScale="85" zoomScaleNormal="85" workbookViewId="0">
      <pane xSplit="4" ySplit="4" topLeftCell="E59" activePane="bottomRight" state="frozen"/>
      <selection activeCell="K106" sqref="K106"/>
      <selection pane="topRight" activeCell="K106" sqref="K106"/>
      <selection pane="bottomLeft" activeCell="K106" sqref="K106"/>
      <selection pane="bottomRight" activeCell="E103" sqref="E103"/>
    </sheetView>
  </sheetViews>
  <sheetFormatPr defaultRowHeight="12.75" x14ac:dyDescent="0.2"/>
  <cols>
    <col min="1" max="1" width="13.7109375" style="12" customWidth="1"/>
    <col min="2" max="2" width="9.140625" style="12"/>
    <col min="3" max="3" width="26.7109375" style="12" customWidth="1"/>
    <col min="4" max="16" width="14.7109375" style="12" customWidth="1"/>
    <col min="17" max="17" width="14.7109375" style="241" customWidth="1"/>
    <col min="18" max="22" width="14.7109375" style="12" customWidth="1"/>
    <col min="23" max="23" width="9" style="12" customWidth="1"/>
    <col min="24" max="124" width="9.140625" style="12"/>
    <col min="125" max="125" width="13.7109375" style="12" customWidth="1"/>
    <col min="126" max="126" width="9.140625" style="12"/>
    <col min="127" max="127" width="26.7109375" style="12" customWidth="1"/>
    <col min="128" max="128" width="12.7109375" style="12" customWidth="1"/>
    <col min="129" max="129" width="12.85546875" style="12" customWidth="1"/>
    <col min="130" max="278" width="14.7109375" style="12" customWidth="1"/>
    <col min="279" max="279" width="9" style="12" customWidth="1"/>
    <col min="280" max="380" width="9.140625" style="12"/>
    <col min="381" max="381" width="13.7109375" style="12" customWidth="1"/>
    <col min="382" max="382" width="9.140625" style="12"/>
    <col min="383" max="383" width="26.7109375" style="12" customWidth="1"/>
    <col min="384" max="384" width="12.7109375" style="12" customWidth="1"/>
    <col min="385" max="385" width="12.85546875" style="12" customWidth="1"/>
    <col min="386" max="534" width="14.7109375" style="12" customWidth="1"/>
    <col min="535" max="535" width="9" style="12" customWidth="1"/>
    <col min="536" max="636" width="9.140625" style="12"/>
    <col min="637" max="637" width="13.7109375" style="12" customWidth="1"/>
    <col min="638" max="638" width="9.140625" style="12"/>
    <col min="639" max="639" width="26.7109375" style="12" customWidth="1"/>
    <col min="640" max="640" width="12.7109375" style="12" customWidth="1"/>
    <col min="641" max="641" width="12.85546875" style="12" customWidth="1"/>
    <col min="642" max="790" width="14.7109375" style="12" customWidth="1"/>
    <col min="791" max="791" width="9" style="12" customWidth="1"/>
    <col min="792" max="892" width="9.140625" style="12"/>
    <col min="893" max="893" width="13.7109375" style="12" customWidth="1"/>
    <col min="894" max="894" width="9.140625" style="12"/>
    <col min="895" max="895" width="26.7109375" style="12" customWidth="1"/>
    <col min="896" max="896" width="12.7109375" style="12" customWidth="1"/>
    <col min="897" max="897" width="12.85546875" style="12" customWidth="1"/>
    <col min="898" max="1046" width="14.7109375" style="12" customWidth="1"/>
    <col min="1047" max="1047" width="9" style="12" customWidth="1"/>
    <col min="1048" max="1148" width="9.140625" style="12"/>
    <col min="1149" max="1149" width="13.7109375" style="12" customWidth="1"/>
    <col min="1150" max="1150" width="9.140625" style="12"/>
    <col min="1151" max="1151" width="26.7109375" style="12" customWidth="1"/>
    <col min="1152" max="1152" width="12.7109375" style="12" customWidth="1"/>
    <col min="1153" max="1153" width="12.85546875" style="12" customWidth="1"/>
    <col min="1154" max="1302" width="14.7109375" style="12" customWidth="1"/>
    <col min="1303" max="1303" width="9" style="12" customWidth="1"/>
    <col min="1304" max="1404" width="9.140625" style="12"/>
    <col min="1405" max="1405" width="13.7109375" style="12" customWidth="1"/>
    <col min="1406" max="1406" width="9.140625" style="12"/>
    <col min="1407" max="1407" width="26.7109375" style="12" customWidth="1"/>
    <col min="1408" max="1408" width="12.7109375" style="12" customWidth="1"/>
    <col min="1409" max="1409" width="12.85546875" style="12" customWidth="1"/>
    <col min="1410" max="1558" width="14.7109375" style="12" customWidth="1"/>
    <col min="1559" max="1559" width="9" style="12" customWidth="1"/>
    <col min="1560" max="1660" width="9.140625" style="12"/>
    <col min="1661" max="1661" width="13.7109375" style="12" customWidth="1"/>
    <col min="1662" max="1662" width="9.140625" style="12"/>
    <col min="1663" max="1663" width="26.7109375" style="12" customWidth="1"/>
    <col min="1664" max="1664" width="12.7109375" style="12" customWidth="1"/>
    <col min="1665" max="1665" width="12.85546875" style="12" customWidth="1"/>
    <col min="1666" max="1814" width="14.7109375" style="12" customWidth="1"/>
    <col min="1815" max="1815" width="9" style="12" customWidth="1"/>
    <col min="1816" max="1916" width="9.140625" style="12"/>
    <col min="1917" max="1917" width="13.7109375" style="12" customWidth="1"/>
    <col min="1918" max="1918" width="9.140625" style="12"/>
    <col min="1919" max="1919" width="26.7109375" style="12" customWidth="1"/>
    <col min="1920" max="1920" width="12.7109375" style="12" customWidth="1"/>
    <col min="1921" max="1921" width="12.85546875" style="12" customWidth="1"/>
    <col min="1922" max="2070" width="14.7109375" style="12" customWidth="1"/>
    <col min="2071" max="2071" width="9" style="12" customWidth="1"/>
    <col min="2072" max="2172" width="9.140625" style="12"/>
    <col min="2173" max="2173" width="13.7109375" style="12" customWidth="1"/>
    <col min="2174" max="2174" width="9.140625" style="12"/>
    <col min="2175" max="2175" width="26.7109375" style="12" customWidth="1"/>
    <col min="2176" max="2176" width="12.7109375" style="12" customWidth="1"/>
    <col min="2177" max="2177" width="12.85546875" style="12" customWidth="1"/>
    <col min="2178" max="2326" width="14.7109375" style="12" customWidth="1"/>
    <col min="2327" max="2327" width="9" style="12" customWidth="1"/>
    <col min="2328" max="2428" width="9.140625" style="12"/>
    <col min="2429" max="2429" width="13.7109375" style="12" customWidth="1"/>
    <col min="2430" max="2430" width="9.140625" style="12"/>
    <col min="2431" max="2431" width="26.7109375" style="12" customWidth="1"/>
    <col min="2432" max="2432" width="12.7109375" style="12" customWidth="1"/>
    <col min="2433" max="2433" width="12.85546875" style="12" customWidth="1"/>
    <col min="2434" max="2582" width="14.7109375" style="12" customWidth="1"/>
    <col min="2583" max="2583" width="9" style="12" customWidth="1"/>
    <col min="2584" max="2684" width="9.140625" style="12"/>
    <col min="2685" max="2685" width="13.7109375" style="12" customWidth="1"/>
    <col min="2686" max="2686" width="9.140625" style="12"/>
    <col min="2687" max="2687" width="26.7109375" style="12" customWidth="1"/>
    <col min="2688" max="2688" width="12.7109375" style="12" customWidth="1"/>
    <col min="2689" max="2689" width="12.85546875" style="12" customWidth="1"/>
    <col min="2690" max="2838" width="14.7109375" style="12" customWidth="1"/>
    <col min="2839" max="2839" width="9" style="12" customWidth="1"/>
    <col min="2840" max="2940" width="9.140625" style="12"/>
    <col min="2941" max="2941" width="13.7109375" style="12" customWidth="1"/>
    <col min="2942" max="2942" width="9.140625" style="12"/>
    <col min="2943" max="2943" width="26.7109375" style="12" customWidth="1"/>
    <col min="2944" max="2944" width="12.7109375" style="12" customWidth="1"/>
    <col min="2945" max="2945" width="12.85546875" style="12" customWidth="1"/>
    <col min="2946" max="3094" width="14.7109375" style="12" customWidth="1"/>
    <col min="3095" max="3095" width="9" style="12" customWidth="1"/>
    <col min="3096" max="3196" width="9.140625" style="12"/>
    <col min="3197" max="3197" width="13.7109375" style="12" customWidth="1"/>
    <col min="3198" max="3198" width="9.140625" style="12"/>
    <col min="3199" max="3199" width="26.7109375" style="12" customWidth="1"/>
    <col min="3200" max="3200" width="12.7109375" style="12" customWidth="1"/>
    <col min="3201" max="3201" width="12.85546875" style="12" customWidth="1"/>
    <col min="3202" max="3350" width="14.7109375" style="12" customWidth="1"/>
    <col min="3351" max="3351" width="9" style="12" customWidth="1"/>
    <col min="3352" max="3452" width="9.140625" style="12"/>
    <col min="3453" max="3453" width="13.7109375" style="12" customWidth="1"/>
    <col min="3454" max="3454" width="9.140625" style="12"/>
    <col min="3455" max="3455" width="26.7109375" style="12" customWidth="1"/>
    <col min="3456" max="3456" width="12.7109375" style="12" customWidth="1"/>
    <col min="3457" max="3457" width="12.85546875" style="12" customWidth="1"/>
    <col min="3458" max="3606" width="14.7109375" style="12" customWidth="1"/>
    <col min="3607" max="3607" width="9" style="12" customWidth="1"/>
    <col min="3608" max="3708" width="9.140625" style="12"/>
    <col min="3709" max="3709" width="13.7109375" style="12" customWidth="1"/>
    <col min="3710" max="3710" width="9.140625" style="12"/>
    <col min="3711" max="3711" width="26.7109375" style="12" customWidth="1"/>
    <col min="3712" max="3712" width="12.7109375" style="12" customWidth="1"/>
    <col min="3713" max="3713" width="12.85546875" style="12" customWidth="1"/>
    <col min="3714" max="3862" width="14.7109375" style="12" customWidth="1"/>
    <col min="3863" max="3863" width="9" style="12" customWidth="1"/>
    <col min="3864" max="3964" width="9.140625" style="12"/>
    <col min="3965" max="3965" width="13.7109375" style="12" customWidth="1"/>
    <col min="3966" max="3966" width="9.140625" style="12"/>
    <col min="3967" max="3967" width="26.7109375" style="12" customWidth="1"/>
    <col min="3968" max="3968" width="12.7109375" style="12" customWidth="1"/>
    <col min="3969" max="3969" width="12.85546875" style="12" customWidth="1"/>
    <col min="3970" max="4118" width="14.7109375" style="12" customWidth="1"/>
    <col min="4119" max="4119" width="9" style="12" customWidth="1"/>
    <col min="4120" max="4220" width="9.140625" style="12"/>
    <col min="4221" max="4221" width="13.7109375" style="12" customWidth="1"/>
    <col min="4222" max="4222" width="9.140625" style="12"/>
    <col min="4223" max="4223" width="26.7109375" style="12" customWidth="1"/>
    <col min="4224" max="4224" width="12.7109375" style="12" customWidth="1"/>
    <col min="4225" max="4225" width="12.85546875" style="12" customWidth="1"/>
    <col min="4226" max="4374" width="14.7109375" style="12" customWidth="1"/>
    <col min="4375" max="4375" width="9" style="12" customWidth="1"/>
    <col min="4376" max="4476" width="9.140625" style="12"/>
    <col min="4477" max="4477" width="13.7109375" style="12" customWidth="1"/>
    <col min="4478" max="4478" width="9.140625" style="12"/>
    <col min="4479" max="4479" width="26.7109375" style="12" customWidth="1"/>
    <col min="4480" max="4480" width="12.7109375" style="12" customWidth="1"/>
    <col min="4481" max="4481" width="12.85546875" style="12" customWidth="1"/>
    <col min="4482" max="4630" width="14.7109375" style="12" customWidth="1"/>
    <col min="4631" max="4631" width="9" style="12" customWidth="1"/>
    <col min="4632" max="4732" width="9.140625" style="12"/>
    <col min="4733" max="4733" width="13.7109375" style="12" customWidth="1"/>
    <col min="4734" max="4734" width="9.140625" style="12"/>
    <col min="4735" max="4735" width="26.7109375" style="12" customWidth="1"/>
    <col min="4736" max="4736" width="12.7109375" style="12" customWidth="1"/>
    <col min="4737" max="4737" width="12.85546875" style="12" customWidth="1"/>
    <col min="4738" max="4886" width="14.7109375" style="12" customWidth="1"/>
    <col min="4887" max="4887" width="9" style="12" customWidth="1"/>
    <col min="4888" max="4988" width="9.140625" style="12"/>
    <col min="4989" max="4989" width="13.7109375" style="12" customWidth="1"/>
    <col min="4990" max="4990" width="9.140625" style="12"/>
    <col min="4991" max="4991" width="26.7109375" style="12" customWidth="1"/>
    <col min="4992" max="4992" width="12.7109375" style="12" customWidth="1"/>
    <col min="4993" max="4993" width="12.85546875" style="12" customWidth="1"/>
    <col min="4994" max="5142" width="14.7109375" style="12" customWidth="1"/>
    <col min="5143" max="5143" width="9" style="12" customWidth="1"/>
    <col min="5144" max="5244" width="9.140625" style="12"/>
    <col min="5245" max="5245" width="13.7109375" style="12" customWidth="1"/>
    <col min="5246" max="5246" width="9.140625" style="12"/>
    <col min="5247" max="5247" width="26.7109375" style="12" customWidth="1"/>
    <col min="5248" max="5248" width="12.7109375" style="12" customWidth="1"/>
    <col min="5249" max="5249" width="12.85546875" style="12" customWidth="1"/>
    <col min="5250" max="5398" width="14.7109375" style="12" customWidth="1"/>
    <col min="5399" max="5399" width="9" style="12" customWidth="1"/>
    <col min="5400" max="5500" width="9.140625" style="12"/>
    <col min="5501" max="5501" width="13.7109375" style="12" customWidth="1"/>
    <col min="5502" max="5502" width="9.140625" style="12"/>
    <col min="5503" max="5503" width="26.7109375" style="12" customWidth="1"/>
    <col min="5504" max="5504" width="12.7109375" style="12" customWidth="1"/>
    <col min="5505" max="5505" width="12.85546875" style="12" customWidth="1"/>
    <col min="5506" max="5654" width="14.7109375" style="12" customWidth="1"/>
    <col min="5655" max="5655" width="9" style="12" customWidth="1"/>
    <col min="5656" max="5756" width="9.140625" style="12"/>
    <col min="5757" max="5757" width="13.7109375" style="12" customWidth="1"/>
    <col min="5758" max="5758" width="9.140625" style="12"/>
    <col min="5759" max="5759" width="26.7109375" style="12" customWidth="1"/>
    <col min="5760" max="5760" width="12.7109375" style="12" customWidth="1"/>
    <col min="5761" max="5761" width="12.85546875" style="12" customWidth="1"/>
    <col min="5762" max="5910" width="14.7109375" style="12" customWidth="1"/>
    <col min="5911" max="5911" width="9" style="12" customWidth="1"/>
    <col min="5912" max="6012" width="9.140625" style="12"/>
    <col min="6013" max="6013" width="13.7109375" style="12" customWidth="1"/>
    <col min="6014" max="6014" width="9.140625" style="12"/>
    <col min="6015" max="6015" width="26.7109375" style="12" customWidth="1"/>
    <col min="6016" max="6016" width="12.7109375" style="12" customWidth="1"/>
    <col min="6017" max="6017" width="12.85546875" style="12" customWidth="1"/>
    <col min="6018" max="6166" width="14.7109375" style="12" customWidth="1"/>
    <col min="6167" max="6167" width="9" style="12" customWidth="1"/>
    <col min="6168" max="6268" width="9.140625" style="12"/>
    <col min="6269" max="6269" width="13.7109375" style="12" customWidth="1"/>
    <col min="6270" max="6270" width="9.140625" style="12"/>
    <col min="6271" max="6271" width="26.7109375" style="12" customWidth="1"/>
    <col min="6272" max="6272" width="12.7109375" style="12" customWidth="1"/>
    <col min="6273" max="6273" width="12.85546875" style="12" customWidth="1"/>
    <col min="6274" max="6422" width="14.7109375" style="12" customWidth="1"/>
    <col min="6423" max="6423" width="9" style="12" customWidth="1"/>
    <col min="6424" max="6524" width="9.140625" style="12"/>
    <col min="6525" max="6525" width="13.7109375" style="12" customWidth="1"/>
    <col min="6526" max="6526" width="9.140625" style="12"/>
    <col min="6527" max="6527" width="26.7109375" style="12" customWidth="1"/>
    <col min="6528" max="6528" width="12.7109375" style="12" customWidth="1"/>
    <col min="6529" max="6529" width="12.85546875" style="12" customWidth="1"/>
    <col min="6530" max="6678" width="14.7109375" style="12" customWidth="1"/>
    <col min="6679" max="6679" width="9" style="12" customWidth="1"/>
    <col min="6680" max="6780" width="9.140625" style="12"/>
    <col min="6781" max="6781" width="13.7109375" style="12" customWidth="1"/>
    <col min="6782" max="6782" width="9.140625" style="12"/>
    <col min="6783" max="6783" width="26.7109375" style="12" customWidth="1"/>
    <col min="6784" max="6784" width="12.7109375" style="12" customWidth="1"/>
    <col min="6785" max="6785" width="12.85546875" style="12" customWidth="1"/>
    <col min="6786" max="6934" width="14.7109375" style="12" customWidth="1"/>
    <col min="6935" max="6935" width="9" style="12" customWidth="1"/>
    <col min="6936" max="7036" width="9.140625" style="12"/>
    <col min="7037" max="7037" width="13.7109375" style="12" customWidth="1"/>
    <col min="7038" max="7038" width="9.140625" style="12"/>
    <col min="7039" max="7039" width="26.7109375" style="12" customWidth="1"/>
    <col min="7040" max="7040" width="12.7109375" style="12" customWidth="1"/>
    <col min="7041" max="7041" width="12.85546875" style="12" customWidth="1"/>
    <col min="7042" max="7190" width="14.7109375" style="12" customWidth="1"/>
    <col min="7191" max="7191" width="9" style="12" customWidth="1"/>
    <col min="7192" max="7292" width="9.140625" style="12"/>
    <col min="7293" max="7293" width="13.7109375" style="12" customWidth="1"/>
    <col min="7294" max="7294" width="9.140625" style="12"/>
    <col min="7295" max="7295" width="26.7109375" style="12" customWidth="1"/>
    <col min="7296" max="7296" width="12.7109375" style="12" customWidth="1"/>
    <col min="7297" max="7297" width="12.85546875" style="12" customWidth="1"/>
    <col min="7298" max="7446" width="14.7109375" style="12" customWidth="1"/>
    <col min="7447" max="7447" width="9" style="12" customWidth="1"/>
    <col min="7448" max="7548" width="9.140625" style="12"/>
    <col min="7549" max="7549" width="13.7109375" style="12" customWidth="1"/>
    <col min="7550" max="7550" width="9.140625" style="12"/>
    <col min="7551" max="7551" width="26.7109375" style="12" customWidth="1"/>
    <col min="7552" max="7552" width="12.7109375" style="12" customWidth="1"/>
    <col min="7553" max="7553" width="12.85546875" style="12" customWidth="1"/>
    <col min="7554" max="7702" width="14.7109375" style="12" customWidth="1"/>
    <col min="7703" max="7703" width="9" style="12" customWidth="1"/>
    <col min="7704" max="7804" width="9.140625" style="12"/>
    <col min="7805" max="7805" width="13.7109375" style="12" customWidth="1"/>
    <col min="7806" max="7806" width="9.140625" style="12"/>
    <col min="7807" max="7807" width="26.7109375" style="12" customWidth="1"/>
    <col min="7808" max="7808" width="12.7109375" style="12" customWidth="1"/>
    <col min="7809" max="7809" width="12.85546875" style="12" customWidth="1"/>
    <col min="7810" max="7958" width="14.7109375" style="12" customWidth="1"/>
    <col min="7959" max="7959" width="9" style="12" customWidth="1"/>
    <col min="7960" max="8060" width="9.140625" style="12"/>
    <col min="8061" max="8061" width="13.7109375" style="12" customWidth="1"/>
    <col min="8062" max="8062" width="9.140625" style="12"/>
    <col min="8063" max="8063" width="26.7109375" style="12" customWidth="1"/>
    <col min="8064" max="8064" width="12.7109375" style="12" customWidth="1"/>
    <col min="8065" max="8065" width="12.85546875" style="12" customWidth="1"/>
    <col min="8066" max="8214" width="14.7109375" style="12" customWidth="1"/>
    <col min="8215" max="8215" width="9" style="12" customWidth="1"/>
    <col min="8216" max="8316" width="9.140625" style="12"/>
    <col min="8317" max="8317" width="13.7109375" style="12" customWidth="1"/>
    <col min="8318" max="8318" width="9.140625" style="12"/>
    <col min="8319" max="8319" width="26.7109375" style="12" customWidth="1"/>
    <col min="8320" max="8320" width="12.7109375" style="12" customWidth="1"/>
    <col min="8321" max="8321" width="12.85546875" style="12" customWidth="1"/>
    <col min="8322" max="8470" width="14.7109375" style="12" customWidth="1"/>
    <col min="8471" max="8471" width="9" style="12" customWidth="1"/>
    <col min="8472" max="8572" width="9.140625" style="12"/>
    <col min="8573" max="8573" width="13.7109375" style="12" customWidth="1"/>
    <col min="8574" max="8574" width="9.140625" style="12"/>
    <col min="8575" max="8575" width="26.7109375" style="12" customWidth="1"/>
    <col min="8576" max="8576" width="12.7109375" style="12" customWidth="1"/>
    <col min="8577" max="8577" width="12.85546875" style="12" customWidth="1"/>
    <col min="8578" max="8726" width="14.7109375" style="12" customWidth="1"/>
    <col min="8727" max="8727" width="9" style="12" customWidth="1"/>
    <col min="8728" max="8828" width="9.140625" style="12"/>
    <col min="8829" max="8829" width="13.7109375" style="12" customWidth="1"/>
    <col min="8830" max="8830" width="9.140625" style="12"/>
    <col min="8831" max="8831" width="26.7109375" style="12" customWidth="1"/>
    <col min="8832" max="8832" width="12.7109375" style="12" customWidth="1"/>
    <col min="8833" max="8833" width="12.85546875" style="12" customWidth="1"/>
    <col min="8834" max="8982" width="14.7109375" style="12" customWidth="1"/>
    <col min="8983" max="8983" width="9" style="12" customWidth="1"/>
    <col min="8984" max="9084" width="9.140625" style="12"/>
    <col min="9085" max="9085" width="13.7109375" style="12" customWidth="1"/>
    <col min="9086" max="9086" width="9.140625" style="12"/>
    <col min="9087" max="9087" width="26.7109375" style="12" customWidth="1"/>
    <col min="9088" max="9088" width="12.7109375" style="12" customWidth="1"/>
    <col min="9089" max="9089" width="12.85546875" style="12" customWidth="1"/>
    <col min="9090" max="9238" width="14.7109375" style="12" customWidth="1"/>
    <col min="9239" max="9239" width="9" style="12" customWidth="1"/>
    <col min="9240" max="9340" width="9.140625" style="12"/>
    <col min="9341" max="9341" width="13.7109375" style="12" customWidth="1"/>
    <col min="9342" max="9342" width="9.140625" style="12"/>
    <col min="9343" max="9343" width="26.7109375" style="12" customWidth="1"/>
    <col min="9344" max="9344" width="12.7109375" style="12" customWidth="1"/>
    <col min="9345" max="9345" width="12.85546875" style="12" customWidth="1"/>
    <col min="9346" max="9494" width="14.7109375" style="12" customWidth="1"/>
    <col min="9495" max="9495" width="9" style="12" customWidth="1"/>
    <col min="9496" max="9596" width="9.140625" style="12"/>
    <col min="9597" max="9597" width="13.7109375" style="12" customWidth="1"/>
    <col min="9598" max="9598" width="9.140625" style="12"/>
    <col min="9599" max="9599" width="26.7109375" style="12" customWidth="1"/>
    <col min="9600" max="9600" width="12.7109375" style="12" customWidth="1"/>
    <col min="9601" max="9601" width="12.85546875" style="12" customWidth="1"/>
    <col min="9602" max="9750" width="14.7109375" style="12" customWidth="1"/>
    <col min="9751" max="9751" width="9" style="12" customWidth="1"/>
    <col min="9752" max="9852" width="9.140625" style="12"/>
    <col min="9853" max="9853" width="13.7109375" style="12" customWidth="1"/>
    <col min="9854" max="9854" width="9.140625" style="12"/>
    <col min="9855" max="9855" width="26.7109375" style="12" customWidth="1"/>
    <col min="9856" max="9856" width="12.7109375" style="12" customWidth="1"/>
    <col min="9857" max="9857" width="12.85546875" style="12" customWidth="1"/>
    <col min="9858" max="10006" width="14.7109375" style="12" customWidth="1"/>
    <col min="10007" max="10007" width="9" style="12" customWidth="1"/>
    <col min="10008" max="10108" width="9.140625" style="12"/>
    <col min="10109" max="10109" width="13.7109375" style="12" customWidth="1"/>
    <col min="10110" max="10110" width="9.140625" style="12"/>
    <col min="10111" max="10111" width="26.7109375" style="12" customWidth="1"/>
    <col min="10112" max="10112" width="12.7109375" style="12" customWidth="1"/>
    <col min="10113" max="10113" width="12.85546875" style="12" customWidth="1"/>
    <col min="10114" max="10262" width="14.7109375" style="12" customWidth="1"/>
    <col min="10263" max="10263" width="9" style="12" customWidth="1"/>
    <col min="10264" max="10364" width="9.140625" style="12"/>
    <col min="10365" max="10365" width="13.7109375" style="12" customWidth="1"/>
    <col min="10366" max="10366" width="9.140625" style="12"/>
    <col min="10367" max="10367" width="26.7109375" style="12" customWidth="1"/>
    <col min="10368" max="10368" width="12.7109375" style="12" customWidth="1"/>
    <col min="10369" max="10369" width="12.85546875" style="12" customWidth="1"/>
    <col min="10370" max="10518" width="14.7109375" style="12" customWidth="1"/>
    <col min="10519" max="10519" width="9" style="12" customWidth="1"/>
    <col min="10520" max="10620" width="9.140625" style="12"/>
    <col min="10621" max="10621" width="13.7109375" style="12" customWidth="1"/>
    <col min="10622" max="10622" width="9.140625" style="12"/>
    <col min="10623" max="10623" width="26.7109375" style="12" customWidth="1"/>
    <col min="10624" max="10624" width="12.7109375" style="12" customWidth="1"/>
    <col min="10625" max="10625" width="12.85546875" style="12" customWidth="1"/>
    <col min="10626" max="10774" width="14.7109375" style="12" customWidth="1"/>
    <col min="10775" max="10775" width="9" style="12" customWidth="1"/>
    <col min="10776" max="10876" width="9.140625" style="12"/>
    <col min="10877" max="10877" width="13.7109375" style="12" customWidth="1"/>
    <col min="10878" max="10878" width="9.140625" style="12"/>
    <col min="10879" max="10879" width="26.7109375" style="12" customWidth="1"/>
    <col min="10880" max="10880" width="12.7109375" style="12" customWidth="1"/>
    <col min="10881" max="10881" width="12.85546875" style="12" customWidth="1"/>
    <col min="10882" max="11030" width="14.7109375" style="12" customWidth="1"/>
    <col min="11031" max="11031" width="9" style="12" customWidth="1"/>
    <col min="11032" max="11132" width="9.140625" style="12"/>
    <col min="11133" max="11133" width="13.7109375" style="12" customWidth="1"/>
    <col min="11134" max="11134" width="9.140625" style="12"/>
    <col min="11135" max="11135" width="26.7109375" style="12" customWidth="1"/>
    <col min="11136" max="11136" width="12.7109375" style="12" customWidth="1"/>
    <col min="11137" max="11137" width="12.85546875" style="12" customWidth="1"/>
    <col min="11138" max="11286" width="14.7109375" style="12" customWidth="1"/>
    <col min="11287" max="11287" width="9" style="12" customWidth="1"/>
    <col min="11288" max="11388" width="9.140625" style="12"/>
    <col min="11389" max="11389" width="13.7109375" style="12" customWidth="1"/>
    <col min="11390" max="11390" width="9.140625" style="12"/>
    <col min="11391" max="11391" width="26.7109375" style="12" customWidth="1"/>
    <col min="11392" max="11392" width="12.7109375" style="12" customWidth="1"/>
    <col min="11393" max="11393" width="12.85546875" style="12" customWidth="1"/>
    <col min="11394" max="11542" width="14.7109375" style="12" customWidth="1"/>
    <col min="11543" max="11543" width="9" style="12" customWidth="1"/>
    <col min="11544" max="11644" width="9.140625" style="12"/>
    <col min="11645" max="11645" width="13.7109375" style="12" customWidth="1"/>
    <col min="11646" max="11646" width="9.140625" style="12"/>
    <col min="11647" max="11647" width="26.7109375" style="12" customWidth="1"/>
    <col min="11648" max="11648" width="12.7109375" style="12" customWidth="1"/>
    <col min="11649" max="11649" width="12.85546875" style="12" customWidth="1"/>
    <col min="11650" max="11798" width="14.7109375" style="12" customWidth="1"/>
    <col min="11799" max="11799" width="9" style="12" customWidth="1"/>
    <col min="11800" max="11900" width="9.140625" style="12"/>
    <col min="11901" max="11901" width="13.7109375" style="12" customWidth="1"/>
    <col min="11902" max="11902" width="9.140625" style="12"/>
    <col min="11903" max="11903" width="26.7109375" style="12" customWidth="1"/>
    <col min="11904" max="11904" width="12.7109375" style="12" customWidth="1"/>
    <col min="11905" max="11905" width="12.85546875" style="12" customWidth="1"/>
    <col min="11906" max="12054" width="14.7109375" style="12" customWidth="1"/>
    <col min="12055" max="12055" width="9" style="12" customWidth="1"/>
    <col min="12056" max="12156" width="9.140625" style="12"/>
    <col min="12157" max="12157" width="13.7109375" style="12" customWidth="1"/>
    <col min="12158" max="12158" width="9.140625" style="12"/>
    <col min="12159" max="12159" width="26.7109375" style="12" customWidth="1"/>
    <col min="12160" max="12160" width="12.7109375" style="12" customWidth="1"/>
    <col min="12161" max="12161" width="12.85546875" style="12" customWidth="1"/>
    <col min="12162" max="12310" width="14.7109375" style="12" customWidth="1"/>
    <col min="12311" max="12311" width="9" style="12" customWidth="1"/>
    <col min="12312" max="12412" width="9.140625" style="12"/>
    <col min="12413" max="12413" width="13.7109375" style="12" customWidth="1"/>
    <col min="12414" max="12414" width="9.140625" style="12"/>
    <col min="12415" max="12415" width="26.7109375" style="12" customWidth="1"/>
    <col min="12416" max="12416" width="12.7109375" style="12" customWidth="1"/>
    <col min="12417" max="12417" width="12.85546875" style="12" customWidth="1"/>
    <col min="12418" max="12566" width="14.7109375" style="12" customWidth="1"/>
    <col min="12567" max="12567" width="9" style="12" customWidth="1"/>
    <col min="12568" max="12668" width="9.140625" style="12"/>
    <col min="12669" max="12669" width="13.7109375" style="12" customWidth="1"/>
    <col min="12670" max="12670" width="9.140625" style="12"/>
    <col min="12671" max="12671" width="26.7109375" style="12" customWidth="1"/>
    <col min="12672" max="12672" width="12.7109375" style="12" customWidth="1"/>
    <col min="12673" max="12673" width="12.85546875" style="12" customWidth="1"/>
    <col min="12674" max="12822" width="14.7109375" style="12" customWidth="1"/>
    <col min="12823" max="12823" width="9" style="12" customWidth="1"/>
    <col min="12824" max="12924" width="9.140625" style="12"/>
    <col min="12925" max="12925" width="13.7109375" style="12" customWidth="1"/>
    <col min="12926" max="12926" width="9.140625" style="12"/>
    <col min="12927" max="12927" width="26.7109375" style="12" customWidth="1"/>
    <col min="12928" max="12928" width="12.7109375" style="12" customWidth="1"/>
    <col min="12929" max="12929" width="12.85546875" style="12" customWidth="1"/>
    <col min="12930" max="13078" width="14.7109375" style="12" customWidth="1"/>
    <col min="13079" max="13079" width="9" style="12" customWidth="1"/>
    <col min="13080" max="13180" width="9.140625" style="12"/>
    <col min="13181" max="13181" width="13.7109375" style="12" customWidth="1"/>
    <col min="13182" max="13182" width="9.140625" style="12"/>
    <col min="13183" max="13183" width="26.7109375" style="12" customWidth="1"/>
    <col min="13184" max="13184" width="12.7109375" style="12" customWidth="1"/>
    <col min="13185" max="13185" width="12.85546875" style="12" customWidth="1"/>
    <col min="13186" max="13334" width="14.7109375" style="12" customWidth="1"/>
    <col min="13335" max="13335" width="9" style="12" customWidth="1"/>
    <col min="13336" max="13436" width="9.140625" style="12"/>
    <col min="13437" max="13437" width="13.7109375" style="12" customWidth="1"/>
    <col min="13438" max="13438" width="9.140625" style="12"/>
    <col min="13439" max="13439" width="26.7109375" style="12" customWidth="1"/>
    <col min="13440" max="13440" width="12.7109375" style="12" customWidth="1"/>
    <col min="13441" max="13441" width="12.85546875" style="12" customWidth="1"/>
    <col min="13442" max="13590" width="14.7109375" style="12" customWidth="1"/>
    <col min="13591" max="13591" width="9" style="12" customWidth="1"/>
    <col min="13592" max="13692" width="9.140625" style="12"/>
    <col min="13693" max="13693" width="13.7109375" style="12" customWidth="1"/>
    <col min="13694" max="13694" width="9.140625" style="12"/>
    <col min="13695" max="13695" width="26.7109375" style="12" customWidth="1"/>
    <col min="13696" max="13696" width="12.7109375" style="12" customWidth="1"/>
    <col min="13697" max="13697" width="12.85546875" style="12" customWidth="1"/>
    <col min="13698" max="13846" width="14.7109375" style="12" customWidth="1"/>
    <col min="13847" max="13847" width="9" style="12" customWidth="1"/>
    <col min="13848" max="13948" width="9.140625" style="12"/>
    <col min="13949" max="13949" width="13.7109375" style="12" customWidth="1"/>
    <col min="13950" max="13950" width="9.140625" style="12"/>
    <col min="13951" max="13951" width="26.7109375" style="12" customWidth="1"/>
    <col min="13952" max="13952" width="12.7109375" style="12" customWidth="1"/>
    <col min="13953" max="13953" width="12.85546875" style="12" customWidth="1"/>
    <col min="13954" max="14102" width="14.7109375" style="12" customWidth="1"/>
    <col min="14103" max="14103" width="9" style="12" customWidth="1"/>
    <col min="14104" max="14204" width="9.140625" style="12"/>
    <col min="14205" max="14205" width="13.7109375" style="12" customWidth="1"/>
    <col min="14206" max="14206" width="9.140625" style="12"/>
    <col min="14207" max="14207" width="26.7109375" style="12" customWidth="1"/>
    <col min="14208" max="14208" width="12.7109375" style="12" customWidth="1"/>
    <col min="14209" max="14209" width="12.85546875" style="12" customWidth="1"/>
    <col min="14210" max="14358" width="14.7109375" style="12" customWidth="1"/>
    <col min="14359" max="14359" width="9" style="12" customWidth="1"/>
    <col min="14360" max="14460" width="9.140625" style="12"/>
    <col min="14461" max="14461" width="13.7109375" style="12" customWidth="1"/>
    <col min="14462" max="14462" width="9.140625" style="12"/>
    <col min="14463" max="14463" width="26.7109375" style="12" customWidth="1"/>
    <col min="14464" max="14464" width="12.7109375" style="12" customWidth="1"/>
    <col min="14465" max="14465" width="12.85546875" style="12" customWidth="1"/>
    <col min="14466" max="14614" width="14.7109375" style="12" customWidth="1"/>
    <col min="14615" max="14615" width="9" style="12" customWidth="1"/>
    <col min="14616" max="14716" width="9.140625" style="12"/>
    <col min="14717" max="14717" width="13.7109375" style="12" customWidth="1"/>
    <col min="14718" max="14718" width="9.140625" style="12"/>
    <col min="14719" max="14719" width="26.7109375" style="12" customWidth="1"/>
    <col min="14720" max="14720" width="12.7109375" style="12" customWidth="1"/>
    <col min="14721" max="14721" width="12.85546875" style="12" customWidth="1"/>
    <col min="14722" max="14870" width="14.7109375" style="12" customWidth="1"/>
    <col min="14871" max="14871" width="9" style="12" customWidth="1"/>
    <col min="14872" max="14972" width="9.140625" style="12"/>
    <col min="14973" max="14973" width="13.7109375" style="12" customWidth="1"/>
    <col min="14974" max="14974" width="9.140625" style="12"/>
    <col min="14975" max="14975" width="26.7109375" style="12" customWidth="1"/>
    <col min="14976" max="14976" width="12.7109375" style="12" customWidth="1"/>
    <col min="14977" max="14977" width="12.85546875" style="12" customWidth="1"/>
    <col min="14978" max="15126" width="14.7109375" style="12" customWidth="1"/>
    <col min="15127" max="15127" width="9" style="12" customWidth="1"/>
    <col min="15128" max="15228" width="9.140625" style="12"/>
    <col min="15229" max="15229" width="13.7109375" style="12" customWidth="1"/>
    <col min="15230" max="15230" width="9.140625" style="12"/>
    <col min="15231" max="15231" width="26.7109375" style="12" customWidth="1"/>
    <col min="15232" max="15232" width="12.7109375" style="12" customWidth="1"/>
    <col min="15233" max="15233" width="12.85546875" style="12" customWidth="1"/>
    <col min="15234" max="15382" width="14.7109375" style="12" customWidth="1"/>
    <col min="15383" max="15383" width="9" style="12" customWidth="1"/>
    <col min="15384" max="15484" width="9.140625" style="12"/>
    <col min="15485" max="15485" width="13.7109375" style="12" customWidth="1"/>
    <col min="15486" max="15486" width="9.140625" style="12"/>
    <col min="15487" max="15487" width="26.7109375" style="12" customWidth="1"/>
    <col min="15488" max="15488" width="12.7109375" style="12" customWidth="1"/>
    <col min="15489" max="15489" width="12.85546875" style="12" customWidth="1"/>
    <col min="15490" max="15638" width="14.7109375" style="12" customWidth="1"/>
    <col min="15639" max="15639" width="9" style="12" customWidth="1"/>
    <col min="15640" max="15740" width="9.140625" style="12"/>
    <col min="15741" max="15741" width="13.7109375" style="12" customWidth="1"/>
    <col min="15742" max="15742" width="9.140625" style="12"/>
    <col min="15743" max="15743" width="26.7109375" style="12" customWidth="1"/>
    <col min="15744" max="15744" width="12.7109375" style="12" customWidth="1"/>
    <col min="15745" max="15745" width="12.85546875" style="12" customWidth="1"/>
    <col min="15746" max="15894" width="14.7109375" style="12" customWidth="1"/>
    <col min="15895" max="15895" width="9" style="12" customWidth="1"/>
    <col min="15896" max="15996" width="9.140625" style="12"/>
    <col min="15997" max="15997" width="13.7109375" style="12" customWidth="1"/>
    <col min="15998" max="15998" width="9.140625" style="12"/>
    <col min="15999" max="15999" width="26.7109375" style="12" customWidth="1"/>
    <col min="16000" max="16000" width="12.7109375" style="12" customWidth="1"/>
    <col min="16001" max="16001" width="12.85546875" style="12" customWidth="1"/>
    <col min="16002" max="16150" width="14.7109375" style="12" customWidth="1"/>
    <col min="16151" max="16151" width="9" style="12" customWidth="1"/>
    <col min="16152" max="16384" width="9.140625" style="12"/>
  </cols>
  <sheetData>
    <row r="1" spans="1:17" ht="14.25" x14ac:dyDescent="0.2">
      <c r="A1" s="11" t="s">
        <v>263</v>
      </c>
    </row>
    <row r="2" spans="1:17" ht="14.25" x14ac:dyDescent="0.2">
      <c r="A2" s="11"/>
      <c r="D2" s="174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 ht="14.25" x14ac:dyDescent="0.2">
      <c r="A3" s="162"/>
      <c r="D3" s="90"/>
      <c r="E3" s="13">
        <f>'Input - Rates'!$I$8</f>
        <v>2017</v>
      </c>
      <c r="F3" s="13">
        <f>'Input - Rates'!$I$8</f>
        <v>2017</v>
      </c>
      <c r="G3" s="13">
        <f>'Input - Rates'!$I$8</f>
        <v>2017</v>
      </c>
      <c r="H3" s="13">
        <f>'Input - Rates'!$I$8+1</f>
        <v>2018</v>
      </c>
      <c r="I3" s="13">
        <f>'Input - Rates'!$I$8+1</f>
        <v>2018</v>
      </c>
      <c r="J3" s="13">
        <f>'Input - Rates'!$I$8+1</f>
        <v>2018</v>
      </c>
      <c r="K3" s="13">
        <f>'Input - Rates'!$I$8+1</f>
        <v>2018</v>
      </c>
      <c r="L3" s="13">
        <f>'Input - Rates'!$I$8+1</f>
        <v>2018</v>
      </c>
      <c r="M3" s="13">
        <f>'Input - Rates'!$I$8+1</f>
        <v>2018</v>
      </c>
      <c r="N3" s="13">
        <f>'Input - Rates'!$I$8+1</f>
        <v>2018</v>
      </c>
      <c r="O3" s="13">
        <f>'Input - Rates'!$I$8+1</f>
        <v>2018</v>
      </c>
      <c r="P3" s="13">
        <f>'Input - Rates'!$I$8+1</f>
        <v>2018</v>
      </c>
      <c r="Q3" s="13" t="s">
        <v>266</v>
      </c>
    </row>
    <row r="4" spans="1:17" x14ac:dyDescent="0.2">
      <c r="E4" s="13" t="s">
        <v>10</v>
      </c>
      <c r="F4" s="13" t="s">
        <v>11</v>
      </c>
      <c r="G4" s="13" t="s">
        <v>0</v>
      </c>
      <c r="H4" s="13" t="s">
        <v>1</v>
      </c>
      <c r="I4" s="13" t="s">
        <v>2</v>
      </c>
      <c r="J4" s="13" t="s">
        <v>3</v>
      </c>
      <c r="K4" s="13" t="s">
        <v>4</v>
      </c>
      <c r="L4" s="13" t="s">
        <v>5</v>
      </c>
      <c r="M4" s="13" t="s">
        <v>6</v>
      </c>
      <c r="N4" s="13" t="s">
        <v>7</v>
      </c>
      <c r="O4" s="13" t="s">
        <v>8</v>
      </c>
      <c r="P4" s="13" t="s">
        <v>9</v>
      </c>
      <c r="Q4" s="13"/>
    </row>
    <row r="5" spans="1:17" ht="14.25" x14ac:dyDescent="0.2">
      <c r="A5" s="162"/>
      <c r="B5" s="241"/>
      <c r="C5" s="241"/>
      <c r="D5" s="9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spans="1:17" ht="14.25" x14ac:dyDescent="0.2">
      <c r="A6" s="156"/>
      <c r="B6" s="137" t="s">
        <v>23</v>
      </c>
      <c r="C6" s="129" t="s">
        <v>386</v>
      </c>
      <c r="E6" s="186">
        <f>ROUND(+'Input - Rates'!$I$23*Volumes!D6,0)</f>
        <v>2770</v>
      </c>
      <c r="F6" s="186">
        <f>ROUND(+'Input - Rates'!$I$23*Volumes!E6,0)</f>
        <v>4640</v>
      </c>
      <c r="G6" s="186">
        <f>ROUND(+'Input - Rates'!$I$23*Volumes!F6,0)</f>
        <v>6333</v>
      </c>
      <c r="H6" s="186">
        <f>ROUND(+'Input - Rates'!$I$23*Volumes!G6,0)</f>
        <v>6296</v>
      </c>
      <c r="I6" s="186">
        <f>ROUND(+'Input - Rates'!$I$23*Volumes!H6,0)</f>
        <v>5155</v>
      </c>
      <c r="J6" s="186">
        <f>ROUND(+'Input - Rates'!$I$23*Volumes!I6,0)</f>
        <v>4671</v>
      </c>
      <c r="K6" s="186">
        <f>ROUND(+'Input - Rates'!$I$23*Volumes!J6,0)</f>
        <v>3499</v>
      </c>
      <c r="L6" s="186">
        <f>ROUND(+'Input - Rates'!$I$23*Volumes!K6,0)</f>
        <v>2359</v>
      </c>
      <c r="M6" s="186">
        <f>ROUND(+'Input - Rates'!$I$23*Volumes!L6,0)</f>
        <v>1708</v>
      </c>
      <c r="N6" s="186">
        <f>ROUND(+'Input - Rates'!$I$23*Volumes!M6,0)</f>
        <v>1440</v>
      </c>
      <c r="O6" s="186">
        <f>ROUND(+'Input - Rates'!$I$23*Volumes!N6,0)</f>
        <v>1433</v>
      </c>
      <c r="P6" s="186">
        <f>ROUND(+'Input - Rates'!$I$23*Volumes!O6,0)</f>
        <v>1492</v>
      </c>
      <c r="Q6" s="186">
        <f>SUM(E6:P6)</f>
        <v>41796</v>
      </c>
    </row>
    <row r="7" spans="1:17" s="241" customFormat="1" ht="14.25" x14ac:dyDescent="0.2">
      <c r="A7" s="156"/>
      <c r="B7" s="137"/>
      <c r="C7" s="129" t="s">
        <v>387</v>
      </c>
      <c r="E7" s="186">
        <f>ROUND(+'Input - Rates'!$I$23*Volumes!D7,0)</f>
        <v>670644</v>
      </c>
      <c r="F7" s="186">
        <f>ROUND(+'Input - Rates'!$I$23*Volumes!E7,0)</f>
        <v>1256120</v>
      </c>
      <c r="G7" s="186">
        <f>ROUND(+'Input - Rates'!$I$23*Volumes!F7,0)</f>
        <v>1774708</v>
      </c>
      <c r="H7" s="186">
        <f>ROUND(+'Input - Rates'!$I$23*Volumes!G7,0)</f>
        <v>1754660</v>
      </c>
      <c r="I7" s="186">
        <f>ROUND(+'Input - Rates'!$I$23*Volumes!H7,0)</f>
        <v>1419652</v>
      </c>
      <c r="J7" s="186">
        <f>ROUND(+'Input - Rates'!$I$23*Volumes!I7,0)</f>
        <v>1244798</v>
      </c>
      <c r="K7" s="186">
        <f>ROUND(+'Input - Rates'!$I$23*Volumes!J7,0)</f>
        <v>886043</v>
      </c>
      <c r="L7" s="186">
        <f>ROUND(+'Input - Rates'!$I$23*Volumes!K7,0)</f>
        <v>528535</v>
      </c>
      <c r="M7" s="186">
        <f>ROUND(+'Input - Rates'!$I$23*Volumes!L7,0)</f>
        <v>332535</v>
      </c>
      <c r="N7" s="186">
        <f>ROUND(+'Input - Rates'!$I$23*Volumes!M7,0)</f>
        <v>277977</v>
      </c>
      <c r="O7" s="186">
        <f>ROUND(+'Input - Rates'!$I$23*Volumes!N7,0)</f>
        <v>276786</v>
      </c>
      <c r="P7" s="186">
        <f>ROUND(+'Input - Rates'!$I$23*Volumes!O7,0)</f>
        <v>304063</v>
      </c>
      <c r="Q7" s="186">
        <f t="shared" ref="Q7:Q9" si="0">SUM(E7:P7)</f>
        <v>10726521</v>
      </c>
    </row>
    <row r="8" spans="1:17" x14ac:dyDescent="0.2">
      <c r="A8" s="137"/>
      <c r="B8" s="137"/>
      <c r="C8" s="155" t="s">
        <v>388</v>
      </c>
      <c r="D8" s="91"/>
      <c r="E8" s="186">
        <f>ROUND(+'Input - Rates'!$I$23*Volumes!D8,0)</f>
        <v>610</v>
      </c>
      <c r="F8" s="186">
        <f>ROUND(+'Input - Rates'!$I$23*Volumes!E8,0)</f>
        <v>1103</v>
      </c>
      <c r="G8" s="186">
        <f>ROUND(+'Input - Rates'!$I$23*Volumes!F8,0)</f>
        <v>1561</v>
      </c>
      <c r="H8" s="186">
        <f>ROUND(+'Input - Rates'!$I$23*Volumes!G8,0)</f>
        <v>1536</v>
      </c>
      <c r="I8" s="186">
        <f>ROUND(+'Input - Rates'!$I$23*Volumes!H8,0)</f>
        <v>1171</v>
      </c>
      <c r="J8" s="186">
        <f>ROUND(+'Input - Rates'!$I$23*Volumes!I8,0)</f>
        <v>1049</v>
      </c>
      <c r="K8" s="186">
        <f>ROUND(+'Input - Rates'!$I$23*Volumes!J8,0)</f>
        <v>766</v>
      </c>
      <c r="L8" s="186">
        <f>ROUND(+'Input - Rates'!$I$23*Volumes!K8,0)</f>
        <v>472</v>
      </c>
      <c r="M8" s="186">
        <f>ROUND(+'Input - Rates'!$I$23*Volumes!L8,0)</f>
        <v>332</v>
      </c>
      <c r="N8" s="186">
        <f>ROUND(+'Input - Rates'!$I$23*Volumes!M8,0)</f>
        <v>376</v>
      </c>
      <c r="O8" s="186">
        <f>ROUND(+'Input - Rates'!$I$23*Volumes!N8,0)</f>
        <v>375</v>
      </c>
      <c r="P8" s="186">
        <f>ROUND(+'Input - Rates'!$I$23*Volumes!O8,0)</f>
        <v>382</v>
      </c>
      <c r="Q8" s="186">
        <f t="shared" si="0"/>
        <v>9733</v>
      </c>
    </row>
    <row r="9" spans="1:17" s="241" customFormat="1" x14ac:dyDescent="0.2">
      <c r="A9" s="137"/>
      <c r="B9" s="137"/>
      <c r="C9" s="155" t="s">
        <v>16</v>
      </c>
      <c r="D9" s="91"/>
      <c r="E9" s="186">
        <f>ROUND(+'Input - Rates'!$I$23*Volumes!D9,0)</f>
        <v>225860</v>
      </c>
      <c r="F9" s="186">
        <f>ROUND(+'Input - Rates'!$I$23*Volumes!E9,0)</f>
        <v>403793</v>
      </c>
      <c r="G9" s="186">
        <f>ROUND(+'Input - Rates'!$I$23*Volumes!F9,0)</f>
        <v>568282</v>
      </c>
      <c r="H9" s="186">
        <f>ROUND(+'Input - Rates'!$I$23*Volumes!G9,0)</f>
        <v>565346</v>
      </c>
      <c r="I9" s="186">
        <f>ROUND(+'Input - Rates'!$I$23*Volumes!H9,0)</f>
        <v>458782</v>
      </c>
      <c r="J9" s="186">
        <f>ROUND(+'Input - Rates'!$I$23*Volumes!I9,0)</f>
        <v>404314</v>
      </c>
      <c r="K9" s="186">
        <f>ROUND(+'Input - Rates'!$I$23*Volumes!J9,0)</f>
        <v>293121</v>
      </c>
      <c r="L9" s="186">
        <f>ROUND(+'Input - Rates'!$I$23*Volumes!K9,0)</f>
        <v>188672</v>
      </c>
      <c r="M9" s="186">
        <f>ROUND(+'Input - Rates'!$I$23*Volumes!L9,0)</f>
        <v>135130</v>
      </c>
      <c r="N9" s="186">
        <f>ROUND(+'Input - Rates'!$I$23*Volumes!M9,0)</f>
        <v>122111</v>
      </c>
      <c r="O9" s="186">
        <f>ROUND(+'Input - Rates'!$I$23*Volumes!N9,0)</f>
        <v>121503</v>
      </c>
      <c r="P9" s="186">
        <f>ROUND(+'Input - Rates'!$I$23*Volumes!O9,0)</f>
        <v>124505</v>
      </c>
      <c r="Q9" s="186">
        <f t="shared" si="0"/>
        <v>3611419</v>
      </c>
    </row>
    <row r="10" spans="1:17" s="241" customFormat="1" x14ac:dyDescent="0.2">
      <c r="A10" s="137"/>
      <c r="B10" s="137"/>
      <c r="C10" s="155" t="s">
        <v>251</v>
      </c>
      <c r="D10" s="91"/>
      <c r="E10" s="186">
        <f>ROUND(+'Input - Rates'!$I$23*Volumes!D10,0)</f>
        <v>7153</v>
      </c>
      <c r="F10" s="186">
        <f>ROUND(+'Input - Rates'!$I$23*Volumes!E10,0)</f>
        <v>14038</v>
      </c>
      <c r="G10" s="186">
        <f>ROUND(+'Input - Rates'!$I$23*Volumes!F10,0)</f>
        <v>20537</v>
      </c>
      <c r="H10" s="186">
        <f>ROUND(+'Input - Rates'!$I$23*Volumes!G10,0)</f>
        <v>19023</v>
      </c>
      <c r="I10" s="186">
        <f>ROUND(+'Input - Rates'!$I$23*Volumes!H10,0)</f>
        <v>15603</v>
      </c>
      <c r="J10" s="186">
        <f>ROUND(+'Input - Rates'!$I$23*Volumes!I10,0)</f>
        <v>13431</v>
      </c>
      <c r="K10" s="186">
        <f>ROUND(+'Input - Rates'!$I$23*Volumes!J10,0)</f>
        <v>9324</v>
      </c>
      <c r="L10" s="186">
        <f>ROUND(+'Input - Rates'!$I$23*Volumes!K10,0)</f>
        <v>5314</v>
      </c>
      <c r="M10" s="186">
        <f>ROUND(+'Input - Rates'!$I$23*Volumes!L10,0)</f>
        <v>3384</v>
      </c>
      <c r="N10" s="186">
        <f>ROUND(+'Input - Rates'!$I$23*Volumes!M10,0)</f>
        <v>821</v>
      </c>
      <c r="O10" s="186">
        <f>ROUND(+'Input - Rates'!$I$23*Volumes!N10,0)</f>
        <v>826</v>
      </c>
      <c r="P10" s="186">
        <f>ROUND(+'Input - Rates'!$I$23*Volumes!O10,0)</f>
        <v>1100</v>
      </c>
      <c r="Q10" s="186">
        <f>SUM(E10:P10)</f>
        <v>110554</v>
      </c>
    </row>
    <row r="11" spans="1:17" x14ac:dyDescent="0.2">
      <c r="A11" s="137"/>
      <c r="B11" s="137"/>
      <c r="C11" s="155"/>
      <c r="D11" s="91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</row>
    <row r="12" spans="1:17" x14ac:dyDescent="0.2">
      <c r="A12" s="370"/>
      <c r="B12" s="137"/>
      <c r="C12" s="154" t="s">
        <v>295</v>
      </c>
      <c r="D12" s="91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>
        <f t="shared" ref="Q12:Q73" si="1">SUM(E12:P12)</f>
        <v>0</v>
      </c>
    </row>
    <row r="13" spans="1:17" x14ac:dyDescent="0.2">
      <c r="A13" s="370"/>
      <c r="B13" s="137"/>
      <c r="C13" s="154" t="s">
        <v>296</v>
      </c>
      <c r="D13" s="91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>
        <f t="shared" si="1"/>
        <v>0</v>
      </c>
    </row>
    <row r="14" spans="1:17" x14ac:dyDescent="0.2">
      <c r="A14" s="370"/>
      <c r="B14" s="137"/>
      <c r="C14" s="155" t="s">
        <v>326</v>
      </c>
      <c r="D14" s="91"/>
      <c r="E14" s="186">
        <f>ROUND(+'Input - Rates'!$I$23*Volumes!D14,0)</f>
        <v>54100</v>
      </c>
      <c r="F14" s="186">
        <f>ROUND(+'Input - Rates'!$I$23*Volumes!E14,0)</f>
        <v>83292</v>
      </c>
      <c r="G14" s="186">
        <f>ROUND(+'Input - Rates'!$I$23*Volumes!F14,0)</f>
        <v>111715</v>
      </c>
      <c r="H14" s="186">
        <f>ROUND(+'Input - Rates'!$I$23*Volumes!G14,0)</f>
        <v>109112</v>
      </c>
      <c r="I14" s="186">
        <f>ROUND(+'Input - Rates'!$I$23*Volumes!H14,0)</f>
        <v>91211</v>
      </c>
      <c r="J14" s="186">
        <f>ROUND(+'Input - Rates'!$I$23*Volumes!I14,0)</f>
        <v>83561</v>
      </c>
      <c r="K14" s="186">
        <f>ROUND(+'Input - Rates'!$I$23*Volumes!J14,0)</f>
        <v>65399</v>
      </c>
      <c r="L14" s="186">
        <f>ROUND(+'Input - Rates'!$I$23*Volumes!K14,0)</f>
        <v>49265</v>
      </c>
      <c r="M14" s="186">
        <f>ROUND(+'Input - Rates'!$I$23*Volumes!L14,0)</f>
        <v>38959</v>
      </c>
      <c r="N14" s="186">
        <f>ROUND(+'Input - Rates'!$I$23*Volumes!M14,0)</f>
        <v>32541</v>
      </c>
      <c r="O14" s="186">
        <f>ROUND(+'Input - Rates'!$I$23*Volumes!N14,0)</f>
        <v>32483</v>
      </c>
      <c r="P14" s="186">
        <f>ROUND(+'Input - Rates'!$I$23*Volumes!O14,0)</f>
        <v>32467</v>
      </c>
      <c r="Q14" s="186">
        <f t="shared" si="1"/>
        <v>784105</v>
      </c>
    </row>
    <row r="15" spans="1:17" x14ac:dyDescent="0.2">
      <c r="A15" s="370"/>
      <c r="B15" s="137"/>
      <c r="C15" s="155"/>
      <c r="D15" s="91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</row>
    <row r="16" spans="1:17" x14ac:dyDescent="0.2">
      <c r="A16" s="370"/>
      <c r="B16" s="137"/>
      <c r="C16" s="154" t="s">
        <v>297</v>
      </c>
      <c r="D16" s="91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>
        <f t="shared" si="1"/>
        <v>0</v>
      </c>
    </row>
    <row r="17" spans="1:17" x14ac:dyDescent="0.2">
      <c r="A17" s="370"/>
      <c r="B17" s="137"/>
      <c r="C17" s="154" t="s">
        <v>298</v>
      </c>
      <c r="D17" s="91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>
        <f t="shared" si="1"/>
        <v>0</v>
      </c>
    </row>
    <row r="18" spans="1:17" x14ac:dyDescent="0.2">
      <c r="A18" s="370"/>
      <c r="B18" s="137"/>
      <c r="C18" s="154" t="s">
        <v>299</v>
      </c>
      <c r="D18" s="91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>
        <f t="shared" si="1"/>
        <v>0</v>
      </c>
    </row>
    <row r="19" spans="1:17" x14ac:dyDescent="0.2">
      <c r="A19" s="370"/>
      <c r="B19" s="137"/>
      <c r="C19" s="154" t="s">
        <v>300</v>
      </c>
      <c r="D19" s="91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>
        <f t="shared" si="1"/>
        <v>0</v>
      </c>
    </row>
    <row r="20" spans="1:17" x14ac:dyDescent="0.2">
      <c r="A20" s="370"/>
      <c r="B20" s="137"/>
      <c r="C20" s="154" t="s">
        <v>301</v>
      </c>
      <c r="D20" s="91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>
        <f t="shared" si="1"/>
        <v>0</v>
      </c>
    </row>
    <row r="21" spans="1:17" x14ac:dyDescent="0.2">
      <c r="A21" s="370"/>
      <c r="B21" s="137"/>
      <c r="C21" s="154" t="s">
        <v>302</v>
      </c>
      <c r="D21" s="91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>
        <f t="shared" si="1"/>
        <v>0</v>
      </c>
    </row>
    <row r="22" spans="1:17" x14ac:dyDescent="0.2">
      <c r="A22" s="370"/>
      <c r="B22" s="137"/>
      <c r="C22" s="155" t="s">
        <v>303</v>
      </c>
      <c r="D22" s="91"/>
      <c r="E22" s="186">
        <f>ROUND(+'Input - Rates'!$I$23*Volumes!D22,0)</f>
        <v>11775</v>
      </c>
      <c r="F22" s="186">
        <f>ROUND(+'Input - Rates'!$I$23*Volumes!E22,0)</f>
        <v>17821</v>
      </c>
      <c r="G22" s="186">
        <f>ROUND(+'Input - Rates'!$I$23*Volumes!F22,0)</f>
        <v>23534</v>
      </c>
      <c r="H22" s="186">
        <f>ROUND(+'Input - Rates'!$I$23*Volumes!G22,0)</f>
        <v>23234</v>
      </c>
      <c r="I22" s="186">
        <f>ROUND(+'Input - Rates'!$I$23*Volumes!H22,0)</f>
        <v>19164</v>
      </c>
      <c r="J22" s="186">
        <f>ROUND(+'Input - Rates'!$I$23*Volumes!I22,0)</f>
        <v>17657</v>
      </c>
      <c r="K22" s="186">
        <f>ROUND(+'Input - Rates'!$I$23*Volumes!J22,0)</f>
        <v>13711</v>
      </c>
      <c r="L22" s="186">
        <f>ROUND(+'Input - Rates'!$I$23*Volumes!K22,0)</f>
        <v>10291</v>
      </c>
      <c r="M22" s="186">
        <f>ROUND(+'Input - Rates'!$I$23*Volumes!L22,0)</f>
        <v>8335</v>
      </c>
      <c r="N22" s="186">
        <f>ROUND(+'Input - Rates'!$I$23*Volumes!M22,0)</f>
        <v>5664</v>
      </c>
      <c r="O22" s="186">
        <f>ROUND(+'Input - Rates'!$I$23*Volumes!N22,0)</f>
        <v>3767</v>
      </c>
      <c r="P22" s="186">
        <f>ROUND(+'Input - Rates'!$I$23*Volumes!O22,0)</f>
        <v>4753</v>
      </c>
      <c r="Q22" s="186">
        <f t="shared" si="1"/>
        <v>159706</v>
      </c>
    </row>
    <row r="23" spans="1:17" x14ac:dyDescent="0.2">
      <c r="A23" s="266"/>
      <c r="B23" s="137"/>
      <c r="C23" s="155"/>
      <c r="D23" s="91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</row>
    <row r="24" spans="1:17" x14ac:dyDescent="0.2">
      <c r="A24" s="266"/>
      <c r="B24" s="137"/>
      <c r="C24" s="155" t="s">
        <v>20</v>
      </c>
      <c r="D24" s="91"/>
      <c r="E24" s="186">
        <f>ROUND(+'Input - Rates'!$I$23*Volumes!D24,0)</f>
        <v>5381</v>
      </c>
      <c r="F24" s="186">
        <f>ROUND(+'Input - Rates'!$I$23*Volumes!E24,0)</f>
        <v>8426</v>
      </c>
      <c r="G24" s="186">
        <f>ROUND(+'Input - Rates'!$I$23*Volumes!F24,0)</f>
        <v>11567</v>
      </c>
      <c r="H24" s="186">
        <f>ROUND(+'Input - Rates'!$I$23*Volumes!G24,0)</f>
        <v>15314</v>
      </c>
      <c r="I24" s="186">
        <f>ROUND(+'Input - Rates'!$I$23*Volumes!H24,0)</f>
        <v>12255</v>
      </c>
      <c r="J24" s="186">
        <f>ROUND(+'Input - Rates'!$I$23*Volumes!I24,0)</f>
        <v>12166</v>
      </c>
      <c r="K24" s="186">
        <f>ROUND(+'Input - Rates'!$I$23*Volumes!J24,0)</f>
        <v>9756</v>
      </c>
      <c r="L24" s="186">
        <f>ROUND(+'Input - Rates'!$I$23*Volumes!K24,0)</f>
        <v>7014</v>
      </c>
      <c r="M24" s="186">
        <f>ROUND(+'Input - Rates'!$I$23*Volumes!L24,0)</f>
        <v>5643</v>
      </c>
      <c r="N24" s="186">
        <f>ROUND(+'Input - Rates'!$I$23*Volumes!M24,0)</f>
        <v>5286</v>
      </c>
      <c r="O24" s="186">
        <f>ROUND(+'Input - Rates'!$I$23*Volumes!N24,0)</f>
        <v>4683</v>
      </c>
      <c r="P24" s="186">
        <f>ROUND(+'Input - Rates'!$I$23*Volumes!O24,0)</f>
        <v>4820</v>
      </c>
      <c r="Q24" s="186">
        <f t="shared" si="1"/>
        <v>102311</v>
      </c>
    </row>
    <row r="25" spans="1:17" x14ac:dyDescent="0.2">
      <c r="A25" s="266"/>
      <c r="B25" s="137"/>
      <c r="C25" s="155"/>
      <c r="D25" s="9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</row>
    <row r="26" spans="1:17" x14ac:dyDescent="0.2">
      <c r="A26" s="266"/>
      <c r="B26" s="137"/>
      <c r="C26" s="154" t="s">
        <v>304</v>
      </c>
      <c r="D26" s="91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>
        <f t="shared" si="1"/>
        <v>0</v>
      </c>
    </row>
    <row r="27" spans="1:17" x14ac:dyDescent="0.2">
      <c r="A27" s="266"/>
      <c r="B27" s="137"/>
      <c r="C27" s="154" t="s">
        <v>305</v>
      </c>
      <c r="D27" s="91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>
        <f t="shared" si="1"/>
        <v>0</v>
      </c>
    </row>
    <row r="28" spans="1:17" x14ac:dyDescent="0.2">
      <c r="A28" s="137"/>
      <c r="B28" s="137"/>
      <c r="C28" s="155" t="s">
        <v>306</v>
      </c>
      <c r="D28" s="91"/>
      <c r="E28" s="186">
        <f>ROUND(+'Input - Rates'!$I$23*Volumes!D28,0)</f>
        <v>9613</v>
      </c>
      <c r="F28" s="186">
        <f>ROUND(+'Input - Rates'!$I$23*Volumes!E28,0)</f>
        <v>11277</v>
      </c>
      <c r="G28" s="186">
        <f>ROUND(+'Input - Rates'!$I$23*Volumes!F28,0)</f>
        <v>15252</v>
      </c>
      <c r="H28" s="186">
        <f>ROUND(+'Input - Rates'!$I$23*Volumes!G28,0)</f>
        <v>17359</v>
      </c>
      <c r="I28" s="186">
        <f>ROUND(+'Input - Rates'!$I$23*Volumes!H28,0)</f>
        <v>15816</v>
      </c>
      <c r="J28" s="186">
        <f>ROUND(+'Input - Rates'!$I$23*Volumes!I28,0)</f>
        <v>16447</v>
      </c>
      <c r="K28" s="186">
        <f>ROUND(+'Input - Rates'!$I$23*Volumes!J28,0)</f>
        <v>14186</v>
      </c>
      <c r="L28" s="186">
        <f>ROUND(+'Input - Rates'!$I$23*Volumes!K28,0)</f>
        <v>11087</v>
      </c>
      <c r="M28" s="186">
        <f>ROUND(+'Input - Rates'!$I$23*Volumes!L28,0)</f>
        <v>8424</v>
      </c>
      <c r="N28" s="186">
        <f>ROUND(+'Input - Rates'!$I$23*Volumes!M28,0)</f>
        <v>8215</v>
      </c>
      <c r="O28" s="186">
        <f>ROUND(+'Input - Rates'!$I$23*Volumes!N28,0)</f>
        <v>7374</v>
      </c>
      <c r="P28" s="186">
        <f>ROUND(+'Input - Rates'!$I$23*Volumes!O28,0)</f>
        <v>7905</v>
      </c>
      <c r="Q28" s="186">
        <f t="shared" si="1"/>
        <v>142955</v>
      </c>
    </row>
    <row r="29" spans="1:17" x14ac:dyDescent="0.2">
      <c r="A29" s="137"/>
      <c r="B29" s="137"/>
      <c r="C29" s="155"/>
      <c r="D29" s="91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</row>
    <row r="30" spans="1:17" x14ac:dyDescent="0.2">
      <c r="A30" s="137"/>
      <c r="B30" s="137"/>
      <c r="C30" s="154" t="s">
        <v>307</v>
      </c>
      <c r="D30" s="91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>
        <f t="shared" si="1"/>
        <v>0</v>
      </c>
    </row>
    <row r="31" spans="1:17" x14ac:dyDescent="0.2">
      <c r="A31" s="137"/>
      <c r="B31" s="137"/>
      <c r="C31" s="154" t="s">
        <v>308</v>
      </c>
      <c r="D31" s="91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>
        <f t="shared" si="1"/>
        <v>0</v>
      </c>
    </row>
    <row r="32" spans="1:17" x14ac:dyDescent="0.2">
      <c r="A32" s="137"/>
      <c r="B32" s="137"/>
      <c r="C32" s="154" t="s">
        <v>309</v>
      </c>
      <c r="D32" s="91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>
        <f t="shared" si="1"/>
        <v>0</v>
      </c>
    </row>
    <row r="33" spans="1:17" x14ac:dyDescent="0.2">
      <c r="A33" s="137"/>
      <c r="B33" s="137"/>
      <c r="C33" s="154" t="s">
        <v>310</v>
      </c>
      <c r="D33" s="91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>
        <f t="shared" si="1"/>
        <v>0</v>
      </c>
    </row>
    <row r="34" spans="1:17" x14ac:dyDescent="0.2">
      <c r="A34" s="137"/>
      <c r="B34" s="137"/>
      <c r="C34" s="154" t="s">
        <v>311</v>
      </c>
      <c r="D34" s="91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>
        <f t="shared" si="1"/>
        <v>0</v>
      </c>
    </row>
    <row r="35" spans="1:17" x14ac:dyDescent="0.2">
      <c r="A35" s="137"/>
      <c r="B35" s="137"/>
      <c r="C35" s="154" t="s">
        <v>312</v>
      </c>
      <c r="D35" s="91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>
        <f t="shared" si="1"/>
        <v>0</v>
      </c>
    </row>
    <row r="36" spans="1:17" x14ac:dyDescent="0.2">
      <c r="A36" s="137"/>
      <c r="B36" s="137"/>
      <c r="C36" s="155" t="s">
        <v>313</v>
      </c>
      <c r="D36" s="91"/>
      <c r="E36" s="186">
        <f>ROUND(+'Input - Rates'!$I$23*Volumes!D36,0)</f>
        <v>30250</v>
      </c>
      <c r="F36" s="186">
        <f>ROUND(+'Input - Rates'!$I$23*Volumes!E36,0)</f>
        <v>34801</v>
      </c>
      <c r="G36" s="186">
        <f>ROUND(+'Input - Rates'!$I$23*Volumes!F36,0)</f>
        <v>42489</v>
      </c>
      <c r="H36" s="186">
        <f>ROUND(+'Input - Rates'!$I$23*Volumes!G36,0)</f>
        <v>51932</v>
      </c>
      <c r="I36" s="186">
        <f>ROUND(+'Input - Rates'!$I$23*Volumes!H36,0)</f>
        <v>41129</v>
      </c>
      <c r="J36" s="186">
        <f>ROUND(+'Input - Rates'!$I$23*Volumes!I36,0)</f>
        <v>42549</v>
      </c>
      <c r="K36" s="186">
        <f>ROUND(+'Input - Rates'!$I$23*Volumes!J36,0)</f>
        <v>38551</v>
      </c>
      <c r="L36" s="186">
        <f>ROUND(+'Input - Rates'!$I$23*Volumes!K36,0)</f>
        <v>29493</v>
      </c>
      <c r="M36" s="186">
        <f>ROUND(+'Input - Rates'!$I$23*Volumes!L36,0)</f>
        <v>26048</v>
      </c>
      <c r="N36" s="186">
        <f>ROUND(+'Input - Rates'!$I$23*Volumes!M36,0)</f>
        <v>25300</v>
      </c>
      <c r="O36" s="186">
        <f>ROUND(+'Input - Rates'!$I$23*Volumes!N36,0)</f>
        <v>23526</v>
      </c>
      <c r="P36" s="186">
        <f>ROUND(+'Input - Rates'!$I$23*Volumes!O36,0)</f>
        <v>23910</v>
      </c>
      <c r="Q36" s="186">
        <f t="shared" si="1"/>
        <v>409978</v>
      </c>
    </row>
    <row r="37" spans="1:17" x14ac:dyDescent="0.2">
      <c r="A37" s="137"/>
      <c r="B37" s="137"/>
      <c r="C37" s="155"/>
      <c r="D37" s="91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</row>
    <row r="38" spans="1:17" x14ac:dyDescent="0.2">
      <c r="A38" s="137"/>
      <c r="B38" s="374"/>
      <c r="C38" s="154"/>
      <c r="D38" s="91"/>
      <c r="E38" s="186">
        <f>ROUND(+E$2*Volumes!D38,0)</f>
        <v>0</v>
      </c>
      <c r="F38" s="186">
        <f>ROUND(+F$2*Volumes!E38,0)</f>
        <v>0</v>
      </c>
      <c r="G38" s="186">
        <f>ROUND(+G$2*Volumes!F38,0)</f>
        <v>0</v>
      </c>
      <c r="H38" s="186">
        <f>ROUND(+H$2*Volumes!G38,0)</f>
        <v>0</v>
      </c>
      <c r="I38" s="186">
        <f>ROUND(+I$2*Volumes!H38,0)</f>
        <v>0</v>
      </c>
      <c r="J38" s="186">
        <f>ROUND(+J$2*Volumes!I38,0)</f>
        <v>0</v>
      </c>
      <c r="K38" s="186">
        <f>ROUND(+K$2*Volumes!J38,0)</f>
        <v>0</v>
      </c>
      <c r="L38" s="186">
        <f>ROUND(+L$2*Volumes!K38,0)</f>
        <v>0</v>
      </c>
      <c r="M38" s="186">
        <f>ROUND(+M$2*Volumes!L38,0)</f>
        <v>0</v>
      </c>
      <c r="N38" s="186">
        <f>ROUND(+N$2*Volumes!M38,0)</f>
        <v>0</v>
      </c>
      <c r="O38" s="186">
        <f>ROUND(+O$2*Volumes!N38,0)</f>
        <v>0</v>
      </c>
      <c r="P38" s="186">
        <f>ROUND(+P$2*Volumes!O38,0)</f>
        <v>0</v>
      </c>
      <c r="Q38" s="186">
        <f t="shared" si="1"/>
        <v>0</v>
      </c>
    </row>
    <row r="39" spans="1:17" x14ac:dyDescent="0.2">
      <c r="A39" s="137"/>
      <c r="B39" s="137"/>
      <c r="C39" s="154"/>
      <c r="D39" s="91"/>
      <c r="E39" s="166">
        <f>ROUND(+E$2*Volumes!D39,0)</f>
        <v>0</v>
      </c>
      <c r="F39" s="166">
        <f>ROUND(+F$2*Volumes!E39,0)</f>
        <v>0</v>
      </c>
      <c r="G39" s="166">
        <f>ROUND(+G$2*Volumes!F39,0)</f>
        <v>0</v>
      </c>
      <c r="H39" s="166">
        <f>ROUND(+H$2*Volumes!G39,0)</f>
        <v>0</v>
      </c>
      <c r="I39" s="166">
        <f>ROUND(+I$2*Volumes!H39,0)</f>
        <v>0</v>
      </c>
      <c r="J39" s="166">
        <f>ROUND(+J$2*Volumes!I39,0)</f>
        <v>0</v>
      </c>
      <c r="K39" s="166">
        <f>ROUND(+K$2*Volumes!J39,0)</f>
        <v>0</v>
      </c>
      <c r="L39" s="166">
        <f>ROUND(+L$2*Volumes!K39,0)</f>
        <v>0</v>
      </c>
      <c r="M39" s="166">
        <f>ROUND(+M$2*Volumes!L39,0)</f>
        <v>0</v>
      </c>
      <c r="N39" s="166">
        <f>ROUND(+N$2*Volumes!M39,0)</f>
        <v>0</v>
      </c>
      <c r="O39" s="166">
        <f>ROUND(+O$2*Volumes!N39,0)</f>
        <v>0</v>
      </c>
      <c r="P39" s="166">
        <f>ROUND(+P$2*Volumes!O39,0)</f>
        <v>0</v>
      </c>
      <c r="Q39" s="166">
        <f t="shared" si="1"/>
        <v>0</v>
      </c>
    </row>
    <row r="40" spans="1:17" x14ac:dyDescent="0.2">
      <c r="A40" s="137"/>
      <c r="B40" s="137"/>
      <c r="C40" s="129"/>
      <c r="D40" s="91"/>
      <c r="E40" s="186">
        <f t="shared" ref="E40:G40" si="2">SUM(E38:E39)</f>
        <v>0</v>
      </c>
      <c r="F40" s="186">
        <f t="shared" si="2"/>
        <v>0</v>
      </c>
      <c r="G40" s="186">
        <f t="shared" si="2"/>
        <v>0</v>
      </c>
      <c r="H40" s="186">
        <f>SUM(H38:H39)</f>
        <v>0</v>
      </c>
      <c r="I40" s="186">
        <f t="shared" ref="I40" si="3">SUM(I38:I39)</f>
        <v>0</v>
      </c>
      <c r="J40" s="186">
        <f t="shared" ref="J40" si="4">SUM(J38:J39)</f>
        <v>0</v>
      </c>
      <c r="K40" s="186">
        <f t="shared" ref="K40" si="5">SUM(K38:K39)</f>
        <v>0</v>
      </c>
      <c r="L40" s="186">
        <f t="shared" ref="L40" si="6">SUM(L38:L39)</f>
        <v>0</v>
      </c>
      <c r="M40" s="186">
        <f t="shared" ref="M40" si="7">SUM(M38:M39)</f>
        <v>0</v>
      </c>
      <c r="N40" s="186">
        <f t="shared" ref="N40" si="8">SUM(N38:N39)</f>
        <v>0</v>
      </c>
      <c r="O40" s="186">
        <f t="shared" ref="O40" si="9">SUM(O38:O39)</f>
        <v>0</v>
      </c>
      <c r="P40" s="186">
        <f t="shared" ref="P40" si="10">SUM(P38:P39)</f>
        <v>0</v>
      </c>
      <c r="Q40" s="186">
        <f t="shared" si="1"/>
        <v>0</v>
      </c>
    </row>
    <row r="41" spans="1:17" x14ac:dyDescent="0.2">
      <c r="A41" s="137"/>
      <c r="B41" s="137"/>
      <c r="C41" s="129"/>
      <c r="D41" s="91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</row>
    <row r="42" spans="1:17" x14ac:dyDescent="0.2">
      <c r="A42" s="137"/>
      <c r="B42" s="137"/>
      <c r="C42" s="154" t="s">
        <v>317</v>
      </c>
      <c r="D42" s="91"/>
      <c r="E42" s="186">
        <f>ROUND(+'Input - Rates'!$I$23*Volumes!D42,0)</f>
        <v>6650</v>
      </c>
      <c r="F42" s="186">
        <f>ROUND(+'Input - Rates'!$I$23*Volumes!E42,0)</f>
        <v>8392</v>
      </c>
      <c r="G42" s="186">
        <f>ROUND(+'Input - Rates'!$I$23*Volumes!F42,0)</f>
        <v>8398</v>
      </c>
      <c r="H42" s="186">
        <f>ROUND(+'Input - Rates'!$I$23*Volumes!G42,0)</f>
        <v>8240</v>
      </c>
      <c r="I42" s="186">
        <f>ROUND(+'Input - Rates'!$I$23*Volumes!H42,0)</f>
        <v>8421</v>
      </c>
      <c r="J42" s="186">
        <f>ROUND(+'Input - Rates'!$I$23*Volumes!I42,0)</f>
        <v>8033</v>
      </c>
      <c r="K42" s="186">
        <f>ROUND(+'Input - Rates'!$I$23*Volumes!J42,0)</f>
        <v>7427</v>
      </c>
      <c r="L42" s="186">
        <f>ROUND(+'Input - Rates'!$I$23*Volumes!K42,0)</f>
        <v>6816</v>
      </c>
      <c r="M42" s="186">
        <f>ROUND(+'Input - Rates'!$I$23*Volumes!L42,0)</f>
        <v>6452</v>
      </c>
      <c r="N42" s="186">
        <f>ROUND(+'Input - Rates'!$I$23*Volumes!M42,0)</f>
        <v>6431</v>
      </c>
      <c r="O42" s="186">
        <f>ROUND(+'Input - Rates'!$I$23*Volumes!N42,0)</f>
        <v>6414</v>
      </c>
      <c r="P42" s="186">
        <f>ROUND(+'Input - Rates'!$I$23*Volumes!O42,0)</f>
        <v>6414</v>
      </c>
      <c r="Q42" s="186">
        <f t="shared" si="1"/>
        <v>88088</v>
      </c>
    </row>
    <row r="43" spans="1:17" x14ac:dyDescent="0.2">
      <c r="A43" s="137"/>
      <c r="B43" s="137"/>
      <c r="C43" s="154" t="s">
        <v>318</v>
      </c>
      <c r="D43" s="91"/>
      <c r="E43" s="186">
        <f>ROUND(+'Input - Rates'!$I$23*Volumes!D43,0)</f>
        <v>10684</v>
      </c>
      <c r="F43" s="186">
        <f>ROUND(+'Input - Rates'!$I$23*Volumes!E43,0)</f>
        <v>10773</v>
      </c>
      <c r="G43" s="186">
        <f>ROUND(+'Input - Rates'!$I$23*Volumes!F43,0)</f>
        <v>11012</v>
      </c>
      <c r="H43" s="186">
        <f>ROUND(+'Input - Rates'!$I$23*Volumes!G43,0)</f>
        <v>11968</v>
      </c>
      <c r="I43" s="186">
        <f>ROUND(+'Input - Rates'!$I$23*Volumes!H43,0)</f>
        <v>11614</v>
      </c>
      <c r="J43" s="186">
        <f>ROUND(+'Input - Rates'!$I$23*Volumes!I43,0)</f>
        <v>10456</v>
      </c>
      <c r="K43" s="186">
        <f>ROUND(+'Input - Rates'!$I$23*Volumes!J43,0)</f>
        <v>11183</v>
      </c>
      <c r="L43" s="186">
        <f>ROUND(+'Input - Rates'!$I$23*Volumes!K43,0)</f>
        <v>10915</v>
      </c>
      <c r="M43" s="186">
        <f>ROUND(+'Input - Rates'!$I$23*Volumes!L43,0)</f>
        <v>11545</v>
      </c>
      <c r="N43" s="186">
        <f>ROUND(+'Input - Rates'!$I$23*Volumes!M43,0)</f>
        <v>9232</v>
      </c>
      <c r="O43" s="186">
        <f>ROUND(+'Input - Rates'!$I$23*Volumes!N43,0)</f>
        <v>9898</v>
      </c>
      <c r="P43" s="186">
        <f>ROUND(+'Input - Rates'!$I$23*Volumes!O43,0)</f>
        <v>10738</v>
      </c>
      <c r="Q43" s="186">
        <f t="shared" si="1"/>
        <v>130018</v>
      </c>
    </row>
    <row r="44" spans="1:17" x14ac:dyDescent="0.2">
      <c r="A44" s="137"/>
      <c r="B44" s="137"/>
      <c r="C44" s="154" t="s">
        <v>319</v>
      </c>
      <c r="D44" s="91"/>
      <c r="E44" s="186">
        <f>ROUND(+'Input - Rates'!$I$23*Volumes!D44,0)</f>
        <v>4562</v>
      </c>
      <c r="F44" s="186">
        <f>ROUND(+'Input - Rates'!$I$23*Volumes!E44,0)</f>
        <v>5726</v>
      </c>
      <c r="G44" s="186">
        <f>ROUND(+'Input - Rates'!$I$23*Volumes!F44,0)</f>
        <v>7265</v>
      </c>
      <c r="H44" s="186">
        <f>ROUND(+'Input - Rates'!$I$23*Volumes!G44,0)</f>
        <v>6740</v>
      </c>
      <c r="I44" s="186">
        <f>ROUND(+'Input - Rates'!$I$23*Volumes!H44,0)</f>
        <v>6192</v>
      </c>
      <c r="J44" s="186">
        <f>ROUND(+'Input - Rates'!$I$23*Volumes!I44,0)</f>
        <v>6269</v>
      </c>
      <c r="K44" s="186">
        <f>ROUND(+'Input - Rates'!$I$23*Volumes!J44,0)</f>
        <v>4450</v>
      </c>
      <c r="L44" s="186">
        <f>ROUND(+'Input - Rates'!$I$23*Volumes!K44,0)</f>
        <v>2891</v>
      </c>
      <c r="M44" s="186">
        <f>ROUND(+'Input - Rates'!$I$23*Volumes!L44,0)</f>
        <v>2151</v>
      </c>
      <c r="N44" s="186">
        <f>ROUND(+'Input - Rates'!$I$23*Volumes!M44,0)</f>
        <v>1648</v>
      </c>
      <c r="O44" s="186">
        <f>ROUND(+'Input - Rates'!$I$23*Volumes!N44,0)</f>
        <v>2228</v>
      </c>
      <c r="P44" s="186">
        <f>ROUND(+'Input - Rates'!$I$23*Volumes!O44,0)</f>
        <v>2703</v>
      </c>
      <c r="Q44" s="186">
        <f t="shared" si="1"/>
        <v>52825</v>
      </c>
    </row>
    <row r="45" spans="1:17" x14ac:dyDescent="0.2">
      <c r="A45" s="137"/>
      <c r="B45" s="137"/>
      <c r="C45" s="154" t="s">
        <v>320</v>
      </c>
      <c r="D45" s="91"/>
      <c r="E45" s="186">
        <f>ROUND(+'Input - Rates'!$I$23*Volumes!D45,0)</f>
        <v>514</v>
      </c>
      <c r="F45" s="186">
        <f>ROUND(+'Input - Rates'!$I$23*Volumes!E45,0)</f>
        <v>2105</v>
      </c>
      <c r="G45" s="186">
        <f>ROUND(+'Input - Rates'!$I$23*Volumes!F45,0)</f>
        <v>4866</v>
      </c>
      <c r="H45" s="186">
        <f>ROUND(+'Input - Rates'!$I$23*Volumes!G45,0)</f>
        <v>1098</v>
      </c>
      <c r="I45" s="186">
        <f>ROUND(+'Input - Rates'!$I$23*Volumes!H45,0)</f>
        <v>1589</v>
      </c>
      <c r="J45" s="186">
        <f>ROUND(+'Input - Rates'!$I$23*Volumes!I45,0)</f>
        <v>933</v>
      </c>
      <c r="K45" s="186">
        <f>ROUND(+'Input - Rates'!$I$23*Volumes!J45,0)</f>
        <v>0</v>
      </c>
      <c r="L45" s="186">
        <f>ROUND(+'Input - Rates'!$I$23*Volumes!K45,0)</f>
        <v>0</v>
      </c>
      <c r="M45" s="186">
        <f>ROUND(+'Input - Rates'!$I$23*Volumes!L45,0)</f>
        <v>0</v>
      </c>
      <c r="N45" s="186">
        <f>ROUND(+'Input - Rates'!$I$23*Volumes!M45,0)</f>
        <v>0</v>
      </c>
      <c r="O45" s="186">
        <f>ROUND(+'Input - Rates'!$I$23*Volumes!N45,0)</f>
        <v>0</v>
      </c>
      <c r="P45" s="186">
        <f>ROUND(+'Input - Rates'!$I$23*Volumes!O45,0)</f>
        <v>0</v>
      </c>
      <c r="Q45" s="186">
        <f t="shared" si="1"/>
        <v>11105</v>
      </c>
    </row>
    <row r="46" spans="1:17" x14ac:dyDescent="0.2">
      <c r="A46" s="137"/>
      <c r="B46" s="137"/>
      <c r="C46" s="154" t="s">
        <v>321</v>
      </c>
      <c r="D46" s="91"/>
      <c r="E46" s="186">
        <f>ROUND(+'Input - Rates'!$I$23*Volumes!D46,0)</f>
        <v>0</v>
      </c>
      <c r="F46" s="186">
        <f>ROUND(+'Input - Rates'!$I$23*Volumes!E46,0)</f>
        <v>0</v>
      </c>
      <c r="G46" s="186">
        <f>ROUND(+'Input - Rates'!$I$23*Volumes!F46,0)</f>
        <v>0</v>
      </c>
      <c r="H46" s="186">
        <f>ROUND(+'Input - Rates'!$I$23*Volumes!G46,0)</f>
        <v>0</v>
      </c>
      <c r="I46" s="186">
        <f>ROUND(+'Input - Rates'!$I$23*Volumes!H46,0)</f>
        <v>0</v>
      </c>
      <c r="J46" s="186">
        <f>ROUND(+'Input - Rates'!$I$23*Volumes!I46,0)</f>
        <v>0</v>
      </c>
      <c r="K46" s="186">
        <f>ROUND(+'Input - Rates'!$I$23*Volumes!J46,0)</f>
        <v>0</v>
      </c>
      <c r="L46" s="186">
        <f>ROUND(+'Input - Rates'!$I$23*Volumes!K46,0)</f>
        <v>0</v>
      </c>
      <c r="M46" s="186">
        <f>ROUND(+'Input - Rates'!$I$23*Volumes!L46,0)</f>
        <v>0</v>
      </c>
      <c r="N46" s="186">
        <f>ROUND(+'Input - Rates'!$I$23*Volumes!M46,0)</f>
        <v>0</v>
      </c>
      <c r="O46" s="186">
        <f>ROUND(+'Input - Rates'!$I$23*Volumes!N46,0)</f>
        <v>0</v>
      </c>
      <c r="P46" s="186">
        <f>ROUND(+'Input - Rates'!$I$23*Volumes!O46,0)</f>
        <v>0</v>
      </c>
      <c r="Q46" s="186">
        <f t="shared" si="1"/>
        <v>0</v>
      </c>
    </row>
    <row r="47" spans="1:17" x14ac:dyDescent="0.2">
      <c r="A47" s="370"/>
      <c r="B47" s="137"/>
      <c r="C47" s="154" t="s">
        <v>322</v>
      </c>
      <c r="D47" s="91"/>
      <c r="E47" s="166">
        <f>ROUND(+'Input - Rates'!$I$23*Volumes!D47,0)</f>
        <v>0</v>
      </c>
      <c r="F47" s="166">
        <f>ROUND(+'Input - Rates'!$I$23*Volumes!E47,0)</f>
        <v>0</v>
      </c>
      <c r="G47" s="166">
        <f>ROUND(+'Input - Rates'!$I$23*Volumes!F47,0)</f>
        <v>0</v>
      </c>
      <c r="H47" s="166">
        <f>ROUND(+'Input - Rates'!$I$23*Volumes!G47,0)</f>
        <v>0</v>
      </c>
      <c r="I47" s="166">
        <f>ROUND(+'Input - Rates'!$I$23*Volumes!H47,0)</f>
        <v>0</v>
      </c>
      <c r="J47" s="166">
        <f>ROUND(+'Input - Rates'!$I$23*Volumes!I47,0)</f>
        <v>0</v>
      </c>
      <c r="K47" s="166">
        <f>ROUND(+'Input - Rates'!$I$23*Volumes!J47,0)</f>
        <v>0</v>
      </c>
      <c r="L47" s="166">
        <f>ROUND(+'Input - Rates'!$I$23*Volumes!K47,0)</f>
        <v>0</v>
      </c>
      <c r="M47" s="166">
        <f>ROUND(+'Input - Rates'!$I$23*Volumes!L47,0)</f>
        <v>0</v>
      </c>
      <c r="N47" s="166">
        <f>ROUND(+'Input - Rates'!$I$23*Volumes!M47,0)</f>
        <v>0</v>
      </c>
      <c r="O47" s="166">
        <f>ROUND(+'Input - Rates'!$I$23*Volumes!N47,0)</f>
        <v>0</v>
      </c>
      <c r="P47" s="166">
        <f>ROUND(+'Input - Rates'!$I$23*Volumes!O47,0)</f>
        <v>0</v>
      </c>
      <c r="Q47" s="166">
        <f t="shared" si="1"/>
        <v>0</v>
      </c>
    </row>
    <row r="48" spans="1:17" x14ac:dyDescent="0.2">
      <c r="A48" s="370"/>
      <c r="B48" s="137"/>
      <c r="C48" s="129" t="s">
        <v>323</v>
      </c>
      <c r="D48" s="91"/>
      <c r="E48" s="186">
        <f t="shared" ref="E48:G48" si="11">SUM(E42:E47)</f>
        <v>22410</v>
      </c>
      <c r="F48" s="186">
        <f t="shared" si="11"/>
        <v>26996</v>
      </c>
      <c r="G48" s="186">
        <f t="shared" si="11"/>
        <v>31541</v>
      </c>
      <c r="H48" s="186">
        <f>SUM(H42:H47)</f>
        <v>28046</v>
      </c>
      <c r="I48" s="186">
        <f t="shared" ref="I48" si="12">SUM(I42:I47)</f>
        <v>27816</v>
      </c>
      <c r="J48" s="186">
        <f t="shared" ref="J48" si="13">SUM(J42:J47)</f>
        <v>25691</v>
      </c>
      <c r="K48" s="186">
        <f t="shared" ref="K48" si="14">SUM(K42:K47)</f>
        <v>23060</v>
      </c>
      <c r="L48" s="186">
        <f t="shared" ref="L48" si="15">SUM(L42:L47)</f>
        <v>20622</v>
      </c>
      <c r="M48" s="186">
        <f t="shared" ref="M48" si="16">SUM(M42:M47)</f>
        <v>20148</v>
      </c>
      <c r="N48" s="186">
        <f t="shared" ref="N48" si="17">SUM(N42:N47)</f>
        <v>17311</v>
      </c>
      <c r="O48" s="186">
        <f t="shared" ref="O48" si="18">SUM(O42:O47)</f>
        <v>18540</v>
      </c>
      <c r="P48" s="186">
        <f t="shared" ref="P48" si="19">SUM(P42:P47)</f>
        <v>19855</v>
      </c>
      <c r="Q48" s="186">
        <f t="shared" si="1"/>
        <v>282036</v>
      </c>
    </row>
    <row r="49" spans="1:17" x14ac:dyDescent="0.2">
      <c r="A49" s="370"/>
      <c r="B49" s="137"/>
      <c r="C49" s="129"/>
      <c r="D49" s="91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86"/>
    </row>
    <row r="50" spans="1:17" x14ac:dyDescent="0.2">
      <c r="A50" s="370"/>
      <c r="B50" s="138"/>
      <c r="C50" s="155"/>
      <c r="D50" s="91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86"/>
    </row>
    <row r="51" spans="1:17" s="241" customFormat="1" x14ac:dyDescent="0.2">
      <c r="A51" s="370"/>
      <c r="B51" s="139" t="s">
        <v>24</v>
      </c>
      <c r="C51" s="154" t="s">
        <v>390</v>
      </c>
      <c r="D51" s="91"/>
      <c r="E51" s="186">
        <v>0</v>
      </c>
      <c r="F51" s="186">
        <v>0</v>
      </c>
      <c r="G51" s="186">
        <v>0</v>
      </c>
      <c r="H51" s="186">
        <v>0</v>
      </c>
      <c r="I51" s="186">
        <v>0</v>
      </c>
      <c r="J51" s="186">
        <v>0</v>
      </c>
      <c r="K51" s="186">
        <v>0</v>
      </c>
      <c r="L51" s="186">
        <v>0</v>
      </c>
      <c r="M51" s="186">
        <v>0</v>
      </c>
      <c r="N51" s="186">
        <v>0</v>
      </c>
      <c r="O51" s="186">
        <v>0</v>
      </c>
      <c r="P51" s="186">
        <v>0</v>
      </c>
      <c r="Q51" s="186">
        <f t="shared" si="1"/>
        <v>0</v>
      </c>
    </row>
    <row r="52" spans="1:17" s="241" customFormat="1" x14ac:dyDescent="0.2">
      <c r="A52" s="137"/>
      <c r="B52" s="138"/>
      <c r="C52" s="154" t="s">
        <v>391</v>
      </c>
      <c r="D52" s="91"/>
      <c r="E52" s="166">
        <v>0</v>
      </c>
      <c r="F52" s="166">
        <v>0</v>
      </c>
      <c r="G52" s="166">
        <v>0</v>
      </c>
      <c r="H52" s="166">
        <v>0</v>
      </c>
      <c r="I52" s="166">
        <v>0</v>
      </c>
      <c r="J52" s="166">
        <v>0</v>
      </c>
      <c r="K52" s="166">
        <v>0</v>
      </c>
      <c r="L52" s="166">
        <v>0</v>
      </c>
      <c r="M52" s="166">
        <v>0</v>
      </c>
      <c r="N52" s="166">
        <v>0</v>
      </c>
      <c r="O52" s="166">
        <v>0</v>
      </c>
      <c r="P52" s="166">
        <v>0</v>
      </c>
      <c r="Q52" s="166">
        <f t="shared" si="1"/>
        <v>0</v>
      </c>
    </row>
    <row r="53" spans="1:17" s="241" customFormat="1" x14ac:dyDescent="0.2">
      <c r="A53" s="137"/>
      <c r="B53" s="138"/>
      <c r="C53" s="129" t="s">
        <v>326</v>
      </c>
      <c r="D53" s="91"/>
      <c r="E53" s="186">
        <f t="shared" ref="E53:P53" si="20">SUM(E51:E52)</f>
        <v>0</v>
      </c>
      <c r="F53" s="186">
        <f t="shared" si="20"/>
        <v>0</v>
      </c>
      <c r="G53" s="186">
        <f t="shared" si="20"/>
        <v>0</v>
      </c>
      <c r="H53" s="186">
        <f t="shared" si="20"/>
        <v>0</v>
      </c>
      <c r="I53" s="186">
        <f t="shared" si="20"/>
        <v>0</v>
      </c>
      <c r="J53" s="186">
        <f t="shared" si="20"/>
        <v>0</v>
      </c>
      <c r="K53" s="186">
        <f t="shared" si="20"/>
        <v>0</v>
      </c>
      <c r="L53" s="186">
        <f t="shared" si="20"/>
        <v>0</v>
      </c>
      <c r="M53" s="186">
        <f t="shared" si="20"/>
        <v>0</v>
      </c>
      <c r="N53" s="186">
        <f t="shared" si="20"/>
        <v>0</v>
      </c>
      <c r="O53" s="186">
        <f t="shared" si="20"/>
        <v>0</v>
      </c>
      <c r="P53" s="186">
        <f t="shared" si="20"/>
        <v>0</v>
      </c>
      <c r="Q53" s="186">
        <f t="shared" si="1"/>
        <v>0</v>
      </c>
    </row>
    <row r="54" spans="1:17" s="241" customFormat="1" x14ac:dyDescent="0.2">
      <c r="A54" s="137"/>
      <c r="B54" s="138"/>
      <c r="C54" s="155"/>
      <c r="D54" s="91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</row>
    <row r="55" spans="1:17" x14ac:dyDescent="0.2">
      <c r="A55" s="137"/>
      <c r="B55" s="139"/>
      <c r="C55" s="154" t="s">
        <v>327</v>
      </c>
      <c r="D55" s="91"/>
      <c r="E55" s="164">
        <v>0</v>
      </c>
      <c r="F55" s="164">
        <v>0</v>
      </c>
      <c r="G55" s="164">
        <v>0</v>
      </c>
      <c r="H55" s="164">
        <v>0</v>
      </c>
      <c r="I55" s="164">
        <v>0</v>
      </c>
      <c r="J55" s="164">
        <v>0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0</v>
      </c>
      <c r="Q55" s="186">
        <f t="shared" si="1"/>
        <v>0</v>
      </c>
    </row>
    <row r="56" spans="1:17" x14ac:dyDescent="0.2">
      <c r="A56" s="137"/>
      <c r="B56" s="138"/>
      <c r="C56" s="154" t="s">
        <v>328</v>
      </c>
      <c r="D56" s="91"/>
      <c r="E56" s="164">
        <v>0</v>
      </c>
      <c r="F56" s="164">
        <v>0</v>
      </c>
      <c r="G56" s="164">
        <v>0</v>
      </c>
      <c r="H56" s="164">
        <v>0</v>
      </c>
      <c r="I56" s="164">
        <v>0</v>
      </c>
      <c r="J56" s="164">
        <v>0</v>
      </c>
      <c r="K56" s="164">
        <v>0</v>
      </c>
      <c r="L56" s="164">
        <v>0</v>
      </c>
      <c r="M56" s="164">
        <v>0</v>
      </c>
      <c r="N56" s="164">
        <v>0</v>
      </c>
      <c r="O56" s="164">
        <v>0</v>
      </c>
      <c r="P56" s="164">
        <v>0</v>
      </c>
      <c r="Q56" s="186">
        <f t="shared" si="1"/>
        <v>0</v>
      </c>
    </row>
    <row r="57" spans="1:17" x14ac:dyDescent="0.2">
      <c r="A57" s="137"/>
      <c r="B57" s="138"/>
      <c r="C57" s="154" t="s">
        <v>329</v>
      </c>
      <c r="D57" s="91"/>
      <c r="E57" s="164">
        <v>0</v>
      </c>
      <c r="F57" s="164">
        <v>0</v>
      </c>
      <c r="G57" s="164">
        <v>0</v>
      </c>
      <c r="H57" s="164">
        <v>0</v>
      </c>
      <c r="I57" s="164">
        <v>0</v>
      </c>
      <c r="J57" s="164">
        <v>0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0</v>
      </c>
      <c r="Q57" s="186">
        <f t="shared" si="1"/>
        <v>0</v>
      </c>
    </row>
    <row r="58" spans="1:17" x14ac:dyDescent="0.2">
      <c r="A58" s="137"/>
      <c r="B58" s="138"/>
      <c r="C58" s="154" t="s">
        <v>330</v>
      </c>
      <c r="D58" s="91"/>
      <c r="E58" s="164">
        <v>0</v>
      </c>
      <c r="F58" s="164">
        <v>0</v>
      </c>
      <c r="G58" s="164">
        <v>0</v>
      </c>
      <c r="H58" s="164">
        <v>0</v>
      </c>
      <c r="I58" s="164">
        <v>0</v>
      </c>
      <c r="J58" s="164">
        <v>0</v>
      </c>
      <c r="K58" s="164">
        <v>0</v>
      </c>
      <c r="L58" s="164">
        <v>0</v>
      </c>
      <c r="M58" s="164">
        <v>0</v>
      </c>
      <c r="N58" s="164">
        <v>0</v>
      </c>
      <c r="O58" s="164">
        <v>0</v>
      </c>
      <c r="P58" s="164">
        <v>0</v>
      </c>
      <c r="Q58" s="186">
        <f t="shared" si="1"/>
        <v>0</v>
      </c>
    </row>
    <row r="59" spans="1:17" x14ac:dyDescent="0.2">
      <c r="A59" s="137"/>
      <c r="B59" s="138"/>
      <c r="C59" s="154" t="s">
        <v>331</v>
      </c>
      <c r="D59" s="91"/>
      <c r="E59" s="164">
        <v>0</v>
      </c>
      <c r="F59" s="164">
        <v>0</v>
      </c>
      <c r="G59" s="164">
        <v>0</v>
      </c>
      <c r="H59" s="164">
        <v>0</v>
      </c>
      <c r="I59" s="164">
        <v>0</v>
      </c>
      <c r="J59" s="164">
        <v>0</v>
      </c>
      <c r="K59" s="164">
        <v>0</v>
      </c>
      <c r="L59" s="164">
        <v>0</v>
      </c>
      <c r="M59" s="164">
        <v>0</v>
      </c>
      <c r="N59" s="164">
        <v>0</v>
      </c>
      <c r="O59" s="164">
        <v>0</v>
      </c>
      <c r="P59" s="164">
        <v>0</v>
      </c>
      <c r="Q59" s="186">
        <f t="shared" si="1"/>
        <v>0</v>
      </c>
    </row>
    <row r="60" spans="1:17" x14ac:dyDescent="0.2">
      <c r="A60" s="137"/>
      <c r="B60" s="138"/>
      <c r="C60" s="154" t="s">
        <v>332</v>
      </c>
      <c r="D60" s="91"/>
      <c r="E60" s="166">
        <v>0</v>
      </c>
      <c r="F60" s="166">
        <v>0</v>
      </c>
      <c r="G60" s="166">
        <v>0</v>
      </c>
      <c r="H60" s="166">
        <v>0</v>
      </c>
      <c r="I60" s="166">
        <v>0</v>
      </c>
      <c r="J60" s="166">
        <v>0</v>
      </c>
      <c r="K60" s="166">
        <v>0</v>
      </c>
      <c r="L60" s="166">
        <v>0</v>
      </c>
      <c r="M60" s="166">
        <v>0</v>
      </c>
      <c r="N60" s="166">
        <v>0</v>
      </c>
      <c r="O60" s="166">
        <v>0</v>
      </c>
      <c r="P60" s="166">
        <v>0</v>
      </c>
      <c r="Q60" s="166">
        <f t="shared" si="1"/>
        <v>0</v>
      </c>
    </row>
    <row r="61" spans="1:17" x14ac:dyDescent="0.2">
      <c r="A61" s="137"/>
      <c r="B61" s="139"/>
      <c r="C61" s="129" t="s">
        <v>303</v>
      </c>
      <c r="D61" s="91"/>
      <c r="E61" s="164">
        <f t="shared" ref="E61:G61" si="21">SUM(E55:E60)</f>
        <v>0</v>
      </c>
      <c r="F61" s="164">
        <f t="shared" si="21"/>
        <v>0</v>
      </c>
      <c r="G61" s="164">
        <f t="shared" si="21"/>
        <v>0</v>
      </c>
      <c r="H61" s="164">
        <f t="shared" ref="H61:P61" si="22">SUM(H55:H60)</f>
        <v>0</v>
      </c>
      <c r="I61" s="164">
        <f t="shared" si="22"/>
        <v>0</v>
      </c>
      <c r="J61" s="164">
        <f t="shared" si="22"/>
        <v>0</v>
      </c>
      <c r="K61" s="164">
        <f t="shared" si="22"/>
        <v>0</v>
      </c>
      <c r="L61" s="164">
        <f t="shared" si="22"/>
        <v>0</v>
      </c>
      <c r="M61" s="164">
        <f t="shared" si="22"/>
        <v>0</v>
      </c>
      <c r="N61" s="164">
        <f t="shared" si="22"/>
        <v>0</v>
      </c>
      <c r="O61" s="164">
        <f t="shared" si="22"/>
        <v>0</v>
      </c>
      <c r="P61" s="164">
        <f t="shared" si="22"/>
        <v>0</v>
      </c>
      <c r="Q61" s="186">
        <f t="shared" si="1"/>
        <v>0</v>
      </c>
    </row>
    <row r="62" spans="1:17" x14ac:dyDescent="0.2">
      <c r="A62" s="137"/>
      <c r="B62" s="139"/>
      <c r="C62" s="129"/>
      <c r="D62" s="91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86"/>
    </row>
    <row r="63" spans="1:17" x14ac:dyDescent="0.2">
      <c r="A63" s="137"/>
      <c r="B63" s="139"/>
      <c r="C63" s="154"/>
      <c r="D63" s="91"/>
      <c r="E63" s="164">
        <v>0</v>
      </c>
      <c r="F63" s="164">
        <v>0</v>
      </c>
      <c r="G63" s="164">
        <v>0</v>
      </c>
      <c r="H63" s="164">
        <v>0</v>
      </c>
      <c r="I63" s="164">
        <v>0</v>
      </c>
      <c r="J63" s="164">
        <v>0</v>
      </c>
      <c r="K63" s="164">
        <v>0</v>
      </c>
      <c r="L63" s="164">
        <v>0</v>
      </c>
      <c r="M63" s="164">
        <v>0</v>
      </c>
      <c r="N63" s="164">
        <v>0</v>
      </c>
      <c r="O63" s="164">
        <v>0</v>
      </c>
      <c r="P63" s="164">
        <v>0</v>
      </c>
      <c r="Q63" s="186">
        <f t="shared" si="1"/>
        <v>0</v>
      </c>
    </row>
    <row r="64" spans="1:17" x14ac:dyDescent="0.2">
      <c r="A64" s="137"/>
      <c r="B64" s="139"/>
      <c r="C64" s="154"/>
      <c r="D64" s="91"/>
      <c r="E64" s="166">
        <v>0</v>
      </c>
      <c r="F64" s="166">
        <v>0</v>
      </c>
      <c r="G64" s="166">
        <v>0</v>
      </c>
      <c r="H64" s="166">
        <v>0</v>
      </c>
      <c r="I64" s="166">
        <v>0</v>
      </c>
      <c r="J64" s="166">
        <v>0</v>
      </c>
      <c r="K64" s="166">
        <v>0</v>
      </c>
      <c r="L64" s="166">
        <v>0</v>
      </c>
      <c r="M64" s="166">
        <v>0</v>
      </c>
      <c r="N64" s="166">
        <v>0</v>
      </c>
      <c r="O64" s="166">
        <v>0</v>
      </c>
      <c r="P64" s="166">
        <v>0</v>
      </c>
      <c r="Q64" s="166">
        <f t="shared" si="1"/>
        <v>0</v>
      </c>
    </row>
    <row r="65" spans="1:17" x14ac:dyDescent="0.2">
      <c r="A65" s="137"/>
      <c r="B65" s="139"/>
      <c r="C65" s="129"/>
      <c r="D65" s="91"/>
      <c r="E65" s="164">
        <f t="shared" ref="E65:G65" si="23">SUM(E63:E64)</f>
        <v>0</v>
      </c>
      <c r="F65" s="164">
        <f t="shared" si="23"/>
        <v>0</v>
      </c>
      <c r="G65" s="164">
        <f t="shared" si="23"/>
        <v>0</v>
      </c>
      <c r="H65" s="164">
        <f t="shared" ref="H65:P65" si="24">SUM(H63:H64)</f>
        <v>0</v>
      </c>
      <c r="I65" s="164">
        <f t="shared" si="24"/>
        <v>0</v>
      </c>
      <c r="J65" s="164">
        <f t="shared" si="24"/>
        <v>0</v>
      </c>
      <c r="K65" s="164">
        <f t="shared" si="24"/>
        <v>0</v>
      </c>
      <c r="L65" s="164">
        <f t="shared" si="24"/>
        <v>0</v>
      </c>
      <c r="M65" s="164">
        <f t="shared" si="24"/>
        <v>0</v>
      </c>
      <c r="N65" s="164">
        <f t="shared" si="24"/>
        <v>0</v>
      </c>
      <c r="O65" s="164">
        <f t="shared" si="24"/>
        <v>0</v>
      </c>
      <c r="P65" s="164">
        <f t="shared" si="24"/>
        <v>0</v>
      </c>
      <c r="Q65" s="186">
        <f t="shared" si="1"/>
        <v>0</v>
      </c>
    </row>
    <row r="66" spans="1:17" x14ac:dyDescent="0.2">
      <c r="A66" s="137"/>
      <c r="B66" s="139"/>
      <c r="C66" s="129"/>
      <c r="D66" s="91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86"/>
    </row>
    <row r="67" spans="1:17" x14ac:dyDescent="0.2">
      <c r="A67" s="137"/>
      <c r="B67" s="139"/>
      <c r="C67" s="154" t="s">
        <v>336</v>
      </c>
      <c r="D67" s="91"/>
      <c r="E67" s="164">
        <v>0</v>
      </c>
      <c r="F67" s="164">
        <v>0</v>
      </c>
      <c r="G67" s="164">
        <v>0</v>
      </c>
      <c r="H67" s="164">
        <v>0</v>
      </c>
      <c r="I67" s="164">
        <v>0</v>
      </c>
      <c r="J67" s="164">
        <v>0</v>
      </c>
      <c r="K67" s="164">
        <v>0</v>
      </c>
      <c r="L67" s="164">
        <v>0</v>
      </c>
      <c r="M67" s="164">
        <v>0</v>
      </c>
      <c r="N67" s="164">
        <v>0</v>
      </c>
      <c r="O67" s="164">
        <v>0</v>
      </c>
      <c r="P67" s="164">
        <v>0</v>
      </c>
      <c r="Q67" s="186">
        <f t="shared" si="1"/>
        <v>0</v>
      </c>
    </row>
    <row r="68" spans="1:17" x14ac:dyDescent="0.2">
      <c r="A68" s="137"/>
      <c r="B68" s="139"/>
      <c r="C68" s="154" t="s">
        <v>337</v>
      </c>
      <c r="D68" s="91"/>
      <c r="E68" s="164">
        <v>0</v>
      </c>
      <c r="F68" s="164">
        <v>0</v>
      </c>
      <c r="G68" s="164">
        <v>0</v>
      </c>
      <c r="H68" s="164">
        <v>0</v>
      </c>
      <c r="I68" s="164">
        <v>0</v>
      </c>
      <c r="J68" s="164">
        <v>0</v>
      </c>
      <c r="K68" s="164">
        <v>0</v>
      </c>
      <c r="L68" s="164">
        <v>0</v>
      </c>
      <c r="M68" s="164">
        <v>0</v>
      </c>
      <c r="N68" s="164">
        <v>0</v>
      </c>
      <c r="O68" s="164">
        <v>0</v>
      </c>
      <c r="P68" s="164">
        <v>0</v>
      </c>
      <c r="Q68" s="186">
        <f t="shared" si="1"/>
        <v>0</v>
      </c>
    </row>
    <row r="69" spans="1:17" x14ac:dyDescent="0.2">
      <c r="A69" s="137"/>
      <c r="B69" s="139"/>
      <c r="C69" s="154" t="s">
        <v>338</v>
      </c>
      <c r="D69" s="91"/>
      <c r="E69" s="164">
        <v>0</v>
      </c>
      <c r="F69" s="164">
        <v>0</v>
      </c>
      <c r="G69" s="164">
        <v>0</v>
      </c>
      <c r="H69" s="164">
        <v>0</v>
      </c>
      <c r="I69" s="164">
        <v>0</v>
      </c>
      <c r="J69" s="164">
        <v>0</v>
      </c>
      <c r="K69" s="164">
        <v>0</v>
      </c>
      <c r="L69" s="164">
        <v>0</v>
      </c>
      <c r="M69" s="164">
        <v>0</v>
      </c>
      <c r="N69" s="164">
        <v>0</v>
      </c>
      <c r="O69" s="164">
        <v>0</v>
      </c>
      <c r="P69" s="164">
        <v>0</v>
      </c>
      <c r="Q69" s="186">
        <f t="shared" si="1"/>
        <v>0</v>
      </c>
    </row>
    <row r="70" spans="1:17" x14ac:dyDescent="0.2">
      <c r="A70" s="137"/>
      <c r="B70" s="139"/>
      <c r="C70" s="154" t="s">
        <v>339</v>
      </c>
      <c r="D70" s="91"/>
      <c r="E70" s="164">
        <v>0</v>
      </c>
      <c r="F70" s="164">
        <v>0</v>
      </c>
      <c r="G70" s="164">
        <v>0</v>
      </c>
      <c r="H70" s="164">
        <v>0</v>
      </c>
      <c r="I70" s="164">
        <v>0</v>
      </c>
      <c r="J70" s="164">
        <v>0</v>
      </c>
      <c r="K70" s="164">
        <v>0</v>
      </c>
      <c r="L70" s="164">
        <v>0</v>
      </c>
      <c r="M70" s="164">
        <v>0</v>
      </c>
      <c r="N70" s="164">
        <v>0</v>
      </c>
      <c r="O70" s="164">
        <v>0</v>
      </c>
      <c r="P70" s="164">
        <v>0</v>
      </c>
      <c r="Q70" s="186">
        <f t="shared" si="1"/>
        <v>0</v>
      </c>
    </row>
    <row r="71" spans="1:17" x14ac:dyDescent="0.2">
      <c r="A71" s="137"/>
      <c r="B71" s="139"/>
      <c r="C71" s="154" t="s">
        <v>340</v>
      </c>
      <c r="D71" s="91"/>
      <c r="E71" s="164">
        <v>0</v>
      </c>
      <c r="F71" s="164">
        <v>0</v>
      </c>
      <c r="G71" s="164">
        <v>0</v>
      </c>
      <c r="H71" s="164">
        <v>0</v>
      </c>
      <c r="I71" s="164">
        <v>0</v>
      </c>
      <c r="J71" s="164">
        <v>0</v>
      </c>
      <c r="K71" s="164">
        <v>0</v>
      </c>
      <c r="L71" s="164">
        <v>0</v>
      </c>
      <c r="M71" s="164">
        <v>0</v>
      </c>
      <c r="N71" s="164">
        <v>0</v>
      </c>
      <c r="O71" s="164">
        <v>0</v>
      </c>
      <c r="P71" s="164">
        <v>0</v>
      </c>
      <c r="Q71" s="186">
        <f t="shared" si="1"/>
        <v>0</v>
      </c>
    </row>
    <row r="72" spans="1:17" x14ac:dyDescent="0.2">
      <c r="A72" s="137"/>
      <c r="B72" s="139"/>
      <c r="C72" s="154" t="s">
        <v>341</v>
      </c>
      <c r="D72" s="91"/>
      <c r="E72" s="166">
        <v>0</v>
      </c>
      <c r="F72" s="166">
        <v>0</v>
      </c>
      <c r="G72" s="166">
        <v>0</v>
      </c>
      <c r="H72" s="166">
        <v>0</v>
      </c>
      <c r="I72" s="166">
        <v>0</v>
      </c>
      <c r="J72" s="166">
        <v>0</v>
      </c>
      <c r="K72" s="166">
        <v>0</v>
      </c>
      <c r="L72" s="166">
        <v>0</v>
      </c>
      <c r="M72" s="166">
        <v>0</v>
      </c>
      <c r="N72" s="166">
        <v>0</v>
      </c>
      <c r="O72" s="166">
        <v>0</v>
      </c>
      <c r="P72" s="166">
        <v>0</v>
      </c>
      <c r="Q72" s="166">
        <f t="shared" si="1"/>
        <v>0</v>
      </c>
    </row>
    <row r="73" spans="1:17" x14ac:dyDescent="0.2">
      <c r="A73" s="137"/>
      <c r="B73" s="139"/>
      <c r="C73" s="129" t="s">
        <v>342</v>
      </c>
      <c r="D73" s="91"/>
      <c r="E73" s="164">
        <f t="shared" ref="E73:G73" si="25">SUM(E67:E72)</f>
        <v>0</v>
      </c>
      <c r="F73" s="164">
        <f t="shared" si="25"/>
        <v>0</v>
      </c>
      <c r="G73" s="164">
        <f t="shared" si="25"/>
        <v>0</v>
      </c>
      <c r="H73" s="164">
        <f t="shared" ref="H73:P73" si="26">SUM(H67:H72)</f>
        <v>0</v>
      </c>
      <c r="I73" s="164">
        <f t="shared" si="26"/>
        <v>0</v>
      </c>
      <c r="J73" s="164">
        <f t="shared" si="26"/>
        <v>0</v>
      </c>
      <c r="K73" s="164">
        <f t="shared" si="26"/>
        <v>0</v>
      </c>
      <c r="L73" s="164">
        <f t="shared" si="26"/>
        <v>0</v>
      </c>
      <c r="M73" s="164">
        <f t="shared" si="26"/>
        <v>0</v>
      </c>
      <c r="N73" s="164">
        <f t="shared" si="26"/>
        <v>0</v>
      </c>
      <c r="O73" s="164">
        <f t="shared" si="26"/>
        <v>0</v>
      </c>
      <c r="P73" s="164">
        <f t="shared" si="26"/>
        <v>0</v>
      </c>
      <c r="Q73" s="186">
        <f t="shared" si="1"/>
        <v>0</v>
      </c>
    </row>
    <row r="74" spans="1:17" x14ac:dyDescent="0.2">
      <c r="A74" s="137"/>
      <c r="B74" s="139"/>
      <c r="C74" s="129"/>
      <c r="D74" s="91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86"/>
    </row>
    <row r="75" spans="1:17" x14ac:dyDescent="0.2">
      <c r="A75" s="137"/>
      <c r="B75" s="139"/>
      <c r="C75" s="154" t="s">
        <v>343</v>
      </c>
      <c r="D75" s="91"/>
      <c r="E75" s="164">
        <v>0</v>
      </c>
      <c r="F75" s="164">
        <v>0</v>
      </c>
      <c r="G75" s="164">
        <v>0</v>
      </c>
      <c r="H75" s="164">
        <v>0</v>
      </c>
      <c r="I75" s="164">
        <v>0</v>
      </c>
      <c r="J75" s="164">
        <v>0</v>
      </c>
      <c r="K75" s="164">
        <v>0</v>
      </c>
      <c r="L75" s="164">
        <v>0</v>
      </c>
      <c r="M75" s="164">
        <v>0</v>
      </c>
      <c r="N75" s="164">
        <v>0</v>
      </c>
      <c r="O75" s="164">
        <v>0</v>
      </c>
      <c r="P75" s="164">
        <v>0</v>
      </c>
      <c r="Q75" s="186">
        <f t="shared" ref="Q75:Q81" si="27">SUM(E75:P75)</f>
        <v>0</v>
      </c>
    </row>
    <row r="76" spans="1:17" x14ac:dyDescent="0.2">
      <c r="A76" s="137"/>
      <c r="B76" s="139"/>
      <c r="C76" s="154" t="s">
        <v>344</v>
      </c>
      <c r="D76" s="91"/>
      <c r="E76" s="164">
        <v>0</v>
      </c>
      <c r="F76" s="164">
        <v>0</v>
      </c>
      <c r="G76" s="164">
        <v>0</v>
      </c>
      <c r="H76" s="164">
        <v>0</v>
      </c>
      <c r="I76" s="164">
        <v>0</v>
      </c>
      <c r="J76" s="164">
        <v>0</v>
      </c>
      <c r="K76" s="164">
        <v>0</v>
      </c>
      <c r="L76" s="164">
        <v>0</v>
      </c>
      <c r="M76" s="164">
        <v>0</v>
      </c>
      <c r="N76" s="164">
        <v>0</v>
      </c>
      <c r="O76" s="164">
        <v>0</v>
      </c>
      <c r="P76" s="164">
        <v>0</v>
      </c>
      <c r="Q76" s="186">
        <f t="shared" si="27"/>
        <v>0</v>
      </c>
    </row>
    <row r="77" spans="1:17" x14ac:dyDescent="0.2">
      <c r="A77" s="137"/>
      <c r="B77" s="139"/>
      <c r="C77" s="154" t="s">
        <v>345</v>
      </c>
      <c r="D77" s="91"/>
      <c r="E77" s="164">
        <v>0</v>
      </c>
      <c r="F77" s="164">
        <v>0</v>
      </c>
      <c r="G77" s="164">
        <v>0</v>
      </c>
      <c r="H77" s="164">
        <v>0</v>
      </c>
      <c r="I77" s="164">
        <v>0</v>
      </c>
      <c r="J77" s="164">
        <v>0</v>
      </c>
      <c r="K77" s="164">
        <v>0</v>
      </c>
      <c r="L77" s="164">
        <v>0</v>
      </c>
      <c r="M77" s="164">
        <v>0</v>
      </c>
      <c r="N77" s="164">
        <v>0</v>
      </c>
      <c r="O77" s="164">
        <v>0</v>
      </c>
      <c r="P77" s="164">
        <v>0</v>
      </c>
      <c r="Q77" s="186">
        <f t="shared" si="27"/>
        <v>0</v>
      </c>
    </row>
    <row r="78" spans="1:17" x14ac:dyDescent="0.2">
      <c r="A78" s="137"/>
      <c r="B78" s="139"/>
      <c r="C78" s="154" t="s">
        <v>346</v>
      </c>
      <c r="D78" s="91"/>
      <c r="E78" s="164">
        <v>0</v>
      </c>
      <c r="F78" s="164">
        <v>0</v>
      </c>
      <c r="G78" s="164">
        <v>0</v>
      </c>
      <c r="H78" s="164">
        <v>0</v>
      </c>
      <c r="I78" s="164">
        <v>0</v>
      </c>
      <c r="J78" s="164">
        <v>0</v>
      </c>
      <c r="K78" s="164">
        <v>0</v>
      </c>
      <c r="L78" s="164">
        <v>0</v>
      </c>
      <c r="M78" s="164">
        <v>0</v>
      </c>
      <c r="N78" s="164">
        <v>0</v>
      </c>
      <c r="O78" s="164">
        <v>0</v>
      </c>
      <c r="P78" s="164">
        <v>0</v>
      </c>
      <c r="Q78" s="186">
        <f t="shared" si="27"/>
        <v>0</v>
      </c>
    </row>
    <row r="79" spans="1:17" x14ac:dyDescent="0.2">
      <c r="A79" s="137"/>
      <c r="B79" s="139"/>
      <c r="C79" s="154" t="s">
        <v>347</v>
      </c>
      <c r="D79" s="91"/>
      <c r="E79" s="164">
        <v>0</v>
      </c>
      <c r="F79" s="164">
        <v>0</v>
      </c>
      <c r="G79" s="164">
        <v>0</v>
      </c>
      <c r="H79" s="164">
        <v>0</v>
      </c>
      <c r="I79" s="164">
        <v>0</v>
      </c>
      <c r="J79" s="164">
        <v>0</v>
      </c>
      <c r="K79" s="164">
        <v>0</v>
      </c>
      <c r="L79" s="164">
        <v>0</v>
      </c>
      <c r="M79" s="164">
        <v>0</v>
      </c>
      <c r="N79" s="164">
        <v>0</v>
      </c>
      <c r="O79" s="164">
        <v>0</v>
      </c>
      <c r="P79" s="164">
        <v>0</v>
      </c>
      <c r="Q79" s="186">
        <f t="shared" si="27"/>
        <v>0</v>
      </c>
    </row>
    <row r="80" spans="1:17" x14ac:dyDescent="0.2">
      <c r="A80" s="137"/>
      <c r="B80" s="139"/>
      <c r="C80" s="154" t="s">
        <v>348</v>
      </c>
      <c r="D80" s="91"/>
      <c r="E80" s="166">
        <v>0</v>
      </c>
      <c r="F80" s="166">
        <v>0</v>
      </c>
      <c r="G80" s="166">
        <v>0</v>
      </c>
      <c r="H80" s="166">
        <v>0</v>
      </c>
      <c r="I80" s="166">
        <v>0</v>
      </c>
      <c r="J80" s="166">
        <v>0</v>
      </c>
      <c r="K80" s="166">
        <v>0</v>
      </c>
      <c r="L80" s="166">
        <v>0</v>
      </c>
      <c r="M80" s="166">
        <v>0</v>
      </c>
      <c r="N80" s="166">
        <v>0</v>
      </c>
      <c r="O80" s="166">
        <v>0</v>
      </c>
      <c r="P80" s="166">
        <v>0</v>
      </c>
      <c r="Q80" s="166">
        <f t="shared" si="27"/>
        <v>0</v>
      </c>
    </row>
    <row r="81" spans="1:17" x14ac:dyDescent="0.2">
      <c r="A81" s="137"/>
      <c r="B81" s="139"/>
      <c r="C81" s="129" t="s">
        <v>323</v>
      </c>
      <c r="D81" s="91"/>
      <c r="E81" s="164">
        <f t="shared" ref="E81:G81" si="28">SUM(E75:E80)</f>
        <v>0</v>
      </c>
      <c r="F81" s="164">
        <f t="shared" si="28"/>
        <v>0</v>
      </c>
      <c r="G81" s="164">
        <f t="shared" si="28"/>
        <v>0</v>
      </c>
      <c r="H81" s="164">
        <f t="shared" ref="H81:P81" si="29">SUM(H75:H80)</f>
        <v>0</v>
      </c>
      <c r="I81" s="164">
        <f t="shared" si="29"/>
        <v>0</v>
      </c>
      <c r="J81" s="164">
        <f t="shared" si="29"/>
        <v>0</v>
      </c>
      <c r="K81" s="164">
        <f t="shared" si="29"/>
        <v>0</v>
      </c>
      <c r="L81" s="164">
        <f t="shared" si="29"/>
        <v>0</v>
      </c>
      <c r="M81" s="164">
        <f t="shared" si="29"/>
        <v>0</v>
      </c>
      <c r="N81" s="164">
        <f t="shared" si="29"/>
        <v>0</v>
      </c>
      <c r="O81" s="164">
        <f t="shared" si="29"/>
        <v>0</v>
      </c>
      <c r="P81" s="164">
        <f t="shared" si="29"/>
        <v>0</v>
      </c>
      <c r="Q81" s="186">
        <f t="shared" si="27"/>
        <v>0</v>
      </c>
    </row>
    <row r="82" spans="1:17" x14ac:dyDescent="0.2">
      <c r="A82" s="137"/>
      <c r="B82" s="139"/>
      <c r="C82" s="129"/>
      <c r="D82" s="91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86"/>
    </row>
    <row r="83" spans="1:17" x14ac:dyDescent="0.2">
      <c r="A83" s="137"/>
      <c r="B83" s="139"/>
      <c r="C83" s="129" t="s">
        <v>416</v>
      </c>
      <c r="D83" s="91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86"/>
    </row>
    <row r="84" spans="1:17" x14ac:dyDescent="0.2">
      <c r="A84" s="137"/>
      <c r="B84" s="139"/>
      <c r="C84" s="129"/>
      <c r="D84" s="91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86"/>
    </row>
    <row r="85" spans="1:17" ht="14.25" x14ac:dyDescent="0.2">
      <c r="A85" s="302"/>
      <c r="B85" s="139"/>
      <c r="C85" s="129"/>
      <c r="D85" s="91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86"/>
    </row>
    <row r="86" spans="1:17" x14ac:dyDescent="0.2">
      <c r="A86" s="301"/>
      <c r="B86" s="137"/>
      <c r="C86" s="155"/>
      <c r="D86" s="91"/>
      <c r="E86" s="91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</row>
    <row r="87" spans="1:17" ht="15" x14ac:dyDescent="0.2">
      <c r="A87" s="300" t="s">
        <v>394</v>
      </c>
      <c r="B87" s="304"/>
      <c r="C87" s="305"/>
      <c r="D87" s="347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86"/>
    </row>
    <row r="88" spans="1:17" x14ac:dyDescent="0.2">
      <c r="A88" s="137"/>
      <c r="B88" s="138"/>
      <c r="C88" s="155"/>
      <c r="D88" s="91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86"/>
    </row>
    <row r="89" spans="1:17" ht="14.25" x14ac:dyDescent="0.2">
      <c r="A89" s="156"/>
      <c r="B89" s="137" t="s">
        <v>23</v>
      </c>
      <c r="C89" s="155" t="s">
        <v>12</v>
      </c>
      <c r="D89" s="91"/>
      <c r="E89" s="134">
        <f t="shared" ref="E89:P89" si="30">+E6+E7</f>
        <v>673414</v>
      </c>
      <c r="F89" s="134">
        <f t="shared" si="30"/>
        <v>1260760</v>
      </c>
      <c r="G89" s="134">
        <f t="shared" si="30"/>
        <v>1781041</v>
      </c>
      <c r="H89" s="134">
        <f t="shared" si="30"/>
        <v>1760956</v>
      </c>
      <c r="I89" s="134">
        <f t="shared" si="30"/>
        <v>1424807</v>
      </c>
      <c r="J89" s="134">
        <f t="shared" si="30"/>
        <v>1249469</v>
      </c>
      <c r="K89" s="134">
        <f t="shared" si="30"/>
        <v>889542</v>
      </c>
      <c r="L89" s="134">
        <f t="shared" si="30"/>
        <v>530894</v>
      </c>
      <c r="M89" s="134">
        <f t="shared" si="30"/>
        <v>334243</v>
      </c>
      <c r="N89" s="134">
        <f t="shared" si="30"/>
        <v>279417</v>
      </c>
      <c r="O89" s="134">
        <f t="shared" si="30"/>
        <v>278219</v>
      </c>
      <c r="P89" s="134">
        <f t="shared" si="30"/>
        <v>305555</v>
      </c>
      <c r="Q89" s="6">
        <f t="shared" ref="Q89:Q91" si="31">SUM(E89:P89)</f>
        <v>10768317</v>
      </c>
    </row>
    <row r="90" spans="1:17" ht="14.25" x14ac:dyDescent="0.2">
      <c r="A90" s="302"/>
      <c r="B90" s="138"/>
      <c r="C90" s="155" t="s">
        <v>26</v>
      </c>
      <c r="D90" s="91"/>
      <c r="E90" s="134">
        <f t="shared" ref="E90:P90" si="32">+E8+E14+E22+E10+E9</f>
        <v>299498</v>
      </c>
      <c r="F90" s="134">
        <f t="shared" si="32"/>
        <v>520047</v>
      </c>
      <c r="G90" s="134">
        <f t="shared" si="32"/>
        <v>725629</v>
      </c>
      <c r="H90" s="134">
        <f t="shared" si="32"/>
        <v>718251</v>
      </c>
      <c r="I90" s="134">
        <f t="shared" si="32"/>
        <v>585931</v>
      </c>
      <c r="J90" s="134">
        <f t="shared" si="32"/>
        <v>520012</v>
      </c>
      <c r="K90" s="134">
        <f t="shared" si="32"/>
        <v>382321</v>
      </c>
      <c r="L90" s="134">
        <f t="shared" si="32"/>
        <v>254014</v>
      </c>
      <c r="M90" s="134">
        <f t="shared" si="32"/>
        <v>186140</v>
      </c>
      <c r="N90" s="134">
        <f t="shared" si="32"/>
        <v>161513</v>
      </c>
      <c r="O90" s="134">
        <f t="shared" si="32"/>
        <v>158954</v>
      </c>
      <c r="P90" s="134">
        <f t="shared" si="32"/>
        <v>163207</v>
      </c>
      <c r="Q90" s="6">
        <f t="shared" si="31"/>
        <v>4675517</v>
      </c>
    </row>
    <row r="91" spans="1:17" ht="14.25" x14ac:dyDescent="0.2">
      <c r="A91" s="302"/>
      <c r="B91" s="138"/>
      <c r="C91" s="155" t="s">
        <v>27</v>
      </c>
      <c r="D91" s="91"/>
      <c r="E91" s="134">
        <f t="shared" ref="E91:P91" si="33">+E24+E28+E36</f>
        <v>45244</v>
      </c>
      <c r="F91" s="134">
        <f t="shared" si="33"/>
        <v>54504</v>
      </c>
      <c r="G91" s="134">
        <f t="shared" si="33"/>
        <v>69308</v>
      </c>
      <c r="H91" s="134">
        <f t="shared" si="33"/>
        <v>84605</v>
      </c>
      <c r="I91" s="134">
        <f t="shared" si="33"/>
        <v>69200</v>
      </c>
      <c r="J91" s="134">
        <f t="shared" si="33"/>
        <v>71162</v>
      </c>
      <c r="K91" s="134">
        <f t="shared" si="33"/>
        <v>62493</v>
      </c>
      <c r="L91" s="134">
        <f t="shared" si="33"/>
        <v>47594</v>
      </c>
      <c r="M91" s="134">
        <f t="shared" si="33"/>
        <v>40115</v>
      </c>
      <c r="N91" s="134">
        <f t="shared" si="33"/>
        <v>38801</v>
      </c>
      <c r="O91" s="134">
        <f t="shared" si="33"/>
        <v>35583</v>
      </c>
      <c r="P91" s="134">
        <f t="shared" si="33"/>
        <v>36635</v>
      </c>
      <c r="Q91" s="6">
        <f t="shared" si="31"/>
        <v>655244</v>
      </c>
    </row>
    <row r="92" spans="1:17" ht="14.25" x14ac:dyDescent="0.2">
      <c r="A92" s="302"/>
      <c r="B92" s="137"/>
      <c r="C92" s="155" t="s">
        <v>28</v>
      </c>
      <c r="D92" s="91"/>
      <c r="E92" s="279">
        <f t="shared" ref="E92:Q92" si="34">+E40+E48</f>
        <v>22410</v>
      </c>
      <c r="F92" s="279">
        <f t="shared" si="34"/>
        <v>26996</v>
      </c>
      <c r="G92" s="279">
        <f t="shared" si="34"/>
        <v>31541</v>
      </c>
      <c r="H92" s="279">
        <f t="shared" si="34"/>
        <v>28046</v>
      </c>
      <c r="I92" s="279">
        <f t="shared" si="34"/>
        <v>27816</v>
      </c>
      <c r="J92" s="279">
        <f t="shared" si="34"/>
        <v>25691</v>
      </c>
      <c r="K92" s="279">
        <f t="shared" si="34"/>
        <v>23060</v>
      </c>
      <c r="L92" s="279">
        <f t="shared" si="34"/>
        <v>20622</v>
      </c>
      <c r="M92" s="279">
        <f t="shared" si="34"/>
        <v>20148</v>
      </c>
      <c r="N92" s="279">
        <f t="shared" si="34"/>
        <v>17311</v>
      </c>
      <c r="O92" s="279">
        <f t="shared" si="34"/>
        <v>18540</v>
      </c>
      <c r="P92" s="279">
        <f t="shared" si="34"/>
        <v>19855</v>
      </c>
      <c r="Q92" s="7">
        <f t="shared" si="34"/>
        <v>282036</v>
      </c>
    </row>
    <row r="93" spans="1:17" ht="14.25" x14ac:dyDescent="0.2">
      <c r="A93" s="302"/>
      <c r="B93" s="137"/>
      <c r="C93" s="155"/>
      <c r="D93" s="91"/>
      <c r="E93" s="134">
        <f t="shared" ref="E93:G93" si="35">SUM(E89:E92)</f>
        <v>1040566</v>
      </c>
      <c r="F93" s="134">
        <f t="shared" si="35"/>
        <v>1862307</v>
      </c>
      <c r="G93" s="134">
        <f t="shared" si="35"/>
        <v>2607519</v>
      </c>
      <c r="H93" s="134">
        <f t="shared" ref="H93:Q93" si="36">SUM(H89:H92)</f>
        <v>2591858</v>
      </c>
      <c r="I93" s="134">
        <f t="shared" si="36"/>
        <v>2107754</v>
      </c>
      <c r="J93" s="134">
        <f t="shared" si="36"/>
        <v>1866334</v>
      </c>
      <c r="K93" s="134">
        <f t="shared" si="36"/>
        <v>1357416</v>
      </c>
      <c r="L93" s="134">
        <f t="shared" si="36"/>
        <v>853124</v>
      </c>
      <c r="M93" s="134">
        <f t="shared" si="36"/>
        <v>580646</v>
      </c>
      <c r="N93" s="134">
        <f t="shared" si="36"/>
        <v>497042</v>
      </c>
      <c r="O93" s="134">
        <f t="shared" si="36"/>
        <v>491296</v>
      </c>
      <c r="P93" s="134">
        <f t="shared" si="36"/>
        <v>525252</v>
      </c>
      <c r="Q93" s="6">
        <f t="shared" si="36"/>
        <v>16381114</v>
      </c>
    </row>
    <row r="94" spans="1:17" ht="14.25" x14ac:dyDescent="0.2">
      <c r="A94" s="302"/>
      <c r="B94" s="137"/>
      <c r="C94" s="155"/>
      <c r="D94" s="91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6"/>
    </row>
    <row r="95" spans="1:17" ht="14.25" x14ac:dyDescent="0.2">
      <c r="A95" s="302"/>
      <c r="B95" s="139" t="s">
        <v>24</v>
      </c>
      <c r="C95" s="155" t="s">
        <v>26</v>
      </c>
      <c r="D95" s="91"/>
      <c r="E95" s="134">
        <f t="shared" ref="E95:Q95" si="37">E61+E53</f>
        <v>0</v>
      </c>
      <c r="F95" s="134">
        <f t="shared" si="37"/>
        <v>0</v>
      </c>
      <c r="G95" s="134">
        <f t="shared" si="37"/>
        <v>0</v>
      </c>
      <c r="H95" s="134">
        <f t="shared" si="37"/>
        <v>0</v>
      </c>
      <c r="I95" s="134">
        <f t="shared" si="37"/>
        <v>0</v>
      </c>
      <c r="J95" s="134">
        <f t="shared" si="37"/>
        <v>0</v>
      </c>
      <c r="K95" s="134">
        <f t="shared" si="37"/>
        <v>0</v>
      </c>
      <c r="L95" s="134">
        <f t="shared" si="37"/>
        <v>0</v>
      </c>
      <c r="M95" s="134">
        <f t="shared" si="37"/>
        <v>0</v>
      </c>
      <c r="N95" s="134">
        <f t="shared" si="37"/>
        <v>0</v>
      </c>
      <c r="O95" s="134">
        <f t="shared" si="37"/>
        <v>0</v>
      </c>
      <c r="P95" s="134">
        <f t="shared" si="37"/>
        <v>0</v>
      </c>
      <c r="Q95" s="6">
        <f t="shared" si="37"/>
        <v>0</v>
      </c>
    </row>
    <row r="96" spans="1:17" ht="14.25" x14ac:dyDescent="0.2">
      <c r="A96" s="302"/>
      <c r="B96" s="139"/>
      <c r="C96" s="155" t="s">
        <v>27</v>
      </c>
      <c r="D96" s="91"/>
      <c r="E96" s="134">
        <f t="shared" ref="E96:Q96" si="38">+E65+E73</f>
        <v>0</v>
      </c>
      <c r="F96" s="134">
        <f t="shared" si="38"/>
        <v>0</v>
      </c>
      <c r="G96" s="134">
        <f t="shared" si="38"/>
        <v>0</v>
      </c>
      <c r="H96" s="134">
        <f t="shared" si="38"/>
        <v>0</v>
      </c>
      <c r="I96" s="134">
        <f t="shared" si="38"/>
        <v>0</v>
      </c>
      <c r="J96" s="134">
        <f t="shared" si="38"/>
        <v>0</v>
      </c>
      <c r="K96" s="134">
        <f t="shared" si="38"/>
        <v>0</v>
      </c>
      <c r="L96" s="134">
        <f t="shared" si="38"/>
        <v>0</v>
      </c>
      <c r="M96" s="134">
        <f t="shared" si="38"/>
        <v>0</v>
      </c>
      <c r="N96" s="134">
        <f t="shared" si="38"/>
        <v>0</v>
      </c>
      <c r="O96" s="134">
        <f t="shared" si="38"/>
        <v>0</v>
      </c>
      <c r="P96" s="134">
        <f t="shared" si="38"/>
        <v>0</v>
      </c>
      <c r="Q96" s="6">
        <f t="shared" si="38"/>
        <v>0</v>
      </c>
    </row>
    <row r="97" spans="1:17" ht="14.25" x14ac:dyDescent="0.2">
      <c r="A97" s="302"/>
      <c r="B97" s="139"/>
      <c r="C97" s="155" t="s">
        <v>28</v>
      </c>
      <c r="D97" s="91"/>
      <c r="E97" s="134">
        <f t="shared" ref="E97:Q97" si="39">+E81</f>
        <v>0</v>
      </c>
      <c r="F97" s="134">
        <f t="shared" si="39"/>
        <v>0</v>
      </c>
      <c r="G97" s="134">
        <f t="shared" si="39"/>
        <v>0</v>
      </c>
      <c r="H97" s="134">
        <f t="shared" si="39"/>
        <v>0</v>
      </c>
      <c r="I97" s="134">
        <f t="shared" si="39"/>
        <v>0</v>
      </c>
      <c r="J97" s="134">
        <f t="shared" si="39"/>
        <v>0</v>
      </c>
      <c r="K97" s="134">
        <f t="shared" si="39"/>
        <v>0</v>
      </c>
      <c r="L97" s="134">
        <f t="shared" si="39"/>
        <v>0</v>
      </c>
      <c r="M97" s="134">
        <f t="shared" si="39"/>
        <v>0</v>
      </c>
      <c r="N97" s="134">
        <f t="shared" si="39"/>
        <v>0</v>
      </c>
      <c r="O97" s="134">
        <f t="shared" si="39"/>
        <v>0</v>
      </c>
      <c r="P97" s="134">
        <f t="shared" si="39"/>
        <v>0</v>
      </c>
      <c r="Q97" s="6">
        <f t="shared" si="39"/>
        <v>0</v>
      </c>
    </row>
    <row r="98" spans="1:17" ht="14.25" x14ac:dyDescent="0.2">
      <c r="A98" s="302"/>
      <c r="B98" s="139"/>
      <c r="C98" s="129" t="s">
        <v>416</v>
      </c>
      <c r="D98" s="91"/>
      <c r="E98" s="279">
        <f t="shared" ref="E98:Q98" si="40">+E83</f>
        <v>0</v>
      </c>
      <c r="F98" s="279">
        <f t="shared" si="40"/>
        <v>0</v>
      </c>
      <c r="G98" s="279">
        <f t="shared" si="40"/>
        <v>0</v>
      </c>
      <c r="H98" s="279">
        <f t="shared" si="40"/>
        <v>0</v>
      </c>
      <c r="I98" s="279">
        <f t="shared" si="40"/>
        <v>0</v>
      </c>
      <c r="J98" s="279">
        <f t="shared" si="40"/>
        <v>0</v>
      </c>
      <c r="K98" s="279">
        <f t="shared" si="40"/>
        <v>0</v>
      </c>
      <c r="L98" s="279">
        <f t="shared" si="40"/>
        <v>0</v>
      </c>
      <c r="M98" s="279">
        <f t="shared" si="40"/>
        <v>0</v>
      </c>
      <c r="N98" s="279">
        <f t="shared" si="40"/>
        <v>0</v>
      </c>
      <c r="O98" s="279">
        <f t="shared" si="40"/>
        <v>0</v>
      </c>
      <c r="P98" s="279">
        <f t="shared" si="40"/>
        <v>0</v>
      </c>
      <c r="Q98" s="7">
        <f t="shared" si="40"/>
        <v>0</v>
      </c>
    </row>
    <row r="99" spans="1:17" ht="14.25" x14ac:dyDescent="0.2">
      <c r="A99" s="302"/>
      <c r="B99" s="139"/>
      <c r="C99" s="155"/>
      <c r="D99" s="91"/>
      <c r="E99" s="134">
        <f t="shared" ref="E99:Q99" si="41">SUM(E95:E98)</f>
        <v>0</v>
      </c>
      <c r="F99" s="134">
        <f t="shared" si="41"/>
        <v>0</v>
      </c>
      <c r="G99" s="134">
        <f t="shared" si="41"/>
        <v>0</v>
      </c>
      <c r="H99" s="134">
        <f t="shared" si="41"/>
        <v>0</v>
      </c>
      <c r="I99" s="134">
        <f t="shared" si="41"/>
        <v>0</v>
      </c>
      <c r="J99" s="134">
        <f t="shared" si="41"/>
        <v>0</v>
      </c>
      <c r="K99" s="134">
        <f t="shared" si="41"/>
        <v>0</v>
      </c>
      <c r="L99" s="134">
        <f t="shared" si="41"/>
        <v>0</v>
      </c>
      <c r="M99" s="134">
        <f t="shared" si="41"/>
        <v>0</v>
      </c>
      <c r="N99" s="134">
        <f t="shared" si="41"/>
        <v>0</v>
      </c>
      <c r="O99" s="134">
        <f t="shared" si="41"/>
        <v>0</v>
      </c>
      <c r="P99" s="134">
        <f t="shared" si="41"/>
        <v>0</v>
      </c>
      <c r="Q99" s="6">
        <f t="shared" si="41"/>
        <v>0</v>
      </c>
    </row>
    <row r="100" spans="1:17" ht="14.25" x14ac:dyDescent="0.2">
      <c r="A100" s="302"/>
      <c r="B100" s="139"/>
      <c r="C100" s="155"/>
      <c r="D100" s="91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7"/>
    </row>
    <row r="101" spans="1:17" ht="14.25" x14ac:dyDescent="0.2">
      <c r="A101" s="302"/>
      <c r="B101" s="139"/>
      <c r="C101" s="139" t="s">
        <v>25</v>
      </c>
      <c r="D101" s="91"/>
      <c r="E101" s="134">
        <f t="shared" ref="E101:Q101" si="42">+E99+E93</f>
        <v>1040566</v>
      </c>
      <c r="F101" s="134">
        <f t="shared" si="42"/>
        <v>1862307</v>
      </c>
      <c r="G101" s="134">
        <f t="shared" si="42"/>
        <v>2607519</v>
      </c>
      <c r="H101" s="134">
        <f t="shared" si="42"/>
        <v>2591858</v>
      </c>
      <c r="I101" s="134">
        <f t="shared" si="42"/>
        <v>2107754</v>
      </c>
      <c r="J101" s="134">
        <f t="shared" si="42"/>
        <v>1866334</v>
      </c>
      <c r="K101" s="134">
        <f t="shared" si="42"/>
        <v>1357416</v>
      </c>
      <c r="L101" s="134">
        <f t="shared" si="42"/>
        <v>853124</v>
      </c>
      <c r="M101" s="134">
        <f t="shared" si="42"/>
        <v>580646</v>
      </c>
      <c r="N101" s="134">
        <f t="shared" si="42"/>
        <v>497042</v>
      </c>
      <c r="O101" s="134">
        <f t="shared" si="42"/>
        <v>491296</v>
      </c>
      <c r="P101" s="134">
        <f t="shared" si="42"/>
        <v>525252</v>
      </c>
      <c r="Q101" s="6">
        <f t="shared" si="42"/>
        <v>16381114</v>
      </c>
    </row>
    <row r="102" spans="1:17" ht="14.25" x14ac:dyDescent="0.2">
      <c r="A102" s="168"/>
      <c r="B102" s="74"/>
      <c r="C102" s="165"/>
      <c r="D102" s="91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86"/>
    </row>
  </sheetData>
  <printOptions horizontalCentered="1"/>
  <pageMargins left="0.5" right="0.5" top="0.5" bottom="0.5" header="0.25" footer="0.25"/>
  <pageSetup scale="42" fitToHeight="0" orientation="landscape" r:id="rId1"/>
  <headerFooter alignWithMargins="0">
    <oddFooter>&amp;C&amp;8&amp;F &amp;D &amp;T&amp;R&amp;"Tahoma,Regular"&amp;8&amp;A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39997558519241921"/>
    <pageSetUpPr fitToPage="1"/>
  </sheetPr>
  <dimension ref="A1:U88"/>
  <sheetViews>
    <sheetView zoomScale="80" zoomScaleNormal="80" workbookViewId="0">
      <pane xSplit="4" ySplit="5" topLeftCell="E6" activePane="bottomRight" state="frozen"/>
      <selection activeCell="C20" sqref="C20"/>
      <selection pane="topRight" activeCell="C20" sqref="C20"/>
      <selection pane="bottomLeft" activeCell="C20" sqref="C20"/>
      <selection pane="bottomRight" activeCell="R26" sqref="R26"/>
    </sheetView>
  </sheetViews>
  <sheetFormatPr defaultColWidth="9.140625" defaultRowHeight="12.75" x14ac:dyDescent="0.2"/>
  <cols>
    <col min="1" max="1" width="17.7109375" style="266" customWidth="1"/>
    <col min="2" max="2" width="7.7109375" style="266" customWidth="1"/>
    <col min="3" max="3" width="8.7109375" style="266" customWidth="1"/>
    <col min="4" max="4" width="37.42578125" style="266" customWidth="1"/>
    <col min="5" max="17" width="14.7109375" style="266" customWidth="1"/>
    <col min="18" max="16384" width="9.140625" style="266"/>
  </cols>
  <sheetData>
    <row r="1" spans="1:21" ht="14.25" x14ac:dyDescent="0.2">
      <c r="A1" s="293" t="s">
        <v>149</v>
      </c>
      <c r="B1" s="293"/>
    </row>
    <row r="2" spans="1:21" x14ac:dyDescent="0.2">
      <c r="H2" s="268"/>
      <c r="I2" s="277"/>
    </row>
    <row r="3" spans="1:21" x14ac:dyDescent="0.2">
      <c r="E3" s="268"/>
      <c r="F3" s="268"/>
      <c r="G3" s="268"/>
    </row>
    <row r="4" spans="1:21" s="171" customFormat="1" x14ac:dyDescent="0.2">
      <c r="E4" s="171">
        <f>'Input - Rates'!$I$8</f>
        <v>2017</v>
      </c>
      <c r="F4" s="171">
        <f>'Input - Rates'!$I$8</f>
        <v>2017</v>
      </c>
      <c r="G4" s="171">
        <f>'Input - Rates'!$I$8</f>
        <v>2017</v>
      </c>
      <c r="H4" s="171">
        <f>'Input - Rates'!$I$8+1</f>
        <v>2018</v>
      </c>
      <c r="I4" s="171">
        <f>'Input - Rates'!$I$8+1</f>
        <v>2018</v>
      </c>
      <c r="J4" s="171">
        <f>'Input - Rates'!$I$8+1</f>
        <v>2018</v>
      </c>
      <c r="K4" s="171">
        <f>'Input - Rates'!$I$8+1</f>
        <v>2018</v>
      </c>
      <c r="L4" s="171">
        <f>'Input - Rates'!$I$8+1</f>
        <v>2018</v>
      </c>
      <c r="M4" s="171">
        <f>'Input - Rates'!$I$8+1</f>
        <v>2018</v>
      </c>
      <c r="N4" s="171">
        <f>'Input - Rates'!$I$8+1</f>
        <v>2018</v>
      </c>
      <c r="O4" s="171">
        <f>'Input - Rates'!$I$8+1</f>
        <v>2018</v>
      </c>
      <c r="P4" s="171">
        <f>'Input - Rates'!$I$8+1</f>
        <v>2018</v>
      </c>
    </row>
    <row r="5" spans="1:21" ht="15" x14ac:dyDescent="0.2">
      <c r="A5" s="296" t="s">
        <v>33</v>
      </c>
      <c r="B5" s="296"/>
      <c r="E5" s="171" t="s">
        <v>10</v>
      </c>
      <c r="F5" s="171" t="s">
        <v>11</v>
      </c>
      <c r="G5" s="171" t="s">
        <v>0</v>
      </c>
      <c r="H5" s="171" t="s">
        <v>1</v>
      </c>
      <c r="I5" s="171" t="s">
        <v>2</v>
      </c>
      <c r="J5" s="171" t="s">
        <v>3</v>
      </c>
      <c r="K5" s="171" t="s">
        <v>4</v>
      </c>
      <c r="L5" s="171" t="s">
        <v>5</v>
      </c>
      <c r="M5" s="171" t="s">
        <v>6</v>
      </c>
      <c r="N5" s="171" t="s">
        <v>7</v>
      </c>
      <c r="O5" s="171" t="s">
        <v>8</v>
      </c>
      <c r="P5" s="171" t="s">
        <v>9</v>
      </c>
    </row>
    <row r="7" spans="1:21" ht="14.25" x14ac:dyDescent="0.2">
      <c r="A7" s="384" t="s">
        <v>408</v>
      </c>
      <c r="B7" s="156"/>
      <c r="C7" s="137" t="s">
        <v>23</v>
      </c>
      <c r="D7" s="129" t="s">
        <v>386</v>
      </c>
      <c r="E7" s="366">
        <f>+'R&amp;C UPC'!M4</f>
        <v>15.442766364554274</v>
      </c>
      <c r="F7" s="366">
        <f>+'R&amp;C UPC'!N4</f>
        <v>25.745769022266416</v>
      </c>
      <c r="G7" s="366">
        <f>+'R&amp;C UPC'!O4</f>
        <v>35.013519117855424</v>
      </c>
      <c r="H7" s="366">
        <f>+'R&amp;C UPC'!D4</f>
        <v>34.526154434012106</v>
      </c>
      <c r="I7" s="366">
        <f>+'R&amp;C UPC'!E4</f>
        <v>28.200870003445015</v>
      </c>
      <c r="J7" s="366">
        <f>+'R&amp;C UPC'!F4</f>
        <v>25.377085129898838</v>
      </c>
      <c r="K7" s="366">
        <f>+'R&amp;C UPC'!G4</f>
        <v>18.901087308597837</v>
      </c>
      <c r="L7" s="366">
        <f>+'R&amp;C UPC'!H4</f>
        <v>12.696686383443033</v>
      </c>
      <c r="M7" s="366">
        <f>+'R&amp;C UPC'!I4</f>
        <v>9.1311230816505233</v>
      </c>
      <c r="N7" s="366">
        <f>+'R&amp;C UPC'!J4</f>
        <v>7.6981512361923112</v>
      </c>
      <c r="O7" s="366">
        <f>+'R&amp;C UPC'!K4</f>
        <v>7.6684761112039199</v>
      </c>
      <c r="P7" s="366">
        <f>+'R&amp;C UPC'!L4</f>
        <v>8.0378772463332382</v>
      </c>
      <c r="Q7" s="268">
        <f>SUM(E7:P7)</f>
        <v>228.43956543945288</v>
      </c>
    </row>
    <row r="8" spans="1:21" s="361" customFormat="1" ht="14.25" x14ac:dyDescent="0.2">
      <c r="A8" s="384" t="s">
        <v>408</v>
      </c>
      <c r="B8" s="359"/>
      <c r="C8" s="360"/>
      <c r="D8" s="129" t="s">
        <v>387</v>
      </c>
      <c r="E8" s="366">
        <f>+'R&amp;C UPC'!M5</f>
        <v>42.726392925129872</v>
      </c>
      <c r="F8" s="366">
        <f>+'R&amp;C UPC'!N5</f>
        <v>79.712997397216583</v>
      </c>
      <c r="G8" s="366">
        <f>+'R&amp;C UPC'!O5</f>
        <v>112.24019853807685</v>
      </c>
      <c r="H8" s="366">
        <f>+'R&amp;C UPC'!D5</f>
        <v>110.50911673849791</v>
      </c>
      <c r="I8" s="366">
        <f>+'R&amp;C UPC'!E5</f>
        <v>89.215592896175167</v>
      </c>
      <c r="J8" s="366">
        <f>+'R&amp;C UPC'!F5</f>
        <v>78.012327618404711</v>
      </c>
      <c r="K8" s="366">
        <f>+'R&amp;C UPC'!G5</f>
        <v>55.401215417027103</v>
      </c>
      <c r="L8" s="366">
        <f>+'R&amp;C UPC'!H5</f>
        <v>32.972528451400166</v>
      </c>
      <c r="M8" s="366">
        <f>+'R&amp;C UPC'!I5</f>
        <v>20.699055378604228</v>
      </c>
      <c r="N8" s="366">
        <f>+'R&amp;C UPC'!J5</f>
        <v>17.2689735080289</v>
      </c>
      <c r="O8" s="366">
        <f>+'R&amp;C UPC'!K5</f>
        <v>17.163569750902848</v>
      </c>
      <c r="P8" s="366">
        <f>+'R&amp;C UPC'!L5</f>
        <v>18.800630452952632</v>
      </c>
      <c r="Q8" s="268">
        <f t="shared" ref="Q8:Q11" si="0">SUM(E8:P8)</f>
        <v>674.7225990724171</v>
      </c>
    </row>
    <row r="9" spans="1:21" s="361" customFormat="1" ht="14.25" x14ac:dyDescent="0.2">
      <c r="A9" s="384" t="s">
        <v>408</v>
      </c>
      <c r="B9" s="359"/>
      <c r="C9" s="360"/>
      <c r="D9" s="129" t="s">
        <v>388</v>
      </c>
      <c r="E9" s="366">
        <f>+'R&amp;C UPC'!M11</f>
        <v>75.138301796320249</v>
      </c>
      <c r="F9" s="366">
        <f>+'R&amp;C UPC'!N11</f>
        <v>139.49178140376421</v>
      </c>
      <c r="G9" s="366">
        <f>+'R&amp;C UPC'!O11</f>
        <v>197.33834076560228</v>
      </c>
      <c r="H9" s="366">
        <f>+'R&amp;C UPC'!D11</f>
        <v>194.21818574215678</v>
      </c>
      <c r="I9" s="366">
        <f>+'R&amp;C UPC'!E11</f>
        <v>156.49574291154187</v>
      </c>
      <c r="J9" s="366">
        <f>+'R&amp;C UPC'!F11</f>
        <v>136.26003929736578</v>
      </c>
      <c r="K9" s="366">
        <f>+'R&amp;C UPC'!G11</f>
        <v>96.779682474927483</v>
      </c>
      <c r="L9" s="366">
        <f>+'R&amp;C UPC'!H11</f>
        <v>59.718510149130033</v>
      </c>
      <c r="M9" s="366">
        <f>+'R&amp;C UPC'!I11</f>
        <v>40.913704943769339</v>
      </c>
      <c r="N9" s="366">
        <f>+'R&amp;C UPC'!J11</f>
        <v>47.544964117071139</v>
      </c>
      <c r="O9" s="366">
        <f>+'R&amp;C UPC'!K11</f>
        <v>47.407416679842676</v>
      </c>
      <c r="P9" s="366">
        <f>+'R&amp;C UPC'!L11</f>
        <v>48.326442851296221</v>
      </c>
      <c r="Q9" s="268">
        <f t="shared" si="0"/>
        <v>1239.6331131327879</v>
      </c>
    </row>
    <row r="10" spans="1:21" s="361" customFormat="1" ht="14.25" x14ac:dyDescent="0.2">
      <c r="A10" s="384" t="s">
        <v>408</v>
      </c>
      <c r="B10" s="360"/>
      <c r="C10" s="360"/>
      <c r="D10" s="155" t="s">
        <v>16</v>
      </c>
      <c r="E10" s="366">
        <f>+'R&amp;C UPC'!M12</f>
        <v>179.70014017828169</v>
      </c>
      <c r="F10" s="366">
        <f>+'R&amp;C UPC'!N12</f>
        <v>319.25936706026522</v>
      </c>
      <c r="G10" s="366">
        <f>+'R&amp;C UPC'!O12</f>
        <v>445.69638283423944</v>
      </c>
      <c r="H10" s="366">
        <f>+'R&amp;C UPC'!D12</f>
        <v>438.90465080502099</v>
      </c>
      <c r="I10" s="366">
        <f>+'R&amp;C UPC'!E12</f>
        <v>355.23078459281476</v>
      </c>
      <c r="J10" s="366">
        <f>+'R&amp;C UPC'!F12</f>
        <v>312.74553401508393</v>
      </c>
      <c r="K10" s="366">
        <f>+'R&amp;C UPC'!G12</f>
        <v>226.28674789206278</v>
      </c>
      <c r="L10" s="366">
        <f>+'R&amp;C UPC'!H12</f>
        <v>146.1354512861889</v>
      </c>
      <c r="M10" s="366">
        <f>+'R&amp;C UPC'!I12</f>
        <v>104.68171363426308</v>
      </c>
      <c r="N10" s="366">
        <f>+'R&amp;C UPC'!J12</f>
        <v>94.690341070128198</v>
      </c>
      <c r="O10" s="366">
        <f>+'R&amp;C UPC'!K12</f>
        <v>94.390937720264503</v>
      </c>
      <c r="P10" s="366">
        <f>+'R&amp;C UPC'!L12</f>
        <v>96.675346724145697</v>
      </c>
      <c r="Q10" s="268">
        <f t="shared" si="0"/>
        <v>2814.3973978127597</v>
      </c>
    </row>
    <row r="11" spans="1:21" s="361" customFormat="1" ht="14.25" x14ac:dyDescent="0.2">
      <c r="A11" s="384" t="s">
        <v>408</v>
      </c>
      <c r="B11" s="360"/>
      <c r="C11" s="360"/>
      <c r="D11" s="155" t="s">
        <v>251</v>
      </c>
      <c r="E11" s="366">
        <f>+'R&amp;C UPC'!M13</f>
        <v>41.56534831488635</v>
      </c>
      <c r="F11" s="366">
        <f>+'R&amp;C UPC'!N13</f>
        <v>80.076537505046915</v>
      </c>
      <c r="G11" s="366">
        <f>+'R&amp;C UPC'!O13</f>
        <v>114.49308217913001</v>
      </c>
      <c r="H11" s="366">
        <f>+'R&amp;C UPC'!D13</f>
        <v>112.63100465142323</v>
      </c>
      <c r="I11" s="366">
        <f>+'R&amp;C UPC'!E13</f>
        <v>90.43570977722996</v>
      </c>
      <c r="J11" s="366">
        <f>+'R&amp;C UPC'!F13</f>
        <v>78.042175869715265</v>
      </c>
      <c r="K11" s="366">
        <f>+'R&amp;C UPC'!G13</f>
        <v>54.5863938862514</v>
      </c>
      <c r="L11" s="366">
        <f>+'R&amp;C UPC'!H13</f>
        <v>32.362975099695177</v>
      </c>
      <c r="M11" s="366">
        <f>+'R&amp;C UPC'!I13</f>
        <v>21.246150105531903</v>
      </c>
      <c r="N11" s="366">
        <f>+'R&amp;C UPC'!J13</f>
        <v>5.2867403987779076</v>
      </c>
      <c r="O11" s="366">
        <f>+'R&amp;C UPC'!K13</f>
        <v>5.2046534955987358</v>
      </c>
      <c r="P11" s="366">
        <f>+'R&amp;C UPC'!L13</f>
        <v>6.4978804506311016</v>
      </c>
      <c r="Q11" s="268">
        <f t="shared" si="0"/>
        <v>642.42865173391795</v>
      </c>
    </row>
    <row r="12" spans="1:21" s="361" customFormat="1" x14ac:dyDescent="0.2">
      <c r="A12" s="360"/>
      <c r="B12" s="360"/>
      <c r="C12" s="360"/>
      <c r="D12" s="155"/>
      <c r="E12" s="368"/>
      <c r="F12" s="368"/>
      <c r="G12" s="368"/>
      <c r="H12" s="366"/>
      <c r="I12" s="366"/>
      <c r="J12" s="366"/>
      <c r="K12" s="366"/>
      <c r="L12" s="366"/>
      <c r="M12" s="366"/>
      <c r="N12" s="366"/>
      <c r="O12" s="366"/>
      <c r="P12" s="366"/>
    </row>
    <row r="13" spans="1:21" x14ac:dyDescent="0.2">
      <c r="A13" s="361"/>
      <c r="B13" s="137"/>
      <c r="C13" s="137"/>
      <c r="E13" s="364"/>
      <c r="F13" s="364"/>
      <c r="G13" s="364"/>
      <c r="H13" s="365"/>
      <c r="I13" s="365"/>
      <c r="J13" s="365"/>
      <c r="K13" s="365"/>
      <c r="L13" s="365"/>
      <c r="M13" s="365"/>
      <c r="N13" s="365"/>
      <c r="O13" s="365"/>
      <c r="P13" s="365"/>
    </row>
    <row r="14" spans="1:21" x14ac:dyDescent="0.2">
      <c r="A14" s="153" t="s">
        <v>75</v>
      </c>
      <c r="B14" s="153"/>
      <c r="C14" s="137"/>
      <c r="D14" s="154" t="s">
        <v>295</v>
      </c>
      <c r="E14" s="368">
        <f>+'R&amp;C UPC'!M14</f>
        <v>1480.4937171193978</v>
      </c>
      <c r="F14" s="368">
        <f>+'R&amp;C UPC'!N14</f>
        <v>2202.5413885059461</v>
      </c>
      <c r="G14" s="368">
        <f>+'R&amp;C UPC'!O14</f>
        <v>2889.2100517016879</v>
      </c>
      <c r="H14" s="368">
        <f>+'R&amp;C UPC'!D14</f>
        <v>2853.241032913551</v>
      </c>
      <c r="I14" s="368">
        <f>+'R&amp;C UPC'!E14</f>
        <v>2358.9298139768471</v>
      </c>
      <c r="J14" s="368">
        <f>+'R&amp;C UPC'!F14</f>
        <v>2185.1022396587646</v>
      </c>
      <c r="K14" s="368">
        <f>+'R&amp;C UPC'!G14</f>
        <v>1710.1583157850807</v>
      </c>
      <c r="L14" s="368">
        <f>+'R&amp;C UPC'!H14</f>
        <v>1302.7350952857039</v>
      </c>
      <c r="M14" s="368">
        <f>+'R&amp;C UPC'!I14</f>
        <v>1066.1379476178067</v>
      </c>
      <c r="N14" s="368">
        <f>+'R&amp;C UPC'!J14</f>
        <v>890.52644621179525</v>
      </c>
      <c r="O14" s="368">
        <f>+'R&amp;C UPC'!K14</f>
        <v>888.94080580811806</v>
      </c>
      <c r="P14" s="368">
        <f>+'R&amp;C UPC'!L14</f>
        <v>888.48915671100303</v>
      </c>
      <c r="U14" s="361"/>
    </row>
    <row r="15" spans="1:21" x14ac:dyDescent="0.2">
      <c r="A15" s="153" t="s">
        <v>75</v>
      </c>
      <c r="B15" s="153"/>
      <c r="C15" s="137"/>
      <c r="D15" s="154" t="s">
        <v>296</v>
      </c>
      <c r="E15" s="367">
        <f>+'R&amp;C UPC'!M15</f>
        <v>1461.961505841047</v>
      </c>
      <c r="F15" s="367">
        <f>+'R&amp;C UPC'!N15</f>
        <v>2174.9708815263393</v>
      </c>
      <c r="G15" s="367">
        <f>+'R&amp;C UPC'!O15</f>
        <v>2853.044108890495</v>
      </c>
      <c r="H15" s="367">
        <f>+'R&amp;C UPC'!D15</f>
        <v>2817.5253354819561</v>
      </c>
      <c r="I15" s="367">
        <f>+'R&amp;C UPC'!E15</f>
        <v>2329.4017010251227</v>
      </c>
      <c r="J15" s="367">
        <f>+'R&amp;C UPC'!F15</f>
        <v>2157.7500287699913</v>
      </c>
      <c r="K15" s="367">
        <f>+'R&amp;C UPC'!G15</f>
        <v>1688.7512575442508</v>
      </c>
      <c r="L15" s="367">
        <f>+'R&amp;C UPC'!H15</f>
        <v>1286.4279933058783</v>
      </c>
      <c r="M15" s="367">
        <f>+'R&amp;C UPC'!I15</f>
        <v>1052.7924713968314</v>
      </c>
      <c r="N15" s="367">
        <f>+'R&amp;C UPC'!J15</f>
        <v>879.37920251915295</v>
      </c>
      <c r="O15" s="367">
        <f>+'R&amp;C UPC'!K15</f>
        <v>877.81341050971912</v>
      </c>
      <c r="P15" s="367">
        <f>+'R&amp;C UPC'!L15</f>
        <v>877.3674149701942</v>
      </c>
      <c r="U15" s="361"/>
    </row>
    <row r="16" spans="1:21" x14ac:dyDescent="0.2">
      <c r="A16" s="137"/>
      <c r="B16" s="137"/>
      <c r="C16" s="137"/>
      <c r="D16" s="155" t="s">
        <v>326</v>
      </c>
      <c r="E16" s="366">
        <f t="shared" ref="E16:P16" si="1">SUM(E14:E15)</f>
        <v>2942.4552229604451</v>
      </c>
      <c r="F16" s="366">
        <f t="shared" si="1"/>
        <v>4377.5122700322854</v>
      </c>
      <c r="G16" s="366">
        <f t="shared" si="1"/>
        <v>5742.2541605921833</v>
      </c>
      <c r="H16" s="366">
        <f t="shared" si="1"/>
        <v>5670.766368395507</v>
      </c>
      <c r="I16" s="366">
        <f t="shared" si="1"/>
        <v>4688.3315150019698</v>
      </c>
      <c r="J16" s="366">
        <f t="shared" si="1"/>
        <v>4342.8522684287564</v>
      </c>
      <c r="K16" s="366">
        <f t="shared" si="1"/>
        <v>3398.9095733293316</v>
      </c>
      <c r="L16" s="366">
        <f t="shared" si="1"/>
        <v>2589.163088591582</v>
      </c>
      <c r="M16" s="366">
        <f t="shared" si="1"/>
        <v>2118.9304190146381</v>
      </c>
      <c r="N16" s="366">
        <f t="shared" si="1"/>
        <v>1769.9056487309481</v>
      </c>
      <c r="O16" s="366">
        <f t="shared" si="1"/>
        <v>1766.7542163178373</v>
      </c>
      <c r="P16" s="366">
        <f t="shared" si="1"/>
        <v>1765.8565716811972</v>
      </c>
    </row>
    <row r="17" spans="1:19" x14ac:dyDescent="0.2">
      <c r="A17" s="137"/>
      <c r="B17" s="137"/>
      <c r="C17" s="137"/>
      <c r="D17" s="155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</row>
    <row r="18" spans="1:19" x14ac:dyDescent="0.2">
      <c r="A18" s="153" t="s">
        <v>75</v>
      </c>
      <c r="B18" s="153"/>
      <c r="C18" s="137"/>
      <c r="D18" s="154" t="s">
        <v>297</v>
      </c>
      <c r="E18" s="368">
        <f>+'R&amp;C UPC'!M16</f>
        <v>4608.364649741975</v>
      </c>
      <c r="F18" s="368">
        <f>+'R&amp;C UPC'!N16</f>
        <v>6974.6709324690692</v>
      </c>
      <c r="G18" s="368">
        <f>+'R&amp;C UPC'!O16</f>
        <v>9210.6565241450353</v>
      </c>
      <c r="H18" s="368">
        <f>+'R&amp;C UPC'!D16</f>
        <v>9093.1453412084247</v>
      </c>
      <c r="I18" s="368">
        <f>+'R&amp;C UPC'!E16</f>
        <v>7500.3307306226716</v>
      </c>
      <c r="J18" s="368">
        <f>+'R&amp;C UPC'!F16</f>
        <v>6910.3285003135134</v>
      </c>
      <c r="K18" s="368">
        <f>+'R&amp;C UPC'!G16</f>
        <v>5366.0499780249056</v>
      </c>
      <c r="L18" s="368">
        <f>+'R&amp;C UPC'!H16</f>
        <v>4027.6252625516681</v>
      </c>
      <c r="M18" s="368">
        <f>+'R&amp;C UPC'!I16</f>
        <v>3262.0282991358181</v>
      </c>
      <c r="N18" s="368">
        <f>+'R&amp;C UPC'!J16</f>
        <v>2216.6155945250675</v>
      </c>
      <c r="O18" s="368">
        <f>+'R&amp;C UPC'!K16</f>
        <v>2211.4352897565186</v>
      </c>
      <c r="P18" s="368">
        <f>+'R&amp;C UPC'!L16</f>
        <v>2232.3063333695818</v>
      </c>
    </row>
    <row r="19" spans="1:19" x14ac:dyDescent="0.2">
      <c r="A19" s="153" t="s">
        <v>75</v>
      </c>
      <c r="B19" s="153"/>
      <c r="C19" s="137"/>
      <c r="D19" s="154" t="s">
        <v>298</v>
      </c>
      <c r="E19" s="368">
        <f>+'R&amp;C UPC'!M17</f>
        <v>3643.0393406500498</v>
      </c>
      <c r="F19" s="368">
        <f>+'R&amp;C UPC'!N17</f>
        <v>5513.6697128548303</v>
      </c>
      <c r="G19" s="368">
        <f>+'R&amp;C UPC'!O17</f>
        <v>7281.2779849255539</v>
      </c>
      <c r="H19" s="368">
        <f>+'R&amp;C UPC'!D17</f>
        <v>7188.382154204267</v>
      </c>
      <c r="I19" s="368">
        <f>+'R&amp;C UPC'!E17</f>
        <v>5929.218279433423</v>
      </c>
      <c r="J19" s="368">
        <f>+'R&amp;C UPC'!F17</f>
        <v>5462.8052458624188</v>
      </c>
      <c r="K19" s="368">
        <f>+'R&amp;C UPC'!G17</f>
        <v>4242.0104873718292</v>
      </c>
      <c r="L19" s="368">
        <f>+'R&amp;C UPC'!H17</f>
        <v>3183.9488400062373</v>
      </c>
      <c r="M19" s="368">
        <f>+'R&amp;C UPC'!I17</f>
        <v>2578.7233275324529</v>
      </c>
      <c r="N19" s="368">
        <f>+'R&amp;C UPC'!J17</f>
        <v>1752.2957551558677</v>
      </c>
      <c r="O19" s="368">
        <f>+'R&amp;C UPC'!K17</f>
        <v>1748.2005813788887</v>
      </c>
      <c r="P19" s="368">
        <f>+'R&amp;C UPC'!L17</f>
        <v>1764.6997169164961</v>
      </c>
      <c r="S19" s="361"/>
    </row>
    <row r="20" spans="1:19" x14ac:dyDescent="0.2">
      <c r="A20" s="153" t="s">
        <v>75</v>
      </c>
      <c r="B20" s="153"/>
      <c r="C20" s="137"/>
      <c r="D20" s="154" t="s">
        <v>299</v>
      </c>
      <c r="E20" s="368">
        <f>+'R&amp;C UPC'!M18</f>
        <v>913.34181956133625</v>
      </c>
      <c r="F20" s="368">
        <f>+'R&amp;C UPC'!N18</f>
        <v>1382.3252117558743</v>
      </c>
      <c r="G20" s="368">
        <f>+'R&amp;C UPC'!O18</f>
        <v>1825.4800625614855</v>
      </c>
      <c r="H20" s="368">
        <f>+'R&amp;C UPC'!D18</f>
        <v>1802.1902654643443</v>
      </c>
      <c r="I20" s="368">
        <f>+'R&amp;C UPC'!E18</f>
        <v>1486.5068711961137</v>
      </c>
      <c r="J20" s="368">
        <f>+'R&amp;C UPC'!F18</f>
        <v>1369.5730450923168</v>
      </c>
      <c r="K20" s="368">
        <f>+'R&amp;C UPC'!G18</f>
        <v>1063.5091237974727</v>
      </c>
      <c r="L20" s="368">
        <f>+'R&amp;C UPC'!H18</f>
        <v>798.2438164948843</v>
      </c>
      <c r="M20" s="368">
        <f>+'R&amp;C UPC'!I18</f>
        <v>646.5084880728989</v>
      </c>
      <c r="N20" s="368">
        <f>+'R&amp;C UPC'!J18</f>
        <v>439.31586891347951</v>
      </c>
      <c r="O20" s="368">
        <f>+'R&amp;C UPC'!K18</f>
        <v>438.28917303700331</v>
      </c>
      <c r="P20" s="368">
        <f>+'R&amp;C UPC'!L18</f>
        <v>442.42565059434378</v>
      </c>
      <c r="S20" s="361"/>
    </row>
    <row r="21" spans="1:19" x14ac:dyDescent="0.2">
      <c r="A21" s="153" t="s">
        <v>75</v>
      </c>
      <c r="B21" s="153"/>
      <c r="C21" s="137"/>
      <c r="D21" s="154" t="s">
        <v>300</v>
      </c>
      <c r="E21" s="368">
        <f>+'R&amp;C UPC'!M19</f>
        <v>14.703593738560766</v>
      </c>
      <c r="F21" s="368">
        <f>+'R&amp;C UPC'!N19</f>
        <v>22.25360526904397</v>
      </c>
      <c r="G21" s="368">
        <f>+'R&amp;C UPC'!O19</f>
        <v>29.387811488406324</v>
      </c>
      <c r="H21" s="368">
        <f>+'R&amp;C UPC'!D19</f>
        <v>29.012876598274666</v>
      </c>
      <c r="I21" s="368">
        <f>+'R&amp;C UPC'!E19</f>
        <v>23.930792016229262</v>
      </c>
      <c r="J21" s="368">
        <f>+'R&amp;C UPC'!F19</f>
        <v>22.048312273703601</v>
      </c>
      <c r="K21" s="368">
        <f>+'R&amp;C UPC'!G19</f>
        <v>17.121088467274134</v>
      </c>
      <c r="L21" s="368">
        <f>+'R&amp;C UPC'!H19</f>
        <v>12.850668315720124</v>
      </c>
      <c r="M21" s="368">
        <f>+'R&amp;C UPC'!I19</f>
        <v>10.407930474179587</v>
      </c>
      <c r="N21" s="368">
        <f>+'R&amp;C UPC'!J19</f>
        <v>7.0724036949375932</v>
      </c>
      <c r="O21" s="368">
        <f>+'R&amp;C UPC'!K19</f>
        <v>7.0558752509996907</v>
      </c>
      <c r="P21" s="368">
        <f>+'R&amp;C UPC'!L19</f>
        <v>7.122467061655005</v>
      </c>
    </row>
    <row r="22" spans="1:19" x14ac:dyDescent="0.2">
      <c r="A22" s="153" t="s">
        <v>75</v>
      </c>
      <c r="B22" s="153"/>
      <c r="C22" s="137"/>
      <c r="D22" s="154" t="s">
        <v>301</v>
      </c>
      <c r="E22" s="368">
        <v>0</v>
      </c>
      <c r="F22" s="368">
        <v>0</v>
      </c>
      <c r="G22" s="368">
        <v>0</v>
      </c>
      <c r="H22" s="368">
        <v>0</v>
      </c>
      <c r="I22" s="368">
        <v>0</v>
      </c>
      <c r="J22" s="368">
        <v>0</v>
      </c>
      <c r="K22" s="368">
        <v>0</v>
      </c>
      <c r="L22" s="368">
        <v>0</v>
      </c>
      <c r="M22" s="368">
        <v>0</v>
      </c>
      <c r="N22" s="368">
        <v>0</v>
      </c>
      <c r="O22" s="368">
        <v>0</v>
      </c>
      <c r="P22" s="368">
        <v>0</v>
      </c>
    </row>
    <row r="23" spans="1:19" x14ac:dyDescent="0.2">
      <c r="A23" s="153" t="s">
        <v>75</v>
      </c>
      <c r="B23" s="153"/>
      <c r="C23" s="137"/>
      <c r="D23" s="154" t="s">
        <v>302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  <c r="K23" s="367">
        <v>0</v>
      </c>
      <c r="L23" s="367">
        <v>0</v>
      </c>
      <c r="M23" s="367">
        <v>0</v>
      </c>
      <c r="N23" s="367">
        <v>0</v>
      </c>
      <c r="O23" s="367">
        <v>0</v>
      </c>
      <c r="P23" s="367">
        <v>0</v>
      </c>
    </row>
    <row r="24" spans="1:19" x14ac:dyDescent="0.2">
      <c r="A24" s="137"/>
      <c r="B24" s="137"/>
      <c r="C24" s="137"/>
      <c r="D24" s="155" t="s">
        <v>303</v>
      </c>
      <c r="E24" s="366">
        <f t="shared" ref="E24:P24" si="2">SUM(E18:E23)</f>
        <v>9179.4494036919205</v>
      </c>
      <c r="F24" s="366">
        <f t="shared" si="2"/>
        <v>13892.91946234882</v>
      </c>
      <c r="G24" s="366">
        <f t="shared" si="2"/>
        <v>18346.802383120481</v>
      </c>
      <c r="H24" s="366">
        <f t="shared" si="2"/>
        <v>18112.73063747531</v>
      </c>
      <c r="I24" s="366">
        <f t="shared" si="2"/>
        <v>14939.986673268439</v>
      </c>
      <c r="J24" s="366">
        <f t="shared" si="2"/>
        <v>13764.755103541953</v>
      </c>
      <c r="K24" s="366">
        <f t="shared" si="2"/>
        <v>10688.690677661481</v>
      </c>
      <c r="L24" s="366">
        <f t="shared" si="2"/>
        <v>8022.6685873685101</v>
      </c>
      <c r="M24" s="366">
        <f t="shared" si="2"/>
        <v>6497.6680452153496</v>
      </c>
      <c r="N24" s="366">
        <f t="shared" si="2"/>
        <v>4415.2996222893526</v>
      </c>
      <c r="O24" s="366">
        <f t="shared" si="2"/>
        <v>4404.9809194234103</v>
      </c>
      <c r="P24" s="366">
        <f t="shared" si="2"/>
        <v>4446.5541679420767</v>
      </c>
    </row>
    <row r="25" spans="1:19" x14ac:dyDescent="0.2">
      <c r="A25" s="137"/>
      <c r="B25" s="137"/>
      <c r="C25" s="137"/>
      <c r="D25" s="155"/>
      <c r="E25" s="365"/>
      <c r="F25" s="365"/>
      <c r="G25" s="365"/>
      <c r="H25" s="366"/>
      <c r="I25" s="366"/>
      <c r="J25" s="366"/>
      <c r="K25" s="366"/>
      <c r="L25" s="366"/>
      <c r="M25" s="366"/>
      <c r="N25" s="366"/>
      <c r="O25" s="366"/>
      <c r="P25" s="366"/>
    </row>
    <row r="26" spans="1:19" x14ac:dyDescent="0.2">
      <c r="A26" s="153" t="s">
        <v>75</v>
      </c>
      <c r="B26" s="153"/>
      <c r="C26" s="137"/>
      <c r="D26" s="155" t="s">
        <v>20</v>
      </c>
      <c r="E26" s="368">
        <v>25167.4</v>
      </c>
      <c r="F26" s="368">
        <v>39410.900000000009</v>
      </c>
      <c r="G26" s="368">
        <v>54104.800000000003</v>
      </c>
      <c r="H26" s="368">
        <v>71632.700000000012</v>
      </c>
      <c r="I26" s="368">
        <v>57320.999999999993</v>
      </c>
      <c r="J26" s="368">
        <v>56906.100000000006</v>
      </c>
      <c r="K26" s="368">
        <v>45634.9</v>
      </c>
      <c r="L26" s="368">
        <v>32808.300000000003</v>
      </c>
      <c r="M26" s="368">
        <v>26394.5</v>
      </c>
      <c r="N26" s="368">
        <v>24727.000000000004</v>
      </c>
      <c r="O26" s="368">
        <v>21904.600000000002</v>
      </c>
      <c r="P26" s="368">
        <v>22545.999999999993</v>
      </c>
      <c r="R26" s="266" t="s">
        <v>427</v>
      </c>
    </row>
    <row r="27" spans="1:19" x14ac:dyDescent="0.2">
      <c r="A27" s="137"/>
      <c r="B27" s="137"/>
      <c r="C27" s="137"/>
      <c r="D27" s="155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</row>
    <row r="28" spans="1:19" x14ac:dyDescent="0.2">
      <c r="A28" s="153" t="s">
        <v>75</v>
      </c>
      <c r="B28" s="153"/>
      <c r="C28" s="137"/>
      <c r="D28" s="154" t="s">
        <v>304</v>
      </c>
      <c r="E28" s="368">
        <v>27144.100000000002</v>
      </c>
      <c r="F28" s="368">
        <v>28989.5</v>
      </c>
      <c r="G28" s="368">
        <v>30000</v>
      </c>
      <c r="H28" s="368">
        <v>30000</v>
      </c>
      <c r="I28" s="368">
        <v>29943.8</v>
      </c>
      <c r="J28" s="368">
        <v>30000</v>
      </c>
      <c r="K28" s="368">
        <v>29800</v>
      </c>
      <c r="L28" s="368">
        <v>28490.799999999999</v>
      </c>
      <c r="M28" s="368">
        <v>23629.7</v>
      </c>
      <c r="N28" s="368">
        <v>22839.5</v>
      </c>
      <c r="O28" s="368">
        <v>20498.8</v>
      </c>
      <c r="P28" s="368">
        <v>20771.5</v>
      </c>
    </row>
    <row r="29" spans="1:19" x14ac:dyDescent="0.2">
      <c r="A29" s="153" t="s">
        <v>75</v>
      </c>
      <c r="B29" s="153"/>
      <c r="C29" s="137"/>
      <c r="D29" s="154" t="s">
        <v>305</v>
      </c>
      <c r="E29" s="367">
        <v>17821.499999999996</v>
      </c>
      <c r="F29" s="367">
        <v>23759.499999999993</v>
      </c>
      <c r="G29" s="367">
        <v>41340.399999999994</v>
      </c>
      <c r="H29" s="367">
        <v>51196</v>
      </c>
      <c r="I29" s="367">
        <v>44036.5</v>
      </c>
      <c r="J29" s="367">
        <v>46932.399999999994</v>
      </c>
      <c r="K29" s="367">
        <v>36555.399999999994</v>
      </c>
      <c r="L29" s="367">
        <v>23370.000000000011</v>
      </c>
      <c r="M29" s="367">
        <v>15775.3</v>
      </c>
      <c r="N29" s="367">
        <v>15584.800000000003</v>
      </c>
      <c r="O29" s="367">
        <v>13993.099999999995</v>
      </c>
      <c r="P29" s="367">
        <v>16201.800000000003</v>
      </c>
    </row>
    <row r="30" spans="1:19" x14ac:dyDescent="0.2">
      <c r="A30" s="137"/>
      <c r="B30" s="137"/>
      <c r="C30" s="137"/>
      <c r="D30" s="155" t="s">
        <v>306</v>
      </c>
      <c r="E30" s="366">
        <v>44965.599999999999</v>
      </c>
      <c r="F30" s="366">
        <v>52748.999999999993</v>
      </c>
      <c r="G30" s="366">
        <v>71340.399999999994</v>
      </c>
      <c r="H30" s="366">
        <v>81196</v>
      </c>
      <c r="I30" s="366">
        <v>73980.3</v>
      </c>
      <c r="J30" s="366">
        <v>76932.399999999994</v>
      </c>
      <c r="K30" s="366">
        <v>66355.399999999994</v>
      </c>
      <c r="L30" s="366">
        <v>51860.80000000001</v>
      </c>
      <c r="M30" s="366">
        <v>39405</v>
      </c>
      <c r="N30" s="366">
        <v>38424.300000000003</v>
      </c>
      <c r="O30" s="366">
        <v>34491.899999999994</v>
      </c>
      <c r="P30" s="366">
        <v>36973.300000000003</v>
      </c>
    </row>
    <row r="31" spans="1:19" x14ac:dyDescent="0.2">
      <c r="A31" s="137"/>
      <c r="B31" s="137"/>
      <c r="C31" s="137"/>
      <c r="D31" s="155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</row>
    <row r="32" spans="1:19" x14ac:dyDescent="0.2">
      <c r="A32" s="153" t="s">
        <v>75</v>
      </c>
      <c r="B32" s="153"/>
      <c r="C32" s="137"/>
      <c r="D32" s="154" t="s">
        <v>307</v>
      </c>
      <c r="E32" s="368">
        <v>91448.200000000012</v>
      </c>
      <c r="F32" s="368">
        <v>105830.5</v>
      </c>
      <c r="G32" s="368">
        <v>112087.1</v>
      </c>
      <c r="H32" s="368">
        <v>112320.8</v>
      </c>
      <c r="I32" s="368">
        <v>105677.8</v>
      </c>
      <c r="J32" s="368">
        <v>104675.2</v>
      </c>
      <c r="K32" s="368">
        <v>105097.7</v>
      </c>
      <c r="L32" s="368">
        <v>89207.2</v>
      </c>
      <c r="M32" s="368">
        <v>76220.399999999994</v>
      </c>
      <c r="N32" s="368">
        <v>75223.599999999991</v>
      </c>
      <c r="O32" s="368">
        <v>69689</v>
      </c>
      <c r="P32" s="368">
        <v>69364.899999999994</v>
      </c>
    </row>
    <row r="33" spans="1:16" x14ac:dyDescent="0.2">
      <c r="A33" s="153" t="s">
        <v>75</v>
      </c>
      <c r="B33" s="153"/>
      <c r="C33" s="137"/>
      <c r="D33" s="154" t="s">
        <v>308</v>
      </c>
      <c r="E33" s="368">
        <v>46101.7</v>
      </c>
      <c r="F33" s="368">
        <v>56570.700000000004</v>
      </c>
      <c r="G33" s="368">
        <v>78801.299999999988</v>
      </c>
      <c r="H33" s="368">
        <v>99806.2</v>
      </c>
      <c r="I33" s="368">
        <v>80439</v>
      </c>
      <c r="J33" s="368">
        <v>81043.600000000006</v>
      </c>
      <c r="K33" s="368">
        <v>68562.3</v>
      </c>
      <c r="L33" s="368">
        <v>42669.899999999994</v>
      </c>
      <c r="M33" s="368">
        <v>43368.9</v>
      </c>
      <c r="N33" s="368">
        <v>42118</v>
      </c>
      <c r="O33" s="368">
        <v>39050.300000000003</v>
      </c>
      <c r="P33" s="368">
        <v>40146.699999999997</v>
      </c>
    </row>
    <row r="34" spans="1:16" x14ac:dyDescent="0.2">
      <c r="A34" s="153" t="s">
        <v>75</v>
      </c>
      <c r="B34" s="153"/>
      <c r="C34" s="137"/>
      <c r="D34" s="154" t="s">
        <v>309</v>
      </c>
      <c r="E34" s="368">
        <v>3945</v>
      </c>
      <c r="F34" s="368">
        <v>378</v>
      </c>
      <c r="G34" s="368">
        <v>7855.1999999999971</v>
      </c>
      <c r="H34" s="368">
        <v>30782.800000000003</v>
      </c>
      <c r="I34" s="368">
        <v>6265.3000000000029</v>
      </c>
      <c r="J34" s="368">
        <v>13304.800000000003</v>
      </c>
      <c r="K34" s="368">
        <v>6660</v>
      </c>
      <c r="L34" s="368">
        <v>6076</v>
      </c>
      <c r="M34" s="368">
        <v>2248</v>
      </c>
      <c r="N34" s="368">
        <v>1000</v>
      </c>
      <c r="O34" s="368">
        <v>1304</v>
      </c>
      <c r="P34" s="368">
        <v>2329.4000000000015</v>
      </c>
    </row>
    <row r="35" spans="1:16" x14ac:dyDescent="0.2">
      <c r="A35" s="153" t="s">
        <v>75</v>
      </c>
      <c r="B35" s="153"/>
      <c r="C35" s="137"/>
      <c r="D35" s="154" t="s">
        <v>310</v>
      </c>
      <c r="E35" s="368">
        <v>0</v>
      </c>
      <c r="F35" s="368">
        <v>0</v>
      </c>
      <c r="G35" s="368">
        <v>0</v>
      </c>
      <c r="H35" s="368">
        <v>0</v>
      </c>
      <c r="I35" s="368">
        <v>0</v>
      </c>
      <c r="J35" s="368">
        <v>0</v>
      </c>
      <c r="K35" s="368">
        <v>0</v>
      </c>
      <c r="L35" s="368">
        <v>0</v>
      </c>
      <c r="M35" s="368">
        <v>0</v>
      </c>
      <c r="N35" s="368">
        <v>0</v>
      </c>
      <c r="O35" s="368">
        <v>0</v>
      </c>
      <c r="P35" s="368">
        <v>0</v>
      </c>
    </row>
    <row r="36" spans="1:16" x14ac:dyDescent="0.2">
      <c r="A36" s="153" t="s">
        <v>75</v>
      </c>
      <c r="B36" s="153"/>
      <c r="C36" s="137"/>
      <c r="D36" s="154" t="s">
        <v>311</v>
      </c>
      <c r="E36" s="368">
        <v>0</v>
      </c>
      <c r="F36" s="368">
        <v>0</v>
      </c>
      <c r="G36" s="368">
        <v>0</v>
      </c>
      <c r="H36" s="368">
        <v>0</v>
      </c>
      <c r="I36" s="368">
        <v>0</v>
      </c>
      <c r="J36" s="368">
        <v>0</v>
      </c>
      <c r="K36" s="368">
        <v>0</v>
      </c>
      <c r="L36" s="368">
        <v>0</v>
      </c>
      <c r="M36" s="368">
        <v>0</v>
      </c>
      <c r="N36" s="368">
        <v>0</v>
      </c>
      <c r="O36" s="368">
        <v>0</v>
      </c>
      <c r="P36" s="368">
        <v>0</v>
      </c>
    </row>
    <row r="37" spans="1:16" x14ac:dyDescent="0.2">
      <c r="A37" s="153" t="s">
        <v>75</v>
      </c>
      <c r="B37" s="153"/>
      <c r="C37" s="137"/>
      <c r="D37" s="154" t="s">
        <v>312</v>
      </c>
      <c r="E37" s="367">
        <v>0</v>
      </c>
      <c r="F37" s="367">
        <v>0</v>
      </c>
      <c r="G37" s="367">
        <v>0</v>
      </c>
      <c r="H37" s="367">
        <v>0</v>
      </c>
      <c r="I37" s="367">
        <v>0</v>
      </c>
      <c r="J37" s="367">
        <v>0</v>
      </c>
      <c r="K37" s="367">
        <v>0</v>
      </c>
      <c r="L37" s="367">
        <v>0</v>
      </c>
      <c r="M37" s="367">
        <v>0</v>
      </c>
      <c r="N37" s="367">
        <v>0</v>
      </c>
      <c r="O37" s="367">
        <v>0</v>
      </c>
      <c r="P37" s="367">
        <v>0</v>
      </c>
    </row>
    <row r="38" spans="1:16" x14ac:dyDescent="0.2">
      <c r="A38" s="137"/>
      <c r="B38" s="137"/>
      <c r="C38" s="137"/>
      <c r="D38" s="155" t="s">
        <v>313</v>
      </c>
      <c r="E38" s="366">
        <v>141494.90000000002</v>
      </c>
      <c r="F38" s="366">
        <v>162779.20000000001</v>
      </c>
      <c r="G38" s="366">
        <v>198743.59999999998</v>
      </c>
      <c r="H38" s="366">
        <v>242909.8</v>
      </c>
      <c r="I38" s="366">
        <v>192382.09999999998</v>
      </c>
      <c r="J38" s="366">
        <v>199023.59999999998</v>
      </c>
      <c r="K38" s="366">
        <v>180320</v>
      </c>
      <c r="L38" s="366">
        <v>137953.09999999998</v>
      </c>
      <c r="M38" s="366">
        <v>121837.29999999999</v>
      </c>
      <c r="N38" s="366">
        <v>118341.59999999999</v>
      </c>
      <c r="O38" s="366">
        <v>110043.3</v>
      </c>
      <c r="P38" s="366">
        <v>111841</v>
      </c>
    </row>
    <row r="39" spans="1:16" x14ac:dyDescent="0.2">
      <c r="A39" s="137"/>
      <c r="B39" s="137"/>
      <c r="C39" s="137"/>
      <c r="D39" s="154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</row>
    <row r="40" spans="1:16" x14ac:dyDescent="0.2">
      <c r="A40" s="153" t="s">
        <v>75</v>
      </c>
      <c r="B40" s="153"/>
      <c r="C40" s="137"/>
      <c r="D40" s="154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</row>
    <row r="41" spans="1:16" x14ac:dyDescent="0.2">
      <c r="A41" s="153" t="s">
        <v>75</v>
      </c>
      <c r="B41" s="153"/>
      <c r="C41" s="137"/>
      <c r="D41" s="154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</row>
    <row r="42" spans="1:16" x14ac:dyDescent="0.2">
      <c r="A42" s="137"/>
      <c r="B42" s="137"/>
      <c r="C42" s="137"/>
      <c r="D42" s="129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</row>
    <row r="43" spans="1:16" x14ac:dyDescent="0.2">
      <c r="A43" s="137"/>
      <c r="B43" s="137"/>
      <c r="C43" s="137"/>
      <c r="D43" s="129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</row>
    <row r="44" spans="1:16" x14ac:dyDescent="0.2">
      <c r="A44" s="153" t="s">
        <v>75</v>
      </c>
      <c r="B44" s="153"/>
      <c r="C44" s="137"/>
      <c r="D44" s="154" t="s">
        <v>317</v>
      </c>
      <c r="E44" s="368">
        <v>31105</v>
      </c>
      <c r="F44" s="368">
        <v>39252</v>
      </c>
      <c r="G44" s="368">
        <v>39281</v>
      </c>
      <c r="H44" s="368">
        <v>38542</v>
      </c>
      <c r="I44" s="368">
        <v>39389</v>
      </c>
      <c r="J44" s="368">
        <v>37573</v>
      </c>
      <c r="K44" s="368">
        <v>34741</v>
      </c>
      <c r="L44" s="368">
        <v>31880</v>
      </c>
      <c r="M44" s="368">
        <v>30177</v>
      </c>
      <c r="N44" s="368">
        <v>30080</v>
      </c>
      <c r="O44" s="368">
        <v>30000</v>
      </c>
      <c r="P44" s="368">
        <v>30000</v>
      </c>
    </row>
    <row r="45" spans="1:16" x14ac:dyDescent="0.2">
      <c r="A45" s="153" t="s">
        <v>75</v>
      </c>
      <c r="B45" s="153"/>
      <c r="C45" s="137"/>
      <c r="D45" s="154" t="s">
        <v>318</v>
      </c>
      <c r="E45" s="368">
        <v>49973</v>
      </c>
      <c r="F45" s="368">
        <v>50389</v>
      </c>
      <c r="G45" s="368">
        <v>51507</v>
      </c>
      <c r="H45" s="368">
        <v>55979</v>
      </c>
      <c r="I45" s="368">
        <v>54326</v>
      </c>
      <c r="J45" s="368">
        <v>48908</v>
      </c>
      <c r="K45" s="368">
        <v>52307</v>
      </c>
      <c r="L45" s="368">
        <v>51054</v>
      </c>
      <c r="M45" s="368">
        <v>54002</v>
      </c>
      <c r="N45" s="368">
        <v>43183</v>
      </c>
      <c r="O45" s="368">
        <v>46300</v>
      </c>
      <c r="P45" s="368">
        <v>50227</v>
      </c>
    </row>
    <row r="46" spans="1:16" x14ac:dyDescent="0.2">
      <c r="A46" s="153" t="s">
        <v>75</v>
      </c>
      <c r="B46" s="153"/>
      <c r="C46" s="137"/>
      <c r="D46" s="154" t="s">
        <v>319</v>
      </c>
      <c r="E46" s="368">
        <v>21339</v>
      </c>
      <c r="F46" s="368">
        <v>26782</v>
      </c>
      <c r="G46" s="368">
        <v>33981</v>
      </c>
      <c r="H46" s="368">
        <v>31525</v>
      </c>
      <c r="I46" s="368">
        <v>28961</v>
      </c>
      <c r="J46" s="368">
        <v>29321</v>
      </c>
      <c r="K46" s="368">
        <v>20815</v>
      </c>
      <c r="L46" s="368">
        <v>13522</v>
      </c>
      <c r="M46" s="368">
        <v>10062</v>
      </c>
      <c r="N46" s="368">
        <v>7708</v>
      </c>
      <c r="O46" s="368">
        <v>10420</v>
      </c>
      <c r="P46" s="368">
        <v>12644</v>
      </c>
    </row>
    <row r="47" spans="1:16" x14ac:dyDescent="0.2">
      <c r="A47" s="153" t="s">
        <v>75</v>
      </c>
      <c r="B47" s="153"/>
      <c r="C47" s="137"/>
      <c r="D47" s="154" t="s">
        <v>320</v>
      </c>
      <c r="E47" s="368">
        <v>2402</v>
      </c>
      <c r="F47" s="368">
        <v>9846</v>
      </c>
      <c r="G47" s="368">
        <v>22762</v>
      </c>
      <c r="H47" s="368">
        <v>5137</v>
      </c>
      <c r="I47" s="368">
        <v>7433</v>
      </c>
      <c r="J47" s="368">
        <v>4363</v>
      </c>
      <c r="K47" s="368">
        <v>0</v>
      </c>
      <c r="L47" s="368">
        <v>0</v>
      </c>
      <c r="M47" s="368">
        <v>0</v>
      </c>
      <c r="N47" s="368">
        <v>0</v>
      </c>
      <c r="O47" s="368">
        <v>0</v>
      </c>
      <c r="P47" s="368">
        <v>0</v>
      </c>
    </row>
    <row r="48" spans="1:16" x14ac:dyDescent="0.2">
      <c r="A48" s="153" t="s">
        <v>75</v>
      </c>
      <c r="B48" s="153"/>
      <c r="C48" s="137"/>
      <c r="D48" s="154" t="s">
        <v>321</v>
      </c>
      <c r="E48" s="368">
        <v>0</v>
      </c>
      <c r="F48" s="368">
        <v>0</v>
      </c>
      <c r="G48" s="368">
        <v>0</v>
      </c>
      <c r="H48" s="368">
        <v>0</v>
      </c>
      <c r="I48" s="368">
        <v>0</v>
      </c>
      <c r="J48" s="368">
        <v>0</v>
      </c>
      <c r="K48" s="368">
        <v>0</v>
      </c>
      <c r="L48" s="368">
        <v>0</v>
      </c>
      <c r="M48" s="368">
        <v>0</v>
      </c>
      <c r="N48" s="368">
        <v>0</v>
      </c>
      <c r="O48" s="368">
        <v>0</v>
      </c>
      <c r="P48" s="368">
        <v>0</v>
      </c>
    </row>
    <row r="49" spans="1:16" x14ac:dyDescent="0.2">
      <c r="A49" s="153" t="s">
        <v>75</v>
      </c>
      <c r="B49" s="153"/>
      <c r="C49" s="137"/>
      <c r="D49" s="154" t="s">
        <v>322</v>
      </c>
      <c r="E49" s="367">
        <v>0</v>
      </c>
      <c r="F49" s="367">
        <v>0</v>
      </c>
      <c r="G49" s="367">
        <v>0</v>
      </c>
      <c r="H49" s="367">
        <v>0</v>
      </c>
      <c r="I49" s="367">
        <v>0</v>
      </c>
      <c r="J49" s="367">
        <v>0</v>
      </c>
      <c r="K49" s="367">
        <v>0</v>
      </c>
      <c r="L49" s="367">
        <v>0</v>
      </c>
      <c r="M49" s="367">
        <v>0</v>
      </c>
      <c r="N49" s="367">
        <v>0</v>
      </c>
      <c r="O49" s="367">
        <v>0</v>
      </c>
      <c r="P49" s="367">
        <v>0</v>
      </c>
    </row>
    <row r="50" spans="1:16" x14ac:dyDescent="0.2">
      <c r="A50" s="137"/>
      <c r="B50" s="137"/>
      <c r="C50" s="137"/>
      <c r="D50" s="129" t="s">
        <v>323</v>
      </c>
      <c r="E50" s="366">
        <v>104819</v>
      </c>
      <c r="F50" s="366">
        <v>126269</v>
      </c>
      <c r="G50" s="366">
        <v>147531</v>
      </c>
      <c r="H50" s="366">
        <v>131183</v>
      </c>
      <c r="I50" s="366">
        <v>130109</v>
      </c>
      <c r="J50" s="366">
        <v>120165</v>
      </c>
      <c r="K50" s="366">
        <v>107863</v>
      </c>
      <c r="L50" s="366">
        <v>96456</v>
      </c>
      <c r="M50" s="366">
        <v>94241</v>
      </c>
      <c r="N50" s="366">
        <v>80971</v>
      </c>
      <c r="O50" s="366">
        <v>86720</v>
      </c>
      <c r="P50" s="366">
        <v>92871</v>
      </c>
    </row>
    <row r="51" spans="1:16" x14ac:dyDescent="0.2">
      <c r="A51" s="137"/>
      <c r="B51" s="137"/>
      <c r="C51" s="137"/>
      <c r="D51" s="129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366"/>
      <c r="P51" s="366"/>
    </row>
    <row r="52" spans="1:16" x14ac:dyDescent="0.2">
      <c r="A52" s="137"/>
      <c r="B52" s="137"/>
      <c r="C52" s="138"/>
      <c r="D52" s="155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</row>
    <row r="53" spans="1:16" x14ac:dyDescent="0.2">
      <c r="A53" s="153" t="s">
        <v>75</v>
      </c>
      <c r="B53" s="137"/>
      <c r="C53" s="139" t="s">
        <v>24</v>
      </c>
      <c r="D53" s="154" t="s">
        <v>390</v>
      </c>
      <c r="E53" s="368">
        <v>33682</v>
      </c>
      <c r="F53" s="368">
        <v>34000</v>
      </c>
      <c r="G53" s="368">
        <v>34000</v>
      </c>
      <c r="H53" s="368">
        <v>34000</v>
      </c>
      <c r="I53" s="368">
        <v>34000</v>
      </c>
      <c r="J53" s="368">
        <v>34000</v>
      </c>
      <c r="K53" s="368">
        <v>33916</v>
      </c>
      <c r="L53" s="368">
        <v>30904</v>
      </c>
      <c r="M53" s="368">
        <v>29011</v>
      </c>
      <c r="N53" s="368">
        <v>23334</v>
      </c>
      <c r="O53" s="368">
        <v>24130</v>
      </c>
      <c r="P53" s="368">
        <v>28307</v>
      </c>
    </row>
    <row r="54" spans="1:16" x14ac:dyDescent="0.2">
      <c r="A54" s="153" t="s">
        <v>75</v>
      </c>
      <c r="B54" s="137"/>
      <c r="C54" s="138"/>
      <c r="D54" s="154" t="s">
        <v>391</v>
      </c>
      <c r="E54" s="367">
        <v>42959</v>
      </c>
      <c r="F54" s="367">
        <v>71111</v>
      </c>
      <c r="G54" s="367">
        <v>112463</v>
      </c>
      <c r="H54" s="367">
        <v>87896</v>
      </c>
      <c r="I54" s="367">
        <v>86418</v>
      </c>
      <c r="J54" s="367">
        <v>80087</v>
      </c>
      <c r="K54" s="367">
        <v>49539</v>
      </c>
      <c r="L54" s="367">
        <v>19141</v>
      </c>
      <c r="M54" s="367">
        <v>14417</v>
      </c>
      <c r="N54" s="367">
        <v>6034</v>
      </c>
      <c r="O54" s="367">
        <v>6106</v>
      </c>
      <c r="P54" s="367">
        <v>13980</v>
      </c>
    </row>
    <row r="55" spans="1:16" x14ac:dyDescent="0.2">
      <c r="A55" s="137"/>
      <c r="B55" s="137"/>
      <c r="C55" s="138"/>
      <c r="D55" s="129" t="s">
        <v>326</v>
      </c>
      <c r="E55" s="366">
        <v>76641</v>
      </c>
      <c r="F55" s="366">
        <v>105111</v>
      </c>
      <c r="G55" s="366">
        <v>146463</v>
      </c>
      <c r="H55" s="366">
        <v>121896</v>
      </c>
      <c r="I55" s="366">
        <v>120418</v>
      </c>
      <c r="J55" s="366">
        <v>114087</v>
      </c>
      <c r="K55" s="366">
        <v>83455</v>
      </c>
      <c r="L55" s="366">
        <v>50045</v>
      </c>
      <c r="M55" s="366">
        <v>43428</v>
      </c>
      <c r="N55" s="366">
        <v>29368</v>
      </c>
      <c r="O55" s="366">
        <v>30236</v>
      </c>
      <c r="P55" s="366">
        <v>42287</v>
      </c>
    </row>
    <row r="56" spans="1:16" x14ac:dyDescent="0.2">
      <c r="A56" s="137"/>
      <c r="B56" s="137"/>
      <c r="C56" s="138"/>
      <c r="D56" s="155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66"/>
      <c r="P56" s="366"/>
    </row>
    <row r="57" spans="1:16" x14ac:dyDescent="0.2">
      <c r="A57" s="153" t="s">
        <v>75</v>
      </c>
      <c r="B57" s="137"/>
      <c r="C57" s="139"/>
      <c r="D57" s="154" t="s">
        <v>327</v>
      </c>
      <c r="E57" s="368">
        <v>40000</v>
      </c>
      <c r="F57" s="368">
        <v>40000</v>
      </c>
      <c r="G57" s="368">
        <v>40000</v>
      </c>
      <c r="H57" s="368">
        <v>40000</v>
      </c>
      <c r="I57" s="368">
        <v>40000</v>
      </c>
      <c r="J57" s="368">
        <v>40000</v>
      </c>
      <c r="K57" s="368">
        <v>40000</v>
      </c>
      <c r="L57" s="368">
        <v>40000</v>
      </c>
      <c r="M57" s="368">
        <v>40000</v>
      </c>
      <c r="N57" s="368">
        <v>40000</v>
      </c>
      <c r="O57" s="368">
        <v>40000</v>
      </c>
      <c r="P57" s="368">
        <v>40000</v>
      </c>
    </row>
    <row r="58" spans="1:16" x14ac:dyDescent="0.2">
      <c r="A58" s="153" t="s">
        <v>75</v>
      </c>
      <c r="B58" s="137"/>
      <c r="C58" s="138"/>
      <c r="D58" s="154" t="s">
        <v>328</v>
      </c>
      <c r="E58" s="368">
        <v>66739</v>
      </c>
      <c r="F58" s="368">
        <v>69611</v>
      </c>
      <c r="G58" s="368">
        <v>76102</v>
      </c>
      <c r="H58" s="368">
        <v>71989</v>
      </c>
      <c r="I58" s="368">
        <v>71341</v>
      </c>
      <c r="J58" s="368">
        <v>70775</v>
      </c>
      <c r="K58" s="368">
        <v>62472</v>
      </c>
      <c r="L58" s="368">
        <v>54201</v>
      </c>
      <c r="M58" s="368">
        <v>53527</v>
      </c>
      <c r="N58" s="368">
        <v>49796</v>
      </c>
      <c r="O58" s="368">
        <v>61676</v>
      </c>
      <c r="P58" s="368">
        <v>64087</v>
      </c>
    </row>
    <row r="59" spans="1:16" x14ac:dyDescent="0.2">
      <c r="A59" s="153" t="s">
        <v>75</v>
      </c>
      <c r="B59" s="137"/>
      <c r="C59" s="138"/>
      <c r="D59" s="154" t="s">
        <v>329</v>
      </c>
      <c r="E59" s="368">
        <v>37546</v>
      </c>
      <c r="F59" s="368">
        <v>45401</v>
      </c>
      <c r="G59" s="368">
        <v>40332</v>
      </c>
      <c r="H59" s="368">
        <v>37839</v>
      </c>
      <c r="I59" s="368">
        <v>28163</v>
      </c>
      <c r="J59" s="368">
        <v>34729</v>
      </c>
      <c r="K59" s="368">
        <v>35917</v>
      </c>
      <c r="L59" s="368">
        <v>36816</v>
      </c>
      <c r="M59" s="368">
        <v>31629</v>
      </c>
      <c r="N59" s="368">
        <v>33882</v>
      </c>
      <c r="O59" s="368">
        <v>37032</v>
      </c>
      <c r="P59" s="368">
        <v>35795</v>
      </c>
    </row>
    <row r="60" spans="1:16" x14ac:dyDescent="0.2">
      <c r="A60" s="153" t="s">
        <v>75</v>
      </c>
      <c r="B60" s="137"/>
      <c r="C60" s="138"/>
      <c r="D60" s="154" t="s">
        <v>330</v>
      </c>
      <c r="E60" s="368">
        <v>25390</v>
      </c>
      <c r="F60" s="368">
        <v>33463</v>
      </c>
      <c r="G60" s="368">
        <v>47952</v>
      </c>
      <c r="H60" s="368">
        <v>33852</v>
      </c>
      <c r="I60" s="368">
        <v>32913</v>
      </c>
      <c r="J60" s="368">
        <v>32672</v>
      </c>
      <c r="K60" s="368">
        <v>24651</v>
      </c>
      <c r="L60" s="368">
        <v>25953</v>
      </c>
      <c r="M60" s="368">
        <v>22830</v>
      </c>
      <c r="N60" s="368">
        <v>29323</v>
      </c>
      <c r="O60" s="368">
        <v>29999</v>
      </c>
      <c r="P60" s="368">
        <v>31574</v>
      </c>
    </row>
    <row r="61" spans="1:16" x14ac:dyDescent="0.2">
      <c r="A61" s="153" t="s">
        <v>75</v>
      </c>
      <c r="B61" s="137"/>
      <c r="C61" s="138"/>
      <c r="D61" s="154" t="s">
        <v>331</v>
      </c>
      <c r="E61" s="368">
        <v>0</v>
      </c>
      <c r="F61" s="368">
        <v>0</v>
      </c>
      <c r="G61" s="368">
        <v>0</v>
      </c>
      <c r="H61" s="368">
        <v>0</v>
      </c>
      <c r="I61" s="368">
        <v>0</v>
      </c>
      <c r="J61" s="368">
        <v>0</v>
      </c>
      <c r="K61" s="368">
        <v>0</v>
      </c>
      <c r="L61" s="368">
        <v>0</v>
      </c>
      <c r="M61" s="368">
        <v>0</v>
      </c>
      <c r="N61" s="368">
        <v>0</v>
      </c>
      <c r="O61" s="368">
        <v>0</v>
      </c>
      <c r="P61" s="368">
        <v>0</v>
      </c>
    </row>
    <row r="62" spans="1:16" x14ac:dyDescent="0.2">
      <c r="A62" s="153" t="s">
        <v>75</v>
      </c>
      <c r="B62" s="137"/>
      <c r="C62" s="138"/>
      <c r="D62" s="154" t="s">
        <v>332</v>
      </c>
      <c r="E62" s="367">
        <v>0</v>
      </c>
      <c r="F62" s="367">
        <v>0</v>
      </c>
      <c r="G62" s="367">
        <v>0</v>
      </c>
      <c r="H62" s="367">
        <v>0</v>
      </c>
      <c r="I62" s="367">
        <v>0</v>
      </c>
      <c r="J62" s="367">
        <v>0</v>
      </c>
      <c r="K62" s="367">
        <v>0</v>
      </c>
      <c r="L62" s="367">
        <v>0</v>
      </c>
      <c r="M62" s="367">
        <v>0</v>
      </c>
      <c r="N62" s="367">
        <v>0</v>
      </c>
      <c r="O62" s="367">
        <v>0</v>
      </c>
      <c r="P62" s="367">
        <v>0</v>
      </c>
    </row>
    <row r="63" spans="1:16" x14ac:dyDescent="0.2">
      <c r="A63" s="137"/>
      <c r="B63" s="137"/>
      <c r="C63" s="139"/>
      <c r="D63" s="129" t="s">
        <v>303</v>
      </c>
      <c r="E63" s="366">
        <v>169675</v>
      </c>
      <c r="F63" s="366">
        <v>188475</v>
      </c>
      <c r="G63" s="366">
        <v>204386</v>
      </c>
      <c r="H63" s="366">
        <v>183680</v>
      </c>
      <c r="I63" s="366">
        <v>172417</v>
      </c>
      <c r="J63" s="366">
        <v>178176</v>
      </c>
      <c r="K63" s="366">
        <v>163040</v>
      </c>
      <c r="L63" s="366">
        <v>156970</v>
      </c>
      <c r="M63" s="366">
        <v>147986</v>
      </c>
      <c r="N63" s="366">
        <v>153001</v>
      </c>
      <c r="O63" s="366">
        <v>168707</v>
      </c>
      <c r="P63" s="366">
        <v>171456</v>
      </c>
    </row>
    <row r="64" spans="1:16" x14ac:dyDescent="0.2">
      <c r="A64" s="137"/>
      <c r="B64" s="137"/>
      <c r="C64" s="139"/>
      <c r="D64" s="129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</row>
    <row r="65" spans="1:16" x14ac:dyDescent="0.2">
      <c r="A65" s="153" t="s">
        <v>75</v>
      </c>
      <c r="B65" s="153"/>
      <c r="C65" s="137"/>
      <c r="D65" s="154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</row>
    <row r="66" spans="1:16" x14ac:dyDescent="0.2">
      <c r="A66" s="153" t="s">
        <v>75</v>
      </c>
      <c r="B66" s="153"/>
      <c r="C66" s="137"/>
      <c r="D66" s="154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</row>
    <row r="67" spans="1:16" x14ac:dyDescent="0.2">
      <c r="A67" s="137"/>
      <c r="B67" s="137"/>
      <c r="C67" s="139"/>
      <c r="D67" s="129"/>
      <c r="E67" s="366"/>
      <c r="F67" s="366"/>
      <c r="G67" s="366"/>
      <c r="H67" s="366"/>
      <c r="I67" s="366"/>
      <c r="J67" s="366"/>
      <c r="K67" s="366"/>
      <c r="L67" s="366"/>
      <c r="M67" s="366"/>
      <c r="N67" s="366"/>
      <c r="O67" s="366"/>
      <c r="P67" s="366"/>
    </row>
    <row r="68" spans="1:16" x14ac:dyDescent="0.2">
      <c r="A68" s="137"/>
      <c r="B68" s="137"/>
      <c r="C68" s="139"/>
      <c r="D68" s="129"/>
      <c r="E68" s="366"/>
      <c r="F68" s="366"/>
      <c r="G68" s="366"/>
      <c r="H68" s="366"/>
      <c r="I68" s="366"/>
      <c r="J68" s="366"/>
      <c r="K68" s="366"/>
      <c r="L68" s="366"/>
      <c r="M68" s="366"/>
      <c r="N68" s="366"/>
      <c r="O68" s="366"/>
      <c r="P68" s="366"/>
    </row>
    <row r="69" spans="1:16" x14ac:dyDescent="0.2">
      <c r="A69" s="153" t="s">
        <v>75</v>
      </c>
      <c r="B69" s="153"/>
      <c r="C69" s="137"/>
      <c r="D69" s="154" t="s">
        <v>336</v>
      </c>
      <c r="E69" s="368">
        <v>71082</v>
      </c>
      <c r="F69" s="368">
        <v>72406</v>
      </c>
      <c r="G69" s="368">
        <v>74755</v>
      </c>
      <c r="H69" s="368">
        <v>72726</v>
      </c>
      <c r="I69" s="368">
        <v>73679</v>
      </c>
      <c r="J69" s="368">
        <v>73600</v>
      </c>
      <c r="K69" s="368">
        <v>70453</v>
      </c>
      <c r="L69" s="368">
        <v>67643</v>
      </c>
      <c r="M69" s="368">
        <v>64424</v>
      </c>
      <c r="N69" s="368">
        <v>65624</v>
      </c>
      <c r="O69" s="368">
        <v>65336</v>
      </c>
      <c r="P69" s="368">
        <v>63847</v>
      </c>
    </row>
    <row r="70" spans="1:16" x14ac:dyDescent="0.2">
      <c r="A70" s="153" t="s">
        <v>75</v>
      </c>
      <c r="B70" s="153"/>
      <c r="C70" s="137"/>
      <c r="D70" s="154" t="s">
        <v>337</v>
      </c>
      <c r="E70" s="368">
        <v>69212</v>
      </c>
      <c r="F70" s="368">
        <v>76164</v>
      </c>
      <c r="G70" s="368">
        <v>81019</v>
      </c>
      <c r="H70" s="368">
        <v>76262</v>
      </c>
      <c r="I70" s="368">
        <v>74441</v>
      </c>
      <c r="J70" s="368">
        <v>75458</v>
      </c>
      <c r="K70" s="368">
        <v>70281</v>
      </c>
      <c r="L70" s="368">
        <v>66073</v>
      </c>
      <c r="M70" s="368">
        <v>65907</v>
      </c>
      <c r="N70" s="368">
        <v>65094</v>
      </c>
      <c r="O70" s="368">
        <v>63638</v>
      </c>
      <c r="P70" s="368">
        <v>64446</v>
      </c>
    </row>
    <row r="71" spans="1:16" x14ac:dyDescent="0.2">
      <c r="A71" s="153" t="s">
        <v>75</v>
      </c>
      <c r="B71" s="153"/>
      <c r="C71" s="137"/>
      <c r="D71" s="154" t="s">
        <v>338</v>
      </c>
      <c r="E71" s="368">
        <v>60000</v>
      </c>
      <c r="F71" s="368">
        <v>60000</v>
      </c>
      <c r="G71" s="368">
        <v>60000</v>
      </c>
      <c r="H71" s="368">
        <v>60000</v>
      </c>
      <c r="I71" s="368">
        <v>60000</v>
      </c>
      <c r="J71" s="368">
        <v>60000</v>
      </c>
      <c r="K71" s="368">
        <v>60000</v>
      </c>
      <c r="L71" s="368">
        <v>60000</v>
      </c>
      <c r="M71" s="368">
        <v>58539</v>
      </c>
      <c r="N71" s="368">
        <v>56699</v>
      </c>
      <c r="O71" s="368">
        <v>57038</v>
      </c>
      <c r="P71" s="368">
        <v>60000</v>
      </c>
    </row>
    <row r="72" spans="1:16" x14ac:dyDescent="0.2">
      <c r="A72" s="153" t="s">
        <v>75</v>
      </c>
      <c r="B72" s="153"/>
      <c r="C72" s="137"/>
      <c r="D72" s="154" t="s">
        <v>339</v>
      </c>
      <c r="E72" s="368">
        <v>120501</v>
      </c>
      <c r="F72" s="368">
        <v>116313</v>
      </c>
      <c r="G72" s="368">
        <v>122597</v>
      </c>
      <c r="H72" s="368">
        <v>124210</v>
      </c>
      <c r="I72" s="368">
        <v>112809</v>
      </c>
      <c r="J72" s="368">
        <v>120509</v>
      </c>
      <c r="K72" s="368">
        <v>116009</v>
      </c>
      <c r="L72" s="368">
        <v>96859</v>
      </c>
      <c r="M72" s="368">
        <v>94926</v>
      </c>
      <c r="N72" s="368">
        <v>86421</v>
      </c>
      <c r="O72" s="368">
        <v>86752</v>
      </c>
      <c r="P72" s="368">
        <v>95322</v>
      </c>
    </row>
    <row r="73" spans="1:16" x14ac:dyDescent="0.2">
      <c r="A73" s="153" t="s">
        <v>75</v>
      </c>
      <c r="B73" s="153"/>
      <c r="C73" s="137"/>
      <c r="D73" s="154" t="s">
        <v>340</v>
      </c>
      <c r="E73" s="368">
        <v>0</v>
      </c>
      <c r="F73" s="368">
        <v>35146</v>
      </c>
      <c r="G73" s="368">
        <v>99273</v>
      </c>
      <c r="H73" s="368">
        <v>58580</v>
      </c>
      <c r="I73" s="368">
        <v>64697</v>
      </c>
      <c r="J73" s="368">
        <v>64553</v>
      </c>
      <c r="K73" s="368">
        <v>32993</v>
      </c>
      <c r="L73" s="368">
        <v>0</v>
      </c>
      <c r="M73" s="368">
        <v>0</v>
      </c>
      <c r="N73" s="368">
        <v>0</v>
      </c>
      <c r="O73" s="368">
        <v>0</v>
      </c>
      <c r="P73" s="368">
        <v>0</v>
      </c>
    </row>
    <row r="74" spans="1:16" x14ac:dyDescent="0.2">
      <c r="A74" s="153" t="s">
        <v>75</v>
      </c>
      <c r="B74" s="153"/>
      <c r="C74" s="137"/>
      <c r="D74" s="154" t="s">
        <v>341</v>
      </c>
      <c r="E74" s="367">
        <v>0</v>
      </c>
      <c r="F74" s="367">
        <v>0</v>
      </c>
      <c r="G74" s="367">
        <v>0</v>
      </c>
      <c r="H74" s="367">
        <v>0</v>
      </c>
      <c r="I74" s="367">
        <v>0</v>
      </c>
      <c r="J74" s="367">
        <v>0</v>
      </c>
      <c r="K74" s="367">
        <v>0</v>
      </c>
      <c r="L74" s="367">
        <v>0</v>
      </c>
      <c r="M74" s="367">
        <v>0</v>
      </c>
      <c r="N74" s="367">
        <v>0</v>
      </c>
      <c r="O74" s="367">
        <v>0</v>
      </c>
      <c r="P74" s="367">
        <v>0</v>
      </c>
    </row>
    <row r="75" spans="1:16" x14ac:dyDescent="0.2">
      <c r="A75" s="137"/>
      <c r="B75" s="137"/>
      <c r="C75" s="139"/>
      <c r="D75" s="129" t="s">
        <v>342</v>
      </c>
      <c r="E75" s="366">
        <v>320795</v>
      </c>
      <c r="F75" s="366">
        <v>360029</v>
      </c>
      <c r="G75" s="366">
        <v>437644</v>
      </c>
      <c r="H75" s="366">
        <v>391778</v>
      </c>
      <c r="I75" s="366">
        <v>385626</v>
      </c>
      <c r="J75" s="366">
        <v>394120</v>
      </c>
      <c r="K75" s="366">
        <v>349736</v>
      </c>
      <c r="L75" s="366">
        <v>290575</v>
      </c>
      <c r="M75" s="366">
        <v>283796</v>
      </c>
      <c r="N75" s="366">
        <v>273838</v>
      </c>
      <c r="O75" s="366">
        <v>272764</v>
      </c>
      <c r="P75" s="366">
        <v>283615</v>
      </c>
    </row>
    <row r="76" spans="1:16" x14ac:dyDescent="0.2">
      <c r="A76" s="137"/>
      <c r="B76" s="137"/>
      <c r="C76" s="139"/>
      <c r="D76" s="129"/>
      <c r="E76" s="366"/>
      <c r="F76" s="366"/>
      <c r="G76" s="366"/>
      <c r="H76" s="366"/>
      <c r="I76" s="366"/>
      <c r="J76" s="366"/>
      <c r="K76" s="366"/>
      <c r="L76" s="366"/>
      <c r="M76" s="366"/>
      <c r="N76" s="366"/>
      <c r="O76" s="366"/>
      <c r="P76" s="366"/>
    </row>
    <row r="77" spans="1:16" x14ac:dyDescent="0.2">
      <c r="A77" s="153" t="s">
        <v>75</v>
      </c>
      <c r="B77" s="153"/>
      <c r="C77" s="137"/>
      <c r="D77" s="154" t="s">
        <v>343</v>
      </c>
      <c r="E77" s="368">
        <v>74229</v>
      </c>
      <c r="F77" s="368">
        <v>84810</v>
      </c>
      <c r="G77" s="368">
        <v>75245</v>
      </c>
      <c r="H77" s="368">
        <v>66282</v>
      </c>
      <c r="I77" s="368">
        <v>74113</v>
      </c>
      <c r="J77" s="368">
        <v>67100</v>
      </c>
      <c r="K77" s="368">
        <v>81226</v>
      </c>
      <c r="L77" s="368">
        <v>75408</v>
      </c>
      <c r="M77" s="368">
        <v>75967</v>
      </c>
      <c r="N77" s="368">
        <v>81256</v>
      </c>
      <c r="O77" s="368">
        <v>83846</v>
      </c>
      <c r="P77" s="368">
        <v>84876</v>
      </c>
    </row>
    <row r="78" spans="1:16" x14ac:dyDescent="0.2">
      <c r="A78" s="153" t="s">
        <v>75</v>
      </c>
      <c r="B78" s="153"/>
      <c r="C78" s="137"/>
      <c r="D78" s="154" t="s">
        <v>344</v>
      </c>
      <c r="E78" s="368">
        <v>157759</v>
      </c>
      <c r="F78" s="368">
        <v>125770</v>
      </c>
      <c r="G78" s="368">
        <v>126189</v>
      </c>
      <c r="H78" s="368">
        <v>118268</v>
      </c>
      <c r="I78" s="368">
        <v>127615</v>
      </c>
      <c r="J78" s="368">
        <v>115669</v>
      </c>
      <c r="K78" s="368">
        <v>135151</v>
      </c>
      <c r="L78" s="368">
        <v>142770</v>
      </c>
      <c r="M78" s="368">
        <v>134765</v>
      </c>
      <c r="N78" s="368">
        <v>151516</v>
      </c>
      <c r="O78" s="368">
        <v>178327</v>
      </c>
      <c r="P78" s="368">
        <v>147383</v>
      </c>
    </row>
    <row r="79" spans="1:16" x14ac:dyDescent="0.2">
      <c r="A79" s="153" t="s">
        <v>75</v>
      </c>
      <c r="B79" s="153"/>
      <c r="C79" s="137"/>
      <c r="D79" s="154" t="s">
        <v>345</v>
      </c>
      <c r="E79" s="368">
        <v>125444</v>
      </c>
      <c r="F79" s="368">
        <v>100000</v>
      </c>
      <c r="G79" s="368">
        <v>109033</v>
      </c>
      <c r="H79" s="368">
        <v>114542</v>
      </c>
      <c r="I79" s="368">
        <v>96483</v>
      </c>
      <c r="J79" s="368">
        <v>104320</v>
      </c>
      <c r="K79" s="368">
        <v>113693</v>
      </c>
      <c r="L79" s="368">
        <v>112278</v>
      </c>
      <c r="M79" s="368">
        <v>117078</v>
      </c>
      <c r="N79" s="368">
        <v>139981</v>
      </c>
      <c r="O79" s="368">
        <v>139140</v>
      </c>
      <c r="P79" s="368">
        <v>123947</v>
      </c>
    </row>
    <row r="80" spans="1:16" x14ac:dyDescent="0.2">
      <c r="A80" s="153" t="s">
        <v>75</v>
      </c>
      <c r="B80" s="153"/>
      <c r="C80" s="137"/>
      <c r="D80" s="154" t="s">
        <v>346</v>
      </c>
      <c r="E80" s="368">
        <v>474474</v>
      </c>
      <c r="F80" s="368">
        <v>362592</v>
      </c>
      <c r="G80" s="368">
        <v>338185</v>
      </c>
      <c r="H80" s="368">
        <v>343029</v>
      </c>
      <c r="I80" s="368">
        <v>282213</v>
      </c>
      <c r="J80" s="368">
        <v>375226</v>
      </c>
      <c r="K80" s="368">
        <v>340772</v>
      </c>
      <c r="L80" s="368">
        <v>342313</v>
      </c>
      <c r="M80" s="368">
        <v>330978</v>
      </c>
      <c r="N80" s="368">
        <v>364316</v>
      </c>
      <c r="O80" s="368">
        <v>435051</v>
      </c>
      <c r="P80" s="368">
        <v>353430</v>
      </c>
    </row>
    <row r="81" spans="1:16" x14ac:dyDescent="0.2">
      <c r="A81" s="153" t="s">
        <v>75</v>
      </c>
      <c r="B81" s="153"/>
      <c r="C81" s="137"/>
      <c r="D81" s="154" t="s">
        <v>347</v>
      </c>
      <c r="E81" s="368">
        <v>368036</v>
      </c>
      <c r="F81" s="368">
        <v>217066</v>
      </c>
      <c r="G81" s="368">
        <v>310142</v>
      </c>
      <c r="H81" s="368">
        <v>266525</v>
      </c>
      <c r="I81" s="368">
        <v>168050</v>
      </c>
      <c r="J81" s="368">
        <v>235257</v>
      </c>
      <c r="K81" s="368">
        <v>189908</v>
      </c>
      <c r="L81" s="368">
        <v>176194</v>
      </c>
      <c r="M81" s="368">
        <v>154147</v>
      </c>
      <c r="N81" s="368">
        <v>102913</v>
      </c>
      <c r="O81" s="368">
        <v>140580</v>
      </c>
      <c r="P81" s="368">
        <v>255506</v>
      </c>
    </row>
    <row r="82" spans="1:16" x14ac:dyDescent="0.2">
      <c r="A82" s="153" t="s">
        <v>75</v>
      </c>
      <c r="B82" s="153"/>
      <c r="C82" s="137"/>
      <c r="D82" s="154" t="s">
        <v>348</v>
      </c>
      <c r="E82" s="367">
        <v>0</v>
      </c>
      <c r="F82" s="367">
        <v>0</v>
      </c>
      <c r="G82" s="367">
        <v>0</v>
      </c>
      <c r="H82" s="367">
        <v>0</v>
      </c>
      <c r="I82" s="367">
        <v>0</v>
      </c>
      <c r="J82" s="367">
        <v>0</v>
      </c>
      <c r="K82" s="367">
        <v>0</v>
      </c>
      <c r="L82" s="367">
        <v>0</v>
      </c>
      <c r="M82" s="367">
        <v>0</v>
      </c>
      <c r="N82" s="367">
        <v>0</v>
      </c>
      <c r="O82" s="367">
        <v>0</v>
      </c>
      <c r="P82" s="367">
        <v>0</v>
      </c>
    </row>
    <row r="83" spans="1:16" x14ac:dyDescent="0.2">
      <c r="A83" s="137"/>
      <c r="B83" s="137"/>
      <c r="C83" s="139"/>
      <c r="D83" s="129" t="s">
        <v>323</v>
      </c>
      <c r="E83" s="364">
        <v>1199942</v>
      </c>
      <c r="F83" s="364">
        <v>890238</v>
      </c>
      <c r="G83" s="364">
        <v>958794</v>
      </c>
      <c r="H83" s="364">
        <v>908646</v>
      </c>
      <c r="I83" s="364">
        <v>748474</v>
      </c>
      <c r="J83" s="364">
        <v>897572</v>
      </c>
      <c r="K83" s="364">
        <v>860750</v>
      </c>
      <c r="L83" s="364">
        <v>848963</v>
      </c>
      <c r="M83" s="364">
        <v>812935</v>
      </c>
      <c r="N83" s="364">
        <v>839982</v>
      </c>
      <c r="O83" s="364">
        <v>976944</v>
      </c>
      <c r="P83" s="364">
        <v>965142</v>
      </c>
    </row>
    <row r="84" spans="1:16" x14ac:dyDescent="0.2">
      <c r="A84" s="129"/>
      <c r="B84" s="129"/>
      <c r="C84" s="139"/>
      <c r="D84" s="129"/>
      <c r="E84" s="365"/>
      <c r="F84" s="365"/>
      <c r="G84" s="365"/>
      <c r="H84" s="365"/>
      <c r="I84" s="365"/>
      <c r="J84" s="365"/>
      <c r="K84" s="365"/>
      <c r="L84" s="365"/>
      <c r="M84" s="365"/>
      <c r="N84" s="365"/>
      <c r="O84" s="365"/>
      <c r="P84" s="365"/>
    </row>
    <row r="85" spans="1:16" s="265" customFormat="1" x14ac:dyDescent="0.2">
      <c r="A85" s="153" t="s">
        <v>75</v>
      </c>
      <c r="B85" s="153"/>
      <c r="C85" s="137"/>
      <c r="D85" s="130" t="s">
        <v>29</v>
      </c>
      <c r="E85" s="368">
        <v>276323</v>
      </c>
      <c r="F85" s="368">
        <v>281278</v>
      </c>
      <c r="G85" s="368">
        <v>319867</v>
      </c>
      <c r="H85" s="368">
        <v>284628</v>
      </c>
      <c r="I85" s="368">
        <v>264283</v>
      </c>
      <c r="J85" s="368">
        <v>227606</v>
      </c>
      <c r="K85" s="368">
        <v>244695</v>
      </c>
      <c r="L85" s="368">
        <v>208807</v>
      </c>
      <c r="M85" s="368">
        <v>200568</v>
      </c>
      <c r="N85" s="368">
        <v>166545</v>
      </c>
      <c r="O85" s="368">
        <v>198265</v>
      </c>
      <c r="P85" s="368">
        <v>140290</v>
      </c>
    </row>
    <row r="86" spans="1:16" s="265" customFormat="1" x14ac:dyDescent="0.2">
      <c r="A86" s="153" t="s">
        <v>75</v>
      </c>
      <c r="B86" s="153"/>
      <c r="C86" s="137"/>
      <c r="D86" s="130" t="s">
        <v>30</v>
      </c>
      <c r="E86" s="368"/>
      <c r="F86" s="368"/>
      <c r="G86" s="368"/>
      <c r="H86" s="368"/>
      <c r="I86" s="368"/>
      <c r="J86" s="368"/>
      <c r="K86" s="368"/>
      <c r="L86" s="368"/>
      <c r="M86" s="368"/>
      <c r="N86" s="368"/>
      <c r="O86" s="368"/>
      <c r="P86" s="368"/>
    </row>
    <row r="87" spans="1:16" x14ac:dyDescent="0.2">
      <c r="A87" s="155"/>
      <c r="B87" s="155"/>
      <c r="C87" s="137"/>
      <c r="D87" s="155"/>
    </row>
    <row r="88" spans="1:16" x14ac:dyDescent="0.2">
      <c r="A88" s="137"/>
      <c r="B88" s="137"/>
      <c r="C88" s="137"/>
      <c r="D88" s="155"/>
    </row>
  </sheetData>
  <phoneticPr fontId="0" type="noConversion"/>
  <pageMargins left="0.25" right="0.25" top="0.75" bottom="0.75" header="0.3" footer="0.3"/>
  <pageSetup scale="48" fitToHeight="3" orientation="landscape" r:id="rId1"/>
  <headerFooter alignWithMargins="0">
    <oddFooter>&amp;C&amp;8&amp;F &amp;D &amp;T</oddFooter>
  </headerFooter>
  <rowBreaks count="1" manualBreakCount="1">
    <brk id="56" max="1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theme="4" tint="0.39997558519241921"/>
    <pageSetUpPr fitToPage="1"/>
  </sheetPr>
  <dimension ref="A1:R102"/>
  <sheetViews>
    <sheetView zoomScale="80" zoomScaleNormal="80" workbookViewId="0">
      <pane xSplit="4" ySplit="4" topLeftCell="E59" activePane="bottomRight" state="frozen"/>
      <selection activeCell="K106" sqref="K106"/>
      <selection pane="topRight" activeCell="K106" sqref="K106"/>
      <selection pane="bottomLeft" activeCell="K106" sqref="K106"/>
      <selection pane="bottomRight" activeCell="E59" sqref="E59"/>
    </sheetView>
  </sheetViews>
  <sheetFormatPr defaultRowHeight="12.75" x14ac:dyDescent="0.2"/>
  <cols>
    <col min="1" max="1" width="13.7109375" style="266" customWidth="1"/>
    <col min="2" max="2" width="9.140625" style="266"/>
    <col min="3" max="3" width="26.7109375" style="266" customWidth="1"/>
    <col min="4" max="4" width="12.7109375" style="266" customWidth="1"/>
    <col min="5" max="5" width="12.85546875" style="266" customWidth="1"/>
    <col min="6" max="19" width="14.7109375" style="266" customWidth="1"/>
    <col min="20" max="20" width="9" style="266" customWidth="1"/>
    <col min="21" max="122" width="9.140625" style="266"/>
    <col min="123" max="123" width="13.7109375" style="266" customWidth="1"/>
    <col min="124" max="124" width="9.140625" style="266"/>
    <col min="125" max="125" width="26.7109375" style="266" customWidth="1"/>
    <col min="126" max="126" width="12.7109375" style="266" customWidth="1"/>
    <col min="127" max="127" width="12.85546875" style="266" customWidth="1"/>
    <col min="128" max="275" width="14.7109375" style="266" customWidth="1"/>
    <col min="276" max="276" width="9" style="266" customWidth="1"/>
    <col min="277" max="378" width="9.140625" style="266"/>
    <col min="379" max="379" width="13.7109375" style="266" customWidth="1"/>
    <col min="380" max="380" width="9.140625" style="266"/>
    <col min="381" max="381" width="26.7109375" style="266" customWidth="1"/>
    <col min="382" max="382" width="12.7109375" style="266" customWidth="1"/>
    <col min="383" max="383" width="12.85546875" style="266" customWidth="1"/>
    <col min="384" max="531" width="14.7109375" style="266" customWidth="1"/>
    <col min="532" max="532" width="9" style="266" customWidth="1"/>
    <col min="533" max="634" width="9.140625" style="266"/>
    <col min="635" max="635" width="13.7109375" style="266" customWidth="1"/>
    <col min="636" max="636" width="9.140625" style="266"/>
    <col min="637" max="637" width="26.7109375" style="266" customWidth="1"/>
    <col min="638" max="638" width="12.7109375" style="266" customWidth="1"/>
    <col min="639" max="639" width="12.85546875" style="266" customWidth="1"/>
    <col min="640" max="787" width="14.7109375" style="266" customWidth="1"/>
    <col min="788" max="788" width="9" style="266" customWidth="1"/>
    <col min="789" max="890" width="9.140625" style="266"/>
    <col min="891" max="891" width="13.7109375" style="266" customWidth="1"/>
    <col min="892" max="892" width="9.140625" style="266"/>
    <col min="893" max="893" width="26.7109375" style="266" customWidth="1"/>
    <col min="894" max="894" width="12.7109375" style="266" customWidth="1"/>
    <col min="895" max="895" width="12.85546875" style="266" customWidth="1"/>
    <col min="896" max="1043" width="14.7109375" style="266" customWidth="1"/>
    <col min="1044" max="1044" width="9" style="266" customWidth="1"/>
    <col min="1045" max="1146" width="9.140625" style="266"/>
    <col min="1147" max="1147" width="13.7109375" style="266" customWidth="1"/>
    <col min="1148" max="1148" width="9.140625" style="266"/>
    <col min="1149" max="1149" width="26.7109375" style="266" customWidth="1"/>
    <col min="1150" max="1150" width="12.7109375" style="266" customWidth="1"/>
    <col min="1151" max="1151" width="12.85546875" style="266" customWidth="1"/>
    <col min="1152" max="1299" width="14.7109375" style="266" customWidth="1"/>
    <col min="1300" max="1300" width="9" style="266" customWidth="1"/>
    <col min="1301" max="1402" width="9.140625" style="266"/>
    <col min="1403" max="1403" width="13.7109375" style="266" customWidth="1"/>
    <col min="1404" max="1404" width="9.140625" style="266"/>
    <col min="1405" max="1405" width="26.7109375" style="266" customWidth="1"/>
    <col min="1406" max="1406" width="12.7109375" style="266" customWidth="1"/>
    <col min="1407" max="1407" width="12.85546875" style="266" customWidth="1"/>
    <col min="1408" max="1555" width="14.7109375" style="266" customWidth="1"/>
    <col min="1556" max="1556" width="9" style="266" customWidth="1"/>
    <col min="1557" max="1658" width="9.140625" style="266"/>
    <col min="1659" max="1659" width="13.7109375" style="266" customWidth="1"/>
    <col min="1660" max="1660" width="9.140625" style="266"/>
    <col min="1661" max="1661" width="26.7109375" style="266" customWidth="1"/>
    <col min="1662" max="1662" width="12.7109375" style="266" customWidth="1"/>
    <col min="1663" max="1663" width="12.85546875" style="266" customWidth="1"/>
    <col min="1664" max="1811" width="14.7109375" style="266" customWidth="1"/>
    <col min="1812" max="1812" width="9" style="266" customWidth="1"/>
    <col min="1813" max="1914" width="9.140625" style="266"/>
    <col min="1915" max="1915" width="13.7109375" style="266" customWidth="1"/>
    <col min="1916" max="1916" width="9.140625" style="266"/>
    <col min="1917" max="1917" width="26.7109375" style="266" customWidth="1"/>
    <col min="1918" max="1918" width="12.7109375" style="266" customWidth="1"/>
    <col min="1919" max="1919" width="12.85546875" style="266" customWidth="1"/>
    <col min="1920" max="2067" width="14.7109375" style="266" customWidth="1"/>
    <col min="2068" max="2068" width="9" style="266" customWidth="1"/>
    <col min="2069" max="2170" width="9.140625" style="266"/>
    <col min="2171" max="2171" width="13.7109375" style="266" customWidth="1"/>
    <col min="2172" max="2172" width="9.140625" style="266"/>
    <col min="2173" max="2173" width="26.7109375" style="266" customWidth="1"/>
    <col min="2174" max="2174" width="12.7109375" style="266" customWidth="1"/>
    <col min="2175" max="2175" width="12.85546875" style="266" customWidth="1"/>
    <col min="2176" max="2323" width="14.7109375" style="266" customWidth="1"/>
    <col min="2324" max="2324" width="9" style="266" customWidth="1"/>
    <col min="2325" max="2426" width="9.140625" style="266"/>
    <col min="2427" max="2427" width="13.7109375" style="266" customWidth="1"/>
    <col min="2428" max="2428" width="9.140625" style="266"/>
    <col min="2429" max="2429" width="26.7109375" style="266" customWidth="1"/>
    <col min="2430" max="2430" width="12.7109375" style="266" customWidth="1"/>
    <col min="2431" max="2431" width="12.85546875" style="266" customWidth="1"/>
    <col min="2432" max="2579" width="14.7109375" style="266" customWidth="1"/>
    <col min="2580" max="2580" width="9" style="266" customWidth="1"/>
    <col min="2581" max="2682" width="9.140625" style="266"/>
    <col min="2683" max="2683" width="13.7109375" style="266" customWidth="1"/>
    <col min="2684" max="2684" width="9.140625" style="266"/>
    <col min="2685" max="2685" width="26.7109375" style="266" customWidth="1"/>
    <col min="2686" max="2686" width="12.7109375" style="266" customWidth="1"/>
    <col min="2687" max="2687" width="12.85546875" style="266" customWidth="1"/>
    <col min="2688" max="2835" width="14.7109375" style="266" customWidth="1"/>
    <col min="2836" max="2836" width="9" style="266" customWidth="1"/>
    <col min="2837" max="2938" width="9.140625" style="266"/>
    <col min="2939" max="2939" width="13.7109375" style="266" customWidth="1"/>
    <col min="2940" max="2940" width="9.140625" style="266"/>
    <col min="2941" max="2941" width="26.7109375" style="266" customWidth="1"/>
    <col min="2942" max="2942" width="12.7109375" style="266" customWidth="1"/>
    <col min="2943" max="2943" width="12.85546875" style="266" customWidth="1"/>
    <col min="2944" max="3091" width="14.7109375" style="266" customWidth="1"/>
    <col min="3092" max="3092" width="9" style="266" customWidth="1"/>
    <col min="3093" max="3194" width="9.140625" style="266"/>
    <col min="3195" max="3195" width="13.7109375" style="266" customWidth="1"/>
    <col min="3196" max="3196" width="9.140625" style="266"/>
    <col min="3197" max="3197" width="26.7109375" style="266" customWidth="1"/>
    <col min="3198" max="3198" width="12.7109375" style="266" customWidth="1"/>
    <col min="3199" max="3199" width="12.85546875" style="266" customWidth="1"/>
    <col min="3200" max="3347" width="14.7109375" style="266" customWidth="1"/>
    <col min="3348" max="3348" width="9" style="266" customWidth="1"/>
    <col min="3349" max="3450" width="9.140625" style="266"/>
    <col min="3451" max="3451" width="13.7109375" style="266" customWidth="1"/>
    <col min="3452" max="3452" width="9.140625" style="266"/>
    <col min="3453" max="3453" width="26.7109375" style="266" customWidth="1"/>
    <col min="3454" max="3454" width="12.7109375" style="266" customWidth="1"/>
    <col min="3455" max="3455" width="12.85546875" style="266" customWidth="1"/>
    <col min="3456" max="3603" width="14.7109375" style="266" customWidth="1"/>
    <col min="3604" max="3604" width="9" style="266" customWidth="1"/>
    <col min="3605" max="3706" width="9.140625" style="266"/>
    <col min="3707" max="3707" width="13.7109375" style="266" customWidth="1"/>
    <col min="3708" max="3708" width="9.140625" style="266"/>
    <col min="3709" max="3709" width="26.7109375" style="266" customWidth="1"/>
    <col min="3710" max="3710" width="12.7109375" style="266" customWidth="1"/>
    <col min="3711" max="3711" width="12.85546875" style="266" customWidth="1"/>
    <col min="3712" max="3859" width="14.7109375" style="266" customWidth="1"/>
    <col min="3860" max="3860" width="9" style="266" customWidth="1"/>
    <col min="3861" max="3962" width="9.140625" style="266"/>
    <col min="3963" max="3963" width="13.7109375" style="266" customWidth="1"/>
    <col min="3964" max="3964" width="9.140625" style="266"/>
    <col min="3965" max="3965" width="26.7109375" style="266" customWidth="1"/>
    <col min="3966" max="3966" width="12.7109375" style="266" customWidth="1"/>
    <col min="3967" max="3967" width="12.85546875" style="266" customWidth="1"/>
    <col min="3968" max="4115" width="14.7109375" style="266" customWidth="1"/>
    <col min="4116" max="4116" width="9" style="266" customWidth="1"/>
    <col min="4117" max="4218" width="9.140625" style="266"/>
    <col min="4219" max="4219" width="13.7109375" style="266" customWidth="1"/>
    <col min="4220" max="4220" width="9.140625" style="266"/>
    <col min="4221" max="4221" width="26.7109375" style="266" customWidth="1"/>
    <col min="4222" max="4222" width="12.7109375" style="266" customWidth="1"/>
    <col min="4223" max="4223" width="12.85546875" style="266" customWidth="1"/>
    <col min="4224" max="4371" width="14.7109375" style="266" customWidth="1"/>
    <col min="4372" max="4372" width="9" style="266" customWidth="1"/>
    <col min="4373" max="4474" width="9.140625" style="266"/>
    <col min="4475" max="4475" width="13.7109375" style="266" customWidth="1"/>
    <col min="4476" max="4476" width="9.140625" style="266"/>
    <col min="4477" max="4477" width="26.7109375" style="266" customWidth="1"/>
    <col min="4478" max="4478" width="12.7109375" style="266" customWidth="1"/>
    <col min="4479" max="4479" width="12.85546875" style="266" customWidth="1"/>
    <col min="4480" max="4627" width="14.7109375" style="266" customWidth="1"/>
    <col min="4628" max="4628" width="9" style="266" customWidth="1"/>
    <col min="4629" max="4730" width="9.140625" style="266"/>
    <col min="4731" max="4731" width="13.7109375" style="266" customWidth="1"/>
    <col min="4732" max="4732" width="9.140625" style="266"/>
    <col min="4733" max="4733" width="26.7109375" style="266" customWidth="1"/>
    <col min="4734" max="4734" width="12.7109375" style="266" customWidth="1"/>
    <col min="4735" max="4735" width="12.85546875" style="266" customWidth="1"/>
    <col min="4736" max="4883" width="14.7109375" style="266" customWidth="1"/>
    <col min="4884" max="4884" width="9" style="266" customWidth="1"/>
    <col min="4885" max="4986" width="9.140625" style="266"/>
    <col min="4987" max="4987" width="13.7109375" style="266" customWidth="1"/>
    <col min="4988" max="4988" width="9.140625" style="266"/>
    <col min="4989" max="4989" width="26.7109375" style="266" customWidth="1"/>
    <col min="4990" max="4990" width="12.7109375" style="266" customWidth="1"/>
    <col min="4991" max="4991" width="12.85546875" style="266" customWidth="1"/>
    <col min="4992" max="5139" width="14.7109375" style="266" customWidth="1"/>
    <col min="5140" max="5140" width="9" style="266" customWidth="1"/>
    <col min="5141" max="5242" width="9.140625" style="266"/>
    <col min="5243" max="5243" width="13.7109375" style="266" customWidth="1"/>
    <col min="5244" max="5244" width="9.140625" style="266"/>
    <col min="5245" max="5245" width="26.7109375" style="266" customWidth="1"/>
    <col min="5246" max="5246" width="12.7109375" style="266" customWidth="1"/>
    <col min="5247" max="5247" width="12.85546875" style="266" customWidth="1"/>
    <col min="5248" max="5395" width="14.7109375" style="266" customWidth="1"/>
    <col min="5396" max="5396" width="9" style="266" customWidth="1"/>
    <col min="5397" max="5498" width="9.140625" style="266"/>
    <col min="5499" max="5499" width="13.7109375" style="266" customWidth="1"/>
    <col min="5500" max="5500" width="9.140625" style="266"/>
    <col min="5501" max="5501" width="26.7109375" style="266" customWidth="1"/>
    <col min="5502" max="5502" width="12.7109375" style="266" customWidth="1"/>
    <col min="5503" max="5503" width="12.85546875" style="266" customWidth="1"/>
    <col min="5504" max="5651" width="14.7109375" style="266" customWidth="1"/>
    <col min="5652" max="5652" width="9" style="266" customWidth="1"/>
    <col min="5653" max="5754" width="9.140625" style="266"/>
    <col min="5755" max="5755" width="13.7109375" style="266" customWidth="1"/>
    <col min="5756" max="5756" width="9.140625" style="266"/>
    <col min="5757" max="5757" width="26.7109375" style="266" customWidth="1"/>
    <col min="5758" max="5758" width="12.7109375" style="266" customWidth="1"/>
    <col min="5759" max="5759" width="12.85546875" style="266" customWidth="1"/>
    <col min="5760" max="5907" width="14.7109375" style="266" customWidth="1"/>
    <col min="5908" max="5908" width="9" style="266" customWidth="1"/>
    <col min="5909" max="6010" width="9.140625" style="266"/>
    <col min="6011" max="6011" width="13.7109375" style="266" customWidth="1"/>
    <col min="6012" max="6012" width="9.140625" style="266"/>
    <col min="6013" max="6013" width="26.7109375" style="266" customWidth="1"/>
    <col min="6014" max="6014" width="12.7109375" style="266" customWidth="1"/>
    <col min="6015" max="6015" width="12.85546875" style="266" customWidth="1"/>
    <col min="6016" max="6163" width="14.7109375" style="266" customWidth="1"/>
    <col min="6164" max="6164" width="9" style="266" customWidth="1"/>
    <col min="6165" max="6266" width="9.140625" style="266"/>
    <col min="6267" max="6267" width="13.7109375" style="266" customWidth="1"/>
    <col min="6268" max="6268" width="9.140625" style="266"/>
    <col min="6269" max="6269" width="26.7109375" style="266" customWidth="1"/>
    <col min="6270" max="6270" width="12.7109375" style="266" customWidth="1"/>
    <col min="6271" max="6271" width="12.85546875" style="266" customWidth="1"/>
    <col min="6272" max="6419" width="14.7109375" style="266" customWidth="1"/>
    <col min="6420" max="6420" width="9" style="266" customWidth="1"/>
    <col min="6421" max="6522" width="9.140625" style="266"/>
    <col min="6523" max="6523" width="13.7109375" style="266" customWidth="1"/>
    <col min="6524" max="6524" width="9.140625" style="266"/>
    <col min="6525" max="6525" width="26.7109375" style="266" customWidth="1"/>
    <col min="6526" max="6526" width="12.7109375" style="266" customWidth="1"/>
    <col min="6527" max="6527" width="12.85546875" style="266" customWidth="1"/>
    <col min="6528" max="6675" width="14.7109375" style="266" customWidth="1"/>
    <col min="6676" max="6676" width="9" style="266" customWidth="1"/>
    <col min="6677" max="6778" width="9.140625" style="266"/>
    <col min="6779" max="6779" width="13.7109375" style="266" customWidth="1"/>
    <col min="6780" max="6780" width="9.140625" style="266"/>
    <col min="6781" max="6781" width="26.7109375" style="266" customWidth="1"/>
    <col min="6782" max="6782" width="12.7109375" style="266" customWidth="1"/>
    <col min="6783" max="6783" width="12.85546875" style="266" customWidth="1"/>
    <col min="6784" max="6931" width="14.7109375" style="266" customWidth="1"/>
    <col min="6932" max="6932" width="9" style="266" customWidth="1"/>
    <col min="6933" max="7034" width="9.140625" style="266"/>
    <col min="7035" max="7035" width="13.7109375" style="266" customWidth="1"/>
    <col min="7036" max="7036" width="9.140625" style="266"/>
    <col min="7037" max="7037" width="26.7109375" style="266" customWidth="1"/>
    <col min="7038" max="7038" width="12.7109375" style="266" customWidth="1"/>
    <col min="7039" max="7039" width="12.85546875" style="266" customWidth="1"/>
    <col min="7040" max="7187" width="14.7109375" style="266" customWidth="1"/>
    <col min="7188" max="7188" width="9" style="266" customWidth="1"/>
    <col min="7189" max="7290" width="9.140625" style="266"/>
    <col min="7291" max="7291" width="13.7109375" style="266" customWidth="1"/>
    <col min="7292" max="7292" width="9.140625" style="266"/>
    <col min="7293" max="7293" width="26.7109375" style="266" customWidth="1"/>
    <col min="7294" max="7294" width="12.7109375" style="266" customWidth="1"/>
    <col min="7295" max="7295" width="12.85546875" style="266" customWidth="1"/>
    <col min="7296" max="7443" width="14.7109375" style="266" customWidth="1"/>
    <col min="7444" max="7444" width="9" style="266" customWidth="1"/>
    <col min="7445" max="7546" width="9.140625" style="266"/>
    <col min="7547" max="7547" width="13.7109375" style="266" customWidth="1"/>
    <col min="7548" max="7548" width="9.140625" style="266"/>
    <col min="7549" max="7549" width="26.7109375" style="266" customWidth="1"/>
    <col min="7550" max="7550" width="12.7109375" style="266" customWidth="1"/>
    <col min="7551" max="7551" width="12.85546875" style="266" customWidth="1"/>
    <col min="7552" max="7699" width="14.7109375" style="266" customWidth="1"/>
    <col min="7700" max="7700" width="9" style="266" customWidth="1"/>
    <col min="7701" max="7802" width="9.140625" style="266"/>
    <col min="7803" max="7803" width="13.7109375" style="266" customWidth="1"/>
    <col min="7804" max="7804" width="9.140625" style="266"/>
    <col min="7805" max="7805" width="26.7109375" style="266" customWidth="1"/>
    <col min="7806" max="7806" width="12.7109375" style="266" customWidth="1"/>
    <col min="7807" max="7807" width="12.85546875" style="266" customWidth="1"/>
    <col min="7808" max="7955" width="14.7109375" style="266" customWidth="1"/>
    <col min="7956" max="7956" width="9" style="266" customWidth="1"/>
    <col min="7957" max="8058" width="9.140625" style="266"/>
    <col min="8059" max="8059" width="13.7109375" style="266" customWidth="1"/>
    <col min="8060" max="8060" width="9.140625" style="266"/>
    <col min="8061" max="8061" width="26.7109375" style="266" customWidth="1"/>
    <col min="8062" max="8062" width="12.7109375" style="266" customWidth="1"/>
    <col min="8063" max="8063" width="12.85546875" style="266" customWidth="1"/>
    <col min="8064" max="8211" width="14.7109375" style="266" customWidth="1"/>
    <col min="8212" max="8212" width="9" style="266" customWidth="1"/>
    <col min="8213" max="8314" width="9.140625" style="266"/>
    <col min="8315" max="8315" width="13.7109375" style="266" customWidth="1"/>
    <col min="8316" max="8316" width="9.140625" style="266"/>
    <col min="8317" max="8317" width="26.7109375" style="266" customWidth="1"/>
    <col min="8318" max="8318" width="12.7109375" style="266" customWidth="1"/>
    <col min="8319" max="8319" width="12.85546875" style="266" customWidth="1"/>
    <col min="8320" max="8467" width="14.7109375" style="266" customWidth="1"/>
    <col min="8468" max="8468" width="9" style="266" customWidth="1"/>
    <col min="8469" max="8570" width="9.140625" style="266"/>
    <col min="8571" max="8571" width="13.7109375" style="266" customWidth="1"/>
    <col min="8572" max="8572" width="9.140625" style="266"/>
    <col min="8573" max="8573" width="26.7109375" style="266" customWidth="1"/>
    <col min="8574" max="8574" width="12.7109375" style="266" customWidth="1"/>
    <col min="8575" max="8575" width="12.85546875" style="266" customWidth="1"/>
    <col min="8576" max="8723" width="14.7109375" style="266" customWidth="1"/>
    <col min="8724" max="8724" width="9" style="266" customWidth="1"/>
    <col min="8725" max="8826" width="9.140625" style="266"/>
    <col min="8827" max="8827" width="13.7109375" style="266" customWidth="1"/>
    <col min="8828" max="8828" width="9.140625" style="266"/>
    <col min="8829" max="8829" width="26.7109375" style="266" customWidth="1"/>
    <col min="8830" max="8830" width="12.7109375" style="266" customWidth="1"/>
    <col min="8831" max="8831" width="12.85546875" style="266" customWidth="1"/>
    <col min="8832" max="8979" width="14.7109375" style="266" customWidth="1"/>
    <col min="8980" max="8980" width="9" style="266" customWidth="1"/>
    <col min="8981" max="9082" width="9.140625" style="266"/>
    <col min="9083" max="9083" width="13.7109375" style="266" customWidth="1"/>
    <col min="9084" max="9084" width="9.140625" style="266"/>
    <col min="9085" max="9085" width="26.7109375" style="266" customWidth="1"/>
    <col min="9086" max="9086" width="12.7109375" style="266" customWidth="1"/>
    <col min="9087" max="9087" width="12.85546875" style="266" customWidth="1"/>
    <col min="9088" max="9235" width="14.7109375" style="266" customWidth="1"/>
    <col min="9236" max="9236" width="9" style="266" customWidth="1"/>
    <col min="9237" max="9338" width="9.140625" style="266"/>
    <col min="9339" max="9339" width="13.7109375" style="266" customWidth="1"/>
    <col min="9340" max="9340" width="9.140625" style="266"/>
    <col min="9341" max="9341" width="26.7109375" style="266" customWidth="1"/>
    <col min="9342" max="9342" width="12.7109375" style="266" customWidth="1"/>
    <col min="9343" max="9343" width="12.85546875" style="266" customWidth="1"/>
    <col min="9344" max="9491" width="14.7109375" style="266" customWidth="1"/>
    <col min="9492" max="9492" width="9" style="266" customWidth="1"/>
    <col min="9493" max="9594" width="9.140625" style="266"/>
    <col min="9595" max="9595" width="13.7109375" style="266" customWidth="1"/>
    <col min="9596" max="9596" width="9.140625" style="266"/>
    <col min="9597" max="9597" width="26.7109375" style="266" customWidth="1"/>
    <col min="9598" max="9598" width="12.7109375" style="266" customWidth="1"/>
    <col min="9599" max="9599" width="12.85546875" style="266" customWidth="1"/>
    <col min="9600" max="9747" width="14.7109375" style="266" customWidth="1"/>
    <col min="9748" max="9748" width="9" style="266" customWidth="1"/>
    <col min="9749" max="9850" width="9.140625" style="266"/>
    <col min="9851" max="9851" width="13.7109375" style="266" customWidth="1"/>
    <col min="9852" max="9852" width="9.140625" style="266"/>
    <col min="9853" max="9853" width="26.7109375" style="266" customWidth="1"/>
    <col min="9854" max="9854" width="12.7109375" style="266" customWidth="1"/>
    <col min="9855" max="9855" width="12.85546875" style="266" customWidth="1"/>
    <col min="9856" max="10003" width="14.7109375" style="266" customWidth="1"/>
    <col min="10004" max="10004" width="9" style="266" customWidth="1"/>
    <col min="10005" max="10106" width="9.140625" style="266"/>
    <col min="10107" max="10107" width="13.7109375" style="266" customWidth="1"/>
    <col min="10108" max="10108" width="9.140625" style="266"/>
    <col min="10109" max="10109" width="26.7109375" style="266" customWidth="1"/>
    <col min="10110" max="10110" width="12.7109375" style="266" customWidth="1"/>
    <col min="10111" max="10111" width="12.85546875" style="266" customWidth="1"/>
    <col min="10112" max="10259" width="14.7109375" style="266" customWidth="1"/>
    <col min="10260" max="10260" width="9" style="266" customWidth="1"/>
    <col min="10261" max="10362" width="9.140625" style="266"/>
    <col min="10363" max="10363" width="13.7109375" style="266" customWidth="1"/>
    <col min="10364" max="10364" width="9.140625" style="266"/>
    <col min="10365" max="10365" width="26.7109375" style="266" customWidth="1"/>
    <col min="10366" max="10366" width="12.7109375" style="266" customWidth="1"/>
    <col min="10367" max="10367" width="12.85546875" style="266" customWidth="1"/>
    <col min="10368" max="10515" width="14.7109375" style="266" customWidth="1"/>
    <col min="10516" max="10516" width="9" style="266" customWidth="1"/>
    <col min="10517" max="10618" width="9.140625" style="266"/>
    <col min="10619" max="10619" width="13.7109375" style="266" customWidth="1"/>
    <col min="10620" max="10620" width="9.140625" style="266"/>
    <col min="10621" max="10621" width="26.7109375" style="266" customWidth="1"/>
    <col min="10622" max="10622" width="12.7109375" style="266" customWidth="1"/>
    <col min="10623" max="10623" width="12.85546875" style="266" customWidth="1"/>
    <col min="10624" max="10771" width="14.7109375" style="266" customWidth="1"/>
    <col min="10772" max="10772" width="9" style="266" customWidth="1"/>
    <col min="10773" max="10874" width="9.140625" style="266"/>
    <col min="10875" max="10875" width="13.7109375" style="266" customWidth="1"/>
    <col min="10876" max="10876" width="9.140625" style="266"/>
    <col min="10877" max="10877" width="26.7109375" style="266" customWidth="1"/>
    <col min="10878" max="10878" width="12.7109375" style="266" customWidth="1"/>
    <col min="10879" max="10879" width="12.85546875" style="266" customWidth="1"/>
    <col min="10880" max="11027" width="14.7109375" style="266" customWidth="1"/>
    <col min="11028" max="11028" width="9" style="266" customWidth="1"/>
    <col min="11029" max="11130" width="9.140625" style="266"/>
    <col min="11131" max="11131" width="13.7109375" style="266" customWidth="1"/>
    <col min="11132" max="11132" width="9.140625" style="266"/>
    <col min="11133" max="11133" width="26.7109375" style="266" customWidth="1"/>
    <col min="11134" max="11134" width="12.7109375" style="266" customWidth="1"/>
    <col min="11135" max="11135" width="12.85546875" style="266" customWidth="1"/>
    <col min="11136" max="11283" width="14.7109375" style="266" customWidth="1"/>
    <col min="11284" max="11284" width="9" style="266" customWidth="1"/>
    <col min="11285" max="11386" width="9.140625" style="266"/>
    <col min="11387" max="11387" width="13.7109375" style="266" customWidth="1"/>
    <col min="11388" max="11388" width="9.140625" style="266"/>
    <col min="11389" max="11389" width="26.7109375" style="266" customWidth="1"/>
    <col min="11390" max="11390" width="12.7109375" style="266" customWidth="1"/>
    <col min="11391" max="11391" width="12.85546875" style="266" customWidth="1"/>
    <col min="11392" max="11539" width="14.7109375" style="266" customWidth="1"/>
    <col min="11540" max="11540" width="9" style="266" customWidth="1"/>
    <col min="11541" max="11642" width="9.140625" style="266"/>
    <col min="11643" max="11643" width="13.7109375" style="266" customWidth="1"/>
    <col min="11644" max="11644" width="9.140625" style="266"/>
    <col min="11645" max="11645" width="26.7109375" style="266" customWidth="1"/>
    <col min="11646" max="11646" width="12.7109375" style="266" customWidth="1"/>
    <col min="11647" max="11647" width="12.85546875" style="266" customWidth="1"/>
    <col min="11648" max="11795" width="14.7109375" style="266" customWidth="1"/>
    <col min="11796" max="11796" width="9" style="266" customWidth="1"/>
    <col min="11797" max="11898" width="9.140625" style="266"/>
    <col min="11899" max="11899" width="13.7109375" style="266" customWidth="1"/>
    <col min="11900" max="11900" width="9.140625" style="266"/>
    <col min="11901" max="11901" width="26.7109375" style="266" customWidth="1"/>
    <col min="11902" max="11902" width="12.7109375" style="266" customWidth="1"/>
    <col min="11903" max="11903" width="12.85546875" style="266" customWidth="1"/>
    <col min="11904" max="12051" width="14.7109375" style="266" customWidth="1"/>
    <col min="12052" max="12052" width="9" style="266" customWidth="1"/>
    <col min="12053" max="12154" width="9.140625" style="266"/>
    <col min="12155" max="12155" width="13.7109375" style="266" customWidth="1"/>
    <col min="12156" max="12156" width="9.140625" style="266"/>
    <col min="12157" max="12157" width="26.7109375" style="266" customWidth="1"/>
    <col min="12158" max="12158" width="12.7109375" style="266" customWidth="1"/>
    <col min="12159" max="12159" width="12.85546875" style="266" customWidth="1"/>
    <col min="12160" max="12307" width="14.7109375" style="266" customWidth="1"/>
    <col min="12308" max="12308" width="9" style="266" customWidth="1"/>
    <col min="12309" max="12410" width="9.140625" style="266"/>
    <col min="12411" max="12411" width="13.7109375" style="266" customWidth="1"/>
    <col min="12412" max="12412" width="9.140625" style="266"/>
    <col min="12413" max="12413" width="26.7109375" style="266" customWidth="1"/>
    <col min="12414" max="12414" width="12.7109375" style="266" customWidth="1"/>
    <col min="12415" max="12415" width="12.85546875" style="266" customWidth="1"/>
    <col min="12416" max="12563" width="14.7109375" style="266" customWidth="1"/>
    <col min="12564" max="12564" width="9" style="266" customWidth="1"/>
    <col min="12565" max="12666" width="9.140625" style="266"/>
    <col min="12667" max="12667" width="13.7109375" style="266" customWidth="1"/>
    <col min="12668" max="12668" width="9.140625" style="266"/>
    <col min="12669" max="12669" width="26.7109375" style="266" customWidth="1"/>
    <col min="12670" max="12670" width="12.7109375" style="266" customWidth="1"/>
    <col min="12671" max="12671" width="12.85546875" style="266" customWidth="1"/>
    <col min="12672" max="12819" width="14.7109375" style="266" customWidth="1"/>
    <col min="12820" max="12820" width="9" style="266" customWidth="1"/>
    <col min="12821" max="12922" width="9.140625" style="266"/>
    <col min="12923" max="12923" width="13.7109375" style="266" customWidth="1"/>
    <col min="12924" max="12924" width="9.140625" style="266"/>
    <col min="12925" max="12925" width="26.7109375" style="266" customWidth="1"/>
    <col min="12926" max="12926" width="12.7109375" style="266" customWidth="1"/>
    <col min="12927" max="12927" width="12.85546875" style="266" customWidth="1"/>
    <col min="12928" max="13075" width="14.7109375" style="266" customWidth="1"/>
    <col min="13076" max="13076" width="9" style="266" customWidth="1"/>
    <col min="13077" max="13178" width="9.140625" style="266"/>
    <col min="13179" max="13179" width="13.7109375" style="266" customWidth="1"/>
    <col min="13180" max="13180" width="9.140625" style="266"/>
    <col min="13181" max="13181" width="26.7109375" style="266" customWidth="1"/>
    <col min="13182" max="13182" width="12.7109375" style="266" customWidth="1"/>
    <col min="13183" max="13183" width="12.85546875" style="266" customWidth="1"/>
    <col min="13184" max="13331" width="14.7109375" style="266" customWidth="1"/>
    <col min="13332" max="13332" width="9" style="266" customWidth="1"/>
    <col min="13333" max="13434" width="9.140625" style="266"/>
    <col min="13435" max="13435" width="13.7109375" style="266" customWidth="1"/>
    <col min="13436" max="13436" width="9.140625" style="266"/>
    <col min="13437" max="13437" width="26.7109375" style="266" customWidth="1"/>
    <col min="13438" max="13438" width="12.7109375" style="266" customWidth="1"/>
    <col min="13439" max="13439" width="12.85546875" style="266" customWidth="1"/>
    <col min="13440" max="13587" width="14.7109375" style="266" customWidth="1"/>
    <col min="13588" max="13588" width="9" style="266" customWidth="1"/>
    <col min="13589" max="13690" width="9.140625" style="266"/>
    <col min="13691" max="13691" width="13.7109375" style="266" customWidth="1"/>
    <col min="13692" max="13692" width="9.140625" style="266"/>
    <col min="13693" max="13693" width="26.7109375" style="266" customWidth="1"/>
    <col min="13694" max="13694" width="12.7109375" style="266" customWidth="1"/>
    <col min="13695" max="13695" width="12.85546875" style="266" customWidth="1"/>
    <col min="13696" max="13843" width="14.7109375" style="266" customWidth="1"/>
    <col min="13844" max="13844" width="9" style="266" customWidth="1"/>
    <col min="13845" max="13946" width="9.140625" style="266"/>
    <col min="13947" max="13947" width="13.7109375" style="266" customWidth="1"/>
    <col min="13948" max="13948" width="9.140625" style="266"/>
    <col min="13949" max="13949" width="26.7109375" style="266" customWidth="1"/>
    <col min="13950" max="13950" width="12.7109375" style="266" customWidth="1"/>
    <col min="13951" max="13951" width="12.85546875" style="266" customWidth="1"/>
    <col min="13952" max="14099" width="14.7109375" style="266" customWidth="1"/>
    <col min="14100" max="14100" width="9" style="266" customWidth="1"/>
    <col min="14101" max="14202" width="9.140625" style="266"/>
    <col min="14203" max="14203" width="13.7109375" style="266" customWidth="1"/>
    <col min="14204" max="14204" width="9.140625" style="266"/>
    <col min="14205" max="14205" width="26.7109375" style="266" customWidth="1"/>
    <col min="14206" max="14206" width="12.7109375" style="266" customWidth="1"/>
    <col min="14207" max="14207" width="12.85546875" style="266" customWidth="1"/>
    <col min="14208" max="14355" width="14.7109375" style="266" customWidth="1"/>
    <col min="14356" max="14356" width="9" style="266" customWidth="1"/>
    <col min="14357" max="14458" width="9.140625" style="266"/>
    <col min="14459" max="14459" width="13.7109375" style="266" customWidth="1"/>
    <col min="14460" max="14460" width="9.140625" style="266"/>
    <col min="14461" max="14461" width="26.7109375" style="266" customWidth="1"/>
    <col min="14462" max="14462" width="12.7109375" style="266" customWidth="1"/>
    <col min="14463" max="14463" width="12.85546875" style="266" customWidth="1"/>
    <col min="14464" max="14611" width="14.7109375" style="266" customWidth="1"/>
    <col min="14612" max="14612" width="9" style="266" customWidth="1"/>
    <col min="14613" max="14714" width="9.140625" style="266"/>
    <col min="14715" max="14715" width="13.7109375" style="266" customWidth="1"/>
    <col min="14716" max="14716" width="9.140625" style="266"/>
    <col min="14717" max="14717" width="26.7109375" style="266" customWidth="1"/>
    <col min="14718" max="14718" width="12.7109375" style="266" customWidth="1"/>
    <col min="14719" max="14719" width="12.85546875" style="266" customWidth="1"/>
    <col min="14720" max="14867" width="14.7109375" style="266" customWidth="1"/>
    <col min="14868" max="14868" width="9" style="266" customWidth="1"/>
    <col min="14869" max="14970" width="9.140625" style="266"/>
    <col min="14971" max="14971" width="13.7109375" style="266" customWidth="1"/>
    <col min="14972" max="14972" width="9.140625" style="266"/>
    <col min="14973" max="14973" width="26.7109375" style="266" customWidth="1"/>
    <col min="14974" max="14974" width="12.7109375" style="266" customWidth="1"/>
    <col min="14975" max="14975" width="12.85546875" style="266" customWidth="1"/>
    <col min="14976" max="15123" width="14.7109375" style="266" customWidth="1"/>
    <col min="15124" max="15124" width="9" style="266" customWidth="1"/>
    <col min="15125" max="15226" width="9.140625" style="266"/>
    <col min="15227" max="15227" width="13.7109375" style="266" customWidth="1"/>
    <col min="15228" max="15228" width="9.140625" style="266"/>
    <col min="15229" max="15229" width="26.7109375" style="266" customWidth="1"/>
    <col min="15230" max="15230" width="12.7109375" style="266" customWidth="1"/>
    <col min="15231" max="15231" width="12.85546875" style="266" customWidth="1"/>
    <col min="15232" max="15379" width="14.7109375" style="266" customWidth="1"/>
    <col min="15380" max="15380" width="9" style="266" customWidth="1"/>
    <col min="15381" max="15482" width="9.140625" style="266"/>
    <col min="15483" max="15483" width="13.7109375" style="266" customWidth="1"/>
    <col min="15484" max="15484" width="9.140625" style="266"/>
    <col min="15485" max="15485" width="26.7109375" style="266" customWidth="1"/>
    <col min="15486" max="15486" width="12.7109375" style="266" customWidth="1"/>
    <col min="15487" max="15487" width="12.85546875" style="266" customWidth="1"/>
    <col min="15488" max="15635" width="14.7109375" style="266" customWidth="1"/>
    <col min="15636" max="15636" width="9" style="266" customWidth="1"/>
    <col min="15637" max="15738" width="9.140625" style="266"/>
    <col min="15739" max="15739" width="13.7109375" style="266" customWidth="1"/>
    <col min="15740" max="15740" width="9.140625" style="266"/>
    <col min="15741" max="15741" width="26.7109375" style="266" customWidth="1"/>
    <col min="15742" max="15742" width="12.7109375" style="266" customWidth="1"/>
    <col min="15743" max="15743" width="12.85546875" style="266" customWidth="1"/>
    <col min="15744" max="15891" width="14.7109375" style="266" customWidth="1"/>
    <col min="15892" max="15892" width="9" style="266" customWidth="1"/>
    <col min="15893" max="15994" width="9.140625" style="266"/>
    <col min="15995" max="15995" width="13.7109375" style="266" customWidth="1"/>
    <col min="15996" max="15996" width="9.140625" style="266"/>
    <col min="15997" max="15997" width="26.7109375" style="266" customWidth="1"/>
    <col min="15998" max="15998" width="12.7109375" style="266" customWidth="1"/>
    <col min="15999" max="15999" width="12.85546875" style="266" customWidth="1"/>
    <col min="16000" max="16147" width="14.7109375" style="266" customWidth="1"/>
    <col min="16148" max="16148" width="9" style="266" customWidth="1"/>
    <col min="16149" max="16384" width="9.140625" style="266"/>
  </cols>
  <sheetData>
    <row r="1" spans="1:18" ht="14.25" x14ac:dyDescent="0.2">
      <c r="A1" s="293" t="s">
        <v>262</v>
      </c>
      <c r="H1" s="335"/>
    </row>
    <row r="2" spans="1:18" ht="14.25" x14ac:dyDescent="0.2">
      <c r="A2" s="293"/>
    </row>
    <row r="3" spans="1:18" ht="14.25" x14ac:dyDescent="0.2">
      <c r="A3" s="336"/>
      <c r="D3" s="337"/>
      <c r="F3" s="297">
        <f>'Input - Rates'!$I$8</f>
        <v>2017</v>
      </c>
      <c r="G3" s="297">
        <f>'Input - Rates'!$I$8</f>
        <v>2017</v>
      </c>
      <c r="H3" s="297">
        <f>'Input - Rates'!$I$8</f>
        <v>2017</v>
      </c>
      <c r="I3" s="297">
        <f>'Input - Rates'!$I$8+1</f>
        <v>2018</v>
      </c>
      <c r="J3" s="297">
        <f>'Input - Rates'!$I$8+1</f>
        <v>2018</v>
      </c>
      <c r="K3" s="297">
        <f>'Input - Rates'!$I$8+1</f>
        <v>2018</v>
      </c>
      <c r="L3" s="297">
        <f>'Input - Rates'!$I$8+1</f>
        <v>2018</v>
      </c>
      <c r="M3" s="297">
        <f>'Input - Rates'!$I$8+1</f>
        <v>2018</v>
      </c>
      <c r="N3" s="297">
        <f>'Input - Rates'!$I$8+1</f>
        <v>2018</v>
      </c>
      <c r="O3" s="297">
        <f>'Input - Rates'!$I$8+1</f>
        <v>2018</v>
      </c>
      <c r="P3" s="297">
        <f>'Input - Rates'!$I$8+1</f>
        <v>2018</v>
      </c>
      <c r="Q3" s="297">
        <f>'Input - Rates'!$I$8+1</f>
        <v>2018</v>
      </c>
      <c r="R3" s="297" t="s">
        <v>266</v>
      </c>
    </row>
    <row r="4" spans="1:18" x14ac:dyDescent="0.2">
      <c r="F4" s="297" t="s">
        <v>10</v>
      </c>
      <c r="G4" s="297" t="s">
        <v>11</v>
      </c>
      <c r="H4" s="297" t="s">
        <v>0</v>
      </c>
      <c r="I4" s="297" t="s">
        <v>1</v>
      </c>
      <c r="J4" s="297" t="s">
        <v>2</v>
      </c>
      <c r="K4" s="297" t="s">
        <v>3</v>
      </c>
      <c r="L4" s="297" t="s">
        <v>4</v>
      </c>
      <c r="M4" s="297" t="s">
        <v>5</v>
      </c>
      <c r="N4" s="297" t="s">
        <v>6</v>
      </c>
      <c r="O4" s="297" t="s">
        <v>7</v>
      </c>
      <c r="P4" s="297" t="s">
        <v>8</v>
      </c>
      <c r="Q4" s="297" t="s">
        <v>9</v>
      </c>
      <c r="R4" s="297"/>
    </row>
    <row r="5" spans="1:18" x14ac:dyDescent="0.2"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</row>
    <row r="6" spans="1:18" ht="14.25" x14ac:dyDescent="0.2">
      <c r="A6" s="156"/>
      <c r="B6" s="137" t="s">
        <v>23</v>
      </c>
      <c r="C6" s="129" t="s">
        <v>386</v>
      </c>
      <c r="D6" s="340">
        <f>+'Input - Rates'!I20</f>
        <v>0.10643</v>
      </c>
      <c r="E6" s="341"/>
      <c r="F6" s="339">
        <f>ROUND(+$D6*Volumes!D6,0)</f>
        <v>1379</v>
      </c>
      <c r="G6" s="339">
        <f>ROUND(+$D6*Volumes!E6,0)</f>
        <v>2310</v>
      </c>
      <c r="H6" s="339">
        <f>ROUND(+$D6*Volumes!F6,0)</f>
        <v>3153</v>
      </c>
      <c r="I6" s="339">
        <f>ROUND(+$D6*Volumes!G6,0)</f>
        <v>3134</v>
      </c>
      <c r="J6" s="339">
        <f>ROUND(+$D6*Volumes!H6,0)</f>
        <v>2566</v>
      </c>
      <c r="K6" s="339">
        <f>ROUND(+$D6*Volumes!I6,0)</f>
        <v>2325</v>
      </c>
      <c r="L6" s="339">
        <f>ROUND(+$D6*Volumes!J6,0)</f>
        <v>1742</v>
      </c>
      <c r="M6" s="339">
        <f>ROUND(+$D6*Volumes!K6,0)</f>
        <v>1174</v>
      </c>
      <c r="N6" s="339">
        <f>ROUND(+$D6*Volumes!L6,0)</f>
        <v>850</v>
      </c>
      <c r="O6" s="339">
        <f>ROUND(+$D6*Volumes!M6,0)</f>
        <v>717</v>
      </c>
      <c r="P6" s="339">
        <f>ROUND(+$D6*Volumes!N6,0)</f>
        <v>713</v>
      </c>
      <c r="Q6" s="339">
        <f>ROUND(+$D6*Volumes!O6,0)</f>
        <v>743</v>
      </c>
      <c r="R6" s="339">
        <f>SUM(F6:Q6)</f>
        <v>20806</v>
      </c>
    </row>
    <row r="7" spans="1:18" ht="14.25" x14ac:dyDescent="0.2">
      <c r="A7" s="156"/>
      <c r="B7" s="137"/>
      <c r="C7" s="129" t="s">
        <v>387</v>
      </c>
      <c r="D7" s="340">
        <f>+$D$6</f>
        <v>0.10643</v>
      </c>
      <c r="E7" s="341"/>
      <c r="F7" s="339">
        <f>ROUND(+$D7*Volumes!D7,0)</f>
        <v>333863</v>
      </c>
      <c r="G7" s="339">
        <f>ROUND(+$D7*Volumes!E7,0)</f>
        <v>625328</v>
      </c>
      <c r="H7" s="339">
        <f>ROUND(+$D7*Volumes!F7,0)</f>
        <v>883494</v>
      </c>
      <c r="I7" s="339">
        <f>ROUND(+$D7*Volumes!G7,0)</f>
        <v>873514</v>
      </c>
      <c r="J7" s="339">
        <f>ROUND(+$D7*Volumes!H7,0)</f>
        <v>706738</v>
      </c>
      <c r="K7" s="339">
        <f>ROUND(+$D7*Volumes!I7,0)</f>
        <v>619692</v>
      </c>
      <c r="L7" s="339">
        <f>ROUND(+$D7*Volumes!J7,0)</f>
        <v>441094</v>
      </c>
      <c r="M7" s="339">
        <f>ROUND(+$D7*Volumes!K7,0)</f>
        <v>263118</v>
      </c>
      <c r="N7" s="339">
        <f>ROUND(+$D7*Volumes!L7,0)</f>
        <v>165544</v>
      </c>
      <c r="O7" s="339">
        <f>ROUND(+$D7*Volumes!M7,0)</f>
        <v>138384</v>
      </c>
      <c r="P7" s="339">
        <f>ROUND(+$D7*Volumes!N7,0)</f>
        <v>137791</v>
      </c>
      <c r="Q7" s="339">
        <f>ROUND(+$D7*Volumes!O7,0)</f>
        <v>151370</v>
      </c>
      <c r="R7" s="339">
        <f t="shared" ref="R7:R70" si="0">SUM(F7:Q7)</f>
        <v>5339930</v>
      </c>
    </row>
    <row r="8" spans="1:18" x14ac:dyDescent="0.2">
      <c r="A8" s="137"/>
      <c r="B8" s="137"/>
      <c r="C8" s="155" t="s">
        <v>388</v>
      </c>
      <c r="D8" s="340">
        <f>+$D$6</f>
        <v>0.10643</v>
      </c>
      <c r="E8" s="343"/>
      <c r="F8" s="339">
        <f>ROUND(+$D8*Volumes!D8,0)</f>
        <v>304</v>
      </c>
      <c r="G8" s="339">
        <f>ROUND(+$D8*Volumes!E8,0)</f>
        <v>549</v>
      </c>
      <c r="H8" s="339">
        <f>ROUND(+$D8*Volumes!F8,0)</f>
        <v>777</v>
      </c>
      <c r="I8" s="339">
        <f>ROUND(+$D8*Volumes!G8,0)</f>
        <v>765</v>
      </c>
      <c r="J8" s="339">
        <f>ROUND(+$D8*Volumes!H8,0)</f>
        <v>583</v>
      </c>
      <c r="K8" s="339">
        <f>ROUND(+$D8*Volumes!I8,0)</f>
        <v>522</v>
      </c>
      <c r="L8" s="339">
        <f>ROUND(+$D8*Volumes!J8,0)</f>
        <v>381</v>
      </c>
      <c r="M8" s="339">
        <f>ROUND(+$D8*Volumes!K8,0)</f>
        <v>235</v>
      </c>
      <c r="N8" s="339">
        <f>ROUND(+$D8*Volumes!L8,0)</f>
        <v>165</v>
      </c>
      <c r="O8" s="339">
        <f>ROUND(+$D8*Volumes!M8,0)</f>
        <v>187</v>
      </c>
      <c r="P8" s="339">
        <f>ROUND(+$D8*Volumes!N8,0)</f>
        <v>187</v>
      </c>
      <c r="Q8" s="339">
        <f>ROUND(+$D8*Volumes!O8,0)</f>
        <v>190</v>
      </c>
      <c r="R8" s="339">
        <f t="shared" si="0"/>
        <v>4845</v>
      </c>
    </row>
    <row r="9" spans="1:18" x14ac:dyDescent="0.2">
      <c r="A9" s="137"/>
      <c r="B9" s="137"/>
      <c r="C9" s="155" t="s">
        <v>16</v>
      </c>
      <c r="D9" s="340">
        <f>+$D$6</f>
        <v>0.10643</v>
      </c>
      <c r="E9" s="343"/>
      <c r="F9" s="339">
        <f>ROUND(+$D9*Volumes!D9,0)</f>
        <v>112439</v>
      </c>
      <c r="G9" s="339">
        <f>ROUND(+$D9*Volumes!E9,0)</f>
        <v>201018</v>
      </c>
      <c r="H9" s="339">
        <f>ROUND(+$D9*Volumes!F9,0)</f>
        <v>282905</v>
      </c>
      <c r="I9" s="339">
        <f>ROUND(+$D9*Volumes!G9,0)</f>
        <v>281444</v>
      </c>
      <c r="J9" s="339">
        <f>ROUND(+$D9*Volumes!H9,0)</f>
        <v>228393</v>
      </c>
      <c r="K9" s="339">
        <f>ROUND(+$D9*Volumes!I9,0)</f>
        <v>201277</v>
      </c>
      <c r="L9" s="339">
        <f>ROUND(+$D9*Volumes!J9,0)</f>
        <v>145923</v>
      </c>
      <c r="M9" s="339">
        <f>ROUND(+$D9*Volumes!K9,0)</f>
        <v>93926</v>
      </c>
      <c r="N9" s="339">
        <f>ROUND(+$D9*Volumes!L9,0)</f>
        <v>67271</v>
      </c>
      <c r="O9" s="339">
        <f>ROUND(+$D9*Volumes!M9,0)</f>
        <v>60790</v>
      </c>
      <c r="P9" s="339">
        <f>ROUND(+$D9*Volumes!N9,0)</f>
        <v>60487</v>
      </c>
      <c r="Q9" s="339">
        <f>ROUND(+$D9*Volumes!O9,0)</f>
        <v>61982</v>
      </c>
      <c r="R9" s="339">
        <f t="shared" si="0"/>
        <v>1797855</v>
      </c>
    </row>
    <row r="10" spans="1:18" x14ac:dyDescent="0.2">
      <c r="A10" s="137"/>
      <c r="B10" s="137"/>
      <c r="C10" s="155" t="s">
        <v>251</v>
      </c>
      <c r="D10" s="340">
        <f>+$D$6</f>
        <v>0.10643</v>
      </c>
      <c r="E10" s="343"/>
      <c r="F10" s="339">
        <f>ROUND(+$D10*Volumes!D10,0)</f>
        <v>3561</v>
      </c>
      <c r="G10" s="339">
        <f>ROUND(+$D10*Volumes!E10,0)</f>
        <v>6988</v>
      </c>
      <c r="H10" s="339">
        <f>ROUND(+$D10*Volumes!F10,0)</f>
        <v>10224</v>
      </c>
      <c r="I10" s="339">
        <f>ROUND(+$D10*Volumes!G10,0)</f>
        <v>9470</v>
      </c>
      <c r="J10" s="339">
        <f>ROUND(+$D10*Volumes!H10,0)</f>
        <v>7767</v>
      </c>
      <c r="K10" s="339">
        <f>ROUND(+$D10*Volumes!I10,0)</f>
        <v>6686</v>
      </c>
      <c r="L10" s="339">
        <f>ROUND(+$D10*Volumes!J10,0)</f>
        <v>4642</v>
      </c>
      <c r="M10" s="339">
        <f>ROUND(+$D10*Volumes!K10,0)</f>
        <v>2645</v>
      </c>
      <c r="N10" s="339">
        <f>ROUND(+$D10*Volumes!L10,0)</f>
        <v>1685</v>
      </c>
      <c r="O10" s="339">
        <f>ROUND(+$D10*Volumes!M10,0)</f>
        <v>408</v>
      </c>
      <c r="P10" s="339">
        <f>ROUND(+$D10*Volumes!N10,0)</f>
        <v>411</v>
      </c>
      <c r="Q10" s="339">
        <f>ROUND(+$D10*Volumes!O10,0)</f>
        <v>548</v>
      </c>
      <c r="R10" s="339">
        <f t="shared" si="0"/>
        <v>55035</v>
      </c>
    </row>
    <row r="11" spans="1:18" x14ac:dyDescent="0.2">
      <c r="A11" s="137"/>
      <c r="B11" s="137"/>
      <c r="C11" s="155"/>
      <c r="D11" s="340"/>
      <c r="E11" s="344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</row>
    <row r="12" spans="1:18" x14ac:dyDescent="0.2">
      <c r="A12" s="370"/>
      <c r="B12" s="137"/>
      <c r="C12" s="154" t="s">
        <v>295</v>
      </c>
      <c r="D12" s="340">
        <f>+$D$6</f>
        <v>0.10643</v>
      </c>
      <c r="E12" s="343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>
        <f t="shared" si="0"/>
        <v>0</v>
      </c>
    </row>
    <row r="13" spans="1:18" x14ac:dyDescent="0.2">
      <c r="A13" s="370"/>
      <c r="B13" s="137"/>
      <c r="C13" s="154" t="s">
        <v>296</v>
      </c>
      <c r="D13" s="340">
        <f>+$D$6</f>
        <v>0.10643</v>
      </c>
      <c r="E13" s="343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>
        <f t="shared" si="0"/>
        <v>0</v>
      </c>
    </row>
    <row r="14" spans="1:18" x14ac:dyDescent="0.2">
      <c r="A14" s="370"/>
      <c r="B14" s="137"/>
      <c r="C14" s="155" t="s">
        <v>326</v>
      </c>
      <c r="D14" s="340">
        <f>+$D$6</f>
        <v>0.10643</v>
      </c>
      <c r="E14" s="344"/>
      <c r="F14" s="339">
        <f>ROUND(+$D14*Volumes!D14,0)</f>
        <v>26932</v>
      </c>
      <c r="G14" s="339">
        <f>ROUND(+$D14*Volumes!E14,0)</f>
        <v>41465</v>
      </c>
      <c r="H14" s="339">
        <f>ROUND(+$D14*Volumes!F14,0)</f>
        <v>55614</v>
      </c>
      <c r="I14" s="339">
        <f>ROUND(+$D14*Volumes!G14,0)</f>
        <v>54319</v>
      </c>
      <c r="J14" s="339">
        <f>ROUND(+$D14*Volumes!H14,0)</f>
        <v>45407</v>
      </c>
      <c r="K14" s="339">
        <f>ROUND(+$D14*Volumes!I14,0)</f>
        <v>41599</v>
      </c>
      <c r="L14" s="339">
        <f>ROUND(+$D14*Volumes!J14,0)</f>
        <v>32557</v>
      </c>
      <c r="M14" s="339">
        <f>ROUND(+$D14*Volumes!K14,0)</f>
        <v>24525</v>
      </c>
      <c r="N14" s="339">
        <f>ROUND(+$D14*Volumes!L14,0)</f>
        <v>19395</v>
      </c>
      <c r="O14" s="339">
        <f>ROUND(+$D14*Volumes!M14,0)</f>
        <v>16200</v>
      </c>
      <c r="P14" s="339">
        <f>ROUND(+$D14*Volumes!N14,0)</f>
        <v>16171</v>
      </c>
      <c r="Q14" s="339">
        <f>ROUND(+$D14*Volumes!O14,0)</f>
        <v>16163</v>
      </c>
      <c r="R14" s="339">
        <f t="shared" si="0"/>
        <v>390347</v>
      </c>
    </row>
    <row r="15" spans="1:18" x14ac:dyDescent="0.2">
      <c r="A15" s="370"/>
      <c r="B15" s="137"/>
      <c r="C15" s="155"/>
      <c r="D15" s="340"/>
      <c r="E15" s="344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</row>
    <row r="16" spans="1:18" x14ac:dyDescent="0.2">
      <c r="A16" s="370"/>
      <c r="B16" s="137"/>
      <c r="C16" s="154" t="s">
        <v>297</v>
      </c>
      <c r="D16" s="340">
        <f t="shared" ref="D16:D22" si="1">+$D$6</f>
        <v>0.10643</v>
      </c>
      <c r="E16" s="343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>
        <f t="shared" si="0"/>
        <v>0</v>
      </c>
    </row>
    <row r="17" spans="1:18" x14ac:dyDescent="0.2">
      <c r="A17" s="370"/>
      <c r="B17" s="137"/>
      <c r="C17" s="154" t="s">
        <v>298</v>
      </c>
      <c r="D17" s="340">
        <f t="shared" si="1"/>
        <v>0.10643</v>
      </c>
      <c r="E17" s="343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>
        <f t="shared" si="0"/>
        <v>0</v>
      </c>
    </row>
    <row r="18" spans="1:18" x14ac:dyDescent="0.2">
      <c r="A18" s="370"/>
      <c r="B18" s="137"/>
      <c r="C18" s="154" t="s">
        <v>299</v>
      </c>
      <c r="D18" s="340">
        <f t="shared" si="1"/>
        <v>0.10643</v>
      </c>
      <c r="E18" s="343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>
        <f t="shared" si="0"/>
        <v>0</v>
      </c>
    </row>
    <row r="19" spans="1:18" x14ac:dyDescent="0.2">
      <c r="A19" s="370"/>
      <c r="B19" s="137"/>
      <c r="C19" s="154" t="s">
        <v>300</v>
      </c>
      <c r="D19" s="340">
        <f t="shared" si="1"/>
        <v>0.10643</v>
      </c>
      <c r="E19" s="343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>
        <f t="shared" si="0"/>
        <v>0</v>
      </c>
    </row>
    <row r="20" spans="1:18" x14ac:dyDescent="0.2">
      <c r="A20" s="370"/>
      <c r="B20" s="137"/>
      <c r="C20" s="154" t="s">
        <v>301</v>
      </c>
      <c r="D20" s="340">
        <f t="shared" si="1"/>
        <v>0.10643</v>
      </c>
      <c r="E20" s="343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>
        <f t="shared" si="0"/>
        <v>0</v>
      </c>
    </row>
    <row r="21" spans="1:18" x14ac:dyDescent="0.2">
      <c r="A21" s="370"/>
      <c r="B21" s="137"/>
      <c r="C21" s="154" t="s">
        <v>302</v>
      </c>
      <c r="D21" s="340">
        <f t="shared" si="1"/>
        <v>0.10643</v>
      </c>
      <c r="E21" s="343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>
        <f t="shared" si="0"/>
        <v>0</v>
      </c>
    </row>
    <row r="22" spans="1:18" x14ac:dyDescent="0.2">
      <c r="A22" s="370"/>
      <c r="B22" s="137"/>
      <c r="C22" s="155" t="s">
        <v>303</v>
      </c>
      <c r="D22" s="340">
        <f t="shared" si="1"/>
        <v>0.10643</v>
      </c>
      <c r="E22" s="344"/>
      <c r="F22" s="339">
        <f>ROUND(+$D22*Volumes!D22,0)</f>
        <v>5862</v>
      </c>
      <c r="G22" s="339">
        <f>ROUND(+$D22*Volumes!E22,0)</f>
        <v>8872</v>
      </c>
      <c r="H22" s="339">
        <f>ROUND(+$D22*Volumes!F22,0)</f>
        <v>11716</v>
      </c>
      <c r="I22" s="339">
        <f>ROUND(+$D22*Volumes!G22,0)</f>
        <v>11566</v>
      </c>
      <c r="J22" s="339">
        <f>ROUND(+$D22*Volumes!H22,0)</f>
        <v>9540</v>
      </c>
      <c r="K22" s="339">
        <f>ROUND(+$D22*Volumes!I22,0)</f>
        <v>8790</v>
      </c>
      <c r="L22" s="339">
        <f>ROUND(+$D22*Volumes!J22,0)</f>
        <v>6826</v>
      </c>
      <c r="M22" s="339">
        <f>ROUND(+$D22*Volumes!K22,0)</f>
        <v>5123</v>
      </c>
      <c r="N22" s="339">
        <f>ROUND(+$D22*Volumes!L22,0)</f>
        <v>4149</v>
      </c>
      <c r="O22" s="339">
        <f>ROUND(+$D22*Volumes!M22,0)</f>
        <v>2820</v>
      </c>
      <c r="P22" s="339">
        <f>ROUND(+$D22*Volumes!N22,0)</f>
        <v>1875</v>
      </c>
      <c r="Q22" s="339">
        <f>ROUND(+$D22*Volumes!O22,0)</f>
        <v>2366</v>
      </c>
      <c r="R22" s="339">
        <f t="shared" si="0"/>
        <v>79505</v>
      </c>
    </row>
    <row r="23" spans="1:18" x14ac:dyDescent="0.2">
      <c r="B23" s="137"/>
      <c r="C23" s="155"/>
      <c r="D23" s="340"/>
      <c r="E23" s="344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</row>
    <row r="24" spans="1:18" x14ac:dyDescent="0.2">
      <c r="B24" s="137"/>
      <c r="C24" s="155" t="s">
        <v>20</v>
      </c>
      <c r="D24" s="340">
        <f>+$D$6</f>
        <v>0.10643</v>
      </c>
      <c r="E24" s="343"/>
      <c r="F24" s="339">
        <f>ROUND(+$D24*Volumes!D24,0)</f>
        <v>2679</v>
      </c>
      <c r="G24" s="339">
        <f>ROUND(+$D24*Volumes!E24,0)</f>
        <v>4195</v>
      </c>
      <c r="H24" s="339">
        <f>ROUND(+$D24*Volumes!F24,0)</f>
        <v>5758</v>
      </c>
      <c r="I24" s="339">
        <f>ROUND(+$D24*Volumes!G24,0)</f>
        <v>7624</v>
      </c>
      <c r="J24" s="339">
        <f>ROUND(+$D24*Volumes!H24,0)</f>
        <v>6101</v>
      </c>
      <c r="K24" s="339">
        <f>ROUND(+$D24*Volumes!I24,0)</f>
        <v>6057</v>
      </c>
      <c r="L24" s="339">
        <f>ROUND(+$D24*Volumes!J24,0)</f>
        <v>4857</v>
      </c>
      <c r="M24" s="339">
        <f>ROUND(+$D24*Volumes!K24,0)</f>
        <v>3492</v>
      </c>
      <c r="N24" s="339">
        <f>ROUND(+$D24*Volumes!L24,0)</f>
        <v>2809</v>
      </c>
      <c r="O24" s="339">
        <f>ROUND(+$D24*Volumes!M24,0)</f>
        <v>2632</v>
      </c>
      <c r="P24" s="339">
        <f>ROUND(+$D24*Volumes!N24,0)</f>
        <v>2331</v>
      </c>
      <c r="Q24" s="339">
        <f>ROUND(+$D24*Volumes!O24,0)</f>
        <v>2400</v>
      </c>
      <c r="R24" s="339">
        <f t="shared" si="0"/>
        <v>50935</v>
      </c>
    </row>
    <row r="25" spans="1:18" x14ac:dyDescent="0.2">
      <c r="B25" s="137"/>
      <c r="C25" s="155"/>
      <c r="D25" s="340"/>
      <c r="E25" s="344"/>
    </row>
    <row r="26" spans="1:18" x14ac:dyDescent="0.2">
      <c r="B26" s="137"/>
      <c r="C26" s="154" t="s">
        <v>304</v>
      </c>
      <c r="D26" s="340">
        <f>+$D$6</f>
        <v>0.10643</v>
      </c>
      <c r="E26" s="343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>
        <f t="shared" si="0"/>
        <v>0</v>
      </c>
    </row>
    <row r="27" spans="1:18" x14ac:dyDescent="0.2">
      <c r="B27" s="137"/>
      <c r="C27" s="154" t="s">
        <v>305</v>
      </c>
      <c r="D27" s="340">
        <f>+$D$6</f>
        <v>0.10643</v>
      </c>
      <c r="E27" s="343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>
        <f t="shared" si="0"/>
        <v>0</v>
      </c>
    </row>
    <row r="28" spans="1:18" x14ac:dyDescent="0.2">
      <c r="A28" s="137"/>
      <c r="B28" s="137"/>
      <c r="C28" s="155" t="s">
        <v>306</v>
      </c>
      <c r="D28" s="340">
        <f>+$D$6</f>
        <v>0.10643</v>
      </c>
      <c r="E28" s="344"/>
      <c r="F28" s="339">
        <f>ROUND(+$D28*Volumes!D28,0)</f>
        <v>4786</v>
      </c>
      <c r="G28" s="339">
        <f>ROUND(+$D28*Volumes!E28,0)</f>
        <v>5614</v>
      </c>
      <c r="H28" s="339">
        <f>ROUND(+$D28*Volumes!F28,0)</f>
        <v>7593</v>
      </c>
      <c r="I28" s="339">
        <f>ROUND(+$D28*Volumes!G28,0)</f>
        <v>8642</v>
      </c>
      <c r="J28" s="339">
        <f>ROUND(+$D28*Volumes!H28,0)</f>
        <v>7874</v>
      </c>
      <c r="K28" s="339">
        <f>ROUND(+$D28*Volumes!I28,0)</f>
        <v>8188</v>
      </c>
      <c r="L28" s="339">
        <f>ROUND(+$D28*Volumes!J28,0)</f>
        <v>7062</v>
      </c>
      <c r="M28" s="339">
        <f>ROUND(+$D28*Volumes!K28,0)</f>
        <v>5520</v>
      </c>
      <c r="N28" s="339">
        <f>ROUND(+$D28*Volumes!L28,0)</f>
        <v>4194</v>
      </c>
      <c r="O28" s="339">
        <f>ROUND(+$D28*Volumes!M28,0)</f>
        <v>4089</v>
      </c>
      <c r="P28" s="339">
        <f>ROUND(+$D28*Volumes!N28,0)</f>
        <v>3671</v>
      </c>
      <c r="Q28" s="339">
        <f>ROUND(+$D28*Volumes!O28,0)</f>
        <v>3935</v>
      </c>
      <c r="R28" s="339">
        <f t="shared" si="0"/>
        <v>71168</v>
      </c>
    </row>
    <row r="29" spans="1:18" x14ac:dyDescent="0.2">
      <c r="A29" s="137"/>
      <c r="B29" s="137"/>
      <c r="C29" s="155"/>
      <c r="D29" s="340"/>
      <c r="E29" s="344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</row>
    <row r="30" spans="1:18" x14ac:dyDescent="0.2">
      <c r="A30" s="137"/>
      <c r="B30" s="137"/>
      <c r="C30" s="154" t="s">
        <v>307</v>
      </c>
      <c r="D30" s="340">
        <f t="shared" ref="D30:D36" si="2">+$D$6</f>
        <v>0.10643</v>
      </c>
      <c r="E30" s="344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>
        <f t="shared" si="0"/>
        <v>0</v>
      </c>
    </row>
    <row r="31" spans="1:18" x14ac:dyDescent="0.2">
      <c r="A31" s="137"/>
      <c r="B31" s="137"/>
      <c r="C31" s="154" t="s">
        <v>308</v>
      </c>
      <c r="D31" s="340">
        <f t="shared" si="2"/>
        <v>0.10643</v>
      </c>
      <c r="E31" s="343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>
        <f t="shared" si="0"/>
        <v>0</v>
      </c>
    </row>
    <row r="32" spans="1:18" x14ac:dyDescent="0.2">
      <c r="A32" s="137"/>
      <c r="B32" s="137"/>
      <c r="C32" s="154" t="s">
        <v>309</v>
      </c>
      <c r="D32" s="340">
        <f t="shared" si="2"/>
        <v>0.10643</v>
      </c>
      <c r="E32" s="343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>
        <f t="shared" si="0"/>
        <v>0</v>
      </c>
    </row>
    <row r="33" spans="1:18" x14ac:dyDescent="0.2">
      <c r="A33" s="137"/>
      <c r="B33" s="137"/>
      <c r="C33" s="154" t="s">
        <v>310</v>
      </c>
      <c r="D33" s="340">
        <f t="shared" si="2"/>
        <v>0.10643</v>
      </c>
      <c r="E33" s="343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>
        <f t="shared" si="0"/>
        <v>0</v>
      </c>
    </row>
    <row r="34" spans="1:18" x14ac:dyDescent="0.2">
      <c r="A34" s="137"/>
      <c r="B34" s="137"/>
      <c r="C34" s="154" t="s">
        <v>311</v>
      </c>
      <c r="D34" s="340">
        <f t="shared" si="2"/>
        <v>0.10643</v>
      </c>
      <c r="E34" s="343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>
        <f t="shared" si="0"/>
        <v>0</v>
      </c>
    </row>
    <row r="35" spans="1:18" x14ac:dyDescent="0.2">
      <c r="A35" s="137"/>
      <c r="B35" s="137"/>
      <c r="C35" s="154" t="s">
        <v>312</v>
      </c>
      <c r="D35" s="340">
        <f t="shared" si="2"/>
        <v>0.10643</v>
      </c>
      <c r="E35" s="343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>
        <f t="shared" si="0"/>
        <v>0</v>
      </c>
    </row>
    <row r="36" spans="1:18" x14ac:dyDescent="0.2">
      <c r="A36" s="137"/>
      <c r="B36" s="137"/>
      <c r="C36" s="155" t="s">
        <v>313</v>
      </c>
      <c r="D36" s="340">
        <f t="shared" si="2"/>
        <v>0.10643</v>
      </c>
      <c r="E36" s="344"/>
      <c r="F36" s="339">
        <f>ROUND(+$D36*Volumes!D36,0)</f>
        <v>15059</v>
      </c>
      <c r="G36" s="339">
        <f>ROUND(+$D36*Volumes!E36,0)</f>
        <v>17325</v>
      </c>
      <c r="H36" s="339">
        <f>ROUND(+$D36*Volumes!F36,0)</f>
        <v>21152</v>
      </c>
      <c r="I36" s="339">
        <f>ROUND(+$D36*Volumes!G36,0)</f>
        <v>25853</v>
      </c>
      <c r="J36" s="339">
        <f>ROUND(+$D36*Volumes!H36,0)</f>
        <v>20475</v>
      </c>
      <c r="K36" s="339">
        <f>ROUND(+$D36*Volumes!I36,0)</f>
        <v>21182</v>
      </c>
      <c r="L36" s="339">
        <f>ROUND(+$D36*Volumes!J36,0)</f>
        <v>19191</v>
      </c>
      <c r="M36" s="339">
        <f>ROUND(+$D36*Volumes!K36,0)</f>
        <v>14682</v>
      </c>
      <c r="N36" s="339">
        <f>ROUND(+$D36*Volumes!L36,0)</f>
        <v>12967</v>
      </c>
      <c r="O36" s="339">
        <f>ROUND(+$D36*Volumes!M36,0)</f>
        <v>12595</v>
      </c>
      <c r="P36" s="339">
        <f>ROUND(+$D36*Volumes!N36,0)</f>
        <v>11712</v>
      </c>
      <c r="Q36" s="339">
        <f>ROUND(+$D36*Volumes!O36,0)</f>
        <v>11903</v>
      </c>
      <c r="R36" s="339">
        <f t="shared" si="0"/>
        <v>204096</v>
      </c>
    </row>
    <row r="37" spans="1:18" x14ac:dyDescent="0.2">
      <c r="A37" s="137"/>
      <c r="B37" s="137"/>
      <c r="C37" s="155"/>
      <c r="D37" s="340"/>
      <c r="E37" s="344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</row>
    <row r="38" spans="1:18" x14ac:dyDescent="0.2">
      <c r="A38" s="137"/>
      <c r="B38" s="374"/>
      <c r="C38" s="154"/>
      <c r="D38" s="340">
        <f>+'Input - Rates'!I21</f>
        <v>3.7179999999999998E-2</v>
      </c>
      <c r="E38" s="344"/>
      <c r="F38" s="339">
        <f>ROUND(+$D38*Volumes!D38,0)</f>
        <v>0</v>
      </c>
      <c r="G38" s="339">
        <f>ROUND(+$D38*Volumes!E38,0)</f>
        <v>0</v>
      </c>
      <c r="H38" s="339">
        <f>ROUND(+$D38*Volumes!F38,0)</f>
        <v>0</v>
      </c>
      <c r="I38" s="339">
        <f>ROUND(+$D38*Volumes!G38,0)</f>
        <v>0</v>
      </c>
      <c r="J38" s="339">
        <f>ROUND(+$D38*Volumes!H38,0)</f>
        <v>0</v>
      </c>
      <c r="K38" s="339">
        <f>ROUND(+$D38*Volumes!I38,0)</f>
        <v>0</v>
      </c>
      <c r="L38" s="339">
        <f>ROUND(+$D38*Volumes!J38,0)</f>
        <v>0</v>
      </c>
      <c r="M38" s="339">
        <f>ROUND(+$D38*Volumes!K38,0)</f>
        <v>0</v>
      </c>
      <c r="N38" s="339">
        <f>ROUND(+$D38*Volumes!L38,0)</f>
        <v>0</v>
      </c>
      <c r="O38" s="339">
        <f>ROUND(+$D38*Volumes!M38,0)</f>
        <v>0</v>
      </c>
      <c r="P38" s="339">
        <f>ROUND(+$D38*Volumes!N38,0)</f>
        <v>0</v>
      </c>
      <c r="Q38" s="339">
        <f>ROUND(+$D38*Volumes!O38,0)</f>
        <v>0</v>
      </c>
      <c r="R38" s="339">
        <f t="shared" si="0"/>
        <v>0</v>
      </c>
    </row>
    <row r="39" spans="1:18" x14ac:dyDescent="0.2">
      <c r="A39" s="137"/>
      <c r="B39" s="137"/>
      <c r="C39" s="154"/>
      <c r="D39" s="340">
        <f>+$D$38</f>
        <v>3.7179999999999998E-2</v>
      </c>
      <c r="E39" s="343"/>
      <c r="F39" s="345">
        <f>ROUND(+$D39*Volumes!D39,0)</f>
        <v>0</v>
      </c>
      <c r="G39" s="345">
        <f>ROUND(+$D39*Volumes!E39,0)</f>
        <v>0</v>
      </c>
      <c r="H39" s="345">
        <f>ROUND(+$D39*Volumes!F39,0)</f>
        <v>0</v>
      </c>
      <c r="I39" s="345">
        <f>ROUND(+$D39*Volumes!G39,0)</f>
        <v>0</v>
      </c>
      <c r="J39" s="345">
        <f>ROUND(+$D39*Volumes!H39,0)</f>
        <v>0</v>
      </c>
      <c r="K39" s="345">
        <f>ROUND(+$D39*Volumes!I39,0)</f>
        <v>0</v>
      </c>
      <c r="L39" s="345">
        <f>ROUND(+$D39*Volumes!J39,0)</f>
        <v>0</v>
      </c>
      <c r="M39" s="345">
        <f>ROUND(+$D39*Volumes!K39,0)</f>
        <v>0</v>
      </c>
      <c r="N39" s="345">
        <f>ROUND(+$D39*Volumes!L39,0)</f>
        <v>0</v>
      </c>
      <c r="O39" s="345">
        <f>ROUND(+$D39*Volumes!M39,0)</f>
        <v>0</v>
      </c>
      <c r="P39" s="345">
        <f>ROUND(+$D39*Volumes!N39,0)</f>
        <v>0</v>
      </c>
      <c r="Q39" s="345">
        <f>ROUND(+$D39*Volumes!O39,0)</f>
        <v>0</v>
      </c>
      <c r="R39" s="345">
        <f t="shared" si="0"/>
        <v>0</v>
      </c>
    </row>
    <row r="40" spans="1:18" x14ac:dyDescent="0.2">
      <c r="A40" s="137"/>
      <c r="B40" s="137"/>
      <c r="C40" s="129"/>
      <c r="D40" s="340">
        <f>+$D$38</f>
        <v>3.7179999999999998E-2</v>
      </c>
      <c r="E40" s="320"/>
      <c r="F40" s="339">
        <f t="shared" ref="F40:H40" si="3">SUM(F38:F39)</f>
        <v>0</v>
      </c>
      <c r="G40" s="339">
        <f t="shared" si="3"/>
        <v>0</v>
      </c>
      <c r="H40" s="339">
        <f t="shared" si="3"/>
        <v>0</v>
      </c>
      <c r="I40" s="339">
        <f t="shared" ref="I40:Q40" si="4">SUM(I38:I39)</f>
        <v>0</v>
      </c>
      <c r="J40" s="339">
        <f t="shared" si="4"/>
        <v>0</v>
      </c>
      <c r="K40" s="339">
        <f t="shared" si="4"/>
        <v>0</v>
      </c>
      <c r="L40" s="339">
        <f t="shared" si="4"/>
        <v>0</v>
      </c>
      <c r="M40" s="339">
        <f t="shared" si="4"/>
        <v>0</v>
      </c>
      <c r="N40" s="339">
        <f t="shared" si="4"/>
        <v>0</v>
      </c>
      <c r="O40" s="339">
        <f t="shared" si="4"/>
        <v>0</v>
      </c>
      <c r="P40" s="339">
        <f t="shared" si="4"/>
        <v>0</v>
      </c>
      <c r="Q40" s="339">
        <f t="shared" si="4"/>
        <v>0</v>
      </c>
      <c r="R40" s="339">
        <f t="shared" si="0"/>
        <v>0</v>
      </c>
    </row>
    <row r="41" spans="1:18" x14ac:dyDescent="0.2">
      <c r="A41" s="137"/>
      <c r="B41" s="137"/>
      <c r="C41" s="129"/>
      <c r="D41" s="340"/>
      <c r="E41" s="320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</row>
    <row r="42" spans="1:18" x14ac:dyDescent="0.2">
      <c r="A42" s="137"/>
      <c r="B42" s="137"/>
      <c r="C42" s="154" t="s">
        <v>317</v>
      </c>
      <c r="D42" s="340">
        <f t="shared" ref="D42:D47" si="5">+$D$38</f>
        <v>3.7179999999999998E-2</v>
      </c>
      <c r="E42" s="343"/>
      <c r="F42" s="339">
        <f>ROUND(+$D42*Volumes!D42,0)</f>
        <v>1156</v>
      </c>
      <c r="G42" s="339">
        <f>ROUND(+$D42*Volumes!E42,0)</f>
        <v>1459</v>
      </c>
      <c r="H42" s="339">
        <f>ROUND(+$D42*Volumes!F42,0)</f>
        <v>1460</v>
      </c>
      <c r="I42" s="339">
        <f>ROUND(+$D42*Volumes!G42,0)</f>
        <v>1433</v>
      </c>
      <c r="J42" s="339">
        <f>ROUND(+$D42*Volumes!H42,0)</f>
        <v>1464</v>
      </c>
      <c r="K42" s="339">
        <f>ROUND(+$D42*Volumes!I42,0)</f>
        <v>1397</v>
      </c>
      <c r="L42" s="339">
        <f>ROUND(+$D42*Volumes!J42,0)</f>
        <v>1292</v>
      </c>
      <c r="M42" s="339">
        <f>ROUND(+$D42*Volumes!K42,0)</f>
        <v>1185</v>
      </c>
      <c r="N42" s="339">
        <f>ROUND(+$D42*Volumes!L42,0)</f>
        <v>1122</v>
      </c>
      <c r="O42" s="339">
        <f>ROUND(+$D42*Volumes!M42,0)</f>
        <v>1118</v>
      </c>
      <c r="P42" s="339">
        <f>ROUND(+$D42*Volumes!N42,0)</f>
        <v>1115</v>
      </c>
      <c r="Q42" s="339">
        <f>ROUND(+$D42*Volumes!O42,0)</f>
        <v>1115</v>
      </c>
      <c r="R42" s="339">
        <f t="shared" si="0"/>
        <v>15316</v>
      </c>
    </row>
    <row r="43" spans="1:18" x14ac:dyDescent="0.2">
      <c r="A43" s="137"/>
      <c r="B43" s="137"/>
      <c r="C43" s="154" t="s">
        <v>318</v>
      </c>
      <c r="D43" s="340">
        <f t="shared" si="5"/>
        <v>3.7179999999999998E-2</v>
      </c>
      <c r="E43" s="343"/>
      <c r="F43" s="339">
        <f>ROUND(+$D43*Volumes!D43,0)</f>
        <v>1858</v>
      </c>
      <c r="G43" s="339">
        <f>ROUND(+$D43*Volumes!E43,0)</f>
        <v>1873</v>
      </c>
      <c r="H43" s="339">
        <f>ROUND(+$D43*Volumes!F43,0)</f>
        <v>1915</v>
      </c>
      <c r="I43" s="339">
        <f>ROUND(+$D43*Volumes!G43,0)</f>
        <v>2081</v>
      </c>
      <c r="J43" s="339">
        <f>ROUND(+$D43*Volumes!H43,0)</f>
        <v>2020</v>
      </c>
      <c r="K43" s="339">
        <f>ROUND(+$D43*Volumes!I43,0)</f>
        <v>1818</v>
      </c>
      <c r="L43" s="339">
        <f>ROUND(+$D43*Volumes!J43,0)</f>
        <v>1945</v>
      </c>
      <c r="M43" s="339">
        <f>ROUND(+$D43*Volumes!K43,0)</f>
        <v>1898</v>
      </c>
      <c r="N43" s="339">
        <f>ROUND(+$D43*Volumes!L43,0)</f>
        <v>2008</v>
      </c>
      <c r="O43" s="339">
        <f>ROUND(+$D43*Volumes!M43,0)</f>
        <v>1606</v>
      </c>
      <c r="P43" s="339">
        <f>ROUND(+$D43*Volumes!N43,0)</f>
        <v>1721</v>
      </c>
      <c r="Q43" s="339">
        <f>ROUND(+$D43*Volumes!O43,0)</f>
        <v>1867</v>
      </c>
      <c r="R43" s="339">
        <f t="shared" si="0"/>
        <v>22610</v>
      </c>
    </row>
    <row r="44" spans="1:18" x14ac:dyDescent="0.2">
      <c r="A44" s="137"/>
      <c r="B44" s="137"/>
      <c r="C44" s="154" t="s">
        <v>319</v>
      </c>
      <c r="D44" s="340">
        <f t="shared" si="5"/>
        <v>3.7179999999999998E-2</v>
      </c>
      <c r="E44" s="343"/>
      <c r="F44" s="339">
        <f>ROUND(+$D44*Volumes!D44,0)</f>
        <v>793</v>
      </c>
      <c r="G44" s="339">
        <f>ROUND(+$D44*Volumes!E44,0)</f>
        <v>996</v>
      </c>
      <c r="H44" s="339">
        <f>ROUND(+$D44*Volumes!F44,0)</f>
        <v>1263</v>
      </c>
      <c r="I44" s="339">
        <f>ROUND(+$D44*Volumes!G44,0)</f>
        <v>1172</v>
      </c>
      <c r="J44" s="339">
        <f>ROUND(+$D44*Volumes!H44,0)</f>
        <v>1077</v>
      </c>
      <c r="K44" s="339">
        <f>ROUND(+$D44*Volumes!I44,0)</f>
        <v>1090</v>
      </c>
      <c r="L44" s="339">
        <f>ROUND(+$D44*Volumes!J44,0)</f>
        <v>774</v>
      </c>
      <c r="M44" s="339">
        <f>ROUND(+$D44*Volumes!K44,0)</f>
        <v>503</v>
      </c>
      <c r="N44" s="339">
        <f>ROUND(+$D44*Volumes!L44,0)</f>
        <v>374</v>
      </c>
      <c r="O44" s="339">
        <f>ROUND(+$D44*Volumes!M44,0)</f>
        <v>287</v>
      </c>
      <c r="P44" s="339">
        <f>ROUND(+$D44*Volumes!N44,0)</f>
        <v>387</v>
      </c>
      <c r="Q44" s="339">
        <f>ROUND(+$D44*Volumes!O44,0)</f>
        <v>470</v>
      </c>
      <c r="R44" s="339">
        <f t="shared" si="0"/>
        <v>9186</v>
      </c>
    </row>
    <row r="45" spans="1:18" x14ac:dyDescent="0.2">
      <c r="A45" s="137"/>
      <c r="B45" s="137"/>
      <c r="C45" s="154" t="s">
        <v>320</v>
      </c>
      <c r="D45" s="340">
        <f t="shared" si="5"/>
        <v>3.7179999999999998E-2</v>
      </c>
      <c r="E45" s="343"/>
      <c r="F45" s="339">
        <f>ROUND(+$D45*Volumes!D45,0)</f>
        <v>89</v>
      </c>
      <c r="G45" s="339">
        <f>ROUND(+$D45*Volumes!E45,0)</f>
        <v>366</v>
      </c>
      <c r="H45" s="339">
        <f>ROUND(+$D45*Volumes!F45,0)</f>
        <v>846</v>
      </c>
      <c r="I45" s="339">
        <f>ROUND(+$D45*Volumes!G45,0)</f>
        <v>191</v>
      </c>
      <c r="J45" s="339">
        <f>ROUND(+$D45*Volumes!H45,0)</f>
        <v>276</v>
      </c>
      <c r="K45" s="339">
        <f>ROUND(+$D45*Volumes!I45,0)</f>
        <v>162</v>
      </c>
      <c r="L45" s="339">
        <f>ROUND(+$D45*Volumes!J45,0)</f>
        <v>0</v>
      </c>
      <c r="M45" s="339">
        <f>ROUND(+$D45*Volumes!K45,0)</f>
        <v>0</v>
      </c>
      <c r="N45" s="339">
        <f>ROUND(+$D45*Volumes!L45,0)</f>
        <v>0</v>
      </c>
      <c r="O45" s="339">
        <f>ROUND(+$D45*Volumes!M45,0)</f>
        <v>0</v>
      </c>
      <c r="P45" s="339">
        <f>ROUND(+$D45*Volumes!N45,0)</f>
        <v>0</v>
      </c>
      <c r="Q45" s="339">
        <f>ROUND(+$D45*Volumes!O45,0)</f>
        <v>0</v>
      </c>
      <c r="R45" s="339">
        <f t="shared" si="0"/>
        <v>1930</v>
      </c>
    </row>
    <row r="46" spans="1:18" x14ac:dyDescent="0.2">
      <c r="A46" s="137"/>
      <c r="B46" s="137"/>
      <c r="C46" s="154" t="s">
        <v>321</v>
      </c>
      <c r="D46" s="340">
        <f t="shared" si="5"/>
        <v>3.7179999999999998E-2</v>
      </c>
      <c r="E46" s="343"/>
      <c r="F46" s="339">
        <f>ROUND(+$D46*Volumes!D46,0)</f>
        <v>0</v>
      </c>
      <c r="G46" s="339">
        <f>ROUND(+$D46*Volumes!E46,0)</f>
        <v>0</v>
      </c>
      <c r="H46" s="339">
        <f>ROUND(+$D46*Volumes!F46,0)</f>
        <v>0</v>
      </c>
      <c r="I46" s="339">
        <f>ROUND(+$D46*Volumes!G46,0)</f>
        <v>0</v>
      </c>
      <c r="J46" s="339">
        <f>ROUND(+$D46*Volumes!H46,0)</f>
        <v>0</v>
      </c>
      <c r="K46" s="339">
        <f>ROUND(+$D46*Volumes!I46,0)</f>
        <v>0</v>
      </c>
      <c r="L46" s="339">
        <f>ROUND(+$D46*Volumes!J46,0)</f>
        <v>0</v>
      </c>
      <c r="M46" s="339">
        <f>ROUND(+$D46*Volumes!K46,0)</f>
        <v>0</v>
      </c>
      <c r="N46" s="339">
        <f>ROUND(+$D46*Volumes!L46,0)</f>
        <v>0</v>
      </c>
      <c r="O46" s="339">
        <f>ROUND(+$D46*Volumes!M46,0)</f>
        <v>0</v>
      </c>
      <c r="P46" s="339">
        <f>ROUND(+$D46*Volumes!N46,0)</f>
        <v>0</v>
      </c>
      <c r="Q46" s="339">
        <f>ROUND(+$D46*Volumes!O46,0)</f>
        <v>0</v>
      </c>
      <c r="R46" s="339">
        <f t="shared" si="0"/>
        <v>0</v>
      </c>
    </row>
    <row r="47" spans="1:18" x14ac:dyDescent="0.2">
      <c r="A47" s="370"/>
      <c r="B47" s="137"/>
      <c r="C47" s="154" t="s">
        <v>322</v>
      </c>
      <c r="D47" s="340">
        <f t="shared" si="5"/>
        <v>3.7179999999999998E-2</v>
      </c>
      <c r="E47" s="343"/>
      <c r="F47" s="345">
        <f>ROUND(+$D47*Volumes!D47,0)</f>
        <v>0</v>
      </c>
      <c r="G47" s="345">
        <f>ROUND(+$D47*Volumes!E47,0)</f>
        <v>0</v>
      </c>
      <c r="H47" s="345">
        <f>ROUND(+$D47*Volumes!F47,0)</f>
        <v>0</v>
      </c>
      <c r="I47" s="345">
        <f>ROUND(+$D47*Volumes!G47,0)</f>
        <v>0</v>
      </c>
      <c r="J47" s="345">
        <f>ROUND(+$D47*Volumes!H47,0)</f>
        <v>0</v>
      </c>
      <c r="K47" s="345">
        <f>ROUND(+$D47*Volumes!I47,0)</f>
        <v>0</v>
      </c>
      <c r="L47" s="345">
        <f>ROUND(+$D47*Volumes!J47,0)</f>
        <v>0</v>
      </c>
      <c r="M47" s="345">
        <f>ROUND(+$D47*Volumes!K47,0)</f>
        <v>0</v>
      </c>
      <c r="N47" s="345">
        <f>ROUND(+$D47*Volumes!L47,0)</f>
        <v>0</v>
      </c>
      <c r="O47" s="345">
        <f>ROUND(+$D47*Volumes!M47,0)</f>
        <v>0</v>
      </c>
      <c r="P47" s="345">
        <f>ROUND(+$D47*Volumes!N47,0)</f>
        <v>0</v>
      </c>
      <c r="Q47" s="345">
        <f>ROUND(+$D47*Volumes!O47,0)</f>
        <v>0</v>
      </c>
      <c r="R47" s="345">
        <f t="shared" si="0"/>
        <v>0</v>
      </c>
    </row>
    <row r="48" spans="1:18" x14ac:dyDescent="0.2">
      <c r="A48" s="370"/>
      <c r="B48" s="137"/>
      <c r="C48" s="129" t="s">
        <v>323</v>
      </c>
      <c r="D48" s="340">
        <f>+$D$38</f>
        <v>3.7179999999999998E-2</v>
      </c>
      <c r="E48" s="320"/>
      <c r="F48" s="339">
        <f t="shared" ref="F48:H48" si="6">SUM(F42:F47)</f>
        <v>3896</v>
      </c>
      <c r="G48" s="339">
        <f t="shared" si="6"/>
        <v>4694</v>
      </c>
      <c r="H48" s="339">
        <f t="shared" si="6"/>
        <v>5484</v>
      </c>
      <c r="I48" s="339">
        <f t="shared" ref="I48:Q48" si="7">SUM(I42:I47)</f>
        <v>4877</v>
      </c>
      <c r="J48" s="339">
        <f t="shared" si="7"/>
        <v>4837</v>
      </c>
      <c r="K48" s="339">
        <f t="shared" si="7"/>
        <v>4467</v>
      </c>
      <c r="L48" s="339">
        <f t="shared" si="7"/>
        <v>4011</v>
      </c>
      <c r="M48" s="339">
        <f t="shared" si="7"/>
        <v>3586</v>
      </c>
      <c r="N48" s="339">
        <f t="shared" si="7"/>
        <v>3504</v>
      </c>
      <c r="O48" s="339">
        <f t="shared" si="7"/>
        <v>3011</v>
      </c>
      <c r="P48" s="339">
        <f t="shared" si="7"/>
        <v>3223</v>
      </c>
      <c r="Q48" s="339">
        <f t="shared" si="7"/>
        <v>3452</v>
      </c>
      <c r="R48" s="339">
        <f t="shared" si="0"/>
        <v>49042</v>
      </c>
    </row>
    <row r="49" spans="1:18" x14ac:dyDescent="0.2">
      <c r="A49" s="370"/>
      <c r="B49" s="137"/>
      <c r="C49" s="129"/>
      <c r="D49" s="340"/>
      <c r="E49" s="320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</row>
    <row r="50" spans="1:18" x14ac:dyDescent="0.2">
      <c r="A50" s="370"/>
      <c r="B50" s="138"/>
      <c r="C50" s="155"/>
      <c r="D50" s="340"/>
      <c r="E50" s="344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</row>
    <row r="51" spans="1:18" x14ac:dyDescent="0.2">
      <c r="A51" s="370"/>
      <c r="B51" s="139" t="s">
        <v>24</v>
      </c>
      <c r="C51" s="154" t="s">
        <v>390</v>
      </c>
      <c r="D51" s="340">
        <v>0</v>
      </c>
      <c r="E51" s="344"/>
      <c r="F51" s="339">
        <f>ROUND(+$D51*Volumes!D51,0)</f>
        <v>0</v>
      </c>
      <c r="G51" s="339">
        <f>ROUND(+$D51*Volumes!E51,0)</f>
        <v>0</v>
      </c>
      <c r="H51" s="339">
        <f>ROUND(+$D51*Volumes!F51,0)</f>
        <v>0</v>
      </c>
      <c r="I51" s="339">
        <f>ROUND(+$D51*Volumes!G51,0)</f>
        <v>0</v>
      </c>
      <c r="J51" s="339">
        <f>ROUND(+$D51*Volumes!H51,0)</f>
        <v>0</v>
      </c>
      <c r="K51" s="339">
        <f>ROUND(+$D51*Volumes!I51,0)</f>
        <v>0</v>
      </c>
      <c r="L51" s="339">
        <f>ROUND(+$D51*Volumes!J51,0)</f>
        <v>0</v>
      </c>
      <c r="M51" s="339">
        <f>ROUND(+$D51*Volumes!K51,0)</f>
        <v>0</v>
      </c>
      <c r="N51" s="339">
        <f>ROUND(+$D51*Volumes!L51,0)</f>
        <v>0</v>
      </c>
      <c r="O51" s="339">
        <f>ROUND(+$D51*Volumes!M51,0)</f>
        <v>0</v>
      </c>
      <c r="P51" s="339">
        <f>ROUND(+$D51*Volumes!N51,0)</f>
        <v>0</v>
      </c>
      <c r="Q51" s="339">
        <f>ROUND(+$D51*Volumes!O51,0)</f>
        <v>0</v>
      </c>
      <c r="R51" s="339">
        <f t="shared" si="0"/>
        <v>0</v>
      </c>
    </row>
    <row r="52" spans="1:18" x14ac:dyDescent="0.2">
      <c r="A52" s="137"/>
      <c r="B52" s="138"/>
      <c r="C52" s="154" t="s">
        <v>391</v>
      </c>
      <c r="D52" s="340">
        <v>0</v>
      </c>
      <c r="E52" s="344"/>
      <c r="F52" s="345">
        <f>ROUND(+$D52*Volumes!D52,0)</f>
        <v>0</v>
      </c>
      <c r="G52" s="345">
        <f>ROUND(+$D52*Volumes!E52,0)</f>
        <v>0</v>
      </c>
      <c r="H52" s="345">
        <f>ROUND(+$D52*Volumes!F52,0)</f>
        <v>0</v>
      </c>
      <c r="I52" s="345">
        <f>ROUND(+$D52*Volumes!G52,0)</f>
        <v>0</v>
      </c>
      <c r="J52" s="345">
        <f>ROUND(+$D52*Volumes!H52,0)</f>
        <v>0</v>
      </c>
      <c r="K52" s="345">
        <f>ROUND(+$D52*Volumes!I52,0)</f>
        <v>0</v>
      </c>
      <c r="L52" s="345">
        <f>ROUND(+$D52*Volumes!J52,0)</f>
        <v>0</v>
      </c>
      <c r="M52" s="345">
        <f>ROUND(+$D52*Volumes!K52,0)</f>
        <v>0</v>
      </c>
      <c r="N52" s="345">
        <f>ROUND(+$D52*Volumes!L52,0)</f>
        <v>0</v>
      </c>
      <c r="O52" s="345">
        <f>ROUND(+$D52*Volumes!M52,0)</f>
        <v>0</v>
      </c>
      <c r="P52" s="345">
        <f>ROUND(+$D52*Volumes!N52,0)</f>
        <v>0</v>
      </c>
      <c r="Q52" s="345">
        <f>ROUND(+$D52*Volumes!O52,0)</f>
        <v>0</v>
      </c>
      <c r="R52" s="345">
        <f t="shared" si="0"/>
        <v>0</v>
      </c>
    </row>
    <row r="53" spans="1:18" x14ac:dyDescent="0.2">
      <c r="A53" s="137"/>
      <c r="B53" s="138"/>
      <c r="C53" s="129" t="s">
        <v>326</v>
      </c>
      <c r="D53" s="340">
        <v>0</v>
      </c>
      <c r="E53" s="344"/>
      <c r="F53" s="339">
        <f t="shared" ref="F53:H53" si="8">SUM(F51:F52)</f>
        <v>0</v>
      </c>
      <c r="G53" s="339">
        <f t="shared" si="8"/>
        <v>0</v>
      </c>
      <c r="H53" s="339">
        <f t="shared" si="8"/>
        <v>0</v>
      </c>
      <c r="I53" s="339">
        <f t="shared" ref="I53:Q53" si="9">SUM(I51:I52)</f>
        <v>0</v>
      </c>
      <c r="J53" s="339">
        <f t="shared" si="9"/>
        <v>0</v>
      </c>
      <c r="K53" s="339">
        <f t="shared" si="9"/>
        <v>0</v>
      </c>
      <c r="L53" s="339">
        <f t="shared" si="9"/>
        <v>0</v>
      </c>
      <c r="M53" s="339">
        <f t="shared" si="9"/>
        <v>0</v>
      </c>
      <c r="N53" s="339">
        <f t="shared" si="9"/>
        <v>0</v>
      </c>
      <c r="O53" s="339">
        <f t="shared" si="9"/>
        <v>0</v>
      </c>
      <c r="P53" s="339">
        <f t="shared" si="9"/>
        <v>0</v>
      </c>
      <c r="Q53" s="339">
        <f t="shared" si="9"/>
        <v>0</v>
      </c>
      <c r="R53" s="339">
        <f t="shared" si="0"/>
        <v>0</v>
      </c>
    </row>
    <row r="54" spans="1:18" x14ac:dyDescent="0.2">
      <c r="A54" s="137"/>
      <c r="B54" s="138"/>
      <c r="C54" s="155"/>
      <c r="D54" s="340"/>
      <c r="E54" s="344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</row>
    <row r="55" spans="1:18" x14ac:dyDescent="0.2">
      <c r="A55" s="137"/>
      <c r="B55" s="139"/>
      <c r="C55" s="154" t="s">
        <v>327</v>
      </c>
      <c r="D55" s="340">
        <v>0</v>
      </c>
      <c r="E55" s="344"/>
      <c r="F55" s="339">
        <f>ROUND(+$D55*Volumes!D55,0)</f>
        <v>0</v>
      </c>
      <c r="G55" s="339">
        <f>ROUND(+$D55*Volumes!E55,0)</f>
        <v>0</v>
      </c>
      <c r="H55" s="339">
        <f>ROUND(+$D55*Volumes!F55,0)</f>
        <v>0</v>
      </c>
      <c r="I55" s="339">
        <f>ROUND(+$D55*Volumes!G55,0)</f>
        <v>0</v>
      </c>
      <c r="J55" s="339">
        <f>ROUND(+$D55*Volumes!H55,0)</f>
        <v>0</v>
      </c>
      <c r="K55" s="339">
        <f>ROUND(+$D55*Volumes!I55,0)</f>
        <v>0</v>
      </c>
      <c r="L55" s="339">
        <f>ROUND(+$D55*Volumes!J55,0)</f>
        <v>0</v>
      </c>
      <c r="M55" s="339">
        <f>ROUND(+$D55*Volumes!K55,0)</f>
        <v>0</v>
      </c>
      <c r="N55" s="339">
        <f>ROUND(+$D55*Volumes!L55,0)</f>
        <v>0</v>
      </c>
      <c r="O55" s="339">
        <f>ROUND(+$D55*Volumes!M55,0)</f>
        <v>0</v>
      </c>
      <c r="P55" s="339">
        <f>ROUND(+$D55*Volumes!N55,0)</f>
        <v>0</v>
      </c>
      <c r="Q55" s="339">
        <f>ROUND(+$D55*Volumes!O55,0)</f>
        <v>0</v>
      </c>
      <c r="R55" s="339">
        <f t="shared" si="0"/>
        <v>0</v>
      </c>
    </row>
    <row r="56" spans="1:18" x14ac:dyDescent="0.2">
      <c r="A56" s="137"/>
      <c r="B56" s="138"/>
      <c r="C56" s="154" t="s">
        <v>328</v>
      </c>
      <c r="D56" s="340">
        <v>0</v>
      </c>
      <c r="E56" s="344"/>
      <c r="F56" s="339">
        <f>ROUND(+$D56*Volumes!D56,0)</f>
        <v>0</v>
      </c>
      <c r="G56" s="339">
        <f>ROUND(+$D56*Volumes!E56,0)</f>
        <v>0</v>
      </c>
      <c r="H56" s="339">
        <f>ROUND(+$D56*Volumes!F56,0)</f>
        <v>0</v>
      </c>
      <c r="I56" s="339">
        <f>ROUND(+$D56*Volumes!G56,0)</f>
        <v>0</v>
      </c>
      <c r="J56" s="339">
        <f>ROUND(+$D56*Volumes!H56,0)</f>
        <v>0</v>
      </c>
      <c r="K56" s="339">
        <f>ROUND(+$D56*Volumes!I56,0)</f>
        <v>0</v>
      </c>
      <c r="L56" s="339">
        <f>ROUND(+$D56*Volumes!J56,0)</f>
        <v>0</v>
      </c>
      <c r="M56" s="339">
        <f>ROUND(+$D56*Volumes!K56,0)</f>
        <v>0</v>
      </c>
      <c r="N56" s="339">
        <f>ROUND(+$D56*Volumes!L56,0)</f>
        <v>0</v>
      </c>
      <c r="O56" s="339">
        <f>ROUND(+$D56*Volumes!M56,0)</f>
        <v>0</v>
      </c>
      <c r="P56" s="339">
        <f>ROUND(+$D56*Volumes!N56,0)</f>
        <v>0</v>
      </c>
      <c r="Q56" s="339">
        <f>ROUND(+$D56*Volumes!O56,0)</f>
        <v>0</v>
      </c>
      <c r="R56" s="339">
        <f t="shared" si="0"/>
        <v>0</v>
      </c>
    </row>
    <row r="57" spans="1:18" x14ac:dyDescent="0.2">
      <c r="A57" s="137"/>
      <c r="B57" s="138"/>
      <c r="C57" s="154" t="s">
        <v>329</v>
      </c>
      <c r="D57" s="340">
        <v>0</v>
      </c>
      <c r="E57" s="344"/>
      <c r="F57" s="339">
        <f>ROUND(+$D57*Volumes!D57,0)</f>
        <v>0</v>
      </c>
      <c r="G57" s="339">
        <f>ROUND(+$D57*Volumes!E57,0)</f>
        <v>0</v>
      </c>
      <c r="H57" s="339">
        <f>ROUND(+$D57*Volumes!F57,0)</f>
        <v>0</v>
      </c>
      <c r="I57" s="339">
        <f>ROUND(+$D57*Volumes!G57,0)</f>
        <v>0</v>
      </c>
      <c r="J57" s="339">
        <f>ROUND(+$D57*Volumes!H57,0)</f>
        <v>0</v>
      </c>
      <c r="K57" s="339">
        <f>ROUND(+$D57*Volumes!I57,0)</f>
        <v>0</v>
      </c>
      <c r="L57" s="339">
        <f>ROUND(+$D57*Volumes!J57,0)</f>
        <v>0</v>
      </c>
      <c r="M57" s="339">
        <f>ROUND(+$D57*Volumes!K57,0)</f>
        <v>0</v>
      </c>
      <c r="N57" s="339">
        <f>ROUND(+$D57*Volumes!L57,0)</f>
        <v>0</v>
      </c>
      <c r="O57" s="339">
        <f>ROUND(+$D57*Volumes!M57,0)</f>
        <v>0</v>
      </c>
      <c r="P57" s="339">
        <f>ROUND(+$D57*Volumes!N57,0)</f>
        <v>0</v>
      </c>
      <c r="Q57" s="339">
        <f>ROUND(+$D57*Volumes!O57,0)</f>
        <v>0</v>
      </c>
      <c r="R57" s="339">
        <f t="shared" si="0"/>
        <v>0</v>
      </c>
    </row>
    <row r="58" spans="1:18" x14ac:dyDescent="0.2">
      <c r="A58" s="137"/>
      <c r="B58" s="138"/>
      <c r="C58" s="154" t="s">
        <v>330</v>
      </c>
      <c r="D58" s="340">
        <v>0</v>
      </c>
      <c r="E58" s="344"/>
      <c r="F58" s="339">
        <f>ROUND(+$D58*Volumes!D58,0)</f>
        <v>0</v>
      </c>
      <c r="G58" s="339">
        <f>ROUND(+$D58*Volumes!E58,0)</f>
        <v>0</v>
      </c>
      <c r="H58" s="339">
        <f>ROUND(+$D58*Volumes!F58,0)</f>
        <v>0</v>
      </c>
      <c r="I58" s="339">
        <f>ROUND(+$D58*Volumes!G58,0)</f>
        <v>0</v>
      </c>
      <c r="J58" s="339">
        <f>ROUND(+$D58*Volumes!H58,0)</f>
        <v>0</v>
      </c>
      <c r="K58" s="339">
        <f>ROUND(+$D58*Volumes!I58,0)</f>
        <v>0</v>
      </c>
      <c r="L58" s="339">
        <f>ROUND(+$D58*Volumes!J58,0)</f>
        <v>0</v>
      </c>
      <c r="M58" s="339">
        <f>ROUND(+$D58*Volumes!K58,0)</f>
        <v>0</v>
      </c>
      <c r="N58" s="339">
        <f>ROUND(+$D58*Volumes!L58,0)</f>
        <v>0</v>
      </c>
      <c r="O58" s="339">
        <f>ROUND(+$D58*Volumes!M58,0)</f>
        <v>0</v>
      </c>
      <c r="P58" s="339">
        <f>ROUND(+$D58*Volumes!N58,0)</f>
        <v>0</v>
      </c>
      <c r="Q58" s="339">
        <f>ROUND(+$D58*Volumes!O58,0)</f>
        <v>0</v>
      </c>
      <c r="R58" s="339">
        <f t="shared" si="0"/>
        <v>0</v>
      </c>
    </row>
    <row r="59" spans="1:18" x14ac:dyDescent="0.2">
      <c r="A59" s="137"/>
      <c r="B59" s="138"/>
      <c r="C59" s="154" t="s">
        <v>331</v>
      </c>
      <c r="D59" s="340">
        <v>0</v>
      </c>
      <c r="E59" s="344"/>
      <c r="F59" s="339">
        <f>ROUND(+$D59*Volumes!D59,0)</f>
        <v>0</v>
      </c>
      <c r="G59" s="339">
        <f>ROUND(+$D59*Volumes!E59,0)</f>
        <v>0</v>
      </c>
      <c r="H59" s="339">
        <f>ROUND(+$D59*Volumes!F59,0)</f>
        <v>0</v>
      </c>
      <c r="I59" s="339">
        <f>ROUND(+$D59*Volumes!G59,0)</f>
        <v>0</v>
      </c>
      <c r="J59" s="339">
        <f>ROUND(+$D59*Volumes!H59,0)</f>
        <v>0</v>
      </c>
      <c r="K59" s="339">
        <f>ROUND(+$D59*Volumes!I59,0)</f>
        <v>0</v>
      </c>
      <c r="L59" s="339">
        <f>ROUND(+$D59*Volumes!J59,0)</f>
        <v>0</v>
      </c>
      <c r="M59" s="339">
        <f>ROUND(+$D59*Volumes!K59,0)</f>
        <v>0</v>
      </c>
      <c r="N59" s="339">
        <f>ROUND(+$D59*Volumes!L59,0)</f>
        <v>0</v>
      </c>
      <c r="O59" s="339">
        <f>ROUND(+$D59*Volumes!M59,0)</f>
        <v>0</v>
      </c>
      <c r="P59" s="339">
        <f>ROUND(+$D59*Volumes!N59,0)</f>
        <v>0</v>
      </c>
      <c r="Q59" s="339">
        <f>ROUND(+$D59*Volumes!O59,0)</f>
        <v>0</v>
      </c>
      <c r="R59" s="339">
        <f t="shared" si="0"/>
        <v>0</v>
      </c>
    </row>
    <row r="60" spans="1:18" x14ac:dyDescent="0.2">
      <c r="A60" s="137"/>
      <c r="B60" s="138"/>
      <c r="C60" s="154" t="s">
        <v>332</v>
      </c>
      <c r="D60" s="340">
        <v>0</v>
      </c>
      <c r="E60" s="344"/>
      <c r="F60" s="345">
        <f>ROUND(+$D60*Volumes!D60,0)</f>
        <v>0</v>
      </c>
      <c r="G60" s="345">
        <f>ROUND(+$D60*Volumes!E60,0)</f>
        <v>0</v>
      </c>
      <c r="H60" s="345">
        <f>ROUND(+$D60*Volumes!F60,0)</f>
        <v>0</v>
      </c>
      <c r="I60" s="345">
        <f>ROUND(+$D60*Volumes!G60,0)</f>
        <v>0</v>
      </c>
      <c r="J60" s="345">
        <f>ROUND(+$D60*Volumes!H60,0)</f>
        <v>0</v>
      </c>
      <c r="K60" s="345">
        <f>ROUND(+$D60*Volumes!I60,0)</f>
        <v>0</v>
      </c>
      <c r="L60" s="345">
        <f>ROUND(+$D60*Volumes!J60,0)</f>
        <v>0</v>
      </c>
      <c r="M60" s="345">
        <f>ROUND(+$D60*Volumes!K60,0)</f>
        <v>0</v>
      </c>
      <c r="N60" s="345">
        <f>ROUND(+$D60*Volumes!L60,0)</f>
        <v>0</v>
      </c>
      <c r="O60" s="345">
        <f>ROUND(+$D60*Volumes!M60,0)</f>
        <v>0</v>
      </c>
      <c r="P60" s="345">
        <f>ROUND(+$D60*Volumes!N60,0)</f>
        <v>0</v>
      </c>
      <c r="Q60" s="345">
        <f>ROUND(+$D60*Volumes!O60,0)</f>
        <v>0</v>
      </c>
      <c r="R60" s="345">
        <f t="shared" si="0"/>
        <v>0</v>
      </c>
    </row>
    <row r="61" spans="1:18" x14ac:dyDescent="0.2">
      <c r="A61" s="137"/>
      <c r="B61" s="139"/>
      <c r="C61" s="129" t="s">
        <v>303</v>
      </c>
      <c r="D61" s="340">
        <v>0</v>
      </c>
      <c r="E61" s="320"/>
      <c r="F61" s="339">
        <f t="shared" ref="F61:H61" si="10">SUM(F55:F60)</f>
        <v>0</v>
      </c>
      <c r="G61" s="339">
        <f t="shared" si="10"/>
        <v>0</v>
      </c>
      <c r="H61" s="339">
        <f t="shared" si="10"/>
        <v>0</v>
      </c>
      <c r="I61" s="339">
        <f t="shared" ref="I61:Q61" si="11">SUM(I55:I60)</f>
        <v>0</v>
      </c>
      <c r="J61" s="339">
        <f t="shared" si="11"/>
        <v>0</v>
      </c>
      <c r="K61" s="339">
        <f t="shared" si="11"/>
        <v>0</v>
      </c>
      <c r="L61" s="339">
        <f t="shared" si="11"/>
        <v>0</v>
      </c>
      <c r="M61" s="339">
        <f t="shared" si="11"/>
        <v>0</v>
      </c>
      <c r="N61" s="339">
        <f t="shared" si="11"/>
        <v>0</v>
      </c>
      <c r="O61" s="339">
        <f t="shared" si="11"/>
        <v>0</v>
      </c>
      <c r="P61" s="339">
        <f t="shared" si="11"/>
        <v>0</v>
      </c>
      <c r="Q61" s="339">
        <f t="shared" si="11"/>
        <v>0</v>
      </c>
      <c r="R61" s="339">
        <f t="shared" si="0"/>
        <v>0</v>
      </c>
    </row>
    <row r="62" spans="1:18" x14ac:dyDescent="0.2">
      <c r="A62" s="137"/>
      <c r="B62" s="139"/>
      <c r="C62" s="129"/>
      <c r="D62" s="340"/>
      <c r="E62" s="320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</row>
    <row r="63" spans="1:18" x14ac:dyDescent="0.2">
      <c r="A63" s="137"/>
      <c r="B63" s="139"/>
      <c r="C63" s="154"/>
      <c r="D63" s="340">
        <v>0</v>
      </c>
      <c r="E63" s="344"/>
      <c r="F63" s="339">
        <f>ROUND(+$D63*Volumes!D63,0)</f>
        <v>0</v>
      </c>
      <c r="G63" s="339">
        <f>ROUND(+$D63*Volumes!E63,0)</f>
        <v>0</v>
      </c>
      <c r="H63" s="339">
        <f>ROUND(+$D63*Volumes!F63,0)</f>
        <v>0</v>
      </c>
      <c r="I63" s="339">
        <f>ROUND(+$D63*Volumes!G63,0)</f>
        <v>0</v>
      </c>
      <c r="J63" s="339">
        <f>ROUND(+$D63*Volumes!H63,0)</f>
        <v>0</v>
      </c>
      <c r="K63" s="339">
        <f>ROUND(+$D63*Volumes!I63,0)</f>
        <v>0</v>
      </c>
      <c r="L63" s="339">
        <f>ROUND(+$D63*Volumes!J63,0)</f>
        <v>0</v>
      </c>
      <c r="M63" s="339">
        <f>ROUND(+$D63*Volumes!K63,0)</f>
        <v>0</v>
      </c>
      <c r="N63" s="339">
        <f>ROUND(+$D63*Volumes!L63,0)</f>
        <v>0</v>
      </c>
      <c r="O63" s="339">
        <f>ROUND(+$D63*Volumes!M63,0)</f>
        <v>0</v>
      </c>
      <c r="P63" s="339">
        <f>ROUND(+$D63*Volumes!N63,0)</f>
        <v>0</v>
      </c>
      <c r="Q63" s="339">
        <f>ROUND(+$D63*Volumes!O63,0)</f>
        <v>0</v>
      </c>
      <c r="R63" s="339">
        <f t="shared" si="0"/>
        <v>0</v>
      </c>
    </row>
    <row r="64" spans="1:18" x14ac:dyDescent="0.2">
      <c r="A64" s="137"/>
      <c r="B64" s="139"/>
      <c r="C64" s="154"/>
      <c r="D64" s="340">
        <v>0</v>
      </c>
      <c r="E64" s="344"/>
      <c r="F64" s="345">
        <f>ROUND(+$D64*Volumes!D64,0)</f>
        <v>0</v>
      </c>
      <c r="G64" s="345">
        <f>ROUND(+$D64*Volumes!E64,0)</f>
        <v>0</v>
      </c>
      <c r="H64" s="345">
        <f>ROUND(+$D64*Volumes!F64,0)</f>
        <v>0</v>
      </c>
      <c r="I64" s="345">
        <f>ROUND(+$D64*Volumes!G64,0)</f>
        <v>0</v>
      </c>
      <c r="J64" s="345">
        <f>ROUND(+$D64*Volumes!H64,0)</f>
        <v>0</v>
      </c>
      <c r="K64" s="345">
        <f>ROUND(+$D64*Volumes!I64,0)</f>
        <v>0</v>
      </c>
      <c r="L64" s="345">
        <f>ROUND(+$D64*Volumes!J64,0)</f>
        <v>0</v>
      </c>
      <c r="M64" s="345">
        <f>ROUND(+$D64*Volumes!K64,0)</f>
        <v>0</v>
      </c>
      <c r="N64" s="345">
        <f>ROUND(+$D64*Volumes!L64,0)</f>
        <v>0</v>
      </c>
      <c r="O64" s="345">
        <f>ROUND(+$D64*Volumes!M64,0)</f>
        <v>0</v>
      </c>
      <c r="P64" s="345">
        <f>ROUND(+$D64*Volumes!N64,0)</f>
        <v>0</v>
      </c>
      <c r="Q64" s="345">
        <f>ROUND(+$D64*Volumes!O64,0)</f>
        <v>0</v>
      </c>
      <c r="R64" s="345">
        <f t="shared" si="0"/>
        <v>0</v>
      </c>
    </row>
    <row r="65" spans="1:18" x14ac:dyDescent="0.2">
      <c r="A65" s="137"/>
      <c r="B65" s="139"/>
      <c r="C65" s="129"/>
      <c r="D65" s="340">
        <v>0</v>
      </c>
      <c r="E65" s="320"/>
      <c r="F65" s="339">
        <f t="shared" ref="F65:H65" si="12">SUM(F63:F64)</f>
        <v>0</v>
      </c>
      <c r="G65" s="339">
        <f t="shared" si="12"/>
        <v>0</v>
      </c>
      <c r="H65" s="339">
        <f t="shared" si="12"/>
        <v>0</v>
      </c>
      <c r="I65" s="339">
        <f t="shared" ref="I65:Q65" si="13">SUM(I63:I64)</f>
        <v>0</v>
      </c>
      <c r="J65" s="339">
        <f t="shared" si="13"/>
        <v>0</v>
      </c>
      <c r="K65" s="339">
        <f t="shared" si="13"/>
        <v>0</v>
      </c>
      <c r="L65" s="339">
        <f t="shared" si="13"/>
        <v>0</v>
      </c>
      <c r="M65" s="339">
        <f t="shared" si="13"/>
        <v>0</v>
      </c>
      <c r="N65" s="339">
        <f t="shared" si="13"/>
        <v>0</v>
      </c>
      <c r="O65" s="339">
        <f t="shared" si="13"/>
        <v>0</v>
      </c>
      <c r="P65" s="339">
        <f t="shared" si="13"/>
        <v>0</v>
      </c>
      <c r="Q65" s="339">
        <f t="shared" si="13"/>
        <v>0</v>
      </c>
      <c r="R65" s="339">
        <f t="shared" si="0"/>
        <v>0</v>
      </c>
    </row>
    <row r="66" spans="1:18" x14ac:dyDescent="0.2">
      <c r="A66" s="137"/>
      <c r="B66" s="139"/>
      <c r="C66" s="129"/>
      <c r="D66" s="340"/>
      <c r="E66" s="320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</row>
    <row r="67" spans="1:18" x14ac:dyDescent="0.2">
      <c r="A67" s="137"/>
      <c r="B67" s="139"/>
      <c r="C67" s="154" t="s">
        <v>336</v>
      </c>
      <c r="D67" s="340">
        <v>0</v>
      </c>
      <c r="E67" s="344"/>
      <c r="F67" s="339">
        <f>ROUND(+$D67*Volumes!D67,0)</f>
        <v>0</v>
      </c>
      <c r="G67" s="339">
        <f>ROUND(+$D67*Volumes!E67,0)</f>
        <v>0</v>
      </c>
      <c r="H67" s="339">
        <f>ROUND(+$D67*Volumes!F67,0)</f>
        <v>0</v>
      </c>
      <c r="I67" s="339">
        <f>ROUND(+$D67*Volumes!G67,0)</f>
        <v>0</v>
      </c>
      <c r="J67" s="339">
        <f>ROUND(+$D67*Volumes!H67,0)</f>
        <v>0</v>
      </c>
      <c r="K67" s="339">
        <f>ROUND(+$D67*Volumes!I67,0)</f>
        <v>0</v>
      </c>
      <c r="L67" s="339">
        <f>ROUND(+$D67*Volumes!J67,0)</f>
        <v>0</v>
      </c>
      <c r="M67" s="339">
        <f>ROUND(+$D67*Volumes!K67,0)</f>
        <v>0</v>
      </c>
      <c r="N67" s="339">
        <f>ROUND(+$D67*Volumes!L67,0)</f>
        <v>0</v>
      </c>
      <c r="O67" s="339">
        <f>ROUND(+$D67*Volumes!M67,0)</f>
        <v>0</v>
      </c>
      <c r="P67" s="339">
        <f>ROUND(+$D67*Volumes!N67,0)</f>
        <v>0</v>
      </c>
      <c r="Q67" s="339">
        <f>ROUND(+$D67*Volumes!O67,0)</f>
        <v>0</v>
      </c>
      <c r="R67" s="339">
        <f t="shared" si="0"/>
        <v>0</v>
      </c>
    </row>
    <row r="68" spans="1:18" x14ac:dyDescent="0.2">
      <c r="A68" s="137"/>
      <c r="B68" s="139"/>
      <c r="C68" s="154" t="s">
        <v>337</v>
      </c>
      <c r="D68" s="340">
        <v>0</v>
      </c>
      <c r="E68" s="344"/>
      <c r="F68" s="339">
        <f>ROUND(+$D68*Volumes!D68,0)</f>
        <v>0</v>
      </c>
      <c r="G68" s="339">
        <f>ROUND(+$D68*Volumes!E68,0)</f>
        <v>0</v>
      </c>
      <c r="H68" s="339">
        <f>ROUND(+$D68*Volumes!F68,0)</f>
        <v>0</v>
      </c>
      <c r="I68" s="339">
        <f>ROUND(+$D68*Volumes!G68,0)</f>
        <v>0</v>
      </c>
      <c r="J68" s="339">
        <f>ROUND(+$D68*Volumes!H68,0)</f>
        <v>0</v>
      </c>
      <c r="K68" s="339">
        <f>ROUND(+$D68*Volumes!I68,0)</f>
        <v>0</v>
      </c>
      <c r="L68" s="339">
        <f>ROUND(+$D68*Volumes!J68,0)</f>
        <v>0</v>
      </c>
      <c r="M68" s="339">
        <f>ROUND(+$D68*Volumes!K68,0)</f>
        <v>0</v>
      </c>
      <c r="N68" s="339">
        <f>ROUND(+$D68*Volumes!L68,0)</f>
        <v>0</v>
      </c>
      <c r="O68" s="339">
        <f>ROUND(+$D68*Volumes!M68,0)</f>
        <v>0</v>
      </c>
      <c r="P68" s="339">
        <f>ROUND(+$D68*Volumes!N68,0)</f>
        <v>0</v>
      </c>
      <c r="Q68" s="339">
        <f>ROUND(+$D68*Volumes!O68,0)</f>
        <v>0</v>
      </c>
      <c r="R68" s="339">
        <f t="shared" si="0"/>
        <v>0</v>
      </c>
    </row>
    <row r="69" spans="1:18" x14ac:dyDescent="0.2">
      <c r="A69" s="137"/>
      <c r="B69" s="139"/>
      <c r="C69" s="154" t="s">
        <v>338</v>
      </c>
      <c r="D69" s="340">
        <v>0</v>
      </c>
      <c r="E69" s="344"/>
      <c r="F69" s="339">
        <f>ROUND(+$D69*Volumes!D69,0)</f>
        <v>0</v>
      </c>
      <c r="G69" s="339">
        <f>ROUND(+$D69*Volumes!E69,0)</f>
        <v>0</v>
      </c>
      <c r="H69" s="339">
        <f>ROUND(+$D69*Volumes!F69,0)</f>
        <v>0</v>
      </c>
      <c r="I69" s="339">
        <f>ROUND(+$D69*Volumes!G69,0)</f>
        <v>0</v>
      </c>
      <c r="J69" s="339">
        <f>ROUND(+$D69*Volumes!H69,0)</f>
        <v>0</v>
      </c>
      <c r="K69" s="339">
        <f>ROUND(+$D69*Volumes!I69,0)</f>
        <v>0</v>
      </c>
      <c r="L69" s="339">
        <f>ROUND(+$D69*Volumes!J69,0)</f>
        <v>0</v>
      </c>
      <c r="M69" s="339">
        <f>ROUND(+$D69*Volumes!K69,0)</f>
        <v>0</v>
      </c>
      <c r="N69" s="339">
        <f>ROUND(+$D69*Volumes!L69,0)</f>
        <v>0</v>
      </c>
      <c r="O69" s="339">
        <f>ROUND(+$D69*Volumes!M69,0)</f>
        <v>0</v>
      </c>
      <c r="P69" s="339">
        <f>ROUND(+$D69*Volumes!N69,0)</f>
        <v>0</v>
      </c>
      <c r="Q69" s="339">
        <f>ROUND(+$D69*Volumes!O69,0)</f>
        <v>0</v>
      </c>
      <c r="R69" s="339">
        <f t="shared" si="0"/>
        <v>0</v>
      </c>
    </row>
    <row r="70" spans="1:18" x14ac:dyDescent="0.2">
      <c r="A70" s="137"/>
      <c r="B70" s="139"/>
      <c r="C70" s="154" t="s">
        <v>339</v>
      </c>
      <c r="D70" s="340">
        <v>0</v>
      </c>
      <c r="E70" s="344"/>
      <c r="F70" s="339">
        <f>ROUND(+$D70*Volumes!D70,0)</f>
        <v>0</v>
      </c>
      <c r="G70" s="339">
        <f>ROUND(+$D70*Volumes!E70,0)</f>
        <v>0</v>
      </c>
      <c r="H70" s="339">
        <f>ROUND(+$D70*Volumes!F70,0)</f>
        <v>0</v>
      </c>
      <c r="I70" s="339">
        <f>ROUND(+$D70*Volumes!G70,0)</f>
        <v>0</v>
      </c>
      <c r="J70" s="339">
        <f>ROUND(+$D70*Volumes!H70,0)</f>
        <v>0</v>
      </c>
      <c r="K70" s="339">
        <f>ROUND(+$D70*Volumes!I70,0)</f>
        <v>0</v>
      </c>
      <c r="L70" s="339">
        <f>ROUND(+$D70*Volumes!J70,0)</f>
        <v>0</v>
      </c>
      <c r="M70" s="339">
        <f>ROUND(+$D70*Volumes!K70,0)</f>
        <v>0</v>
      </c>
      <c r="N70" s="339">
        <f>ROUND(+$D70*Volumes!L70,0)</f>
        <v>0</v>
      </c>
      <c r="O70" s="339">
        <f>ROUND(+$D70*Volumes!M70,0)</f>
        <v>0</v>
      </c>
      <c r="P70" s="339">
        <f>ROUND(+$D70*Volumes!N70,0)</f>
        <v>0</v>
      </c>
      <c r="Q70" s="339">
        <f>ROUND(+$D70*Volumes!O70,0)</f>
        <v>0</v>
      </c>
      <c r="R70" s="339">
        <f t="shared" si="0"/>
        <v>0</v>
      </c>
    </row>
    <row r="71" spans="1:18" x14ac:dyDescent="0.2">
      <c r="A71" s="137"/>
      <c r="B71" s="139"/>
      <c r="C71" s="154" t="s">
        <v>340</v>
      </c>
      <c r="D71" s="340">
        <v>0</v>
      </c>
      <c r="E71" s="344"/>
      <c r="F71" s="339">
        <f>ROUND(+$D71*Volumes!D71,0)</f>
        <v>0</v>
      </c>
      <c r="G71" s="339">
        <f>ROUND(+$D71*Volumes!E71,0)</f>
        <v>0</v>
      </c>
      <c r="H71" s="339">
        <f>ROUND(+$D71*Volumes!F71,0)</f>
        <v>0</v>
      </c>
      <c r="I71" s="339">
        <f>ROUND(+$D71*Volumes!G71,0)</f>
        <v>0</v>
      </c>
      <c r="J71" s="339">
        <f>ROUND(+$D71*Volumes!H71,0)</f>
        <v>0</v>
      </c>
      <c r="K71" s="339">
        <f>ROUND(+$D71*Volumes!I71,0)</f>
        <v>0</v>
      </c>
      <c r="L71" s="339">
        <f>ROUND(+$D71*Volumes!J71,0)</f>
        <v>0</v>
      </c>
      <c r="M71" s="339">
        <f>ROUND(+$D71*Volumes!K71,0)</f>
        <v>0</v>
      </c>
      <c r="N71" s="339">
        <f>ROUND(+$D71*Volumes!L71,0)</f>
        <v>0</v>
      </c>
      <c r="O71" s="339">
        <f>ROUND(+$D71*Volumes!M71,0)</f>
        <v>0</v>
      </c>
      <c r="P71" s="339">
        <f>ROUND(+$D71*Volumes!N71,0)</f>
        <v>0</v>
      </c>
      <c r="Q71" s="339">
        <f>ROUND(+$D71*Volumes!O71,0)</f>
        <v>0</v>
      </c>
      <c r="R71" s="339">
        <f t="shared" ref="R71:R81" si="14">SUM(F71:Q71)</f>
        <v>0</v>
      </c>
    </row>
    <row r="72" spans="1:18" x14ac:dyDescent="0.2">
      <c r="A72" s="137"/>
      <c r="B72" s="139"/>
      <c r="C72" s="154" t="s">
        <v>341</v>
      </c>
      <c r="D72" s="340">
        <v>0</v>
      </c>
      <c r="E72" s="344"/>
      <c r="F72" s="345">
        <f>ROUND(+$D72*Volumes!D72,0)</f>
        <v>0</v>
      </c>
      <c r="G72" s="345">
        <f>ROUND(+$D72*Volumes!E72,0)</f>
        <v>0</v>
      </c>
      <c r="H72" s="345">
        <f>ROUND(+$D72*Volumes!F72,0)</f>
        <v>0</v>
      </c>
      <c r="I72" s="345">
        <f>ROUND(+$D72*Volumes!G72,0)</f>
        <v>0</v>
      </c>
      <c r="J72" s="345">
        <f>ROUND(+$D72*Volumes!H72,0)</f>
        <v>0</v>
      </c>
      <c r="K72" s="345">
        <f>ROUND(+$D72*Volumes!I72,0)</f>
        <v>0</v>
      </c>
      <c r="L72" s="345">
        <f>ROUND(+$D72*Volumes!J72,0)</f>
        <v>0</v>
      </c>
      <c r="M72" s="345">
        <f>ROUND(+$D72*Volumes!K72,0)</f>
        <v>0</v>
      </c>
      <c r="N72" s="345">
        <f>ROUND(+$D72*Volumes!L72,0)</f>
        <v>0</v>
      </c>
      <c r="O72" s="345">
        <f>ROUND(+$D72*Volumes!M72,0)</f>
        <v>0</v>
      </c>
      <c r="P72" s="345">
        <f>ROUND(+$D72*Volumes!N72,0)</f>
        <v>0</v>
      </c>
      <c r="Q72" s="345">
        <f>ROUND(+$D72*Volumes!O72,0)</f>
        <v>0</v>
      </c>
      <c r="R72" s="345">
        <f t="shared" si="14"/>
        <v>0</v>
      </c>
    </row>
    <row r="73" spans="1:18" x14ac:dyDescent="0.2">
      <c r="A73" s="137"/>
      <c r="B73" s="139"/>
      <c r="C73" s="129" t="s">
        <v>342</v>
      </c>
      <c r="D73" s="340">
        <v>0</v>
      </c>
      <c r="E73" s="320"/>
      <c r="F73" s="339">
        <f t="shared" ref="F73:H73" si="15">SUM(F67:F72)</f>
        <v>0</v>
      </c>
      <c r="G73" s="339">
        <f t="shared" si="15"/>
        <v>0</v>
      </c>
      <c r="H73" s="339">
        <f t="shared" si="15"/>
        <v>0</v>
      </c>
      <c r="I73" s="339">
        <f t="shared" ref="I73:Q73" si="16">SUM(I67:I72)</f>
        <v>0</v>
      </c>
      <c r="J73" s="339">
        <f t="shared" si="16"/>
        <v>0</v>
      </c>
      <c r="K73" s="339">
        <f t="shared" si="16"/>
        <v>0</v>
      </c>
      <c r="L73" s="339">
        <f t="shared" si="16"/>
        <v>0</v>
      </c>
      <c r="M73" s="339">
        <f t="shared" si="16"/>
        <v>0</v>
      </c>
      <c r="N73" s="339">
        <f t="shared" si="16"/>
        <v>0</v>
      </c>
      <c r="O73" s="339">
        <f t="shared" si="16"/>
        <v>0</v>
      </c>
      <c r="P73" s="339">
        <f t="shared" si="16"/>
        <v>0</v>
      </c>
      <c r="Q73" s="339">
        <f t="shared" si="16"/>
        <v>0</v>
      </c>
      <c r="R73" s="339">
        <f t="shared" si="14"/>
        <v>0</v>
      </c>
    </row>
    <row r="74" spans="1:18" x14ac:dyDescent="0.2">
      <c r="A74" s="137"/>
      <c r="B74" s="139"/>
      <c r="C74" s="129"/>
      <c r="D74" s="340"/>
      <c r="E74" s="320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339"/>
    </row>
    <row r="75" spans="1:18" x14ac:dyDescent="0.2">
      <c r="A75" s="137"/>
      <c r="B75" s="139"/>
      <c r="C75" s="154" t="s">
        <v>343</v>
      </c>
      <c r="D75" s="340">
        <v>0</v>
      </c>
      <c r="E75" s="344"/>
      <c r="F75" s="339">
        <f>ROUND(+$D75*Volumes!D75,0)</f>
        <v>0</v>
      </c>
      <c r="G75" s="339">
        <f>ROUND(+$D75*Volumes!E75,0)</f>
        <v>0</v>
      </c>
      <c r="H75" s="339">
        <f>ROUND(+$D75*Volumes!F75,0)</f>
        <v>0</v>
      </c>
      <c r="I75" s="339">
        <f>ROUND(+$D75*Volumes!G75,0)</f>
        <v>0</v>
      </c>
      <c r="J75" s="339">
        <f>ROUND(+$D75*Volumes!H75,0)</f>
        <v>0</v>
      </c>
      <c r="K75" s="339">
        <f>ROUND(+$D75*Volumes!I75,0)</f>
        <v>0</v>
      </c>
      <c r="L75" s="339">
        <f>ROUND(+$D75*Volumes!J75,0)</f>
        <v>0</v>
      </c>
      <c r="M75" s="339">
        <f>ROUND(+$D75*Volumes!K75,0)</f>
        <v>0</v>
      </c>
      <c r="N75" s="339">
        <f>ROUND(+$D75*Volumes!L75,0)</f>
        <v>0</v>
      </c>
      <c r="O75" s="339">
        <f>ROUND(+$D75*Volumes!M75,0)</f>
        <v>0</v>
      </c>
      <c r="P75" s="339">
        <f>ROUND(+$D75*Volumes!N75,0)</f>
        <v>0</v>
      </c>
      <c r="Q75" s="339">
        <f>ROUND(+$D75*Volumes!O75,0)</f>
        <v>0</v>
      </c>
      <c r="R75" s="339">
        <f t="shared" si="14"/>
        <v>0</v>
      </c>
    </row>
    <row r="76" spans="1:18" x14ac:dyDescent="0.2">
      <c r="A76" s="137"/>
      <c r="B76" s="139"/>
      <c r="C76" s="154" t="s">
        <v>344</v>
      </c>
      <c r="D76" s="340">
        <v>0</v>
      </c>
      <c r="E76" s="344"/>
      <c r="F76" s="339">
        <f>ROUND(+$D76*Volumes!D76,0)</f>
        <v>0</v>
      </c>
      <c r="G76" s="339">
        <f>ROUND(+$D76*Volumes!E76,0)</f>
        <v>0</v>
      </c>
      <c r="H76" s="339">
        <f>ROUND(+$D76*Volumes!F76,0)</f>
        <v>0</v>
      </c>
      <c r="I76" s="339">
        <f>ROUND(+$D76*Volumes!G76,0)</f>
        <v>0</v>
      </c>
      <c r="J76" s="339">
        <f>ROUND(+$D76*Volumes!H76,0)</f>
        <v>0</v>
      </c>
      <c r="K76" s="339">
        <f>ROUND(+$D76*Volumes!I76,0)</f>
        <v>0</v>
      </c>
      <c r="L76" s="339">
        <f>ROUND(+$D76*Volumes!J76,0)</f>
        <v>0</v>
      </c>
      <c r="M76" s="339">
        <f>ROUND(+$D76*Volumes!K76,0)</f>
        <v>0</v>
      </c>
      <c r="N76" s="339">
        <f>ROUND(+$D76*Volumes!L76,0)</f>
        <v>0</v>
      </c>
      <c r="O76" s="339">
        <f>ROUND(+$D76*Volumes!M76,0)</f>
        <v>0</v>
      </c>
      <c r="P76" s="339">
        <f>ROUND(+$D76*Volumes!N76,0)</f>
        <v>0</v>
      </c>
      <c r="Q76" s="339">
        <f>ROUND(+$D76*Volumes!O76,0)</f>
        <v>0</v>
      </c>
      <c r="R76" s="339">
        <f t="shared" si="14"/>
        <v>0</v>
      </c>
    </row>
    <row r="77" spans="1:18" x14ac:dyDescent="0.2">
      <c r="A77" s="137"/>
      <c r="B77" s="139"/>
      <c r="C77" s="154" t="s">
        <v>345</v>
      </c>
      <c r="D77" s="340">
        <v>0</v>
      </c>
      <c r="E77" s="344"/>
      <c r="F77" s="339">
        <f>ROUND(+$D77*Volumes!D77,0)</f>
        <v>0</v>
      </c>
      <c r="G77" s="339">
        <f>ROUND(+$D77*Volumes!E77,0)</f>
        <v>0</v>
      </c>
      <c r="H77" s="339">
        <f>ROUND(+$D77*Volumes!F77,0)</f>
        <v>0</v>
      </c>
      <c r="I77" s="339">
        <f>ROUND(+$D77*Volumes!G77,0)</f>
        <v>0</v>
      </c>
      <c r="J77" s="339">
        <f>ROUND(+$D77*Volumes!H77,0)</f>
        <v>0</v>
      </c>
      <c r="K77" s="339">
        <f>ROUND(+$D77*Volumes!I77,0)</f>
        <v>0</v>
      </c>
      <c r="L77" s="339">
        <f>ROUND(+$D77*Volumes!J77,0)</f>
        <v>0</v>
      </c>
      <c r="M77" s="339">
        <f>ROUND(+$D77*Volumes!K77,0)</f>
        <v>0</v>
      </c>
      <c r="N77" s="339">
        <f>ROUND(+$D77*Volumes!L77,0)</f>
        <v>0</v>
      </c>
      <c r="O77" s="339">
        <f>ROUND(+$D77*Volumes!M77,0)</f>
        <v>0</v>
      </c>
      <c r="P77" s="339">
        <f>ROUND(+$D77*Volumes!N77,0)</f>
        <v>0</v>
      </c>
      <c r="Q77" s="339">
        <f>ROUND(+$D77*Volumes!O77,0)</f>
        <v>0</v>
      </c>
      <c r="R77" s="339">
        <f t="shared" si="14"/>
        <v>0</v>
      </c>
    </row>
    <row r="78" spans="1:18" x14ac:dyDescent="0.2">
      <c r="A78" s="137"/>
      <c r="B78" s="139"/>
      <c r="C78" s="154" t="s">
        <v>346</v>
      </c>
      <c r="D78" s="340">
        <v>0</v>
      </c>
      <c r="E78" s="344"/>
      <c r="F78" s="339">
        <f>ROUND(+$D78*Volumes!D78,0)</f>
        <v>0</v>
      </c>
      <c r="G78" s="339">
        <f>ROUND(+$D78*Volumes!E78,0)</f>
        <v>0</v>
      </c>
      <c r="H78" s="339">
        <f>ROUND(+$D78*Volumes!F78,0)</f>
        <v>0</v>
      </c>
      <c r="I78" s="339">
        <f>ROUND(+$D78*Volumes!G78,0)</f>
        <v>0</v>
      </c>
      <c r="J78" s="339">
        <f>ROUND(+$D78*Volumes!H78,0)</f>
        <v>0</v>
      </c>
      <c r="K78" s="339">
        <f>ROUND(+$D78*Volumes!I78,0)</f>
        <v>0</v>
      </c>
      <c r="L78" s="339">
        <f>ROUND(+$D78*Volumes!J78,0)</f>
        <v>0</v>
      </c>
      <c r="M78" s="339">
        <f>ROUND(+$D78*Volumes!K78,0)</f>
        <v>0</v>
      </c>
      <c r="N78" s="339">
        <f>ROUND(+$D78*Volumes!L78,0)</f>
        <v>0</v>
      </c>
      <c r="O78" s="339">
        <f>ROUND(+$D78*Volumes!M78,0)</f>
        <v>0</v>
      </c>
      <c r="P78" s="339">
        <f>ROUND(+$D78*Volumes!N78,0)</f>
        <v>0</v>
      </c>
      <c r="Q78" s="339">
        <f>ROUND(+$D78*Volumes!O78,0)</f>
        <v>0</v>
      </c>
      <c r="R78" s="339">
        <f t="shared" si="14"/>
        <v>0</v>
      </c>
    </row>
    <row r="79" spans="1:18" x14ac:dyDescent="0.2">
      <c r="A79" s="137"/>
      <c r="B79" s="139"/>
      <c r="C79" s="154" t="s">
        <v>347</v>
      </c>
      <c r="D79" s="340">
        <v>0</v>
      </c>
      <c r="E79" s="344"/>
      <c r="F79" s="339">
        <f>ROUND(+$D79*Volumes!D79,0)</f>
        <v>0</v>
      </c>
      <c r="G79" s="339">
        <f>ROUND(+$D79*Volumes!E79,0)</f>
        <v>0</v>
      </c>
      <c r="H79" s="339">
        <f>ROUND(+$D79*Volumes!F79,0)</f>
        <v>0</v>
      </c>
      <c r="I79" s="339">
        <f>ROUND(+$D79*Volumes!G79,0)</f>
        <v>0</v>
      </c>
      <c r="J79" s="339">
        <f>ROUND(+$D79*Volumes!H79,0)</f>
        <v>0</v>
      </c>
      <c r="K79" s="339">
        <f>ROUND(+$D79*Volumes!I79,0)</f>
        <v>0</v>
      </c>
      <c r="L79" s="339">
        <f>ROUND(+$D79*Volumes!J79,0)</f>
        <v>0</v>
      </c>
      <c r="M79" s="339">
        <f>ROUND(+$D79*Volumes!K79,0)</f>
        <v>0</v>
      </c>
      <c r="N79" s="339">
        <f>ROUND(+$D79*Volumes!L79,0)</f>
        <v>0</v>
      </c>
      <c r="O79" s="339">
        <f>ROUND(+$D79*Volumes!M79,0)</f>
        <v>0</v>
      </c>
      <c r="P79" s="339">
        <f>ROUND(+$D79*Volumes!N79,0)</f>
        <v>0</v>
      </c>
      <c r="Q79" s="339">
        <f>ROUND(+$D79*Volumes!O79,0)</f>
        <v>0</v>
      </c>
      <c r="R79" s="339">
        <f t="shared" si="14"/>
        <v>0</v>
      </c>
    </row>
    <row r="80" spans="1:18" x14ac:dyDescent="0.2">
      <c r="A80" s="137"/>
      <c r="B80" s="139"/>
      <c r="C80" s="154" t="s">
        <v>348</v>
      </c>
      <c r="D80" s="340">
        <v>0</v>
      </c>
      <c r="E80" s="344"/>
      <c r="F80" s="345">
        <f>ROUND(+$D80*Volumes!D80,0)</f>
        <v>0</v>
      </c>
      <c r="G80" s="345">
        <f>ROUND(+$D80*Volumes!E80,0)</f>
        <v>0</v>
      </c>
      <c r="H80" s="345">
        <f>ROUND(+$D80*Volumes!F80,0)</f>
        <v>0</v>
      </c>
      <c r="I80" s="345">
        <f>ROUND(+$D80*Volumes!G80,0)</f>
        <v>0</v>
      </c>
      <c r="J80" s="345">
        <f>ROUND(+$D80*Volumes!H80,0)</f>
        <v>0</v>
      </c>
      <c r="K80" s="345">
        <f>ROUND(+$D80*Volumes!I80,0)</f>
        <v>0</v>
      </c>
      <c r="L80" s="345">
        <f>ROUND(+$D80*Volumes!J80,0)</f>
        <v>0</v>
      </c>
      <c r="M80" s="345">
        <f>ROUND(+$D80*Volumes!K80,0)</f>
        <v>0</v>
      </c>
      <c r="N80" s="345">
        <f>ROUND(+$D80*Volumes!L80,0)</f>
        <v>0</v>
      </c>
      <c r="O80" s="345">
        <f>ROUND(+$D80*Volumes!M80,0)</f>
        <v>0</v>
      </c>
      <c r="P80" s="345">
        <f>ROUND(+$D80*Volumes!N80,0)</f>
        <v>0</v>
      </c>
      <c r="Q80" s="345">
        <f>ROUND(+$D80*Volumes!O80,0)</f>
        <v>0</v>
      </c>
      <c r="R80" s="345">
        <f t="shared" si="14"/>
        <v>0</v>
      </c>
    </row>
    <row r="81" spans="1:18" x14ac:dyDescent="0.2">
      <c r="A81" s="137"/>
      <c r="B81" s="139"/>
      <c r="C81" s="129" t="s">
        <v>323</v>
      </c>
      <c r="D81" s="340">
        <v>0</v>
      </c>
      <c r="E81" s="320"/>
      <c r="F81" s="339">
        <f t="shared" ref="F81:H81" si="17">SUM(F75:F80)</f>
        <v>0</v>
      </c>
      <c r="G81" s="339">
        <f t="shared" si="17"/>
        <v>0</v>
      </c>
      <c r="H81" s="339">
        <f t="shared" si="17"/>
        <v>0</v>
      </c>
      <c r="I81" s="339">
        <f t="shared" ref="I81:Q81" si="18">SUM(I75:I80)</f>
        <v>0</v>
      </c>
      <c r="J81" s="339">
        <f t="shared" si="18"/>
        <v>0</v>
      </c>
      <c r="K81" s="339">
        <f t="shared" si="18"/>
        <v>0</v>
      </c>
      <c r="L81" s="339">
        <f t="shared" si="18"/>
        <v>0</v>
      </c>
      <c r="M81" s="339">
        <f t="shared" si="18"/>
        <v>0</v>
      </c>
      <c r="N81" s="339">
        <f t="shared" si="18"/>
        <v>0</v>
      </c>
      <c r="O81" s="339">
        <f t="shared" si="18"/>
        <v>0</v>
      </c>
      <c r="P81" s="339">
        <f t="shared" si="18"/>
        <v>0</v>
      </c>
      <c r="Q81" s="339">
        <f t="shared" si="18"/>
        <v>0</v>
      </c>
      <c r="R81" s="339">
        <f t="shared" si="14"/>
        <v>0</v>
      </c>
    </row>
    <row r="82" spans="1:18" x14ac:dyDescent="0.2">
      <c r="A82" s="137"/>
      <c r="B82" s="139"/>
      <c r="C82" s="129"/>
      <c r="D82" s="340"/>
      <c r="E82" s="320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39"/>
    </row>
    <row r="83" spans="1:18" hidden="1" x14ac:dyDescent="0.2">
      <c r="A83" s="137"/>
      <c r="B83" s="139"/>
      <c r="C83" s="129" t="s">
        <v>29</v>
      </c>
      <c r="D83" s="340">
        <v>0</v>
      </c>
      <c r="E83" s="320"/>
      <c r="F83" s="339"/>
      <c r="G83" s="339"/>
      <c r="H83" s="339"/>
      <c r="I83" s="339"/>
      <c r="J83" s="339"/>
      <c r="K83" s="339"/>
      <c r="L83" s="339"/>
      <c r="M83" s="339"/>
      <c r="N83" s="339"/>
      <c r="O83" s="339"/>
      <c r="P83" s="339"/>
      <c r="Q83" s="339"/>
      <c r="R83" s="339"/>
    </row>
    <row r="84" spans="1:18" hidden="1" x14ac:dyDescent="0.2">
      <c r="A84" s="137"/>
      <c r="B84" s="139"/>
      <c r="C84" s="129" t="s">
        <v>30</v>
      </c>
      <c r="D84" s="340">
        <v>0</v>
      </c>
      <c r="E84" s="320"/>
      <c r="F84" s="339"/>
      <c r="G84" s="339"/>
      <c r="H84" s="339"/>
      <c r="I84" s="339"/>
      <c r="J84" s="339"/>
      <c r="K84" s="339"/>
      <c r="L84" s="339"/>
      <c r="M84" s="339"/>
      <c r="N84" s="339"/>
      <c r="O84" s="339"/>
      <c r="P84" s="339"/>
      <c r="Q84" s="339"/>
      <c r="R84" s="339"/>
    </row>
    <row r="85" spans="1:18" ht="14.25" hidden="1" x14ac:dyDescent="0.2">
      <c r="A85" s="302"/>
      <c r="B85" s="139"/>
      <c r="C85" s="129"/>
      <c r="D85" s="340"/>
      <c r="E85" s="320"/>
      <c r="F85" s="339"/>
      <c r="G85" s="339"/>
      <c r="H85" s="339"/>
      <c r="I85" s="339"/>
      <c r="J85" s="339"/>
      <c r="K85" s="339"/>
      <c r="L85" s="339"/>
      <c r="M85" s="339"/>
      <c r="N85" s="339"/>
      <c r="O85" s="339"/>
      <c r="P85" s="339"/>
      <c r="Q85" s="339"/>
      <c r="R85" s="339"/>
    </row>
    <row r="86" spans="1:18" ht="13.5" customHeight="1" x14ac:dyDescent="0.2">
      <c r="A86" s="301"/>
      <c r="B86" s="137"/>
      <c r="C86" s="155"/>
      <c r="D86" s="340"/>
      <c r="E86" s="344"/>
      <c r="F86" s="339"/>
      <c r="G86" s="339"/>
      <c r="H86" s="339"/>
      <c r="I86" s="339"/>
      <c r="J86" s="339"/>
      <c r="K86" s="339"/>
      <c r="L86" s="339"/>
      <c r="M86" s="339"/>
      <c r="N86" s="339"/>
      <c r="O86" s="339"/>
      <c r="P86" s="339"/>
      <c r="Q86" s="339"/>
      <c r="R86" s="339"/>
    </row>
    <row r="87" spans="1:18" ht="15" x14ac:dyDescent="0.2">
      <c r="A87" s="300" t="s">
        <v>394</v>
      </c>
      <c r="B87" s="304"/>
      <c r="C87" s="305"/>
      <c r="D87" s="347"/>
      <c r="E87" s="347"/>
      <c r="F87" s="339"/>
      <c r="G87" s="339"/>
      <c r="H87" s="339"/>
      <c r="I87" s="339"/>
      <c r="J87" s="339"/>
      <c r="K87" s="339"/>
      <c r="L87" s="339"/>
      <c r="M87" s="339"/>
      <c r="N87" s="339"/>
      <c r="O87" s="339"/>
      <c r="P87" s="339"/>
      <c r="Q87" s="339"/>
      <c r="R87" s="339"/>
    </row>
    <row r="88" spans="1:18" ht="24.75" customHeight="1" x14ac:dyDescent="0.2">
      <c r="A88" s="137"/>
      <c r="B88" s="138"/>
      <c r="C88" s="155"/>
      <c r="D88" s="340"/>
      <c r="E88" s="348"/>
      <c r="F88" s="339"/>
      <c r="G88" s="339"/>
      <c r="H88" s="339"/>
      <c r="I88" s="339"/>
      <c r="J88" s="339"/>
      <c r="K88" s="339"/>
      <c r="L88" s="339"/>
      <c r="M88" s="339"/>
      <c r="N88" s="339"/>
      <c r="O88" s="339"/>
      <c r="P88" s="339"/>
      <c r="Q88" s="339"/>
      <c r="R88" s="339"/>
    </row>
    <row r="89" spans="1:18" ht="14.25" x14ac:dyDescent="0.2">
      <c r="A89" s="156"/>
      <c r="B89" s="137" t="s">
        <v>23</v>
      </c>
      <c r="C89" s="155" t="s">
        <v>12</v>
      </c>
      <c r="D89" s="340"/>
      <c r="E89" s="348"/>
      <c r="F89" s="134">
        <f t="shared" ref="F89:Q89" si="19">+F6+F7</f>
        <v>335242</v>
      </c>
      <c r="G89" s="134">
        <f t="shared" si="19"/>
        <v>627638</v>
      </c>
      <c r="H89" s="134">
        <f t="shared" si="19"/>
        <v>886647</v>
      </c>
      <c r="I89" s="134">
        <f t="shared" si="19"/>
        <v>876648</v>
      </c>
      <c r="J89" s="134">
        <f t="shared" si="19"/>
        <v>709304</v>
      </c>
      <c r="K89" s="134">
        <f t="shared" si="19"/>
        <v>622017</v>
      </c>
      <c r="L89" s="134">
        <f t="shared" si="19"/>
        <v>442836</v>
      </c>
      <c r="M89" s="134">
        <f t="shared" si="19"/>
        <v>264292</v>
      </c>
      <c r="N89" s="134">
        <f t="shared" si="19"/>
        <v>166394</v>
      </c>
      <c r="O89" s="134">
        <f t="shared" si="19"/>
        <v>139101</v>
      </c>
      <c r="P89" s="134">
        <f t="shared" si="19"/>
        <v>138504</v>
      </c>
      <c r="Q89" s="134">
        <f t="shared" si="19"/>
        <v>152113</v>
      </c>
      <c r="R89" s="6">
        <f t="shared" ref="R89:R91" si="20">SUM(F89:Q89)</f>
        <v>5360736</v>
      </c>
    </row>
    <row r="90" spans="1:18" ht="14.25" x14ac:dyDescent="0.2">
      <c r="A90" s="302"/>
      <c r="B90" s="138"/>
      <c r="C90" s="155" t="s">
        <v>26</v>
      </c>
      <c r="D90" s="340"/>
      <c r="E90" s="348"/>
      <c r="F90" s="134">
        <f t="shared" ref="F90:Q90" si="21">+F8+F14+F22+F10+F9</f>
        <v>149098</v>
      </c>
      <c r="G90" s="134">
        <f t="shared" si="21"/>
        <v>258892</v>
      </c>
      <c r="H90" s="134">
        <f t="shared" si="21"/>
        <v>361236</v>
      </c>
      <c r="I90" s="134">
        <f t="shared" si="21"/>
        <v>357564</v>
      </c>
      <c r="J90" s="134">
        <f t="shared" si="21"/>
        <v>291690</v>
      </c>
      <c r="K90" s="134">
        <f t="shared" si="21"/>
        <v>258874</v>
      </c>
      <c r="L90" s="134">
        <f t="shared" si="21"/>
        <v>190329</v>
      </c>
      <c r="M90" s="134">
        <f t="shared" si="21"/>
        <v>126454</v>
      </c>
      <c r="N90" s="134">
        <f t="shared" si="21"/>
        <v>92665</v>
      </c>
      <c r="O90" s="134">
        <f t="shared" si="21"/>
        <v>80405</v>
      </c>
      <c r="P90" s="134">
        <f t="shared" si="21"/>
        <v>79131</v>
      </c>
      <c r="Q90" s="134">
        <f t="shared" si="21"/>
        <v>81249</v>
      </c>
      <c r="R90" s="6">
        <f t="shared" si="20"/>
        <v>2327587</v>
      </c>
    </row>
    <row r="91" spans="1:18" ht="14.25" x14ac:dyDescent="0.2">
      <c r="A91" s="302"/>
      <c r="B91" s="138"/>
      <c r="C91" s="155" t="s">
        <v>27</v>
      </c>
      <c r="D91" s="340"/>
      <c r="E91" s="348"/>
      <c r="F91" s="134">
        <f t="shared" ref="F91:Q91" si="22">+F24+F28+F36</f>
        <v>22524</v>
      </c>
      <c r="G91" s="134">
        <f t="shared" si="22"/>
        <v>27134</v>
      </c>
      <c r="H91" s="134">
        <f t="shared" si="22"/>
        <v>34503</v>
      </c>
      <c r="I91" s="134">
        <f t="shared" si="22"/>
        <v>42119</v>
      </c>
      <c r="J91" s="134">
        <f t="shared" si="22"/>
        <v>34450</v>
      </c>
      <c r="K91" s="134">
        <f t="shared" si="22"/>
        <v>35427</v>
      </c>
      <c r="L91" s="134">
        <f t="shared" si="22"/>
        <v>31110</v>
      </c>
      <c r="M91" s="134">
        <f t="shared" si="22"/>
        <v>23694</v>
      </c>
      <c r="N91" s="134">
        <f t="shared" si="22"/>
        <v>19970</v>
      </c>
      <c r="O91" s="134">
        <f t="shared" si="22"/>
        <v>19316</v>
      </c>
      <c r="P91" s="134">
        <f t="shared" si="22"/>
        <v>17714</v>
      </c>
      <c r="Q91" s="134">
        <f t="shared" si="22"/>
        <v>18238</v>
      </c>
      <c r="R91" s="6">
        <f t="shared" si="20"/>
        <v>326199</v>
      </c>
    </row>
    <row r="92" spans="1:18" ht="14.25" x14ac:dyDescent="0.2">
      <c r="A92" s="302"/>
      <c r="B92" s="137"/>
      <c r="C92" s="155" t="s">
        <v>28</v>
      </c>
      <c r="D92" s="340"/>
      <c r="E92" s="348"/>
      <c r="F92" s="279">
        <f t="shared" ref="F92:R92" si="23">+F40+F48</f>
        <v>3896</v>
      </c>
      <c r="G92" s="279">
        <f t="shared" si="23"/>
        <v>4694</v>
      </c>
      <c r="H92" s="279">
        <f t="shared" si="23"/>
        <v>5484</v>
      </c>
      <c r="I92" s="279">
        <f t="shared" si="23"/>
        <v>4877</v>
      </c>
      <c r="J92" s="279">
        <f t="shared" si="23"/>
        <v>4837</v>
      </c>
      <c r="K92" s="279">
        <f t="shared" si="23"/>
        <v>4467</v>
      </c>
      <c r="L92" s="279">
        <f t="shared" si="23"/>
        <v>4011</v>
      </c>
      <c r="M92" s="279">
        <f t="shared" si="23"/>
        <v>3586</v>
      </c>
      <c r="N92" s="279">
        <f t="shared" si="23"/>
        <v>3504</v>
      </c>
      <c r="O92" s="279">
        <f t="shared" si="23"/>
        <v>3011</v>
      </c>
      <c r="P92" s="279">
        <f t="shared" si="23"/>
        <v>3223</v>
      </c>
      <c r="Q92" s="279">
        <f t="shared" si="23"/>
        <v>3452</v>
      </c>
      <c r="R92" s="7">
        <f t="shared" si="23"/>
        <v>49042</v>
      </c>
    </row>
    <row r="93" spans="1:18" ht="14.25" x14ac:dyDescent="0.2">
      <c r="A93" s="302"/>
      <c r="B93" s="137"/>
      <c r="C93" s="155"/>
      <c r="D93" s="340"/>
      <c r="E93" s="348"/>
      <c r="F93" s="134">
        <f t="shared" ref="F93:H93" si="24">SUM(F89:F92)</f>
        <v>510760</v>
      </c>
      <c r="G93" s="134">
        <f t="shared" si="24"/>
        <v>918358</v>
      </c>
      <c r="H93" s="134">
        <f t="shared" si="24"/>
        <v>1287870</v>
      </c>
      <c r="I93" s="134">
        <f t="shared" ref="I93:R93" si="25">SUM(I89:I92)</f>
        <v>1281208</v>
      </c>
      <c r="J93" s="134">
        <f t="shared" si="25"/>
        <v>1040281</v>
      </c>
      <c r="K93" s="134">
        <f t="shared" si="25"/>
        <v>920785</v>
      </c>
      <c r="L93" s="134">
        <f t="shared" si="25"/>
        <v>668286</v>
      </c>
      <c r="M93" s="134">
        <f t="shared" si="25"/>
        <v>418026</v>
      </c>
      <c r="N93" s="134">
        <f t="shared" si="25"/>
        <v>282533</v>
      </c>
      <c r="O93" s="134">
        <f t="shared" si="25"/>
        <v>241833</v>
      </c>
      <c r="P93" s="134">
        <f t="shared" si="25"/>
        <v>238572</v>
      </c>
      <c r="Q93" s="134">
        <f t="shared" si="25"/>
        <v>255052</v>
      </c>
      <c r="R93" s="6">
        <f t="shared" si="25"/>
        <v>8063564</v>
      </c>
    </row>
    <row r="94" spans="1:18" ht="14.25" x14ac:dyDescent="0.2">
      <c r="A94" s="302"/>
      <c r="B94" s="137"/>
      <c r="C94" s="155"/>
      <c r="D94" s="340"/>
      <c r="E94" s="348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6"/>
    </row>
    <row r="95" spans="1:18" ht="14.25" x14ac:dyDescent="0.2">
      <c r="A95" s="302"/>
      <c r="B95" s="139" t="s">
        <v>24</v>
      </c>
      <c r="C95" s="155" t="s">
        <v>26</v>
      </c>
      <c r="D95" s="340"/>
      <c r="E95" s="340"/>
      <c r="F95" s="134">
        <f t="shared" ref="F95:Q95" si="26">F61+F53</f>
        <v>0</v>
      </c>
      <c r="G95" s="134">
        <f t="shared" si="26"/>
        <v>0</v>
      </c>
      <c r="H95" s="134">
        <f t="shared" si="26"/>
        <v>0</v>
      </c>
      <c r="I95" s="134">
        <f t="shared" si="26"/>
        <v>0</v>
      </c>
      <c r="J95" s="134">
        <f t="shared" si="26"/>
        <v>0</v>
      </c>
      <c r="K95" s="134">
        <f t="shared" si="26"/>
        <v>0</v>
      </c>
      <c r="L95" s="134">
        <f t="shared" si="26"/>
        <v>0</v>
      </c>
      <c r="M95" s="134">
        <f t="shared" si="26"/>
        <v>0</v>
      </c>
      <c r="N95" s="134">
        <f t="shared" si="26"/>
        <v>0</v>
      </c>
      <c r="O95" s="134">
        <f t="shared" si="26"/>
        <v>0</v>
      </c>
      <c r="P95" s="134">
        <f t="shared" si="26"/>
        <v>0</v>
      </c>
      <c r="Q95" s="134">
        <f t="shared" si="26"/>
        <v>0</v>
      </c>
      <c r="R95" s="6">
        <f t="shared" ref="R95:R98" si="27">SUM(F95:Q95)</f>
        <v>0</v>
      </c>
    </row>
    <row r="96" spans="1:18" ht="14.25" x14ac:dyDescent="0.2">
      <c r="A96" s="302"/>
      <c r="B96" s="139"/>
      <c r="C96" s="155" t="s">
        <v>27</v>
      </c>
      <c r="D96" s="340"/>
      <c r="E96" s="348"/>
      <c r="F96" s="134">
        <f t="shared" ref="F96:Q96" si="28">+F65+F73</f>
        <v>0</v>
      </c>
      <c r="G96" s="134">
        <f t="shared" si="28"/>
        <v>0</v>
      </c>
      <c r="H96" s="134">
        <f t="shared" si="28"/>
        <v>0</v>
      </c>
      <c r="I96" s="134">
        <f t="shared" si="28"/>
        <v>0</v>
      </c>
      <c r="J96" s="134">
        <f t="shared" si="28"/>
        <v>0</v>
      </c>
      <c r="K96" s="134">
        <f t="shared" si="28"/>
        <v>0</v>
      </c>
      <c r="L96" s="134">
        <f t="shared" si="28"/>
        <v>0</v>
      </c>
      <c r="M96" s="134">
        <f t="shared" si="28"/>
        <v>0</v>
      </c>
      <c r="N96" s="134">
        <f t="shared" si="28"/>
        <v>0</v>
      </c>
      <c r="O96" s="134">
        <f t="shared" si="28"/>
        <v>0</v>
      </c>
      <c r="P96" s="134">
        <f t="shared" si="28"/>
        <v>0</v>
      </c>
      <c r="Q96" s="134">
        <f t="shared" si="28"/>
        <v>0</v>
      </c>
      <c r="R96" s="6">
        <f t="shared" si="27"/>
        <v>0</v>
      </c>
    </row>
    <row r="97" spans="1:18" ht="14.25" x14ac:dyDescent="0.2">
      <c r="A97" s="302"/>
      <c r="B97" s="139"/>
      <c r="C97" s="155" t="s">
        <v>28</v>
      </c>
      <c r="D97" s="340"/>
      <c r="E97" s="348"/>
      <c r="F97" s="134">
        <f t="shared" ref="F97:Q97" si="29">+F81</f>
        <v>0</v>
      </c>
      <c r="G97" s="134">
        <f t="shared" si="29"/>
        <v>0</v>
      </c>
      <c r="H97" s="134">
        <f t="shared" si="29"/>
        <v>0</v>
      </c>
      <c r="I97" s="134">
        <f t="shared" si="29"/>
        <v>0</v>
      </c>
      <c r="J97" s="134">
        <f t="shared" si="29"/>
        <v>0</v>
      </c>
      <c r="K97" s="134">
        <f t="shared" si="29"/>
        <v>0</v>
      </c>
      <c r="L97" s="134">
        <f t="shared" si="29"/>
        <v>0</v>
      </c>
      <c r="M97" s="134">
        <f t="shared" si="29"/>
        <v>0</v>
      </c>
      <c r="N97" s="134">
        <f t="shared" si="29"/>
        <v>0</v>
      </c>
      <c r="O97" s="134">
        <f t="shared" si="29"/>
        <v>0</v>
      </c>
      <c r="P97" s="134">
        <f t="shared" si="29"/>
        <v>0</v>
      </c>
      <c r="Q97" s="134">
        <f t="shared" si="29"/>
        <v>0</v>
      </c>
      <c r="R97" s="6">
        <f t="shared" si="27"/>
        <v>0</v>
      </c>
    </row>
    <row r="98" spans="1:18" ht="14.25" x14ac:dyDescent="0.2">
      <c r="A98" s="302"/>
      <c r="B98" s="139"/>
      <c r="C98" s="129" t="s">
        <v>416</v>
      </c>
      <c r="D98" s="340"/>
      <c r="E98" s="323"/>
      <c r="F98" s="134">
        <f t="shared" ref="F98:Q98" si="30">+F83</f>
        <v>0</v>
      </c>
      <c r="G98" s="134">
        <f t="shared" si="30"/>
        <v>0</v>
      </c>
      <c r="H98" s="134">
        <f t="shared" si="30"/>
        <v>0</v>
      </c>
      <c r="I98" s="134">
        <f t="shared" si="30"/>
        <v>0</v>
      </c>
      <c r="J98" s="134">
        <f t="shared" si="30"/>
        <v>0</v>
      </c>
      <c r="K98" s="134">
        <f t="shared" si="30"/>
        <v>0</v>
      </c>
      <c r="L98" s="134">
        <f t="shared" si="30"/>
        <v>0</v>
      </c>
      <c r="M98" s="134">
        <f t="shared" si="30"/>
        <v>0</v>
      </c>
      <c r="N98" s="134">
        <f t="shared" si="30"/>
        <v>0</v>
      </c>
      <c r="O98" s="134">
        <f t="shared" si="30"/>
        <v>0</v>
      </c>
      <c r="P98" s="134">
        <f t="shared" si="30"/>
        <v>0</v>
      </c>
      <c r="Q98" s="134">
        <f t="shared" si="30"/>
        <v>0</v>
      </c>
      <c r="R98" s="6">
        <f t="shared" si="27"/>
        <v>0</v>
      </c>
    </row>
    <row r="99" spans="1:18" ht="14.25" x14ac:dyDescent="0.2">
      <c r="A99" s="302"/>
      <c r="B99" s="139"/>
      <c r="C99" s="155"/>
      <c r="D99" s="340"/>
      <c r="E99" s="348"/>
      <c r="F99" s="134">
        <f t="shared" ref="F99:R99" si="31">SUM(F95:F98)</f>
        <v>0</v>
      </c>
      <c r="G99" s="134">
        <f t="shared" si="31"/>
        <v>0</v>
      </c>
      <c r="H99" s="134">
        <f t="shared" si="31"/>
        <v>0</v>
      </c>
      <c r="I99" s="134">
        <f t="shared" si="31"/>
        <v>0</v>
      </c>
      <c r="J99" s="134">
        <f t="shared" si="31"/>
        <v>0</v>
      </c>
      <c r="K99" s="134">
        <f t="shared" si="31"/>
        <v>0</v>
      </c>
      <c r="L99" s="134">
        <f t="shared" si="31"/>
        <v>0</v>
      </c>
      <c r="M99" s="134">
        <f t="shared" si="31"/>
        <v>0</v>
      </c>
      <c r="N99" s="134">
        <f t="shared" si="31"/>
        <v>0</v>
      </c>
      <c r="O99" s="134">
        <f t="shared" si="31"/>
        <v>0</v>
      </c>
      <c r="P99" s="134">
        <f t="shared" si="31"/>
        <v>0</v>
      </c>
      <c r="Q99" s="134">
        <f t="shared" si="31"/>
        <v>0</v>
      </c>
      <c r="R99" s="6">
        <f t="shared" si="31"/>
        <v>0</v>
      </c>
    </row>
    <row r="100" spans="1:18" ht="14.25" x14ac:dyDescent="0.2">
      <c r="A100" s="302"/>
      <c r="B100" s="139"/>
      <c r="C100" s="155"/>
      <c r="D100" s="340"/>
      <c r="E100" s="348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79"/>
      <c r="R100" s="7"/>
    </row>
    <row r="101" spans="1:18" ht="14.25" x14ac:dyDescent="0.2">
      <c r="A101" s="302"/>
      <c r="B101" s="139"/>
      <c r="C101" s="139" t="s">
        <v>25</v>
      </c>
      <c r="D101" s="340"/>
      <c r="E101" s="324"/>
      <c r="F101" s="134">
        <f t="shared" ref="F101:R101" si="32">+F99+F93</f>
        <v>510760</v>
      </c>
      <c r="G101" s="134">
        <f t="shared" si="32"/>
        <v>918358</v>
      </c>
      <c r="H101" s="134">
        <f t="shared" si="32"/>
        <v>1287870</v>
      </c>
      <c r="I101" s="134">
        <f t="shared" si="32"/>
        <v>1281208</v>
      </c>
      <c r="J101" s="134">
        <f t="shared" si="32"/>
        <v>1040281</v>
      </c>
      <c r="K101" s="134">
        <f t="shared" si="32"/>
        <v>920785</v>
      </c>
      <c r="L101" s="134">
        <f t="shared" si="32"/>
        <v>668286</v>
      </c>
      <c r="M101" s="134">
        <f t="shared" si="32"/>
        <v>418026</v>
      </c>
      <c r="N101" s="134">
        <f t="shared" si="32"/>
        <v>282533</v>
      </c>
      <c r="O101" s="134">
        <f t="shared" si="32"/>
        <v>241833</v>
      </c>
      <c r="P101" s="134">
        <f t="shared" si="32"/>
        <v>238572</v>
      </c>
      <c r="Q101" s="134">
        <f t="shared" si="32"/>
        <v>255052</v>
      </c>
      <c r="R101" s="6">
        <f t="shared" si="32"/>
        <v>8063564</v>
      </c>
    </row>
    <row r="102" spans="1:18" ht="14.25" x14ac:dyDescent="0.2">
      <c r="A102" s="346"/>
      <c r="B102" s="139"/>
      <c r="C102" s="342"/>
      <c r="D102" s="340"/>
      <c r="E102" s="348"/>
      <c r="F102" s="339"/>
      <c r="G102" s="339"/>
      <c r="H102" s="339"/>
      <c r="I102" s="339"/>
      <c r="J102" s="339"/>
      <c r="K102" s="339"/>
      <c r="L102" s="339"/>
      <c r="M102" s="339"/>
      <c r="N102" s="339"/>
      <c r="O102" s="339"/>
      <c r="P102" s="339"/>
      <c r="Q102" s="339"/>
      <c r="R102" s="339"/>
    </row>
  </sheetData>
  <printOptions horizontalCentered="1"/>
  <pageMargins left="0.5" right="0.5" top="0.5" bottom="0.5" header="0.25" footer="0.25"/>
  <pageSetup scale="43" fitToHeight="0" orientation="landscape" r:id="rId1"/>
  <headerFooter alignWithMargins="0">
    <oddFooter>&amp;C&amp;8&amp;F &amp;D &amp;T&amp;R&amp;"Tahoma,Regular"&amp;8&amp;A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theme="4" tint="0.39997558519241921"/>
    <pageSetUpPr fitToPage="1"/>
  </sheetPr>
  <dimension ref="A1:S102"/>
  <sheetViews>
    <sheetView zoomScale="80" zoomScaleNormal="80" workbookViewId="0">
      <pane xSplit="4" ySplit="4" topLeftCell="E59" activePane="bottomRight" state="frozen"/>
      <selection activeCell="K106" sqref="K106"/>
      <selection pane="topRight" activeCell="K106" sqref="K106"/>
      <selection pane="bottomLeft" activeCell="K106" sqref="K106"/>
      <selection pane="bottomRight" activeCell="G98" sqref="G98"/>
    </sheetView>
  </sheetViews>
  <sheetFormatPr defaultRowHeight="12.75" x14ac:dyDescent="0.2"/>
  <cols>
    <col min="1" max="1" width="13.7109375" style="12" customWidth="1"/>
    <col min="2" max="2" width="9.140625" style="12"/>
    <col min="3" max="3" width="32.7109375" style="12" bestFit="1" customWidth="1"/>
    <col min="4" max="4" width="9.7109375" style="89" bestFit="1" customWidth="1"/>
    <col min="5" max="16" width="14.7109375" style="12" customWidth="1"/>
    <col min="17" max="17" width="14.7109375" style="241" customWidth="1"/>
    <col min="18" max="22" width="14.7109375" style="12" customWidth="1"/>
    <col min="23" max="23" width="9" style="12" customWidth="1"/>
    <col min="24" max="124" width="9.140625" style="12"/>
    <col min="125" max="125" width="13.7109375" style="12" customWidth="1"/>
    <col min="126" max="126" width="9.140625" style="12"/>
    <col min="127" max="127" width="32.7109375" style="12" bestFit="1" customWidth="1"/>
    <col min="128" max="128" width="9.7109375" style="12" bestFit="1" customWidth="1"/>
    <col min="129" max="278" width="14.7109375" style="12" customWidth="1"/>
    <col min="279" max="279" width="9" style="12" customWidth="1"/>
    <col min="280" max="380" width="9.140625" style="12"/>
    <col min="381" max="381" width="13.7109375" style="12" customWidth="1"/>
    <col min="382" max="382" width="9.140625" style="12"/>
    <col min="383" max="383" width="32.7109375" style="12" bestFit="1" customWidth="1"/>
    <col min="384" max="384" width="9.7109375" style="12" bestFit="1" customWidth="1"/>
    <col min="385" max="534" width="14.7109375" style="12" customWidth="1"/>
    <col min="535" max="535" width="9" style="12" customWidth="1"/>
    <col min="536" max="636" width="9.140625" style="12"/>
    <col min="637" max="637" width="13.7109375" style="12" customWidth="1"/>
    <col min="638" max="638" width="9.140625" style="12"/>
    <col min="639" max="639" width="32.7109375" style="12" bestFit="1" customWidth="1"/>
    <col min="640" max="640" width="9.7109375" style="12" bestFit="1" customWidth="1"/>
    <col min="641" max="790" width="14.7109375" style="12" customWidth="1"/>
    <col min="791" max="791" width="9" style="12" customWidth="1"/>
    <col min="792" max="892" width="9.140625" style="12"/>
    <col min="893" max="893" width="13.7109375" style="12" customWidth="1"/>
    <col min="894" max="894" width="9.140625" style="12"/>
    <col min="895" max="895" width="32.7109375" style="12" bestFit="1" customWidth="1"/>
    <col min="896" max="896" width="9.7109375" style="12" bestFit="1" customWidth="1"/>
    <col min="897" max="1046" width="14.7109375" style="12" customWidth="1"/>
    <col min="1047" max="1047" width="9" style="12" customWidth="1"/>
    <col min="1048" max="1148" width="9.140625" style="12"/>
    <col min="1149" max="1149" width="13.7109375" style="12" customWidth="1"/>
    <col min="1150" max="1150" width="9.140625" style="12"/>
    <col min="1151" max="1151" width="32.7109375" style="12" bestFit="1" customWidth="1"/>
    <col min="1152" max="1152" width="9.7109375" style="12" bestFit="1" customWidth="1"/>
    <col min="1153" max="1302" width="14.7109375" style="12" customWidth="1"/>
    <col min="1303" max="1303" width="9" style="12" customWidth="1"/>
    <col min="1304" max="1404" width="9.140625" style="12"/>
    <col min="1405" max="1405" width="13.7109375" style="12" customWidth="1"/>
    <col min="1406" max="1406" width="9.140625" style="12"/>
    <col min="1407" max="1407" width="32.7109375" style="12" bestFit="1" customWidth="1"/>
    <col min="1408" max="1408" width="9.7109375" style="12" bestFit="1" customWidth="1"/>
    <col min="1409" max="1558" width="14.7109375" style="12" customWidth="1"/>
    <col min="1559" max="1559" width="9" style="12" customWidth="1"/>
    <col min="1560" max="1660" width="9.140625" style="12"/>
    <col min="1661" max="1661" width="13.7109375" style="12" customWidth="1"/>
    <col min="1662" max="1662" width="9.140625" style="12"/>
    <col min="1663" max="1663" width="32.7109375" style="12" bestFit="1" customWidth="1"/>
    <col min="1664" max="1664" width="9.7109375" style="12" bestFit="1" customWidth="1"/>
    <col min="1665" max="1814" width="14.7109375" style="12" customWidth="1"/>
    <col min="1815" max="1815" width="9" style="12" customWidth="1"/>
    <col min="1816" max="1916" width="9.140625" style="12"/>
    <col min="1917" max="1917" width="13.7109375" style="12" customWidth="1"/>
    <col min="1918" max="1918" width="9.140625" style="12"/>
    <col min="1919" max="1919" width="32.7109375" style="12" bestFit="1" customWidth="1"/>
    <col min="1920" max="1920" width="9.7109375" style="12" bestFit="1" customWidth="1"/>
    <col min="1921" max="2070" width="14.7109375" style="12" customWidth="1"/>
    <col min="2071" max="2071" width="9" style="12" customWidth="1"/>
    <col min="2072" max="2172" width="9.140625" style="12"/>
    <col min="2173" max="2173" width="13.7109375" style="12" customWidth="1"/>
    <col min="2174" max="2174" width="9.140625" style="12"/>
    <col min="2175" max="2175" width="32.7109375" style="12" bestFit="1" customWidth="1"/>
    <col min="2176" max="2176" width="9.7109375" style="12" bestFit="1" customWidth="1"/>
    <col min="2177" max="2326" width="14.7109375" style="12" customWidth="1"/>
    <col min="2327" max="2327" width="9" style="12" customWidth="1"/>
    <col min="2328" max="2428" width="9.140625" style="12"/>
    <col min="2429" max="2429" width="13.7109375" style="12" customWidth="1"/>
    <col min="2430" max="2430" width="9.140625" style="12"/>
    <col min="2431" max="2431" width="32.7109375" style="12" bestFit="1" customWidth="1"/>
    <col min="2432" max="2432" width="9.7109375" style="12" bestFit="1" customWidth="1"/>
    <col min="2433" max="2582" width="14.7109375" style="12" customWidth="1"/>
    <col min="2583" max="2583" width="9" style="12" customWidth="1"/>
    <col min="2584" max="2684" width="9.140625" style="12"/>
    <col min="2685" max="2685" width="13.7109375" style="12" customWidth="1"/>
    <col min="2686" max="2686" width="9.140625" style="12"/>
    <col min="2687" max="2687" width="32.7109375" style="12" bestFit="1" customWidth="1"/>
    <col min="2688" max="2688" width="9.7109375" style="12" bestFit="1" customWidth="1"/>
    <col min="2689" max="2838" width="14.7109375" style="12" customWidth="1"/>
    <col min="2839" max="2839" width="9" style="12" customWidth="1"/>
    <col min="2840" max="2940" width="9.140625" style="12"/>
    <col min="2941" max="2941" width="13.7109375" style="12" customWidth="1"/>
    <col min="2942" max="2942" width="9.140625" style="12"/>
    <col min="2943" max="2943" width="32.7109375" style="12" bestFit="1" customWidth="1"/>
    <col min="2944" max="2944" width="9.7109375" style="12" bestFit="1" customWidth="1"/>
    <col min="2945" max="3094" width="14.7109375" style="12" customWidth="1"/>
    <col min="3095" max="3095" width="9" style="12" customWidth="1"/>
    <col min="3096" max="3196" width="9.140625" style="12"/>
    <col min="3197" max="3197" width="13.7109375" style="12" customWidth="1"/>
    <col min="3198" max="3198" width="9.140625" style="12"/>
    <col min="3199" max="3199" width="32.7109375" style="12" bestFit="1" customWidth="1"/>
    <col min="3200" max="3200" width="9.7109375" style="12" bestFit="1" customWidth="1"/>
    <col min="3201" max="3350" width="14.7109375" style="12" customWidth="1"/>
    <col min="3351" max="3351" width="9" style="12" customWidth="1"/>
    <col min="3352" max="3452" width="9.140625" style="12"/>
    <col min="3453" max="3453" width="13.7109375" style="12" customWidth="1"/>
    <col min="3454" max="3454" width="9.140625" style="12"/>
    <col min="3455" max="3455" width="32.7109375" style="12" bestFit="1" customWidth="1"/>
    <col min="3456" max="3456" width="9.7109375" style="12" bestFit="1" customWidth="1"/>
    <col min="3457" max="3606" width="14.7109375" style="12" customWidth="1"/>
    <col min="3607" max="3607" width="9" style="12" customWidth="1"/>
    <col min="3608" max="3708" width="9.140625" style="12"/>
    <col min="3709" max="3709" width="13.7109375" style="12" customWidth="1"/>
    <col min="3710" max="3710" width="9.140625" style="12"/>
    <col min="3711" max="3711" width="32.7109375" style="12" bestFit="1" customWidth="1"/>
    <col min="3712" max="3712" width="9.7109375" style="12" bestFit="1" customWidth="1"/>
    <col min="3713" max="3862" width="14.7109375" style="12" customWidth="1"/>
    <col min="3863" max="3863" width="9" style="12" customWidth="1"/>
    <col min="3864" max="3964" width="9.140625" style="12"/>
    <col min="3965" max="3965" width="13.7109375" style="12" customWidth="1"/>
    <col min="3966" max="3966" width="9.140625" style="12"/>
    <col min="3967" max="3967" width="32.7109375" style="12" bestFit="1" customWidth="1"/>
    <col min="3968" max="3968" width="9.7109375" style="12" bestFit="1" customWidth="1"/>
    <col min="3969" max="4118" width="14.7109375" style="12" customWidth="1"/>
    <col min="4119" max="4119" width="9" style="12" customWidth="1"/>
    <col min="4120" max="4220" width="9.140625" style="12"/>
    <col min="4221" max="4221" width="13.7109375" style="12" customWidth="1"/>
    <col min="4222" max="4222" width="9.140625" style="12"/>
    <col min="4223" max="4223" width="32.7109375" style="12" bestFit="1" customWidth="1"/>
    <col min="4224" max="4224" width="9.7109375" style="12" bestFit="1" customWidth="1"/>
    <col min="4225" max="4374" width="14.7109375" style="12" customWidth="1"/>
    <col min="4375" max="4375" width="9" style="12" customWidth="1"/>
    <col min="4376" max="4476" width="9.140625" style="12"/>
    <col min="4477" max="4477" width="13.7109375" style="12" customWidth="1"/>
    <col min="4478" max="4478" width="9.140625" style="12"/>
    <col min="4479" max="4479" width="32.7109375" style="12" bestFit="1" customWidth="1"/>
    <col min="4480" max="4480" width="9.7109375" style="12" bestFit="1" customWidth="1"/>
    <col min="4481" max="4630" width="14.7109375" style="12" customWidth="1"/>
    <col min="4631" max="4631" width="9" style="12" customWidth="1"/>
    <col min="4632" max="4732" width="9.140625" style="12"/>
    <col min="4733" max="4733" width="13.7109375" style="12" customWidth="1"/>
    <col min="4734" max="4734" width="9.140625" style="12"/>
    <col min="4735" max="4735" width="32.7109375" style="12" bestFit="1" customWidth="1"/>
    <col min="4736" max="4736" width="9.7109375" style="12" bestFit="1" customWidth="1"/>
    <col min="4737" max="4886" width="14.7109375" style="12" customWidth="1"/>
    <col min="4887" max="4887" width="9" style="12" customWidth="1"/>
    <col min="4888" max="4988" width="9.140625" style="12"/>
    <col min="4989" max="4989" width="13.7109375" style="12" customWidth="1"/>
    <col min="4990" max="4990" width="9.140625" style="12"/>
    <col min="4991" max="4991" width="32.7109375" style="12" bestFit="1" customWidth="1"/>
    <col min="4992" max="4992" width="9.7109375" style="12" bestFit="1" customWidth="1"/>
    <col min="4993" max="5142" width="14.7109375" style="12" customWidth="1"/>
    <col min="5143" max="5143" width="9" style="12" customWidth="1"/>
    <col min="5144" max="5244" width="9.140625" style="12"/>
    <col min="5245" max="5245" width="13.7109375" style="12" customWidth="1"/>
    <col min="5246" max="5246" width="9.140625" style="12"/>
    <col min="5247" max="5247" width="32.7109375" style="12" bestFit="1" customWidth="1"/>
    <col min="5248" max="5248" width="9.7109375" style="12" bestFit="1" customWidth="1"/>
    <col min="5249" max="5398" width="14.7109375" style="12" customWidth="1"/>
    <col min="5399" max="5399" width="9" style="12" customWidth="1"/>
    <col min="5400" max="5500" width="9.140625" style="12"/>
    <col min="5501" max="5501" width="13.7109375" style="12" customWidth="1"/>
    <col min="5502" max="5502" width="9.140625" style="12"/>
    <col min="5503" max="5503" width="32.7109375" style="12" bestFit="1" customWidth="1"/>
    <col min="5504" max="5504" width="9.7109375" style="12" bestFit="1" customWidth="1"/>
    <col min="5505" max="5654" width="14.7109375" style="12" customWidth="1"/>
    <col min="5655" max="5655" width="9" style="12" customWidth="1"/>
    <col min="5656" max="5756" width="9.140625" style="12"/>
    <col min="5757" max="5757" width="13.7109375" style="12" customWidth="1"/>
    <col min="5758" max="5758" width="9.140625" style="12"/>
    <col min="5759" max="5759" width="32.7109375" style="12" bestFit="1" customWidth="1"/>
    <col min="5760" max="5760" width="9.7109375" style="12" bestFit="1" customWidth="1"/>
    <col min="5761" max="5910" width="14.7109375" style="12" customWidth="1"/>
    <col min="5911" max="5911" width="9" style="12" customWidth="1"/>
    <col min="5912" max="6012" width="9.140625" style="12"/>
    <col min="6013" max="6013" width="13.7109375" style="12" customWidth="1"/>
    <col min="6014" max="6014" width="9.140625" style="12"/>
    <col min="6015" max="6015" width="32.7109375" style="12" bestFit="1" customWidth="1"/>
    <col min="6016" max="6016" width="9.7109375" style="12" bestFit="1" customWidth="1"/>
    <col min="6017" max="6166" width="14.7109375" style="12" customWidth="1"/>
    <col min="6167" max="6167" width="9" style="12" customWidth="1"/>
    <col min="6168" max="6268" width="9.140625" style="12"/>
    <col min="6269" max="6269" width="13.7109375" style="12" customWidth="1"/>
    <col min="6270" max="6270" width="9.140625" style="12"/>
    <col min="6271" max="6271" width="32.7109375" style="12" bestFit="1" customWidth="1"/>
    <col min="6272" max="6272" width="9.7109375" style="12" bestFit="1" customWidth="1"/>
    <col min="6273" max="6422" width="14.7109375" style="12" customWidth="1"/>
    <col min="6423" max="6423" width="9" style="12" customWidth="1"/>
    <col min="6424" max="6524" width="9.140625" style="12"/>
    <col min="6525" max="6525" width="13.7109375" style="12" customWidth="1"/>
    <col min="6526" max="6526" width="9.140625" style="12"/>
    <col min="6527" max="6527" width="32.7109375" style="12" bestFit="1" customWidth="1"/>
    <col min="6528" max="6528" width="9.7109375" style="12" bestFit="1" customWidth="1"/>
    <col min="6529" max="6678" width="14.7109375" style="12" customWidth="1"/>
    <col min="6679" max="6679" width="9" style="12" customWidth="1"/>
    <col min="6680" max="6780" width="9.140625" style="12"/>
    <col min="6781" max="6781" width="13.7109375" style="12" customWidth="1"/>
    <col min="6782" max="6782" width="9.140625" style="12"/>
    <col min="6783" max="6783" width="32.7109375" style="12" bestFit="1" customWidth="1"/>
    <col min="6784" max="6784" width="9.7109375" style="12" bestFit="1" customWidth="1"/>
    <col min="6785" max="6934" width="14.7109375" style="12" customWidth="1"/>
    <col min="6935" max="6935" width="9" style="12" customWidth="1"/>
    <col min="6936" max="7036" width="9.140625" style="12"/>
    <col min="7037" max="7037" width="13.7109375" style="12" customWidth="1"/>
    <col min="7038" max="7038" width="9.140625" style="12"/>
    <col min="7039" max="7039" width="32.7109375" style="12" bestFit="1" customWidth="1"/>
    <col min="7040" max="7040" width="9.7109375" style="12" bestFit="1" customWidth="1"/>
    <col min="7041" max="7190" width="14.7109375" style="12" customWidth="1"/>
    <col min="7191" max="7191" width="9" style="12" customWidth="1"/>
    <col min="7192" max="7292" width="9.140625" style="12"/>
    <col min="7293" max="7293" width="13.7109375" style="12" customWidth="1"/>
    <col min="7294" max="7294" width="9.140625" style="12"/>
    <col min="7295" max="7295" width="32.7109375" style="12" bestFit="1" customWidth="1"/>
    <col min="7296" max="7296" width="9.7109375" style="12" bestFit="1" customWidth="1"/>
    <col min="7297" max="7446" width="14.7109375" style="12" customWidth="1"/>
    <col min="7447" max="7447" width="9" style="12" customWidth="1"/>
    <col min="7448" max="7548" width="9.140625" style="12"/>
    <col min="7549" max="7549" width="13.7109375" style="12" customWidth="1"/>
    <col min="7550" max="7550" width="9.140625" style="12"/>
    <col min="7551" max="7551" width="32.7109375" style="12" bestFit="1" customWidth="1"/>
    <col min="7552" max="7552" width="9.7109375" style="12" bestFit="1" customWidth="1"/>
    <col min="7553" max="7702" width="14.7109375" style="12" customWidth="1"/>
    <col min="7703" max="7703" width="9" style="12" customWidth="1"/>
    <col min="7704" max="7804" width="9.140625" style="12"/>
    <col min="7805" max="7805" width="13.7109375" style="12" customWidth="1"/>
    <col min="7806" max="7806" width="9.140625" style="12"/>
    <col min="7807" max="7807" width="32.7109375" style="12" bestFit="1" customWidth="1"/>
    <col min="7808" max="7808" width="9.7109375" style="12" bestFit="1" customWidth="1"/>
    <col min="7809" max="7958" width="14.7109375" style="12" customWidth="1"/>
    <col min="7959" max="7959" width="9" style="12" customWidth="1"/>
    <col min="7960" max="8060" width="9.140625" style="12"/>
    <col min="8061" max="8061" width="13.7109375" style="12" customWidth="1"/>
    <col min="8062" max="8062" width="9.140625" style="12"/>
    <col min="8063" max="8063" width="32.7109375" style="12" bestFit="1" customWidth="1"/>
    <col min="8064" max="8064" width="9.7109375" style="12" bestFit="1" customWidth="1"/>
    <col min="8065" max="8214" width="14.7109375" style="12" customWidth="1"/>
    <col min="8215" max="8215" width="9" style="12" customWidth="1"/>
    <col min="8216" max="8316" width="9.140625" style="12"/>
    <col min="8317" max="8317" width="13.7109375" style="12" customWidth="1"/>
    <col min="8318" max="8318" width="9.140625" style="12"/>
    <col min="8319" max="8319" width="32.7109375" style="12" bestFit="1" customWidth="1"/>
    <col min="8320" max="8320" width="9.7109375" style="12" bestFit="1" customWidth="1"/>
    <col min="8321" max="8470" width="14.7109375" style="12" customWidth="1"/>
    <col min="8471" max="8471" width="9" style="12" customWidth="1"/>
    <col min="8472" max="8572" width="9.140625" style="12"/>
    <col min="8573" max="8573" width="13.7109375" style="12" customWidth="1"/>
    <col min="8574" max="8574" width="9.140625" style="12"/>
    <col min="8575" max="8575" width="32.7109375" style="12" bestFit="1" customWidth="1"/>
    <col min="8576" max="8576" width="9.7109375" style="12" bestFit="1" customWidth="1"/>
    <col min="8577" max="8726" width="14.7109375" style="12" customWidth="1"/>
    <col min="8727" max="8727" width="9" style="12" customWidth="1"/>
    <col min="8728" max="8828" width="9.140625" style="12"/>
    <col min="8829" max="8829" width="13.7109375" style="12" customWidth="1"/>
    <col min="8830" max="8830" width="9.140625" style="12"/>
    <col min="8831" max="8831" width="32.7109375" style="12" bestFit="1" customWidth="1"/>
    <col min="8832" max="8832" width="9.7109375" style="12" bestFit="1" customWidth="1"/>
    <col min="8833" max="8982" width="14.7109375" style="12" customWidth="1"/>
    <col min="8983" max="8983" width="9" style="12" customWidth="1"/>
    <col min="8984" max="9084" width="9.140625" style="12"/>
    <col min="9085" max="9085" width="13.7109375" style="12" customWidth="1"/>
    <col min="9086" max="9086" width="9.140625" style="12"/>
    <col min="9087" max="9087" width="32.7109375" style="12" bestFit="1" customWidth="1"/>
    <col min="9088" max="9088" width="9.7109375" style="12" bestFit="1" customWidth="1"/>
    <col min="9089" max="9238" width="14.7109375" style="12" customWidth="1"/>
    <col min="9239" max="9239" width="9" style="12" customWidth="1"/>
    <col min="9240" max="9340" width="9.140625" style="12"/>
    <col min="9341" max="9341" width="13.7109375" style="12" customWidth="1"/>
    <col min="9342" max="9342" width="9.140625" style="12"/>
    <col min="9343" max="9343" width="32.7109375" style="12" bestFit="1" customWidth="1"/>
    <col min="9344" max="9344" width="9.7109375" style="12" bestFit="1" customWidth="1"/>
    <col min="9345" max="9494" width="14.7109375" style="12" customWidth="1"/>
    <col min="9495" max="9495" width="9" style="12" customWidth="1"/>
    <col min="9496" max="9596" width="9.140625" style="12"/>
    <col min="9597" max="9597" width="13.7109375" style="12" customWidth="1"/>
    <col min="9598" max="9598" width="9.140625" style="12"/>
    <col min="9599" max="9599" width="32.7109375" style="12" bestFit="1" customWidth="1"/>
    <col min="9600" max="9600" width="9.7109375" style="12" bestFit="1" customWidth="1"/>
    <col min="9601" max="9750" width="14.7109375" style="12" customWidth="1"/>
    <col min="9751" max="9751" width="9" style="12" customWidth="1"/>
    <col min="9752" max="9852" width="9.140625" style="12"/>
    <col min="9853" max="9853" width="13.7109375" style="12" customWidth="1"/>
    <col min="9854" max="9854" width="9.140625" style="12"/>
    <col min="9855" max="9855" width="32.7109375" style="12" bestFit="1" customWidth="1"/>
    <col min="9856" max="9856" width="9.7109375" style="12" bestFit="1" customWidth="1"/>
    <col min="9857" max="10006" width="14.7109375" style="12" customWidth="1"/>
    <col min="10007" max="10007" width="9" style="12" customWidth="1"/>
    <col min="10008" max="10108" width="9.140625" style="12"/>
    <col min="10109" max="10109" width="13.7109375" style="12" customWidth="1"/>
    <col min="10110" max="10110" width="9.140625" style="12"/>
    <col min="10111" max="10111" width="32.7109375" style="12" bestFit="1" customWidth="1"/>
    <col min="10112" max="10112" width="9.7109375" style="12" bestFit="1" customWidth="1"/>
    <col min="10113" max="10262" width="14.7109375" style="12" customWidth="1"/>
    <col min="10263" max="10263" width="9" style="12" customWidth="1"/>
    <col min="10264" max="10364" width="9.140625" style="12"/>
    <col min="10365" max="10365" width="13.7109375" style="12" customWidth="1"/>
    <col min="10366" max="10366" width="9.140625" style="12"/>
    <col min="10367" max="10367" width="32.7109375" style="12" bestFit="1" customWidth="1"/>
    <col min="10368" max="10368" width="9.7109375" style="12" bestFit="1" customWidth="1"/>
    <col min="10369" max="10518" width="14.7109375" style="12" customWidth="1"/>
    <col min="10519" max="10519" width="9" style="12" customWidth="1"/>
    <col min="10520" max="10620" width="9.140625" style="12"/>
    <col min="10621" max="10621" width="13.7109375" style="12" customWidth="1"/>
    <col min="10622" max="10622" width="9.140625" style="12"/>
    <col min="10623" max="10623" width="32.7109375" style="12" bestFit="1" customWidth="1"/>
    <col min="10624" max="10624" width="9.7109375" style="12" bestFit="1" customWidth="1"/>
    <col min="10625" max="10774" width="14.7109375" style="12" customWidth="1"/>
    <col min="10775" max="10775" width="9" style="12" customWidth="1"/>
    <col min="10776" max="10876" width="9.140625" style="12"/>
    <col min="10877" max="10877" width="13.7109375" style="12" customWidth="1"/>
    <col min="10878" max="10878" width="9.140625" style="12"/>
    <col min="10879" max="10879" width="32.7109375" style="12" bestFit="1" customWidth="1"/>
    <col min="10880" max="10880" width="9.7109375" style="12" bestFit="1" customWidth="1"/>
    <col min="10881" max="11030" width="14.7109375" style="12" customWidth="1"/>
    <col min="11031" max="11031" width="9" style="12" customWidth="1"/>
    <col min="11032" max="11132" width="9.140625" style="12"/>
    <col min="11133" max="11133" width="13.7109375" style="12" customWidth="1"/>
    <col min="11134" max="11134" width="9.140625" style="12"/>
    <col min="11135" max="11135" width="32.7109375" style="12" bestFit="1" customWidth="1"/>
    <col min="11136" max="11136" width="9.7109375" style="12" bestFit="1" customWidth="1"/>
    <col min="11137" max="11286" width="14.7109375" style="12" customWidth="1"/>
    <col min="11287" max="11287" width="9" style="12" customWidth="1"/>
    <col min="11288" max="11388" width="9.140625" style="12"/>
    <col min="11389" max="11389" width="13.7109375" style="12" customWidth="1"/>
    <col min="11390" max="11390" width="9.140625" style="12"/>
    <col min="11391" max="11391" width="32.7109375" style="12" bestFit="1" customWidth="1"/>
    <col min="11392" max="11392" width="9.7109375" style="12" bestFit="1" customWidth="1"/>
    <col min="11393" max="11542" width="14.7109375" style="12" customWidth="1"/>
    <col min="11543" max="11543" width="9" style="12" customWidth="1"/>
    <col min="11544" max="11644" width="9.140625" style="12"/>
    <col min="11645" max="11645" width="13.7109375" style="12" customWidth="1"/>
    <col min="11646" max="11646" width="9.140625" style="12"/>
    <col min="11647" max="11647" width="32.7109375" style="12" bestFit="1" customWidth="1"/>
    <col min="11648" max="11648" width="9.7109375" style="12" bestFit="1" customWidth="1"/>
    <col min="11649" max="11798" width="14.7109375" style="12" customWidth="1"/>
    <col min="11799" max="11799" width="9" style="12" customWidth="1"/>
    <col min="11800" max="11900" width="9.140625" style="12"/>
    <col min="11901" max="11901" width="13.7109375" style="12" customWidth="1"/>
    <col min="11902" max="11902" width="9.140625" style="12"/>
    <col min="11903" max="11903" width="32.7109375" style="12" bestFit="1" customWidth="1"/>
    <col min="11904" max="11904" width="9.7109375" style="12" bestFit="1" customWidth="1"/>
    <col min="11905" max="12054" width="14.7109375" style="12" customWidth="1"/>
    <col min="12055" max="12055" width="9" style="12" customWidth="1"/>
    <col min="12056" max="12156" width="9.140625" style="12"/>
    <col min="12157" max="12157" width="13.7109375" style="12" customWidth="1"/>
    <col min="12158" max="12158" width="9.140625" style="12"/>
    <col min="12159" max="12159" width="32.7109375" style="12" bestFit="1" customWidth="1"/>
    <col min="12160" max="12160" width="9.7109375" style="12" bestFit="1" customWidth="1"/>
    <col min="12161" max="12310" width="14.7109375" style="12" customWidth="1"/>
    <col min="12311" max="12311" width="9" style="12" customWidth="1"/>
    <col min="12312" max="12412" width="9.140625" style="12"/>
    <col min="12413" max="12413" width="13.7109375" style="12" customWidth="1"/>
    <col min="12414" max="12414" width="9.140625" style="12"/>
    <col min="12415" max="12415" width="32.7109375" style="12" bestFit="1" customWidth="1"/>
    <col min="12416" max="12416" width="9.7109375" style="12" bestFit="1" customWidth="1"/>
    <col min="12417" max="12566" width="14.7109375" style="12" customWidth="1"/>
    <col min="12567" max="12567" width="9" style="12" customWidth="1"/>
    <col min="12568" max="12668" width="9.140625" style="12"/>
    <col min="12669" max="12669" width="13.7109375" style="12" customWidth="1"/>
    <col min="12670" max="12670" width="9.140625" style="12"/>
    <col min="12671" max="12671" width="32.7109375" style="12" bestFit="1" customWidth="1"/>
    <col min="12672" max="12672" width="9.7109375" style="12" bestFit="1" customWidth="1"/>
    <col min="12673" max="12822" width="14.7109375" style="12" customWidth="1"/>
    <col min="12823" max="12823" width="9" style="12" customWidth="1"/>
    <col min="12824" max="12924" width="9.140625" style="12"/>
    <col min="12925" max="12925" width="13.7109375" style="12" customWidth="1"/>
    <col min="12926" max="12926" width="9.140625" style="12"/>
    <col min="12927" max="12927" width="32.7109375" style="12" bestFit="1" customWidth="1"/>
    <col min="12928" max="12928" width="9.7109375" style="12" bestFit="1" customWidth="1"/>
    <col min="12929" max="13078" width="14.7109375" style="12" customWidth="1"/>
    <col min="13079" max="13079" width="9" style="12" customWidth="1"/>
    <col min="13080" max="13180" width="9.140625" style="12"/>
    <col min="13181" max="13181" width="13.7109375" style="12" customWidth="1"/>
    <col min="13182" max="13182" width="9.140625" style="12"/>
    <col min="13183" max="13183" width="32.7109375" style="12" bestFit="1" customWidth="1"/>
    <col min="13184" max="13184" width="9.7109375" style="12" bestFit="1" customWidth="1"/>
    <col min="13185" max="13334" width="14.7109375" style="12" customWidth="1"/>
    <col min="13335" max="13335" width="9" style="12" customWidth="1"/>
    <col min="13336" max="13436" width="9.140625" style="12"/>
    <col min="13437" max="13437" width="13.7109375" style="12" customWidth="1"/>
    <col min="13438" max="13438" width="9.140625" style="12"/>
    <col min="13439" max="13439" width="32.7109375" style="12" bestFit="1" customWidth="1"/>
    <col min="13440" max="13440" width="9.7109375" style="12" bestFit="1" customWidth="1"/>
    <col min="13441" max="13590" width="14.7109375" style="12" customWidth="1"/>
    <col min="13591" max="13591" width="9" style="12" customWidth="1"/>
    <col min="13592" max="13692" width="9.140625" style="12"/>
    <col min="13693" max="13693" width="13.7109375" style="12" customWidth="1"/>
    <col min="13694" max="13694" width="9.140625" style="12"/>
    <col min="13695" max="13695" width="32.7109375" style="12" bestFit="1" customWidth="1"/>
    <col min="13696" max="13696" width="9.7109375" style="12" bestFit="1" customWidth="1"/>
    <col min="13697" max="13846" width="14.7109375" style="12" customWidth="1"/>
    <col min="13847" max="13847" width="9" style="12" customWidth="1"/>
    <col min="13848" max="13948" width="9.140625" style="12"/>
    <col min="13949" max="13949" width="13.7109375" style="12" customWidth="1"/>
    <col min="13950" max="13950" width="9.140625" style="12"/>
    <col min="13951" max="13951" width="32.7109375" style="12" bestFit="1" customWidth="1"/>
    <col min="13952" max="13952" width="9.7109375" style="12" bestFit="1" customWidth="1"/>
    <col min="13953" max="14102" width="14.7109375" style="12" customWidth="1"/>
    <col min="14103" max="14103" width="9" style="12" customWidth="1"/>
    <col min="14104" max="14204" width="9.140625" style="12"/>
    <col min="14205" max="14205" width="13.7109375" style="12" customWidth="1"/>
    <col min="14206" max="14206" width="9.140625" style="12"/>
    <col min="14207" max="14207" width="32.7109375" style="12" bestFit="1" customWidth="1"/>
    <col min="14208" max="14208" width="9.7109375" style="12" bestFit="1" customWidth="1"/>
    <col min="14209" max="14358" width="14.7109375" style="12" customWidth="1"/>
    <col min="14359" max="14359" width="9" style="12" customWidth="1"/>
    <col min="14360" max="14460" width="9.140625" style="12"/>
    <col min="14461" max="14461" width="13.7109375" style="12" customWidth="1"/>
    <col min="14462" max="14462" width="9.140625" style="12"/>
    <col min="14463" max="14463" width="32.7109375" style="12" bestFit="1" customWidth="1"/>
    <col min="14464" max="14464" width="9.7109375" style="12" bestFit="1" customWidth="1"/>
    <col min="14465" max="14614" width="14.7109375" style="12" customWidth="1"/>
    <col min="14615" max="14615" width="9" style="12" customWidth="1"/>
    <col min="14616" max="14716" width="9.140625" style="12"/>
    <col min="14717" max="14717" width="13.7109375" style="12" customWidth="1"/>
    <col min="14718" max="14718" width="9.140625" style="12"/>
    <col min="14719" max="14719" width="32.7109375" style="12" bestFit="1" customWidth="1"/>
    <col min="14720" max="14720" width="9.7109375" style="12" bestFit="1" customWidth="1"/>
    <col min="14721" max="14870" width="14.7109375" style="12" customWidth="1"/>
    <col min="14871" max="14871" width="9" style="12" customWidth="1"/>
    <col min="14872" max="14972" width="9.140625" style="12"/>
    <col min="14973" max="14973" width="13.7109375" style="12" customWidth="1"/>
    <col min="14974" max="14974" width="9.140625" style="12"/>
    <col min="14975" max="14975" width="32.7109375" style="12" bestFit="1" customWidth="1"/>
    <col min="14976" max="14976" width="9.7109375" style="12" bestFit="1" customWidth="1"/>
    <col min="14977" max="15126" width="14.7109375" style="12" customWidth="1"/>
    <col min="15127" max="15127" width="9" style="12" customWidth="1"/>
    <col min="15128" max="15228" width="9.140625" style="12"/>
    <col min="15229" max="15229" width="13.7109375" style="12" customWidth="1"/>
    <col min="15230" max="15230" width="9.140625" style="12"/>
    <col min="15231" max="15231" width="32.7109375" style="12" bestFit="1" customWidth="1"/>
    <col min="15232" max="15232" width="9.7109375" style="12" bestFit="1" customWidth="1"/>
    <col min="15233" max="15382" width="14.7109375" style="12" customWidth="1"/>
    <col min="15383" max="15383" width="9" style="12" customWidth="1"/>
    <col min="15384" max="15484" width="9.140625" style="12"/>
    <col min="15485" max="15485" width="13.7109375" style="12" customWidth="1"/>
    <col min="15486" max="15486" width="9.140625" style="12"/>
    <col min="15487" max="15487" width="32.7109375" style="12" bestFit="1" customWidth="1"/>
    <col min="15488" max="15488" width="9.7109375" style="12" bestFit="1" customWidth="1"/>
    <col min="15489" max="15638" width="14.7109375" style="12" customWidth="1"/>
    <col min="15639" max="15639" width="9" style="12" customWidth="1"/>
    <col min="15640" max="15740" width="9.140625" style="12"/>
    <col min="15741" max="15741" width="13.7109375" style="12" customWidth="1"/>
    <col min="15742" max="15742" width="9.140625" style="12"/>
    <col min="15743" max="15743" width="32.7109375" style="12" bestFit="1" customWidth="1"/>
    <col min="15744" max="15744" width="9.7109375" style="12" bestFit="1" customWidth="1"/>
    <col min="15745" max="15894" width="14.7109375" style="12" customWidth="1"/>
    <col min="15895" max="15895" width="9" style="12" customWidth="1"/>
    <col min="15896" max="15996" width="9.140625" style="12"/>
    <col min="15997" max="15997" width="13.7109375" style="12" customWidth="1"/>
    <col min="15998" max="15998" width="9.140625" style="12"/>
    <col min="15999" max="15999" width="32.7109375" style="12" bestFit="1" customWidth="1"/>
    <col min="16000" max="16000" width="9.7109375" style="12" bestFit="1" customWidth="1"/>
    <col min="16001" max="16150" width="14.7109375" style="12" customWidth="1"/>
    <col min="16151" max="16151" width="9" style="12" customWidth="1"/>
    <col min="16152" max="16384" width="9.140625" style="12"/>
  </cols>
  <sheetData>
    <row r="1" spans="1:17" s="89" customFormat="1" ht="14.25" x14ac:dyDescent="0.2">
      <c r="A1" s="11" t="s">
        <v>140</v>
      </c>
      <c r="B1" s="12"/>
      <c r="C1" s="12"/>
    </row>
    <row r="2" spans="1:17" ht="14.25" x14ac:dyDescent="0.2">
      <c r="A2" s="11"/>
    </row>
    <row r="3" spans="1:17" ht="14.25" x14ac:dyDescent="0.2">
      <c r="A3" s="162"/>
      <c r="D3" s="69"/>
      <c r="E3" s="13">
        <f>'Input - Rates'!$I$8</f>
        <v>2017</v>
      </c>
      <c r="F3" s="13">
        <f>'Input - Rates'!$I$8</f>
        <v>2017</v>
      </c>
      <c r="G3" s="13">
        <f>'Input - Rates'!$I$8</f>
        <v>2017</v>
      </c>
      <c r="H3" s="13">
        <f>'Input - Rates'!$I$8+1</f>
        <v>2018</v>
      </c>
      <c r="I3" s="13">
        <f>'Input - Rates'!$I$8+1</f>
        <v>2018</v>
      </c>
      <c r="J3" s="13">
        <f>'Input - Rates'!$I$8+1</f>
        <v>2018</v>
      </c>
      <c r="K3" s="13">
        <f>'Input - Rates'!$I$8+1</f>
        <v>2018</v>
      </c>
      <c r="L3" s="13">
        <f>'Input - Rates'!$I$8+1</f>
        <v>2018</v>
      </c>
      <c r="M3" s="13">
        <f>'Input - Rates'!$I$8+1</f>
        <v>2018</v>
      </c>
      <c r="N3" s="13">
        <f>'Input - Rates'!$I$8+1</f>
        <v>2018</v>
      </c>
      <c r="O3" s="13">
        <f>'Input - Rates'!$I$8+1</f>
        <v>2018</v>
      </c>
      <c r="P3" s="13">
        <f>'Input - Rates'!$I$8+1</f>
        <v>2018</v>
      </c>
      <c r="Q3" s="13" t="s">
        <v>266</v>
      </c>
    </row>
    <row r="4" spans="1:17" x14ac:dyDescent="0.2">
      <c r="D4" s="69"/>
      <c r="E4" s="13" t="s">
        <v>10</v>
      </c>
      <c r="F4" s="13" t="s">
        <v>11</v>
      </c>
      <c r="G4" s="13" t="s">
        <v>0</v>
      </c>
      <c r="H4" s="13" t="s">
        <v>1</v>
      </c>
      <c r="I4" s="13" t="s">
        <v>2</v>
      </c>
      <c r="J4" s="13" t="s">
        <v>3</v>
      </c>
      <c r="K4" s="13" t="s">
        <v>4</v>
      </c>
      <c r="L4" s="13" t="s">
        <v>5</v>
      </c>
      <c r="M4" s="13" t="s">
        <v>6</v>
      </c>
      <c r="N4" s="13" t="s">
        <v>7</v>
      </c>
      <c r="O4" s="13" t="s">
        <v>8</v>
      </c>
      <c r="P4" s="13" t="s">
        <v>9</v>
      </c>
      <c r="Q4" s="13"/>
    </row>
    <row r="5" spans="1:17" x14ac:dyDescent="0.2">
      <c r="A5" s="241"/>
      <c r="B5" s="241"/>
      <c r="C5" s="241"/>
      <c r="D5" s="69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spans="1:17" ht="14.25" x14ac:dyDescent="0.2">
      <c r="A6" s="156"/>
      <c r="B6" s="137" t="s">
        <v>23</v>
      </c>
      <c r="C6" s="129" t="s">
        <v>386</v>
      </c>
      <c r="D6" s="167"/>
      <c r="E6" s="164">
        <f>WACOG!E6+Demand!F6</f>
        <v>4149</v>
      </c>
      <c r="F6" s="164">
        <f>WACOG!F6+Demand!G6</f>
        <v>6950</v>
      </c>
      <c r="G6" s="164">
        <f>WACOG!G6+Demand!H6</f>
        <v>9486</v>
      </c>
      <c r="H6" s="164">
        <f>WACOG!H6+Demand!I6</f>
        <v>9430</v>
      </c>
      <c r="I6" s="164">
        <f>WACOG!I6+Demand!J6</f>
        <v>7721</v>
      </c>
      <c r="J6" s="164">
        <f>WACOG!J6+Demand!K6</f>
        <v>6996</v>
      </c>
      <c r="K6" s="164">
        <f>WACOG!K6+Demand!L6</f>
        <v>5241</v>
      </c>
      <c r="L6" s="164">
        <f>WACOG!L6+Demand!M6</f>
        <v>3533</v>
      </c>
      <c r="M6" s="164">
        <f>WACOG!M6+Demand!N6</f>
        <v>2558</v>
      </c>
      <c r="N6" s="164">
        <f>WACOG!N6+Demand!O6</f>
        <v>2157</v>
      </c>
      <c r="O6" s="164">
        <f>WACOG!O6+Demand!P6</f>
        <v>2146</v>
      </c>
      <c r="P6" s="164">
        <f>WACOG!P6+Demand!Q6</f>
        <v>2235</v>
      </c>
      <c r="Q6" s="186">
        <f>SUM(E6:P6)</f>
        <v>62602</v>
      </c>
    </row>
    <row r="7" spans="1:17" s="241" customFormat="1" ht="14.25" x14ac:dyDescent="0.2">
      <c r="A7" s="156"/>
      <c r="B7" s="137"/>
      <c r="C7" s="129" t="s">
        <v>387</v>
      </c>
      <c r="D7" s="167"/>
      <c r="E7" s="186">
        <f>WACOG!E7+Demand!F7</f>
        <v>1004507</v>
      </c>
      <c r="F7" s="186">
        <f>WACOG!F7+Demand!G7</f>
        <v>1881448</v>
      </c>
      <c r="G7" s="186">
        <f>WACOG!G7+Demand!H7</f>
        <v>2658202</v>
      </c>
      <c r="H7" s="186">
        <f>WACOG!H7+Demand!I7</f>
        <v>2628174</v>
      </c>
      <c r="I7" s="186">
        <f>WACOG!I7+Demand!J7</f>
        <v>2126390</v>
      </c>
      <c r="J7" s="186">
        <f>WACOG!J7+Demand!K7</f>
        <v>1864490</v>
      </c>
      <c r="K7" s="186">
        <f>WACOG!K7+Demand!L7</f>
        <v>1327137</v>
      </c>
      <c r="L7" s="186">
        <f>WACOG!L7+Demand!M7</f>
        <v>791653</v>
      </c>
      <c r="M7" s="186">
        <f>WACOG!M7+Demand!N7</f>
        <v>498079</v>
      </c>
      <c r="N7" s="186">
        <f>WACOG!N7+Demand!O7</f>
        <v>416361</v>
      </c>
      <c r="O7" s="186">
        <f>WACOG!O7+Demand!P7</f>
        <v>414577</v>
      </c>
      <c r="P7" s="186">
        <f>WACOG!P7+Demand!Q7</f>
        <v>455433</v>
      </c>
      <c r="Q7" s="186">
        <f t="shared" ref="Q7:Q70" si="0">SUM(E7:P7)</f>
        <v>16066451</v>
      </c>
    </row>
    <row r="8" spans="1:17" x14ac:dyDescent="0.2">
      <c r="A8" s="137"/>
      <c r="B8" s="137"/>
      <c r="C8" s="155" t="s">
        <v>388</v>
      </c>
      <c r="D8" s="167"/>
      <c r="E8" s="186">
        <f>WACOG!E8+Demand!F8</f>
        <v>914</v>
      </c>
      <c r="F8" s="186">
        <f>WACOG!F8+Demand!G8</f>
        <v>1652</v>
      </c>
      <c r="G8" s="186">
        <f>WACOG!G8+Demand!H8</f>
        <v>2338</v>
      </c>
      <c r="H8" s="186">
        <f>WACOG!H8+Demand!I8</f>
        <v>2301</v>
      </c>
      <c r="I8" s="186">
        <f>WACOG!I8+Demand!J8</f>
        <v>1754</v>
      </c>
      <c r="J8" s="186">
        <f>WACOG!J8+Demand!K8</f>
        <v>1571</v>
      </c>
      <c r="K8" s="186">
        <f>WACOG!K8+Demand!L8</f>
        <v>1147</v>
      </c>
      <c r="L8" s="186">
        <f>WACOG!L8+Demand!M8</f>
        <v>707</v>
      </c>
      <c r="M8" s="186">
        <f>WACOG!M8+Demand!N8</f>
        <v>497</v>
      </c>
      <c r="N8" s="186">
        <f>WACOG!N8+Demand!O8</f>
        <v>563</v>
      </c>
      <c r="O8" s="186">
        <f>WACOG!O8+Demand!P8</f>
        <v>562</v>
      </c>
      <c r="P8" s="186">
        <f>WACOG!P8+Demand!Q8</f>
        <v>572</v>
      </c>
      <c r="Q8" s="186">
        <f t="shared" si="0"/>
        <v>14578</v>
      </c>
    </row>
    <row r="9" spans="1:17" s="241" customFormat="1" x14ac:dyDescent="0.2">
      <c r="A9" s="137"/>
      <c r="B9" s="137"/>
      <c r="C9" s="155" t="s">
        <v>16</v>
      </c>
      <c r="D9" s="167"/>
      <c r="E9" s="186">
        <f>WACOG!E9+Demand!F9</f>
        <v>338299</v>
      </c>
      <c r="F9" s="186">
        <f>WACOG!F9+Demand!G9</f>
        <v>604811</v>
      </c>
      <c r="G9" s="186">
        <f>WACOG!G9+Demand!H9</f>
        <v>851187</v>
      </c>
      <c r="H9" s="186">
        <f>WACOG!H9+Demand!I9</f>
        <v>846790</v>
      </c>
      <c r="I9" s="186">
        <f>WACOG!I9+Demand!J9</f>
        <v>687175</v>
      </c>
      <c r="J9" s="186">
        <f>WACOG!J9+Demand!K9</f>
        <v>605591</v>
      </c>
      <c r="K9" s="186">
        <f>WACOG!K9+Demand!L9</f>
        <v>439044</v>
      </c>
      <c r="L9" s="186">
        <f>WACOG!L9+Demand!M9</f>
        <v>282598</v>
      </c>
      <c r="M9" s="186">
        <f>WACOG!M9+Demand!N9</f>
        <v>202401</v>
      </c>
      <c r="N9" s="186">
        <f>WACOG!N9+Demand!O9</f>
        <v>182901</v>
      </c>
      <c r="O9" s="186">
        <f>WACOG!O9+Demand!P9</f>
        <v>181990</v>
      </c>
      <c r="P9" s="186">
        <f>WACOG!P9+Demand!Q9</f>
        <v>186487</v>
      </c>
      <c r="Q9" s="186">
        <f t="shared" si="0"/>
        <v>5409274</v>
      </c>
    </row>
    <row r="10" spans="1:17" s="241" customFormat="1" x14ac:dyDescent="0.2">
      <c r="A10" s="137"/>
      <c r="B10" s="137"/>
      <c r="C10" s="155" t="s">
        <v>251</v>
      </c>
      <c r="D10" s="167"/>
      <c r="E10" s="186">
        <f>WACOG!E10+Demand!F10</f>
        <v>10714</v>
      </c>
      <c r="F10" s="186">
        <f>WACOG!F10+Demand!G10</f>
        <v>21026</v>
      </c>
      <c r="G10" s="186">
        <f>WACOG!G10+Demand!H10</f>
        <v>30761</v>
      </c>
      <c r="H10" s="186">
        <f>WACOG!H10+Demand!I10</f>
        <v>28493</v>
      </c>
      <c r="I10" s="186">
        <f>WACOG!I10+Demand!J10</f>
        <v>23370</v>
      </c>
      <c r="J10" s="186">
        <f>WACOG!J10+Demand!K10</f>
        <v>20117</v>
      </c>
      <c r="K10" s="186">
        <f>WACOG!K10+Demand!L10</f>
        <v>13966</v>
      </c>
      <c r="L10" s="186">
        <f>WACOG!L10+Demand!M10</f>
        <v>7959</v>
      </c>
      <c r="M10" s="186">
        <f>WACOG!M10+Demand!N10</f>
        <v>5069</v>
      </c>
      <c r="N10" s="186">
        <f>WACOG!N10+Demand!O10</f>
        <v>1229</v>
      </c>
      <c r="O10" s="186">
        <f>WACOG!O10+Demand!P10</f>
        <v>1237</v>
      </c>
      <c r="P10" s="186">
        <f>WACOG!P10+Demand!Q10</f>
        <v>1648</v>
      </c>
      <c r="Q10" s="186">
        <f t="shared" si="0"/>
        <v>165589</v>
      </c>
    </row>
    <row r="11" spans="1:17" x14ac:dyDescent="0.2">
      <c r="A11" s="137"/>
      <c r="B11" s="137"/>
      <c r="C11" s="155"/>
      <c r="D11" s="167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86"/>
    </row>
    <row r="12" spans="1:17" x14ac:dyDescent="0.2">
      <c r="A12" s="370"/>
      <c r="B12" s="137"/>
      <c r="C12" s="154" t="s">
        <v>295</v>
      </c>
      <c r="D12" s="167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86">
        <f t="shared" si="0"/>
        <v>0</v>
      </c>
    </row>
    <row r="13" spans="1:17" x14ac:dyDescent="0.2">
      <c r="A13" s="370"/>
      <c r="B13" s="137"/>
      <c r="C13" s="154" t="s">
        <v>296</v>
      </c>
      <c r="D13" s="167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>
        <f t="shared" si="0"/>
        <v>0</v>
      </c>
    </row>
    <row r="14" spans="1:17" x14ac:dyDescent="0.2">
      <c r="A14" s="370"/>
      <c r="B14" s="137"/>
      <c r="C14" s="155" t="s">
        <v>326</v>
      </c>
      <c r="D14" s="167"/>
      <c r="E14" s="164">
        <f>WACOG!E14+Demand!F14</f>
        <v>81032</v>
      </c>
      <c r="F14" s="164">
        <f>WACOG!F14+Demand!G14</f>
        <v>124757</v>
      </c>
      <c r="G14" s="164">
        <f>WACOG!G14+Demand!H14</f>
        <v>167329</v>
      </c>
      <c r="H14" s="164">
        <f>WACOG!H14+Demand!I14</f>
        <v>163431</v>
      </c>
      <c r="I14" s="164">
        <f>WACOG!I14+Demand!J14</f>
        <v>136618</v>
      </c>
      <c r="J14" s="164">
        <f>WACOG!J14+Demand!K14</f>
        <v>125160</v>
      </c>
      <c r="K14" s="164">
        <f>WACOG!K14+Demand!L14</f>
        <v>97956</v>
      </c>
      <c r="L14" s="164">
        <f>WACOG!L14+Demand!M14</f>
        <v>73790</v>
      </c>
      <c r="M14" s="164">
        <f>WACOG!M14+Demand!N14</f>
        <v>58354</v>
      </c>
      <c r="N14" s="164">
        <f>WACOG!N14+Demand!O14</f>
        <v>48741</v>
      </c>
      <c r="O14" s="164">
        <f>WACOG!O14+Demand!P14</f>
        <v>48654</v>
      </c>
      <c r="P14" s="164">
        <f>WACOG!P14+Demand!Q14</f>
        <v>48630</v>
      </c>
      <c r="Q14" s="186">
        <f t="shared" si="0"/>
        <v>1174452</v>
      </c>
    </row>
    <row r="15" spans="1:17" x14ac:dyDescent="0.2">
      <c r="A15" s="370"/>
      <c r="B15" s="137"/>
      <c r="C15" s="155"/>
      <c r="D15" s="167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86"/>
    </row>
    <row r="16" spans="1:17" x14ac:dyDescent="0.2">
      <c r="A16" s="370"/>
      <c r="B16" s="137"/>
      <c r="C16" s="154" t="s">
        <v>297</v>
      </c>
      <c r="D16" s="167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86">
        <f t="shared" si="0"/>
        <v>0</v>
      </c>
    </row>
    <row r="17" spans="1:17" x14ac:dyDescent="0.2">
      <c r="A17" s="370"/>
      <c r="B17" s="137"/>
      <c r="C17" s="154" t="s">
        <v>298</v>
      </c>
      <c r="D17" s="167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86">
        <f t="shared" si="0"/>
        <v>0</v>
      </c>
    </row>
    <row r="18" spans="1:17" x14ac:dyDescent="0.2">
      <c r="A18" s="370"/>
      <c r="B18" s="137"/>
      <c r="C18" s="154" t="s">
        <v>299</v>
      </c>
      <c r="D18" s="167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86">
        <f t="shared" si="0"/>
        <v>0</v>
      </c>
    </row>
    <row r="19" spans="1:17" x14ac:dyDescent="0.2">
      <c r="A19" s="370"/>
      <c r="B19" s="137"/>
      <c r="C19" s="154" t="s">
        <v>300</v>
      </c>
      <c r="D19" s="167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86">
        <f t="shared" si="0"/>
        <v>0</v>
      </c>
    </row>
    <row r="20" spans="1:17" x14ac:dyDescent="0.2">
      <c r="A20" s="370"/>
      <c r="B20" s="137"/>
      <c r="C20" s="154" t="s">
        <v>301</v>
      </c>
      <c r="D20" s="167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86">
        <f t="shared" si="0"/>
        <v>0</v>
      </c>
    </row>
    <row r="21" spans="1:17" x14ac:dyDescent="0.2">
      <c r="A21" s="370"/>
      <c r="B21" s="137"/>
      <c r="C21" s="154" t="s">
        <v>302</v>
      </c>
      <c r="D21" s="167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>
        <f t="shared" si="0"/>
        <v>0</v>
      </c>
    </row>
    <row r="22" spans="1:17" x14ac:dyDescent="0.2">
      <c r="A22" s="370"/>
      <c r="B22" s="137"/>
      <c r="C22" s="155" t="s">
        <v>303</v>
      </c>
      <c r="D22" s="167"/>
      <c r="E22" s="164">
        <f>WACOG!E22+Demand!F22</f>
        <v>17637</v>
      </c>
      <c r="F22" s="164">
        <f>WACOG!F22+Demand!G22</f>
        <v>26693</v>
      </c>
      <c r="G22" s="164">
        <f>WACOG!G22+Demand!H22</f>
        <v>35250</v>
      </c>
      <c r="H22" s="164">
        <f>WACOG!H22+Demand!I22</f>
        <v>34800</v>
      </c>
      <c r="I22" s="164">
        <f>WACOG!I22+Demand!J22</f>
        <v>28704</v>
      </c>
      <c r="J22" s="164">
        <f>WACOG!J22+Demand!K22</f>
        <v>26447</v>
      </c>
      <c r="K22" s="164">
        <f>WACOG!K22+Demand!L22</f>
        <v>20537</v>
      </c>
      <c r="L22" s="164">
        <f>WACOG!L22+Demand!M22</f>
        <v>15414</v>
      </c>
      <c r="M22" s="164">
        <f>WACOG!M22+Demand!N22</f>
        <v>12484</v>
      </c>
      <c r="N22" s="164">
        <f>WACOG!N22+Demand!O22</f>
        <v>8484</v>
      </c>
      <c r="O22" s="164">
        <f>WACOG!O22+Demand!P22</f>
        <v>5642</v>
      </c>
      <c r="P22" s="164">
        <f>WACOG!P22+Demand!Q22</f>
        <v>7119</v>
      </c>
      <c r="Q22" s="186">
        <f t="shared" si="0"/>
        <v>239211</v>
      </c>
    </row>
    <row r="23" spans="1:17" x14ac:dyDescent="0.2">
      <c r="A23" s="266"/>
      <c r="B23" s="137"/>
      <c r="C23" s="155"/>
      <c r="D23" s="167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86"/>
    </row>
    <row r="24" spans="1:17" x14ac:dyDescent="0.2">
      <c r="A24" s="266"/>
      <c r="B24" s="137"/>
      <c r="C24" s="155" t="s">
        <v>20</v>
      </c>
      <c r="D24" s="167"/>
      <c r="E24" s="164">
        <f>WACOG!E24+Demand!F24</f>
        <v>8060</v>
      </c>
      <c r="F24" s="164">
        <f>WACOG!F24+Demand!G24</f>
        <v>12621</v>
      </c>
      <c r="G24" s="164">
        <f>WACOG!G24+Demand!H24</f>
        <v>17325</v>
      </c>
      <c r="H24" s="164">
        <f>WACOG!H24+Demand!I24</f>
        <v>22938</v>
      </c>
      <c r="I24" s="164">
        <f>WACOG!I24+Demand!J24</f>
        <v>18356</v>
      </c>
      <c r="J24" s="164">
        <f>WACOG!J24+Demand!K24</f>
        <v>18223</v>
      </c>
      <c r="K24" s="164">
        <f>WACOG!K24+Demand!L24</f>
        <v>14613</v>
      </c>
      <c r="L24" s="164">
        <f>WACOG!L24+Demand!M24</f>
        <v>10506</v>
      </c>
      <c r="M24" s="164">
        <f>WACOG!M24+Demand!N24</f>
        <v>8452</v>
      </c>
      <c r="N24" s="164">
        <f>WACOG!N24+Demand!O24</f>
        <v>7918</v>
      </c>
      <c r="O24" s="164">
        <f>WACOG!O24+Demand!P24</f>
        <v>7014</v>
      </c>
      <c r="P24" s="164">
        <f>WACOG!P24+Demand!Q24</f>
        <v>7220</v>
      </c>
      <c r="Q24" s="186">
        <f t="shared" si="0"/>
        <v>153246</v>
      </c>
    </row>
    <row r="25" spans="1:17" x14ac:dyDescent="0.2">
      <c r="A25" s="266"/>
      <c r="B25" s="137"/>
      <c r="C25" s="155"/>
    </row>
    <row r="26" spans="1:17" x14ac:dyDescent="0.2">
      <c r="A26" s="266"/>
      <c r="B26" s="137"/>
      <c r="C26" s="154" t="s">
        <v>304</v>
      </c>
      <c r="D26" s="167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86">
        <f t="shared" si="0"/>
        <v>0</v>
      </c>
    </row>
    <row r="27" spans="1:17" x14ac:dyDescent="0.2">
      <c r="A27" s="266"/>
      <c r="B27" s="137"/>
      <c r="C27" s="154" t="s">
        <v>305</v>
      </c>
      <c r="D27" s="167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>
        <f t="shared" si="0"/>
        <v>0</v>
      </c>
    </row>
    <row r="28" spans="1:17" x14ac:dyDescent="0.2">
      <c r="A28" s="137"/>
      <c r="B28" s="137"/>
      <c r="C28" s="155" t="s">
        <v>306</v>
      </c>
      <c r="D28" s="167"/>
      <c r="E28" s="164">
        <f>WACOG!E28+Demand!F28</f>
        <v>14399</v>
      </c>
      <c r="F28" s="164">
        <f>WACOG!F28+Demand!G28</f>
        <v>16891</v>
      </c>
      <c r="G28" s="164">
        <f>WACOG!G28+Demand!H28</f>
        <v>22845</v>
      </c>
      <c r="H28" s="164">
        <f>WACOG!H28+Demand!I28</f>
        <v>26001</v>
      </c>
      <c r="I28" s="164">
        <f>WACOG!I28+Demand!J28</f>
        <v>23690</v>
      </c>
      <c r="J28" s="164">
        <f>WACOG!J28+Demand!K28</f>
        <v>24635</v>
      </c>
      <c r="K28" s="164">
        <f>WACOG!K28+Demand!L28</f>
        <v>21248</v>
      </c>
      <c r="L28" s="164">
        <f>WACOG!L28+Demand!M28</f>
        <v>16607</v>
      </c>
      <c r="M28" s="164">
        <f>WACOG!M28+Demand!N28</f>
        <v>12618</v>
      </c>
      <c r="N28" s="164">
        <f>WACOG!N28+Demand!O28</f>
        <v>12304</v>
      </c>
      <c r="O28" s="164">
        <f>WACOG!O28+Demand!P28</f>
        <v>11045</v>
      </c>
      <c r="P28" s="164">
        <f>WACOG!P28+Demand!Q28</f>
        <v>11840</v>
      </c>
      <c r="Q28" s="186">
        <f t="shared" si="0"/>
        <v>214123</v>
      </c>
    </row>
    <row r="29" spans="1:17" x14ac:dyDescent="0.2">
      <c r="A29" s="137"/>
      <c r="B29" s="137"/>
      <c r="C29" s="155"/>
      <c r="D29" s="167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86"/>
    </row>
    <row r="30" spans="1:17" x14ac:dyDescent="0.2">
      <c r="A30" s="137"/>
      <c r="B30" s="137"/>
      <c r="C30" s="154" t="s">
        <v>307</v>
      </c>
      <c r="D30" s="167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86">
        <f t="shared" si="0"/>
        <v>0</v>
      </c>
    </row>
    <row r="31" spans="1:17" x14ac:dyDescent="0.2">
      <c r="A31" s="137"/>
      <c r="B31" s="137"/>
      <c r="C31" s="154" t="s">
        <v>308</v>
      </c>
      <c r="D31" s="167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86">
        <f t="shared" si="0"/>
        <v>0</v>
      </c>
    </row>
    <row r="32" spans="1:17" x14ac:dyDescent="0.2">
      <c r="A32" s="137"/>
      <c r="B32" s="137"/>
      <c r="C32" s="154" t="s">
        <v>309</v>
      </c>
      <c r="D32" s="167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86">
        <f t="shared" si="0"/>
        <v>0</v>
      </c>
    </row>
    <row r="33" spans="1:17" x14ac:dyDescent="0.2">
      <c r="A33" s="137"/>
      <c r="B33" s="137"/>
      <c r="C33" s="154" t="s">
        <v>310</v>
      </c>
      <c r="D33" s="167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86">
        <f t="shared" si="0"/>
        <v>0</v>
      </c>
    </row>
    <row r="34" spans="1:17" x14ac:dyDescent="0.2">
      <c r="A34" s="137"/>
      <c r="B34" s="137"/>
      <c r="C34" s="154" t="s">
        <v>311</v>
      </c>
      <c r="D34" s="167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86">
        <f t="shared" si="0"/>
        <v>0</v>
      </c>
    </row>
    <row r="35" spans="1:17" x14ac:dyDescent="0.2">
      <c r="A35" s="137"/>
      <c r="B35" s="137"/>
      <c r="C35" s="154" t="s">
        <v>312</v>
      </c>
      <c r="D35" s="167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>
        <f t="shared" si="0"/>
        <v>0</v>
      </c>
    </row>
    <row r="36" spans="1:17" x14ac:dyDescent="0.2">
      <c r="A36" s="137"/>
      <c r="B36" s="137"/>
      <c r="C36" s="155" t="s">
        <v>313</v>
      </c>
      <c r="D36" s="167"/>
      <c r="E36" s="164">
        <f>WACOG!E36+Demand!F36</f>
        <v>45309</v>
      </c>
      <c r="F36" s="164">
        <f>WACOG!F36+Demand!G36</f>
        <v>52126</v>
      </c>
      <c r="G36" s="164">
        <f>WACOG!G36+Demand!H36</f>
        <v>63641</v>
      </c>
      <c r="H36" s="164">
        <f>WACOG!H36+Demand!I36</f>
        <v>77785</v>
      </c>
      <c r="I36" s="164">
        <f>WACOG!I36+Demand!J36</f>
        <v>61604</v>
      </c>
      <c r="J36" s="164">
        <f>WACOG!J36+Demand!K36</f>
        <v>63731</v>
      </c>
      <c r="K36" s="164">
        <f>WACOG!K36+Demand!L36</f>
        <v>57742</v>
      </c>
      <c r="L36" s="164">
        <f>WACOG!L36+Demand!M36</f>
        <v>44175</v>
      </c>
      <c r="M36" s="164">
        <f>WACOG!M36+Demand!N36</f>
        <v>39015</v>
      </c>
      <c r="N36" s="164">
        <f>WACOG!N36+Demand!O36</f>
        <v>37895</v>
      </c>
      <c r="O36" s="164">
        <f>WACOG!O36+Demand!P36</f>
        <v>35238</v>
      </c>
      <c r="P36" s="164">
        <f>WACOG!P36+Demand!Q36</f>
        <v>35813</v>
      </c>
      <c r="Q36" s="186">
        <f t="shared" si="0"/>
        <v>614074</v>
      </c>
    </row>
    <row r="37" spans="1:17" x14ac:dyDescent="0.2">
      <c r="A37" s="137"/>
      <c r="B37" s="137"/>
      <c r="C37" s="155"/>
      <c r="D37" s="167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86"/>
    </row>
    <row r="38" spans="1:17" x14ac:dyDescent="0.2">
      <c r="A38" s="137"/>
      <c r="B38" s="374"/>
      <c r="C38" s="154"/>
      <c r="D38" s="167"/>
      <c r="E38" s="164">
        <f>WACOG!E38+Demand!F38</f>
        <v>0</v>
      </c>
      <c r="F38" s="164">
        <f>WACOG!F38+Demand!G38</f>
        <v>0</v>
      </c>
      <c r="G38" s="164">
        <f>WACOG!G38+Demand!H38</f>
        <v>0</v>
      </c>
      <c r="H38" s="164">
        <f>WACOG!H38+Demand!I38</f>
        <v>0</v>
      </c>
      <c r="I38" s="164">
        <f>WACOG!I38+Demand!J38</f>
        <v>0</v>
      </c>
      <c r="J38" s="164">
        <f>WACOG!J38+Demand!K38</f>
        <v>0</v>
      </c>
      <c r="K38" s="164">
        <f>WACOG!K38+Demand!L38</f>
        <v>0</v>
      </c>
      <c r="L38" s="164">
        <f>WACOG!L38+Demand!M38</f>
        <v>0</v>
      </c>
      <c r="M38" s="164">
        <f>WACOG!M38+Demand!N38</f>
        <v>0</v>
      </c>
      <c r="N38" s="164">
        <f>WACOG!N38+Demand!O38</f>
        <v>0</v>
      </c>
      <c r="O38" s="164">
        <f>WACOG!O38+Demand!P38</f>
        <v>0</v>
      </c>
      <c r="P38" s="164">
        <f>WACOG!P38+Demand!Q38</f>
        <v>0</v>
      </c>
      <c r="Q38" s="186">
        <f t="shared" si="0"/>
        <v>0</v>
      </c>
    </row>
    <row r="39" spans="1:17" x14ac:dyDescent="0.2">
      <c r="A39" s="137"/>
      <c r="B39" s="137"/>
      <c r="C39" s="154"/>
      <c r="D39" s="167"/>
      <c r="E39" s="166">
        <f>WACOG!E39+Demand!F39</f>
        <v>0</v>
      </c>
      <c r="F39" s="166">
        <f>WACOG!F39+Demand!G39</f>
        <v>0</v>
      </c>
      <c r="G39" s="166">
        <f>WACOG!G39+Demand!H39</f>
        <v>0</v>
      </c>
      <c r="H39" s="166">
        <f>WACOG!H39+Demand!I39</f>
        <v>0</v>
      </c>
      <c r="I39" s="166">
        <f>WACOG!I39+Demand!J39</f>
        <v>0</v>
      </c>
      <c r="J39" s="166">
        <f>WACOG!J39+Demand!K39</f>
        <v>0</v>
      </c>
      <c r="K39" s="166">
        <f>WACOG!K39+Demand!L39</f>
        <v>0</v>
      </c>
      <c r="L39" s="166">
        <f>WACOG!L39+Demand!M39</f>
        <v>0</v>
      </c>
      <c r="M39" s="166">
        <f>WACOG!M39+Demand!N39</f>
        <v>0</v>
      </c>
      <c r="N39" s="166">
        <f>WACOG!N39+Demand!O39</f>
        <v>0</v>
      </c>
      <c r="O39" s="166">
        <f>WACOG!O39+Demand!P39</f>
        <v>0</v>
      </c>
      <c r="P39" s="166">
        <f>WACOG!P39+Demand!Q39</f>
        <v>0</v>
      </c>
      <c r="Q39" s="166">
        <f t="shared" si="0"/>
        <v>0</v>
      </c>
    </row>
    <row r="40" spans="1:17" x14ac:dyDescent="0.2">
      <c r="A40" s="137"/>
      <c r="B40" s="137"/>
      <c r="C40" s="129"/>
      <c r="D40" s="167"/>
      <c r="E40" s="164">
        <f>WACOG!E40+Demand!F40</f>
        <v>0</v>
      </c>
      <c r="F40" s="164">
        <f>WACOG!F40+Demand!G40</f>
        <v>0</v>
      </c>
      <c r="G40" s="164">
        <f>WACOG!G40+Demand!H40</f>
        <v>0</v>
      </c>
      <c r="H40" s="164">
        <f>WACOG!H40+Demand!I40</f>
        <v>0</v>
      </c>
      <c r="I40" s="164">
        <f>WACOG!I40+Demand!J40</f>
        <v>0</v>
      </c>
      <c r="J40" s="164">
        <f>WACOG!J40+Demand!K40</f>
        <v>0</v>
      </c>
      <c r="K40" s="164">
        <f>WACOG!K40+Demand!L40</f>
        <v>0</v>
      </c>
      <c r="L40" s="164">
        <f>WACOG!L40+Demand!M40</f>
        <v>0</v>
      </c>
      <c r="M40" s="164">
        <f>WACOG!M40+Demand!N40</f>
        <v>0</v>
      </c>
      <c r="N40" s="164">
        <f>WACOG!N40+Demand!O40</f>
        <v>0</v>
      </c>
      <c r="O40" s="164">
        <f>WACOG!O40+Demand!P40</f>
        <v>0</v>
      </c>
      <c r="P40" s="164">
        <f>WACOG!P40+Demand!Q40</f>
        <v>0</v>
      </c>
      <c r="Q40" s="186">
        <f t="shared" si="0"/>
        <v>0</v>
      </c>
    </row>
    <row r="41" spans="1:17" x14ac:dyDescent="0.2">
      <c r="A41" s="137"/>
      <c r="B41" s="137"/>
      <c r="C41" s="129"/>
      <c r="D41" s="167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86"/>
    </row>
    <row r="42" spans="1:17" x14ac:dyDescent="0.2">
      <c r="A42" s="137"/>
      <c r="B42" s="137"/>
      <c r="C42" s="154" t="s">
        <v>317</v>
      </c>
      <c r="D42" s="167"/>
      <c r="E42" s="164">
        <f>WACOG!E42+Demand!F42</f>
        <v>7806</v>
      </c>
      <c r="F42" s="164">
        <f>WACOG!F42+Demand!G42</f>
        <v>9851</v>
      </c>
      <c r="G42" s="164">
        <f>WACOG!G42+Demand!H42</f>
        <v>9858</v>
      </c>
      <c r="H42" s="164">
        <f>WACOG!H42+Demand!I42</f>
        <v>9673</v>
      </c>
      <c r="I42" s="164">
        <f>WACOG!I42+Demand!J42</f>
        <v>9885</v>
      </c>
      <c r="J42" s="164">
        <f>WACOG!J42+Demand!K42</f>
        <v>9430</v>
      </c>
      <c r="K42" s="164">
        <f>WACOG!K42+Demand!L42</f>
        <v>8719</v>
      </c>
      <c r="L42" s="164">
        <f>WACOG!L42+Demand!M42</f>
        <v>8001</v>
      </c>
      <c r="M42" s="164">
        <f>WACOG!M42+Demand!N42</f>
        <v>7574</v>
      </c>
      <c r="N42" s="164">
        <f>WACOG!N42+Demand!O42</f>
        <v>7549</v>
      </c>
      <c r="O42" s="164">
        <f>WACOG!O42+Demand!P42</f>
        <v>7529</v>
      </c>
      <c r="P42" s="164">
        <f>WACOG!P42+Demand!Q42</f>
        <v>7529</v>
      </c>
      <c r="Q42" s="186">
        <f t="shared" si="0"/>
        <v>103404</v>
      </c>
    </row>
    <row r="43" spans="1:17" x14ac:dyDescent="0.2">
      <c r="A43" s="137"/>
      <c r="B43" s="137"/>
      <c r="C43" s="154" t="s">
        <v>318</v>
      </c>
      <c r="D43" s="167"/>
      <c r="E43" s="164">
        <f>WACOG!E43+Demand!F43</f>
        <v>12542</v>
      </c>
      <c r="F43" s="164">
        <f>WACOG!F43+Demand!G43</f>
        <v>12646</v>
      </c>
      <c r="G43" s="164">
        <f>WACOG!G43+Demand!H43</f>
        <v>12927</v>
      </c>
      <c r="H43" s="164">
        <f>WACOG!H43+Demand!I43</f>
        <v>14049</v>
      </c>
      <c r="I43" s="164">
        <f>WACOG!I43+Demand!J43</f>
        <v>13634</v>
      </c>
      <c r="J43" s="164">
        <f>WACOG!J43+Demand!K43</f>
        <v>12274</v>
      </c>
      <c r="K43" s="164">
        <f>WACOG!K43+Demand!L43</f>
        <v>13128</v>
      </c>
      <c r="L43" s="164">
        <f>WACOG!L43+Demand!M43</f>
        <v>12813</v>
      </c>
      <c r="M43" s="164">
        <f>WACOG!M43+Demand!N43</f>
        <v>13553</v>
      </c>
      <c r="N43" s="164">
        <f>WACOG!N43+Demand!O43</f>
        <v>10838</v>
      </c>
      <c r="O43" s="164">
        <f>WACOG!O43+Demand!P43</f>
        <v>11619</v>
      </c>
      <c r="P43" s="164">
        <f>WACOG!P43+Demand!Q43</f>
        <v>12605</v>
      </c>
      <c r="Q43" s="186">
        <f t="shared" si="0"/>
        <v>152628</v>
      </c>
    </row>
    <row r="44" spans="1:17" x14ac:dyDescent="0.2">
      <c r="A44" s="137"/>
      <c r="B44" s="137"/>
      <c r="C44" s="154" t="s">
        <v>319</v>
      </c>
      <c r="D44" s="167"/>
      <c r="E44" s="164">
        <f>WACOG!E44+Demand!F44</f>
        <v>5355</v>
      </c>
      <c r="F44" s="164">
        <f>WACOG!F44+Demand!G44</f>
        <v>6722</v>
      </c>
      <c r="G44" s="164">
        <f>WACOG!G44+Demand!H44</f>
        <v>8528</v>
      </c>
      <c r="H44" s="164">
        <f>WACOG!H44+Demand!I44</f>
        <v>7912</v>
      </c>
      <c r="I44" s="164">
        <f>WACOG!I44+Demand!J44</f>
        <v>7269</v>
      </c>
      <c r="J44" s="164">
        <f>WACOG!J44+Demand!K44</f>
        <v>7359</v>
      </c>
      <c r="K44" s="164">
        <f>WACOG!K44+Demand!L44</f>
        <v>5224</v>
      </c>
      <c r="L44" s="164">
        <f>WACOG!L44+Demand!M44</f>
        <v>3394</v>
      </c>
      <c r="M44" s="164">
        <f>WACOG!M44+Demand!N44</f>
        <v>2525</v>
      </c>
      <c r="N44" s="164">
        <f>WACOG!N44+Demand!O44</f>
        <v>1935</v>
      </c>
      <c r="O44" s="164">
        <f>WACOG!O44+Demand!P44</f>
        <v>2615</v>
      </c>
      <c r="P44" s="164">
        <f>WACOG!P44+Demand!Q44</f>
        <v>3173</v>
      </c>
      <c r="Q44" s="186">
        <f t="shared" si="0"/>
        <v>62011</v>
      </c>
    </row>
    <row r="45" spans="1:17" x14ac:dyDescent="0.2">
      <c r="A45" s="137"/>
      <c r="B45" s="137"/>
      <c r="C45" s="154" t="s">
        <v>320</v>
      </c>
      <c r="D45" s="167"/>
      <c r="E45" s="164">
        <f>WACOG!E45+Demand!F45</f>
        <v>603</v>
      </c>
      <c r="F45" s="164">
        <f>WACOG!F45+Demand!G45</f>
        <v>2471</v>
      </c>
      <c r="G45" s="164">
        <f>WACOG!G45+Demand!H45</f>
        <v>5712</v>
      </c>
      <c r="H45" s="164">
        <f>WACOG!H45+Demand!I45</f>
        <v>1289</v>
      </c>
      <c r="I45" s="164">
        <f>WACOG!I45+Demand!J45</f>
        <v>1865</v>
      </c>
      <c r="J45" s="164">
        <f>WACOG!J45+Demand!K45</f>
        <v>1095</v>
      </c>
      <c r="K45" s="164">
        <f>WACOG!K45+Demand!L45</f>
        <v>0</v>
      </c>
      <c r="L45" s="164">
        <f>WACOG!L45+Demand!M45</f>
        <v>0</v>
      </c>
      <c r="M45" s="164">
        <f>WACOG!M45+Demand!N45</f>
        <v>0</v>
      </c>
      <c r="N45" s="164">
        <f>WACOG!N45+Demand!O45</f>
        <v>0</v>
      </c>
      <c r="O45" s="164">
        <f>WACOG!O45+Demand!P45</f>
        <v>0</v>
      </c>
      <c r="P45" s="164">
        <f>WACOG!P45+Demand!Q45</f>
        <v>0</v>
      </c>
      <c r="Q45" s="186">
        <f t="shared" si="0"/>
        <v>13035</v>
      </c>
    </row>
    <row r="46" spans="1:17" x14ac:dyDescent="0.2">
      <c r="A46" s="137"/>
      <c r="B46" s="137"/>
      <c r="C46" s="154" t="s">
        <v>321</v>
      </c>
      <c r="D46" s="167"/>
      <c r="E46" s="164">
        <f>WACOG!E46+Demand!F46</f>
        <v>0</v>
      </c>
      <c r="F46" s="164">
        <f>WACOG!F46+Demand!G46</f>
        <v>0</v>
      </c>
      <c r="G46" s="164">
        <f>WACOG!G46+Demand!H46</f>
        <v>0</v>
      </c>
      <c r="H46" s="164">
        <f>WACOG!H46+Demand!I46</f>
        <v>0</v>
      </c>
      <c r="I46" s="164">
        <f>WACOG!I46+Demand!J46</f>
        <v>0</v>
      </c>
      <c r="J46" s="164">
        <f>WACOG!J46+Demand!K46</f>
        <v>0</v>
      </c>
      <c r="K46" s="164">
        <f>WACOG!K46+Demand!L46</f>
        <v>0</v>
      </c>
      <c r="L46" s="164">
        <f>WACOG!L46+Demand!M46</f>
        <v>0</v>
      </c>
      <c r="M46" s="164">
        <f>WACOG!M46+Demand!N46</f>
        <v>0</v>
      </c>
      <c r="N46" s="164">
        <f>WACOG!N46+Demand!O46</f>
        <v>0</v>
      </c>
      <c r="O46" s="164">
        <f>WACOG!O46+Demand!P46</f>
        <v>0</v>
      </c>
      <c r="P46" s="164">
        <f>WACOG!P46+Demand!Q46</f>
        <v>0</v>
      </c>
      <c r="Q46" s="186">
        <f t="shared" si="0"/>
        <v>0</v>
      </c>
    </row>
    <row r="47" spans="1:17" x14ac:dyDescent="0.2">
      <c r="A47" s="370"/>
      <c r="B47" s="137"/>
      <c r="C47" s="154" t="s">
        <v>322</v>
      </c>
      <c r="D47" s="167"/>
      <c r="E47" s="166">
        <f>WACOG!E47+Demand!F47</f>
        <v>0</v>
      </c>
      <c r="F47" s="166">
        <f>WACOG!F47+Demand!G47</f>
        <v>0</v>
      </c>
      <c r="G47" s="166">
        <f>WACOG!G47+Demand!H47</f>
        <v>0</v>
      </c>
      <c r="H47" s="166">
        <f>WACOG!H47+Demand!I47</f>
        <v>0</v>
      </c>
      <c r="I47" s="166">
        <f>WACOG!I47+Demand!J47</f>
        <v>0</v>
      </c>
      <c r="J47" s="166">
        <f>WACOG!J47+Demand!K47</f>
        <v>0</v>
      </c>
      <c r="K47" s="166">
        <f>WACOG!K47+Demand!L47</f>
        <v>0</v>
      </c>
      <c r="L47" s="166">
        <f>WACOG!L47+Demand!M47</f>
        <v>0</v>
      </c>
      <c r="M47" s="166">
        <f>WACOG!M47+Demand!N47</f>
        <v>0</v>
      </c>
      <c r="N47" s="166">
        <f>WACOG!N47+Demand!O47</f>
        <v>0</v>
      </c>
      <c r="O47" s="166">
        <f>WACOG!O47+Demand!P47</f>
        <v>0</v>
      </c>
      <c r="P47" s="166">
        <f>WACOG!P47+Demand!Q47</f>
        <v>0</v>
      </c>
      <c r="Q47" s="166">
        <f t="shared" si="0"/>
        <v>0</v>
      </c>
    </row>
    <row r="48" spans="1:17" x14ac:dyDescent="0.2">
      <c r="A48" s="370"/>
      <c r="B48" s="137"/>
      <c r="C48" s="129" t="s">
        <v>323</v>
      </c>
      <c r="D48" s="167"/>
      <c r="E48" s="164">
        <f>WACOG!E48+Demand!F48</f>
        <v>26306</v>
      </c>
      <c r="F48" s="164">
        <f>WACOG!F48+Demand!G48</f>
        <v>31690</v>
      </c>
      <c r="G48" s="164">
        <f>WACOG!G48+Demand!H48</f>
        <v>37025</v>
      </c>
      <c r="H48" s="164">
        <f>WACOG!H48+Demand!I48</f>
        <v>32923</v>
      </c>
      <c r="I48" s="164">
        <f>WACOG!I48+Demand!J48</f>
        <v>32653</v>
      </c>
      <c r="J48" s="164">
        <f>WACOG!J48+Demand!K48</f>
        <v>30158</v>
      </c>
      <c r="K48" s="164">
        <f>WACOG!K48+Demand!L48</f>
        <v>27071</v>
      </c>
      <c r="L48" s="164">
        <f>WACOG!L48+Demand!M48</f>
        <v>24208</v>
      </c>
      <c r="M48" s="164">
        <f>WACOG!M48+Demand!N48</f>
        <v>23652</v>
      </c>
      <c r="N48" s="164">
        <f>WACOG!N48+Demand!O48</f>
        <v>20322</v>
      </c>
      <c r="O48" s="164">
        <f>WACOG!O48+Demand!P48</f>
        <v>21763</v>
      </c>
      <c r="P48" s="164">
        <f>WACOG!P48+Demand!Q48</f>
        <v>23307</v>
      </c>
      <c r="Q48" s="186">
        <f t="shared" si="0"/>
        <v>331078</v>
      </c>
    </row>
    <row r="49" spans="1:17" x14ac:dyDescent="0.2">
      <c r="A49" s="370"/>
      <c r="B49" s="137"/>
      <c r="C49" s="129"/>
      <c r="D49" s="167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86"/>
    </row>
    <row r="50" spans="1:17" x14ac:dyDescent="0.2">
      <c r="A50" s="370"/>
      <c r="B50" s="138"/>
      <c r="C50" s="155"/>
      <c r="D50" s="167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86"/>
    </row>
    <row r="51" spans="1:17" s="241" customFormat="1" x14ac:dyDescent="0.2">
      <c r="A51" s="370"/>
      <c r="B51" s="139" t="s">
        <v>24</v>
      </c>
      <c r="C51" s="154" t="s">
        <v>390</v>
      </c>
      <c r="D51" s="167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>
        <f t="shared" si="0"/>
        <v>0</v>
      </c>
    </row>
    <row r="52" spans="1:17" s="241" customFormat="1" x14ac:dyDescent="0.2">
      <c r="A52" s="137"/>
      <c r="B52" s="138"/>
      <c r="C52" s="154" t="s">
        <v>391</v>
      </c>
      <c r="D52" s="167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>
        <f t="shared" si="0"/>
        <v>0</v>
      </c>
    </row>
    <row r="53" spans="1:17" s="241" customFormat="1" x14ac:dyDescent="0.2">
      <c r="A53" s="137"/>
      <c r="B53" s="138"/>
      <c r="C53" s="129" t="s">
        <v>326</v>
      </c>
      <c r="D53" s="167"/>
      <c r="E53" s="186">
        <f t="shared" ref="E53:P53" si="1">SUM(E51:E52)</f>
        <v>0</v>
      </c>
      <c r="F53" s="186">
        <f t="shared" si="1"/>
        <v>0</v>
      </c>
      <c r="G53" s="186">
        <f t="shared" si="1"/>
        <v>0</v>
      </c>
      <c r="H53" s="186">
        <f t="shared" si="1"/>
        <v>0</v>
      </c>
      <c r="I53" s="186">
        <f t="shared" si="1"/>
        <v>0</v>
      </c>
      <c r="J53" s="186">
        <f t="shared" si="1"/>
        <v>0</v>
      </c>
      <c r="K53" s="186">
        <f t="shared" si="1"/>
        <v>0</v>
      </c>
      <c r="L53" s="186">
        <f t="shared" si="1"/>
        <v>0</v>
      </c>
      <c r="M53" s="186">
        <f t="shared" si="1"/>
        <v>0</v>
      </c>
      <c r="N53" s="186">
        <f t="shared" si="1"/>
        <v>0</v>
      </c>
      <c r="O53" s="186">
        <f t="shared" si="1"/>
        <v>0</v>
      </c>
      <c r="P53" s="186">
        <f t="shared" si="1"/>
        <v>0</v>
      </c>
      <c r="Q53" s="186">
        <f t="shared" si="0"/>
        <v>0</v>
      </c>
    </row>
    <row r="54" spans="1:17" s="241" customFormat="1" x14ac:dyDescent="0.2">
      <c r="A54" s="137"/>
      <c r="B54" s="138"/>
      <c r="C54" s="155"/>
      <c r="D54" s="167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</row>
    <row r="55" spans="1:17" x14ac:dyDescent="0.2">
      <c r="A55" s="137"/>
      <c r="B55" s="139"/>
      <c r="C55" s="154" t="s">
        <v>327</v>
      </c>
      <c r="D55" s="167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86">
        <f t="shared" si="0"/>
        <v>0</v>
      </c>
    </row>
    <row r="56" spans="1:17" x14ac:dyDescent="0.2">
      <c r="A56" s="137"/>
      <c r="B56" s="138"/>
      <c r="C56" s="154" t="s">
        <v>328</v>
      </c>
      <c r="D56" s="167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86">
        <f t="shared" si="0"/>
        <v>0</v>
      </c>
    </row>
    <row r="57" spans="1:17" x14ac:dyDescent="0.2">
      <c r="A57" s="137"/>
      <c r="B57" s="138"/>
      <c r="C57" s="154" t="s">
        <v>329</v>
      </c>
      <c r="D57" s="167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86">
        <f t="shared" si="0"/>
        <v>0</v>
      </c>
    </row>
    <row r="58" spans="1:17" x14ac:dyDescent="0.2">
      <c r="A58" s="137"/>
      <c r="B58" s="138"/>
      <c r="C58" s="154" t="s">
        <v>330</v>
      </c>
      <c r="D58" s="167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86">
        <f t="shared" si="0"/>
        <v>0</v>
      </c>
    </row>
    <row r="59" spans="1:17" x14ac:dyDescent="0.2">
      <c r="A59" s="137"/>
      <c r="B59" s="138"/>
      <c r="C59" s="154" t="s">
        <v>331</v>
      </c>
      <c r="D59" s="167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86">
        <f t="shared" si="0"/>
        <v>0</v>
      </c>
    </row>
    <row r="60" spans="1:17" x14ac:dyDescent="0.2">
      <c r="A60" s="137"/>
      <c r="B60" s="138"/>
      <c r="C60" s="154" t="s">
        <v>332</v>
      </c>
      <c r="D60" s="167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>
        <f t="shared" si="0"/>
        <v>0</v>
      </c>
    </row>
    <row r="61" spans="1:17" x14ac:dyDescent="0.2">
      <c r="A61" s="137"/>
      <c r="B61" s="139"/>
      <c r="C61" s="129" t="s">
        <v>303</v>
      </c>
      <c r="D61" s="167"/>
      <c r="E61" s="164">
        <f t="shared" ref="E61:P61" si="2">SUM(E55:E60)</f>
        <v>0</v>
      </c>
      <c r="F61" s="164">
        <f t="shared" si="2"/>
        <v>0</v>
      </c>
      <c r="G61" s="164">
        <f t="shared" si="2"/>
        <v>0</v>
      </c>
      <c r="H61" s="164">
        <f t="shared" si="2"/>
        <v>0</v>
      </c>
      <c r="I61" s="164">
        <f t="shared" si="2"/>
        <v>0</v>
      </c>
      <c r="J61" s="164">
        <f t="shared" si="2"/>
        <v>0</v>
      </c>
      <c r="K61" s="164">
        <f t="shared" si="2"/>
        <v>0</v>
      </c>
      <c r="L61" s="164">
        <f t="shared" si="2"/>
        <v>0</v>
      </c>
      <c r="M61" s="164">
        <f t="shared" si="2"/>
        <v>0</v>
      </c>
      <c r="N61" s="164">
        <f t="shared" si="2"/>
        <v>0</v>
      </c>
      <c r="O61" s="164">
        <f t="shared" si="2"/>
        <v>0</v>
      </c>
      <c r="P61" s="164">
        <f t="shared" si="2"/>
        <v>0</v>
      </c>
      <c r="Q61" s="186">
        <f t="shared" si="0"/>
        <v>0</v>
      </c>
    </row>
    <row r="62" spans="1:17" x14ac:dyDescent="0.2">
      <c r="A62" s="137"/>
      <c r="B62" s="139"/>
      <c r="C62" s="129"/>
      <c r="D62" s="167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86"/>
    </row>
    <row r="63" spans="1:17" x14ac:dyDescent="0.2">
      <c r="A63" s="137"/>
      <c r="B63" s="139"/>
      <c r="C63" s="154"/>
      <c r="D63" s="167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86">
        <f t="shared" si="0"/>
        <v>0</v>
      </c>
    </row>
    <row r="64" spans="1:17" x14ac:dyDescent="0.2">
      <c r="A64" s="137"/>
      <c r="B64" s="139"/>
      <c r="C64" s="154"/>
      <c r="D64" s="167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>
        <f t="shared" si="0"/>
        <v>0</v>
      </c>
    </row>
    <row r="65" spans="1:17" x14ac:dyDescent="0.2">
      <c r="A65" s="137"/>
      <c r="B65" s="139"/>
      <c r="C65" s="129"/>
      <c r="D65" s="167"/>
      <c r="E65" s="164">
        <f t="shared" ref="E65:P65" si="3">SUM(E63:E64)</f>
        <v>0</v>
      </c>
      <c r="F65" s="164">
        <f t="shared" si="3"/>
        <v>0</v>
      </c>
      <c r="G65" s="164">
        <f t="shared" si="3"/>
        <v>0</v>
      </c>
      <c r="H65" s="164">
        <f t="shared" si="3"/>
        <v>0</v>
      </c>
      <c r="I65" s="164">
        <f t="shared" si="3"/>
        <v>0</v>
      </c>
      <c r="J65" s="164">
        <f t="shared" si="3"/>
        <v>0</v>
      </c>
      <c r="K65" s="164">
        <f t="shared" si="3"/>
        <v>0</v>
      </c>
      <c r="L65" s="164">
        <f t="shared" si="3"/>
        <v>0</v>
      </c>
      <c r="M65" s="164">
        <f t="shared" si="3"/>
        <v>0</v>
      </c>
      <c r="N65" s="164">
        <f t="shared" si="3"/>
        <v>0</v>
      </c>
      <c r="O65" s="164">
        <f t="shared" si="3"/>
        <v>0</v>
      </c>
      <c r="P65" s="164">
        <f t="shared" si="3"/>
        <v>0</v>
      </c>
      <c r="Q65" s="186">
        <f t="shared" si="0"/>
        <v>0</v>
      </c>
    </row>
    <row r="66" spans="1:17" x14ac:dyDescent="0.2">
      <c r="A66" s="137"/>
      <c r="B66" s="139"/>
      <c r="C66" s="129"/>
      <c r="D66" s="167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86"/>
    </row>
    <row r="67" spans="1:17" x14ac:dyDescent="0.2">
      <c r="A67" s="137"/>
      <c r="B67" s="139"/>
      <c r="C67" s="154" t="s">
        <v>336</v>
      </c>
      <c r="D67" s="167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86">
        <f t="shared" si="0"/>
        <v>0</v>
      </c>
    </row>
    <row r="68" spans="1:17" x14ac:dyDescent="0.2">
      <c r="A68" s="137"/>
      <c r="B68" s="139"/>
      <c r="C68" s="154" t="s">
        <v>337</v>
      </c>
      <c r="D68" s="167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86">
        <f t="shared" si="0"/>
        <v>0</v>
      </c>
    </row>
    <row r="69" spans="1:17" x14ac:dyDescent="0.2">
      <c r="A69" s="137"/>
      <c r="B69" s="139"/>
      <c r="C69" s="154" t="s">
        <v>338</v>
      </c>
      <c r="D69" s="167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86">
        <f t="shared" si="0"/>
        <v>0</v>
      </c>
    </row>
    <row r="70" spans="1:17" x14ac:dyDescent="0.2">
      <c r="A70" s="137"/>
      <c r="B70" s="139"/>
      <c r="C70" s="154" t="s">
        <v>339</v>
      </c>
      <c r="D70" s="167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86">
        <f t="shared" si="0"/>
        <v>0</v>
      </c>
    </row>
    <row r="71" spans="1:17" x14ac:dyDescent="0.2">
      <c r="A71" s="137"/>
      <c r="B71" s="139"/>
      <c r="C71" s="154" t="s">
        <v>340</v>
      </c>
      <c r="D71" s="167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86">
        <f t="shared" ref="Q71:Q81" si="4">SUM(E71:P71)</f>
        <v>0</v>
      </c>
    </row>
    <row r="72" spans="1:17" x14ac:dyDescent="0.2">
      <c r="A72" s="137"/>
      <c r="B72" s="139"/>
      <c r="C72" s="154" t="s">
        <v>341</v>
      </c>
      <c r="D72" s="167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>
        <f t="shared" si="4"/>
        <v>0</v>
      </c>
    </row>
    <row r="73" spans="1:17" x14ac:dyDescent="0.2">
      <c r="A73" s="137"/>
      <c r="B73" s="139"/>
      <c r="C73" s="129" t="s">
        <v>342</v>
      </c>
      <c r="D73" s="167"/>
      <c r="E73" s="164">
        <f t="shared" ref="E73:P73" si="5">SUM(E67:E72)</f>
        <v>0</v>
      </c>
      <c r="F73" s="164">
        <f t="shared" si="5"/>
        <v>0</v>
      </c>
      <c r="G73" s="164">
        <f t="shared" si="5"/>
        <v>0</v>
      </c>
      <c r="H73" s="164">
        <f t="shared" si="5"/>
        <v>0</v>
      </c>
      <c r="I73" s="164">
        <f t="shared" si="5"/>
        <v>0</v>
      </c>
      <c r="J73" s="164">
        <f t="shared" si="5"/>
        <v>0</v>
      </c>
      <c r="K73" s="164">
        <f t="shared" si="5"/>
        <v>0</v>
      </c>
      <c r="L73" s="164">
        <f t="shared" si="5"/>
        <v>0</v>
      </c>
      <c r="M73" s="164">
        <f t="shared" si="5"/>
        <v>0</v>
      </c>
      <c r="N73" s="164">
        <f t="shared" si="5"/>
        <v>0</v>
      </c>
      <c r="O73" s="164">
        <f t="shared" si="5"/>
        <v>0</v>
      </c>
      <c r="P73" s="164">
        <f t="shared" si="5"/>
        <v>0</v>
      </c>
      <c r="Q73" s="186">
        <f t="shared" si="4"/>
        <v>0</v>
      </c>
    </row>
    <row r="74" spans="1:17" x14ac:dyDescent="0.2">
      <c r="A74" s="137"/>
      <c r="B74" s="139"/>
      <c r="C74" s="129"/>
      <c r="D74" s="167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86"/>
    </row>
    <row r="75" spans="1:17" x14ac:dyDescent="0.2">
      <c r="A75" s="137"/>
      <c r="B75" s="139"/>
      <c r="C75" s="154" t="s">
        <v>343</v>
      </c>
      <c r="D75" s="167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86">
        <f t="shared" si="4"/>
        <v>0</v>
      </c>
    </row>
    <row r="76" spans="1:17" x14ac:dyDescent="0.2">
      <c r="A76" s="137"/>
      <c r="B76" s="139"/>
      <c r="C76" s="154" t="s">
        <v>344</v>
      </c>
      <c r="D76" s="167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86">
        <f t="shared" si="4"/>
        <v>0</v>
      </c>
    </row>
    <row r="77" spans="1:17" x14ac:dyDescent="0.2">
      <c r="A77" s="137"/>
      <c r="B77" s="139"/>
      <c r="C77" s="154" t="s">
        <v>345</v>
      </c>
      <c r="D77" s="167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86">
        <f t="shared" si="4"/>
        <v>0</v>
      </c>
    </row>
    <row r="78" spans="1:17" x14ac:dyDescent="0.2">
      <c r="A78" s="137"/>
      <c r="B78" s="139"/>
      <c r="C78" s="154" t="s">
        <v>346</v>
      </c>
      <c r="D78" s="167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86">
        <f t="shared" si="4"/>
        <v>0</v>
      </c>
    </row>
    <row r="79" spans="1:17" x14ac:dyDescent="0.2">
      <c r="A79" s="137"/>
      <c r="B79" s="139"/>
      <c r="C79" s="154" t="s">
        <v>347</v>
      </c>
      <c r="D79" s="167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86">
        <f t="shared" si="4"/>
        <v>0</v>
      </c>
    </row>
    <row r="80" spans="1:17" x14ac:dyDescent="0.2">
      <c r="A80" s="137"/>
      <c r="B80" s="139"/>
      <c r="C80" s="154" t="s">
        <v>348</v>
      </c>
      <c r="D80" s="167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>
        <f t="shared" si="4"/>
        <v>0</v>
      </c>
    </row>
    <row r="81" spans="1:19" x14ac:dyDescent="0.2">
      <c r="A81" s="137"/>
      <c r="B81" s="139"/>
      <c r="C81" s="129" t="s">
        <v>323</v>
      </c>
      <c r="D81" s="167"/>
      <c r="E81" s="164">
        <f t="shared" ref="E81:P81" si="6">SUM(E75:E80)</f>
        <v>0</v>
      </c>
      <c r="F81" s="164">
        <f t="shared" si="6"/>
        <v>0</v>
      </c>
      <c r="G81" s="164">
        <f t="shared" si="6"/>
        <v>0</v>
      </c>
      <c r="H81" s="164">
        <f t="shared" si="6"/>
        <v>0</v>
      </c>
      <c r="I81" s="164">
        <f t="shared" si="6"/>
        <v>0</v>
      </c>
      <c r="J81" s="164">
        <f t="shared" si="6"/>
        <v>0</v>
      </c>
      <c r="K81" s="164">
        <f t="shared" si="6"/>
        <v>0</v>
      </c>
      <c r="L81" s="164">
        <f t="shared" si="6"/>
        <v>0</v>
      </c>
      <c r="M81" s="164">
        <f t="shared" si="6"/>
        <v>0</v>
      </c>
      <c r="N81" s="164">
        <f t="shared" si="6"/>
        <v>0</v>
      </c>
      <c r="O81" s="164">
        <f t="shared" si="6"/>
        <v>0</v>
      </c>
      <c r="P81" s="164">
        <f t="shared" si="6"/>
        <v>0</v>
      </c>
      <c r="Q81" s="186">
        <f t="shared" si="4"/>
        <v>0</v>
      </c>
    </row>
    <row r="82" spans="1:19" x14ac:dyDescent="0.2">
      <c r="A82" s="137"/>
      <c r="B82" s="139"/>
      <c r="C82" s="129"/>
      <c r="D82" s="167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86"/>
    </row>
    <row r="83" spans="1:19" x14ac:dyDescent="0.2">
      <c r="A83" s="137"/>
      <c r="B83" s="139"/>
      <c r="C83" s="129" t="s">
        <v>416</v>
      </c>
      <c r="D83" s="167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86"/>
    </row>
    <row r="84" spans="1:19" x14ac:dyDescent="0.2">
      <c r="A84" s="137"/>
      <c r="B84" s="139"/>
      <c r="C84" s="129"/>
      <c r="D84" s="167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86"/>
    </row>
    <row r="85" spans="1:19" ht="14.25" x14ac:dyDescent="0.2">
      <c r="A85" s="302"/>
      <c r="B85" s="139"/>
      <c r="C85" s="129"/>
      <c r="D85" s="167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86"/>
    </row>
    <row r="86" spans="1:19" x14ac:dyDescent="0.2">
      <c r="A86" s="301"/>
      <c r="B86" s="137"/>
      <c r="C86" s="155"/>
      <c r="D86" s="167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86"/>
    </row>
    <row r="87" spans="1:19" ht="15" x14ac:dyDescent="0.2">
      <c r="A87" s="300" t="s">
        <v>394</v>
      </c>
      <c r="B87" s="304"/>
      <c r="C87" s="305"/>
      <c r="D87" s="167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86"/>
    </row>
    <row r="88" spans="1:19" x14ac:dyDescent="0.2">
      <c r="A88" s="137"/>
      <c r="B88" s="138"/>
      <c r="C88" s="155"/>
      <c r="D88" s="167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86"/>
    </row>
    <row r="89" spans="1:19" ht="14.25" x14ac:dyDescent="0.2">
      <c r="A89" s="156"/>
      <c r="B89" s="137" t="s">
        <v>23</v>
      </c>
      <c r="C89" s="155" t="s">
        <v>12</v>
      </c>
      <c r="D89" s="167"/>
      <c r="E89" s="134">
        <f t="shared" ref="E89:P89" si="7">+E6+E7</f>
        <v>1008656</v>
      </c>
      <c r="F89" s="134">
        <f t="shared" si="7"/>
        <v>1888398</v>
      </c>
      <c r="G89" s="134">
        <f t="shared" si="7"/>
        <v>2667688</v>
      </c>
      <c r="H89" s="134">
        <f t="shared" si="7"/>
        <v>2637604</v>
      </c>
      <c r="I89" s="134">
        <f t="shared" si="7"/>
        <v>2134111</v>
      </c>
      <c r="J89" s="134">
        <f t="shared" si="7"/>
        <v>1871486</v>
      </c>
      <c r="K89" s="134">
        <f t="shared" si="7"/>
        <v>1332378</v>
      </c>
      <c r="L89" s="134">
        <f t="shared" si="7"/>
        <v>795186</v>
      </c>
      <c r="M89" s="134">
        <f t="shared" si="7"/>
        <v>500637</v>
      </c>
      <c r="N89" s="134">
        <f t="shared" si="7"/>
        <v>418518</v>
      </c>
      <c r="O89" s="134">
        <f t="shared" si="7"/>
        <v>416723</v>
      </c>
      <c r="P89" s="134">
        <f t="shared" si="7"/>
        <v>457668</v>
      </c>
      <c r="Q89" s="6">
        <f t="shared" ref="Q89:Q92" si="8">SUM(E89:P89)</f>
        <v>16129053</v>
      </c>
      <c r="S89" s="242"/>
    </row>
    <row r="90" spans="1:19" ht="14.25" x14ac:dyDescent="0.2">
      <c r="A90" s="302"/>
      <c r="B90" s="138"/>
      <c r="C90" s="155" t="s">
        <v>26</v>
      </c>
      <c r="D90" s="167"/>
      <c r="E90" s="134">
        <f t="shared" ref="E90:P90" si="9">+E8+E14+E22+E10+E9</f>
        <v>448596</v>
      </c>
      <c r="F90" s="134">
        <f t="shared" si="9"/>
        <v>778939</v>
      </c>
      <c r="G90" s="134">
        <f t="shared" si="9"/>
        <v>1086865</v>
      </c>
      <c r="H90" s="134">
        <f t="shared" si="9"/>
        <v>1075815</v>
      </c>
      <c r="I90" s="134">
        <f t="shared" si="9"/>
        <v>877621</v>
      </c>
      <c r="J90" s="134">
        <f t="shared" si="9"/>
        <v>778886</v>
      </c>
      <c r="K90" s="134">
        <f t="shared" si="9"/>
        <v>572650</v>
      </c>
      <c r="L90" s="134">
        <f t="shared" si="9"/>
        <v>380468</v>
      </c>
      <c r="M90" s="134">
        <f t="shared" si="9"/>
        <v>278805</v>
      </c>
      <c r="N90" s="134">
        <f t="shared" si="9"/>
        <v>241918</v>
      </c>
      <c r="O90" s="134">
        <f t="shared" si="9"/>
        <v>238085</v>
      </c>
      <c r="P90" s="134">
        <f t="shared" si="9"/>
        <v>244456</v>
      </c>
      <c r="Q90" s="6">
        <f t="shared" si="8"/>
        <v>7003104</v>
      </c>
      <c r="S90" s="242"/>
    </row>
    <row r="91" spans="1:19" ht="14.25" x14ac:dyDescent="0.2">
      <c r="A91" s="302"/>
      <c r="B91" s="138"/>
      <c r="C91" s="155" t="s">
        <v>27</v>
      </c>
      <c r="D91" s="167"/>
      <c r="E91" s="134">
        <f t="shared" ref="E91:P91" si="10">+E24+E28+E36</f>
        <v>67768</v>
      </c>
      <c r="F91" s="134">
        <f t="shared" si="10"/>
        <v>81638</v>
      </c>
      <c r="G91" s="134">
        <f t="shared" si="10"/>
        <v>103811</v>
      </c>
      <c r="H91" s="134">
        <f t="shared" si="10"/>
        <v>126724</v>
      </c>
      <c r="I91" s="134">
        <f t="shared" si="10"/>
        <v>103650</v>
      </c>
      <c r="J91" s="134">
        <f t="shared" si="10"/>
        <v>106589</v>
      </c>
      <c r="K91" s="134">
        <f t="shared" si="10"/>
        <v>93603</v>
      </c>
      <c r="L91" s="134">
        <f t="shared" si="10"/>
        <v>71288</v>
      </c>
      <c r="M91" s="134">
        <f t="shared" si="10"/>
        <v>60085</v>
      </c>
      <c r="N91" s="134">
        <f t="shared" si="10"/>
        <v>58117</v>
      </c>
      <c r="O91" s="134">
        <f t="shared" si="10"/>
        <v>53297</v>
      </c>
      <c r="P91" s="134">
        <f t="shared" si="10"/>
        <v>54873</v>
      </c>
      <c r="Q91" s="6">
        <f t="shared" si="8"/>
        <v>981443</v>
      </c>
      <c r="S91" s="242"/>
    </row>
    <row r="92" spans="1:19" ht="14.25" x14ac:dyDescent="0.2">
      <c r="A92" s="302"/>
      <c r="B92" s="137"/>
      <c r="C92" s="155" t="s">
        <v>28</v>
      </c>
      <c r="D92" s="167"/>
      <c r="E92" s="279">
        <f t="shared" ref="E92:P92" si="11">+E40+E48</f>
        <v>26306</v>
      </c>
      <c r="F92" s="279">
        <f t="shared" si="11"/>
        <v>31690</v>
      </c>
      <c r="G92" s="279">
        <f t="shared" si="11"/>
        <v>37025</v>
      </c>
      <c r="H92" s="279">
        <f t="shared" si="11"/>
        <v>32923</v>
      </c>
      <c r="I92" s="279">
        <f t="shared" si="11"/>
        <v>32653</v>
      </c>
      <c r="J92" s="279">
        <f t="shared" si="11"/>
        <v>30158</v>
      </c>
      <c r="K92" s="279">
        <f t="shared" si="11"/>
        <v>27071</v>
      </c>
      <c r="L92" s="279">
        <f t="shared" si="11"/>
        <v>24208</v>
      </c>
      <c r="M92" s="279">
        <f t="shared" si="11"/>
        <v>23652</v>
      </c>
      <c r="N92" s="279">
        <f t="shared" si="11"/>
        <v>20322</v>
      </c>
      <c r="O92" s="279">
        <f t="shared" si="11"/>
        <v>21763</v>
      </c>
      <c r="P92" s="279">
        <f t="shared" si="11"/>
        <v>23307</v>
      </c>
      <c r="Q92" s="279">
        <f t="shared" si="8"/>
        <v>331078</v>
      </c>
      <c r="S92" s="242"/>
    </row>
    <row r="93" spans="1:19" ht="14.25" x14ac:dyDescent="0.2">
      <c r="A93" s="302"/>
      <c r="B93" s="137"/>
      <c r="C93" s="155"/>
      <c r="D93" s="167"/>
      <c r="E93" s="134">
        <f t="shared" ref="E93:G93" si="12">SUM(E89:E92)</f>
        <v>1551326</v>
      </c>
      <c r="F93" s="134">
        <f t="shared" si="12"/>
        <v>2780665</v>
      </c>
      <c r="G93" s="134">
        <f t="shared" si="12"/>
        <v>3895389</v>
      </c>
      <c r="H93" s="134">
        <f t="shared" ref="H93:P93" si="13">SUM(H89:H92)</f>
        <v>3873066</v>
      </c>
      <c r="I93" s="134">
        <f t="shared" si="13"/>
        <v>3148035</v>
      </c>
      <c r="J93" s="134">
        <f t="shared" si="13"/>
        <v>2787119</v>
      </c>
      <c r="K93" s="134">
        <f t="shared" si="13"/>
        <v>2025702</v>
      </c>
      <c r="L93" s="134">
        <f t="shared" si="13"/>
        <v>1271150</v>
      </c>
      <c r="M93" s="134">
        <f t="shared" si="13"/>
        <v>863179</v>
      </c>
      <c r="N93" s="134">
        <f t="shared" si="13"/>
        <v>738875</v>
      </c>
      <c r="O93" s="134">
        <f t="shared" si="13"/>
        <v>729868</v>
      </c>
      <c r="P93" s="134">
        <f t="shared" si="13"/>
        <v>780304</v>
      </c>
      <c r="Q93" s="134">
        <f>SUM(Q89:Q92)</f>
        <v>24444678</v>
      </c>
      <c r="S93" s="242"/>
    </row>
    <row r="94" spans="1:19" ht="14.25" x14ac:dyDescent="0.2">
      <c r="A94" s="302"/>
      <c r="B94" s="137"/>
      <c r="C94" s="155"/>
      <c r="D94" s="167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1:19" ht="14.25" x14ac:dyDescent="0.2">
      <c r="A95" s="302"/>
      <c r="B95" s="139" t="s">
        <v>24</v>
      </c>
      <c r="C95" s="155" t="s">
        <v>26</v>
      </c>
      <c r="D95" s="167"/>
      <c r="E95" s="134">
        <f t="shared" ref="E95:P95" si="14">E61+E53</f>
        <v>0</v>
      </c>
      <c r="F95" s="134">
        <f t="shared" si="14"/>
        <v>0</v>
      </c>
      <c r="G95" s="134">
        <f t="shared" si="14"/>
        <v>0</v>
      </c>
      <c r="H95" s="134">
        <f t="shared" si="14"/>
        <v>0</v>
      </c>
      <c r="I95" s="134">
        <f t="shared" si="14"/>
        <v>0</v>
      </c>
      <c r="J95" s="134">
        <f t="shared" si="14"/>
        <v>0</v>
      </c>
      <c r="K95" s="134">
        <f t="shared" si="14"/>
        <v>0</v>
      </c>
      <c r="L95" s="134">
        <f t="shared" si="14"/>
        <v>0</v>
      </c>
      <c r="M95" s="134">
        <f t="shared" si="14"/>
        <v>0</v>
      </c>
      <c r="N95" s="134">
        <f t="shared" si="14"/>
        <v>0</v>
      </c>
      <c r="O95" s="134">
        <f t="shared" si="14"/>
        <v>0</v>
      </c>
      <c r="P95" s="134">
        <f t="shared" si="14"/>
        <v>0</v>
      </c>
      <c r="Q95" s="134">
        <f t="shared" ref="Q95:Q98" si="15">SUM(E95:P95)</f>
        <v>0</v>
      </c>
    </row>
    <row r="96" spans="1:19" ht="14.25" x14ac:dyDescent="0.2">
      <c r="A96" s="302"/>
      <c r="B96" s="139"/>
      <c r="C96" s="155" t="s">
        <v>27</v>
      </c>
      <c r="D96" s="167"/>
      <c r="E96" s="134">
        <f t="shared" ref="E96:P96" si="16">+E65+E73</f>
        <v>0</v>
      </c>
      <c r="F96" s="134">
        <f t="shared" si="16"/>
        <v>0</v>
      </c>
      <c r="G96" s="134">
        <f t="shared" si="16"/>
        <v>0</v>
      </c>
      <c r="H96" s="134">
        <f t="shared" si="16"/>
        <v>0</v>
      </c>
      <c r="I96" s="134">
        <f t="shared" si="16"/>
        <v>0</v>
      </c>
      <c r="J96" s="134">
        <f t="shared" si="16"/>
        <v>0</v>
      </c>
      <c r="K96" s="134">
        <f t="shared" si="16"/>
        <v>0</v>
      </c>
      <c r="L96" s="134">
        <f t="shared" si="16"/>
        <v>0</v>
      </c>
      <c r="M96" s="134">
        <f t="shared" si="16"/>
        <v>0</v>
      </c>
      <c r="N96" s="134">
        <f t="shared" si="16"/>
        <v>0</v>
      </c>
      <c r="O96" s="134">
        <f t="shared" si="16"/>
        <v>0</v>
      </c>
      <c r="P96" s="134">
        <f t="shared" si="16"/>
        <v>0</v>
      </c>
      <c r="Q96" s="134">
        <f t="shared" si="15"/>
        <v>0</v>
      </c>
    </row>
    <row r="97" spans="1:17" ht="14.25" x14ac:dyDescent="0.2">
      <c r="A97" s="302"/>
      <c r="B97" s="139"/>
      <c r="C97" s="155" t="s">
        <v>28</v>
      </c>
      <c r="D97" s="167"/>
      <c r="E97" s="135">
        <f t="shared" ref="E97:P97" si="17">+E81</f>
        <v>0</v>
      </c>
      <c r="F97" s="135">
        <f t="shared" si="17"/>
        <v>0</v>
      </c>
      <c r="G97" s="135">
        <f t="shared" si="17"/>
        <v>0</v>
      </c>
      <c r="H97" s="135">
        <f t="shared" si="17"/>
        <v>0</v>
      </c>
      <c r="I97" s="135">
        <f t="shared" si="17"/>
        <v>0</v>
      </c>
      <c r="J97" s="135">
        <f t="shared" si="17"/>
        <v>0</v>
      </c>
      <c r="K97" s="135">
        <f t="shared" si="17"/>
        <v>0</v>
      </c>
      <c r="L97" s="135">
        <f t="shared" si="17"/>
        <v>0</v>
      </c>
      <c r="M97" s="135">
        <f t="shared" si="17"/>
        <v>0</v>
      </c>
      <c r="N97" s="135">
        <f t="shared" si="17"/>
        <v>0</v>
      </c>
      <c r="O97" s="135">
        <f t="shared" si="17"/>
        <v>0</v>
      </c>
      <c r="P97" s="135">
        <f t="shared" si="17"/>
        <v>0</v>
      </c>
      <c r="Q97" s="135">
        <f t="shared" si="15"/>
        <v>0</v>
      </c>
    </row>
    <row r="98" spans="1:17" ht="14.25" x14ac:dyDescent="0.2">
      <c r="A98" s="302"/>
      <c r="B98" s="139"/>
      <c r="C98" s="129" t="s">
        <v>416</v>
      </c>
      <c r="D98" s="167"/>
      <c r="E98" s="279">
        <f t="shared" ref="E98:P98" si="18">+E83</f>
        <v>0</v>
      </c>
      <c r="F98" s="279">
        <f t="shared" si="18"/>
        <v>0</v>
      </c>
      <c r="G98" s="279">
        <f t="shared" si="18"/>
        <v>0</v>
      </c>
      <c r="H98" s="279">
        <f t="shared" si="18"/>
        <v>0</v>
      </c>
      <c r="I98" s="279">
        <f t="shared" si="18"/>
        <v>0</v>
      </c>
      <c r="J98" s="279">
        <f t="shared" si="18"/>
        <v>0</v>
      </c>
      <c r="K98" s="279">
        <f t="shared" si="18"/>
        <v>0</v>
      </c>
      <c r="L98" s="279">
        <f t="shared" si="18"/>
        <v>0</v>
      </c>
      <c r="M98" s="279">
        <f t="shared" si="18"/>
        <v>0</v>
      </c>
      <c r="N98" s="279">
        <f t="shared" si="18"/>
        <v>0</v>
      </c>
      <c r="O98" s="279">
        <f t="shared" si="18"/>
        <v>0</v>
      </c>
      <c r="P98" s="279">
        <f t="shared" si="18"/>
        <v>0</v>
      </c>
      <c r="Q98" s="279">
        <f t="shared" si="15"/>
        <v>0</v>
      </c>
    </row>
    <row r="99" spans="1:17" ht="14.25" x14ac:dyDescent="0.2">
      <c r="A99" s="302"/>
      <c r="B99" s="139"/>
      <c r="C99" s="155"/>
      <c r="D99" s="167"/>
      <c r="E99" s="134">
        <f t="shared" ref="E99:Q99" si="19">SUM(E95:E98)</f>
        <v>0</v>
      </c>
      <c r="F99" s="134">
        <f t="shared" si="19"/>
        <v>0</v>
      </c>
      <c r="G99" s="134">
        <f t="shared" si="19"/>
        <v>0</v>
      </c>
      <c r="H99" s="134">
        <f t="shared" si="19"/>
        <v>0</v>
      </c>
      <c r="I99" s="134">
        <f t="shared" si="19"/>
        <v>0</v>
      </c>
      <c r="J99" s="134">
        <f t="shared" si="19"/>
        <v>0</v>
      </c>
      <c r="K99" s="134">
        <f t="shared" si="19"/>
        <v>0</v>
      </c>
      <c r="L99" s="134">
        <f t="shared" si="19"/>
        <v>0</v>
      </c>
      <c r="M99" s="134">
        <f t="shared" si="19"/>
        <v>0</v>
      </c>
      <c r="N99" s="134">
        <f t="shared" si="19"/>
        <v>0</v>
      </c>
      <c r="O99" s="134">
        <f t="shared" si="19"/>
        <v>0</v>
      </c>
      <c r="P99" s="134">
        <f t="shared" si="19"/>
        <v>0</v>
      </c>
      <c r="Q99" s="6">
        <f t="shared" si="19"/>
        <v>0</v>
      </c>
    </row>
    <row r="100" spans="1:17" ht="14.25" x14ac:dyDescent="0.2">
      <c r="A100" s="302"/>
      <c r="B100" s="139"/>
      <c r="C100" s="155"/>
      <c r="D100" s="167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7"/>
    </row>
    <row r="101" spans="1:17" ht="14.25" x14ac:dyDescent="0.2">
      <c r="A101" s="302"/>
      <c r="B101" s="139"/>
      <c r="C101" s="139" t="s">
        <v>25</v>
      </c>
      <c r="D101" s="167"/>
      <c r="E101" s="134">
        <f t="shared" ref="E101:Q101" si="20">+E99+E93</f>
        <v>1551326</v>
      </c>
      <c r="F101" s="134">
        <f t="shared" si="20"/>
        <v>2780665</v>
      </c>
      <c r="G101" s="134">
        <f t="shared" si="20"/>
        <v>3895389</v>
      </c>
      <c r="H101" s="134">
        <f t="shared" si="20"/>
        <v>3873066</v>
      </c>
      <c r="I101" s="134">
        <f t="shared" si="20"/>
        <v>3148035</v>
      </c>
      <c r="J101" s="134">
        <f t="shared" si="20"/>
        <v>2787119</v>
      </c>
      <c r="K101" s="134">
        <f t="shared" si="20"/>
        <v>2025702</v>
      </c>
      <c r="L101" s="134">
        <f t="shared" si="20"/>
        <v>1271150</v>
      </c>
      <c r="M101" s="134">
        <f t="shared" si="20"/>
        <v>863179</v>
      </c>
      <c r="N101" s="134">
        <f t="shared" si="20"/>
        <v>738875</v>
      </c>
      <c r="O101" s="134">
        <f t="shared" si="20"/>
        <v>729868</v>
      </c>
      <c r="P101" s="134">
        <f t="shared" si="20"/>
        <v>780304</v>
      </c>
      <c r="Q101" s="6">
        <f t="shared" si="20"/>
        <v>24444678</v>
      </c>
    </row>
    <row r="102" spans="1:17" ht="14.25" x14ac:dyDescent="0.2">
      <c r="A102" s="168"/>
      <c r="B102" s="74"/>
      <c r="C102" s="165"/>
      <c r="D102" s="167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86"/>
    </row>
  </sheetData>
  <printOptions horizontalCentered="1"/>
  <pageMargins left="0.5" right="0.5" top="0.5" bottom="0.5" header="0.25" footer="0.25"/>
  <pageSetup scale="42" fitToHeight="0" orientation="landscape" r:id="rId1"/>
  <headerFooter alignWithMargins="0">
    <oddFooter>&amp;C&amp;8&amp;F &amp;D &amp;T&amp;R&amp;"Tahoma,Regular"&amp;8&amp;A</oddFooter>
  </headerFooter>
  <rowBreaks count="1" manualBreakCount="1">
    <brk id="86" max="1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39997558519241921"/>
    <pageSetUpPr fitToPage="1"/>
  </sheetPr>
  <dimension ref="A1:Q102"/>
  <sheetViews>
    <sheetView zoomScale="80" zoomScaleNormal="80" workbookViewId="0">
      <pane xSplit="4" ySplit="4" topLeftCell="E56" activePane="bottomRight" state="frozen"/>
      <selection activeCell="K234" sqref="J234:K234"/>
      <selection pane="topRight" activeCell="K234" sqref="J234:K234"/>
      <selection pane="bottomLeft" activeCell="K234" sqref="J234:K234"/>
      <selection pane="bottomRight" activeCell="E47" sqref="E47"/>
    </sheetView>
  </sheetViews>
  <sheetFormatPr defaultColWidth="9.140625" defaultRowHeight="12.75" x14ac:dyDescent="0.2"/>
  <cols>
    <col min="1" max="1" width="13.7109375" style="266" customWidth="1"/>
    <col min="2" max="2" width="9.140625" style="266"/>
    <col min="3" max="3" width="32.7109375" style="266" bestFit="1" customWidth="1"/>
    <col min="4" max="4" width="9.7109375" style="266" bestFit="1" customWidth="1"/>
    <col min="5" max="17" width="14.7109375" style="266" customWidth="1"/>
    <col min="18" max="16384" width="9.140625" style="266"/>
  </cols>
  <sheetData>
    <row r="1" spans="1:17" ht="15" x14ac:dyDescent="0.2">
      <c r="A1" s="313" t="s">
        <v>38</v>
      </c>
    </row>
    <row r="2" spans="1:17" ht="14.25" x14ac:dyDescent="0.2">
      <c r="A2" s="293"/>
      <c r="B2" s="265"/>
      <c r="C2" s="265"/>
      <c r="D2" s="265"/>
    </row>
    <row r="3" spans="1:17" ht="14.25" x14ac:dyDescent="0.2">
      <c r="A3" s="293"/>
      <c r="B3" s="265"/>
      <c r="C3" s="265"/>
      <c r="D3" s="265"/>
      <c r="E3" s="297">
        <f>'Input - Rates'!$I$8</f>
        <v>2017</v>
      </c>
      <c r="F3" s="297">
        <f>'Input - Rates'!$I$8</f>
        <v>2017</v>
      </c>
      <c r="G3" s="297">
        <f>'Input - Rates'!$I$8</f>
        <v>2017</v>
      </c>
      <c r="H3" s="297">
        <f>'Input - Rates'!$I$8+1</f>
        <v>2018</v>
      </c>
      <c r="I3" s="297">
        <f>'Input - Rates'!$I$8+1</f>
        <v>2018</v>
      </c>
      <c r="J3" s="297">
        <f>'Input - Rates'!$I$8+1</f>
        <v>2018</v>
      </c>
      <c r="K3" s="297">
        <f>'Input - Rates'!$I$8+1</f>
        <v>2018</v>
      </c>
      <c r="L3" s="297">
        <f>'Input - Rates'!$I$8+1</f>
        <v>2018</v>
      </c>
      <c r="M3" s="297">
        <f>'Input - Rates'!$I$8+1</f>
        <v>2018</v>
      </c>
      <c r="N3" s="297">
        <f>'Input - Rates'!$I$8+1</f>
        <v>2018</v>
      </c>
      <c r="O3" s="297">
        <f>'Input - Rates'!$I$8+1</f>
        <v>2018</v>
      </c>
      <c r="P3" s="297">
        <f>'Input - Rates'!$I$8+1</f>
        <v>2018</v>
      </c>
      <c r="Q3" s="297" t="s">
        <v>266</v>
      </c>
    </row>
    <row r="4" spans="1:17" x14ac:dyDescent="0.2">
      <c r="B4" s="314"/>
      <c r="C4" s="314"/>
      <c r="D4" s="314"/>
      <c r="E4" s="297" t="s">
        <v>10</v>
      </c>
      <c r="F4" s="297" t="s">
        <v>11</v>
      </c>
      <c r="G4" s="297" t="s">
        <v>0</v>
      </c>
      <c r="H4" s="297" t="s">
        <v>1</v>
      </c>
      <c r="I4" s="297" t="s">
        <v>2</v>
      </c>
      <c r="J4" s="297" t="s">
        <v>3</v>
      </c>
      <c r="K4" s="297" t="s">
        <v>4</v>
      </c>
      <c r="L4" s="297" t="s">
        <v>5</v>
      </c>
      <c r="M4" s="297" t="s">
        <v>6</v>
      </c>
      <c r="N4" s="297" t="s">
        <v>7</v>
      </c>
      <c r="O4" s="297" t="s">
        <v>8</v>
      </c>
      <c r="P4" s="297" t="s">
        <v>9</v>
      </c>
      <c r="Q4" s="297"/>
    </row>
    <row r="5" spans="1:17" x14ac:dyDescent="0.2">
      <c r="A5" s="294"/>
      <c r="D5" s="171"/>
    </row>
    <row r="6" spans="1:17" ht="14.25" x14ac:dyDescent="0.2">
      <c r="A6" s="156"/>
      <c r="B6" s="137" t="s">
        <v>23</v>
      </c>
      <c r="C6" s="129" t="s">
        <v>386</v>
      </c>
      <c r="D6" s="315"/>
      <c r="E6" s="316">
        <f>+'Perm Base Rate Rev'!E6+'MDDV Service Charge'!F6+('Total Cost of Gas'!E6/(1-'Input - Rates'!$I$28))+'Cust Charge'!E6</f>
        <v>16108.761680361042</v>
      </c>
      <c r="F6" s="316">
        <f>+'Perm Base Rate Rev'!F6+'MDDV Service Charge'!G6+('Total Cost of Gas'!F6/(1-'Input - Rates'!$I$28))+'Cust Charge'!F6</f>
        <v>25032.431366800491</v>
      </c>
      <c r="G6" s="316">
        <f>+'Perm Base Rate Rev'!G6+'MDDV Service Charge'!H6+('Total Cost of Gas'!G6/(1-'Input - Rates'!$I$28))+'Cust Charge'!G6</f>
        <v>33108.394758189766</v>
      </c>
      <c r="H6" s="316">
        <f>+'Perm Base Rate Rev'!H6+'MDDV Service Charge'!I6+('Total Cost of Gas'!H6/(1-'Input - Rates'!$I$28))+'Cust Charge'!H6</f>
        <v>32957.464461575102</v>
      </c>
      <c r="I6" s="316">
        <f>+'Perm Base Rate Rev'!I6+'MDDV Service Charge'!J6+('Total Cost of Gas'!I6/(1-'Input - Rates'!$I$28))+'Cust Charge'!I6</f>
        <v>27526.785892939166</v>
      </c>
      <c r="J6" s="316">
        <f>+'Perm Base Rate Rev'!J6+'MDDV Service Charge'!K6+('Total Cost of Gas'!J6/(1-'Input - Rates'!$I$28))+'Cust Charge'!J6</f>
        <v>25242.811991339608</v>
      </c>
      <c r="K6" s="316">
        <f>+'Perm Base Rate Rev'!K6+'MDDV Service Charge'!L6+('Total Cost of Gas'!K6/(1-'Input - Rates'!$I$28))+'Cust Charge'!K6</f>
        <v>19677.171940457385</v>
      </c>
      <c r="L6" s="316">
        <f>+'Perm Base Rate Rev'!L6+'MDDV Service Charge'!M6+('Total Cost of Gas'!L6/(1-'Input - Rates'!$I$28))+'Cust Charge'!L6</f>
        <v>14253.843740588864</v>
      </c>
      <c r="M6" s="316">
        <f>+'Perm Base Rate Rev'!M6+'MDDV Service Charge'!N6+('Total Cost of Gas'!M6/(1-'Input - Rates'!$I$28))+'Cust Charge'!M6</f>
        <v>11174.025784811665</v>
      </c>
      <c r="N6" s="316">
        <f>+'Perm Base Rate Rev'!N6+'MDDV Service Charge'!O6+('Total Cost of Gas'!N6/(1-'Input - Rates'!$I$28))+'Cust Charge'!N6</f>
        <v>9897.3952976659693</v>
      </c>
      <c r="O6" s="316">
        <f>+'Perm Base Rate Rev'!O6+'MDDV Service Charge'!P6+('Total Cost of Gas'!O6/(1-'Input - Rates'!$I$28))+'Cust Charge'!O6</f>
        <v>9859.4261839922856</v>
      </c>
      <c r="P6" s="316">
        <f>+'Perm Base Rate Rev'!P6+'MDDV Service Charge'!Q6+('Total Cost of Gas'!P6/(1-'Input - Rates'!$I$28))+'Cust Charge'!P6</f>
        <v>10119.445200171947</v>
      </c>
      <c r="Q6" s="316">
        <f>SUM(E6:P6)</f>
        <v>234957.95829889335</v>
      </c>
    </row>
    <row r="7" spans="1:17" ht="14.25" x14ac:dyDescent="0.2">
      <c r="A7" s="156"/>
      <c r="B7" s="137"/>
      <c r="C7" s="129" t="s">
        <v>387</v>
      </c>
      <c r="D7" s="315"/>
      <c r="E7" s="316">
        <f>+'Perm Base Rate Rev'!E7+'MDDV Service Charge'!F7+('Total Cost of Gas'!E7/(1-'Input - Rates'!$I$28))+'Cust Charge'!E7</f>
        <v>2862397.100506227</v>
      </c>
      <c r="F7" s="316">
        <f>+'Perm Base Rate Rev'!F7+'MDDV Service Charge'!G7+('Total Cost of Gas'!F7/(1-'Input - Rates'!$I$28))+'Cust Charge'!F7</f>
        <v>4914643.1875496339</v>
      </c>
      <c r="G7" s="316">
        <f>+'Perm Base Rate Rev'!G7+'MDDV Service Charge'!H7+('Total Cost of Gas'!G7/(1-'Input - Rates'!$I$28))+'Cust Charge'!G7</f>
        <v>6732393.4045403674</v>
      </c>
      <c r="H7" s="316">
        <f>+'Perm Base Rate Rev'!H7+'MDDV Service Charge'!I7+('Total Cost of Gas'!H7/(1-'Input - Rates'!$I$28))+'Cust Charge'!H7</f>
        <v>6664360.88408117</v>
      </c>
      <c r="I7" s="316">
        <f>+'Perm Base Rate Rev'!I7+'MDDV Service Charge'!J7+('Total Cost of Gas'!I7/(1-'Input - Rates'!$I$28))+'Cust Charge'!I7</f>
        <v>5492361.5454961974</v>
      </c>
      <c r="J7" s="316">
        <f>+'Perm Base Rate Rev'!J7+'MDDV Service Charge'!K7+('Total Cost of Gas'!J7/(1-'Input - Rates'!$I$28))+'Cust Charge'!J7</f>
        <v>4881492.5523569006</v>
      </c>
      <c r="K7" s="316">
        <f>+'Perm Base Rate Rev'!K7+'MDDV Service Charge'!L7+('Total Cost of Gas'!K7/(1-'Input - Rates'!$I$28))+'Cust Charge'!K7</f>
        <v>3626404.9226678712</v>
      </c>
      <c r="L7" s="316">
        <f>+'Perm Base Rate Rev'!L7+'MDDV Service Charge'!M7+('Total Cost of Gas'!L7/(1-'Input - Rates'!$I$28))+'Cust Charge'!L7</f>
        <v>2375671.8264602106</v>
      </c>
      <c r="M7" s="316">
        <f>+'Perm Base Rate Rev'!M7+'MDDV Service Charge'!N7+('Total Cost of Gas'!M7/(1-'Input - Rates'!$I$28))+'Cust Charge'!M7</f>
        <v>1690488.3482169921</v>
      </c>
      <c r="N7" s="316">
        <f>+'Perm Base Rate Rev'!N7+'MDDV Service Charge'!O7+('Total Cost of Gas'!N7/(1-'Input - Rates'!$I$28))+'Cust Charge'!N7</f>
        <v>1500471.8488565315</v>
      </c>
      <c r="O7" s="316">
        <f>+'Perm Base Rate Rev'!O7+'MDDV Service Charge'!P7+('Total Cost of Gas'!O7/(1-'Input - Rates'!$I$28))+'Cust Charge'!O7</f>
        <v>1497268.4708957486</v>
      </c>
      <c r="P7" s="316">
        <f>+'Perm Base Rate Rev'!P7+'MDDV Service Charge'!Q7+('Total Cost of Gas'!P7/(1-'Input - Rates'!$I$28))+'Cust Charge'!P7</f>
        <v>1594311.2961516152</v>
      </c>
      <c r="Q7" s="316">
        <f t="shared" ref="Q7:Q70" si="0">SUM(E7:P7)</f>
        <v>43832265.387779467</v>
      </c>
    </row>
    <row r="8" spans="1:17" x14ac:dyDescent="0.2">
      <c r="A8" s="137"/>
      <c r="B8" s="137"/>
      <c r="C8" s="155" t="s">
        <v>388</v>
      </c>
      <c r="D8" s="315"/>
      <c r="E8" s="316">
        <f>+'Perm Base Rate Rev'!E8+'MDDV Service Charge'!F8+('Total Cost of Gas'!E8/(1-'Input - Rates'!$I$28))+'Cust Charge'!E8</f>
        <v>3038.7030380230358</v>
      </c>
      <c r="F8" s="316">
        <f>+'Perm Base Rate Rev'!F8+'MDDV Service Charge'!G8+('Total Cost of Gas'!F8/(1-'Input - Rates'!$I$28))+'Cust Charge'!F8</f>
        <v>5382.6714385882851</v>
      </c>
      <c r="G8" s="316">
        <f>+'Perm Base Rate Rev'!G8+'MDDV Service Charge'!H8+('Total Cost of Gas'!G8/(1-'Input - Rates'!$I$28))+'Cust Charge'!G8</f>
        <v>7562.5599974072038</v>
      </c>
      <c r="H8" s="316">
        <f>+'Perm Base Rate Rev'!H8+'MDDV Service Charge'!I8+('Total Cost of Gas'!H8/(1-'Input - Rates'!$I$28))+'Cust Charge'!H8</f>
        <v>7444.9820089068407</v>
      </c>
      <c r="I8" s="316">
        <f>+'Perm Base Rate Rev'!I8+'MDDV Service Charge'!J8+('Total Cost of Gas'!I8/(1-'Input - Rates'!$I$28))+'Cust Charge'!I8</f>
        <v>5698.4283116420611</v>
      </c>
      <c r="J8" s="316">
        <f>+'Perm Base Rate Rev'!J8+'MDDV Service Charge'!K8+('Total Cost of Gas'!J8/(1-'Input - Rates'!$I$28))+'Cust Charge'!J8</f>
        <v>5119.6790329517016</v>
      </c>
      <c r="K8" s="316">
        <f>+'Perm Base Rate Rev'!K8+'MDDV Service Charge'!L8+('Total Cost of Gas'!K8/(1-'Input - Rates'!$I$28))+'Cust Charge'!K8</f>
        <v>3774.6966063833765</v>
      </c>
      <c r="L8" s="316">
        <f>+'Perm Base Rate Rev'!L8+'MDDV Service Charge'!M8+('Total Cost of Gas'!L8/(1-'Input - Rates'!$I$28))+'Cust Charge'!L8</f>
        <v>2377.5696972442252</v>
      </c>
      <c r="M8" s="316">
        <f>+'Perm Base Rate Rev'!M8+'MDDV Service Charge'!N8+('Total Cost of Gas'!M8/(1-'Input - Rates'!$I$28))+'Cust Charge'!M8</f>
        <v>1713.957225322531</v>
      </c>
      <c r="N8" s="316">
        <f>+'Perm Base Rate Rev'!N8+'MDDV Service Charge'!O8+('Total Cost of Gas'!N8/(1-'Input - Rates'!$I$28))+'Cust Charge'!N8</f>
        <v>1919.2034850230591</v>
      </c>
      <c r="O8" s="316">
        <f>+'Perm Base Rate Rev'!O8+'MDDV Service Charge'!P8+('Total Cost of Gas'!O8/(1-'Input - Rates'!$I$28))+'Cust Charge'!O8</f>
        <v>1914.6786992077243</v>
      </c>
      <c r="P8" s="316">
        <f>+'Perm Base Rate Rev'!P8+'MDDV Service Charge'!Q8+('Total Cost of Gas'!P8/(1-'Input - Rates'!$I$28))+'Cust Charge'!P8</f>
        <v>1948.373584093599</v>
      </c>
      <c r="Q8" s="316">
        <f t="shared" si="0"/>
        <v>47895.503124793642</v>
      </c>
    </row>
    <row r="9" spans="1:17" x14ac:dyDescent="0.2">
      <c r="A9" s="137"/>
      <c r="B9" s="137"/>
      <c r="C9" s="155" t="s">
        <v>16</v>
      </c>
      <c r="D9" s="315"/>
      <c r="E9" s="316">
        <f>+'Perm Base Rate Rev'!E9+'MDDV Service Charge'!F9+('Total Cost of Gas'!E9/(1-'Input - Rates'!$I$28))+'Cust Charge'!E9</f>
        <v>883370.90415789327</v>
      </c>
      <c r="F9" s="316">
        <f>+'Perm Base Rate Rev'!F9+'MDDV Service Charge'!G9+('Total Cost of Gas'!F9/(1-'Input - Rates'!$I$28))+'Cust Charge'!F9</f>
        <v>1510375.2381231259</v>
      </c>
      <c r="G9" s="316">
        <f>+'Perm Base Rate Rev'!G9+'MDDV Service Charge'!H9+('Total Cost of Gas'!G9/(1-'Input - Rates'!$I$28))+'Cust Charge'!G9</f>
        <v>2090212.0693354062</v>
      </c>
      <c r="H9" s="316">
        <f>+'Perm Base Rate Rev'!H9+'MDDV Service Charge'!I9+('Total Cost of Gas'!H9/(1-'Input - Rates'!$I$28))+'Cust Charge'!H9</f>
        <v>2080791.0956286397</v>
      </c>
      <c r="I9" s="316">
        <f>+'Perm Base Rate Rev'!I9+'MDDV Service Charge'!J9+('Total Cost of Gas'!I9/(1-'Input - Rates'!$I$28))+'Cust Charge'!I9</f>
        <v>1705850.3857200069</v>
      </c>
      <c r="J9" s="316">
        <f>+'Perm Base Rate Rev'!J9+'MDDV Service Charge'!K9+('Total Cost of Gas'!J9/(1-'Input - Rates'!$I$28))+'Cust Charge'!J9</f>
        <v>1514172.8257642682</v>
      </c>
      <c r="K9" s="316">
        <f>+'Perm Base Rate Rev'!K9+'MDDV Service Charge'!L9+('Total Cost of Gas'!K9/(1-'Input - Rates'!$I$28))+'Cust Charge'!K9</f>
        <v>1122877.3700375846</v>
      </c>
      <c r="L9" s="316">
        <f>+'Perm Base Rate Rev'!L9+'MDDV Service Charge'!M9+('Total Cost of Gas'!L9/(1-'Input - Rates'!$I$28))+'Cust Charge'!L9</f>
        <v>754843.69492324488</v>
      </c>
      <c r="M9" s="316">
        <f>+'Perm Base Rate Rev'!M9+'MDDV Service Charge'!N9+('Total Cost of Gas'!M9/(1-'Input - Rates'!$I$28))+'Cust Charge'!M9</f>
        <v>566322.05994305154</v>
      </c>
      <c r="N9" s="316">
        <f>+'Perm Base Rate Rev'!N9+'MDDV Service Charge'!O9+('Total Cost of Gas'!N9/(1-'Input - Rates'!$I$28))+'Cust Charge'!N9</f>
        <v>520396.30049738591</v>
      </c>
      <c r="O9" s="316">
        <f>+'Perm Base Rate Rev'!O9+'MDDV Service Charge'!P9+('Total Cost of Gas'!O9/(1-'Input - Rates'!$I$28))+'Cust Charge'!O9</f>
        <v>518090.21455754386</v>
      </c>
      <c r="P9" s="316">
        <f>+'Perm Base Rate Rev'!P9+'MDDV Service Charge'!Q9+('Total Cost of Gas'!P9/(1-'Input - Rates'!$I$28))+'Cust Charge'!P9</f>
        <v>528706.01702919113</v>
      </c>
      <c r="Q9" s="316">
        <f t="shared" si="0"/>
        <v>13796008.175717343</v>
      </c>
    </row>
    <row r="10" spans="1:17" x14ac:dyDescent="0.2">
      <c r="A10" s="137"/>
      <c r="B10" s="137"/>
      <c r="C10" s="155" t="s">
        <v>251</v>
      </c>
      <c r="D10" s="315"/>
      <c r="E10" s="316">
        <f>+'Perm Base Rate Rev'!E10+'MDDV Service Charge'!F10+('Total Cost of Gas'!E10/(1-'Input - Rates'!$I$28))+'Cust Charge'!E10</f>
        <v>24514.321676599146</v>
      </c>
      <c r="F10" s="316">
        <f>+'Perm Base Rate Rev'!F10+'MDDV Service Charge'!G10+('Total Cost of Gas'!F10/(1-'Input - Rates'!$I$28))+'Cust Charge'!F10</f>
        <v>43549.561186363317</v>
      </c>
      <c r="G10" s="316">
        <f>+'Perm Base Rate Rev'!G10+'MDDV Service Charge'!H10+('Total Cost of Gas'!G10/(1-'Input - Rates'!$I$28))+'Cust Charge'!G10</f>
        <v>61547.756931745855</v>
      </c>
      <c r="H10" s="316">
        <f>+'Perm Base Rate Rev'!H10+'MDDV Service Charge'!I10+('Total Cost of Gas'!H10/(1-'Input - Rates'!$I$28))+'Cust Charge'!H10</f>
        <v>57087.331682597876</v>
      </c>
      <c r="I10" s="316">
        <f>+'Perm Base Rate Rev'!I10+'MDDV Service Charge'!J10+('Total Cost of Gas'!I10/(1-'Input - Rates'!$I$28))+'Cust Charge'!I10</f>
        <v>47777.695082101738</v>
      </c>
      <c r="J10" s="316">
        <f>+'Perm Base Rate Rev'!J10+'MDDV Service Charge'!K10+('Total Cost of Gas'!J10/(1-'Input - Rates'!$I$28))+'Cust Charge'!J10</f>
        <v>41789.504358337188</v>
      </c>
      <c r="K10" s="316">
        <f>+'Perm Base Rate Rev'!K10+'MDDV Service Charge'!L10+('Total Cost of Gas'!K10/(1-'Input - Rates'!$I$28))+'Cust Charge'!K10</f>
        <v>30452.644677816897</v>
      </c>
      <c r="L10" s="316">
        <f>+'Perm Base Rate Rev'!L10+'MDDV Service Charge'!M10+('Total Cost of Gas'!L10/(1-'Input - Rates'!$I$28))+'Cust Charge'!L10</f>
        <v>19230.334900308553</v>
      </c>
      <c r="M10" s="316">
        <f>+'Perm Base Rate Rev'!M10+'MDDV Service Charge'!N10+('Total Cost of Gas'!M10/(1-'Input - Rates'!$I$28))+'Cust Charge'!M10</f>
        <v>13782.462944108152</v>
      </c>
      <c r="N10" s="316">
        <f>+'Perm Base Rate Rev'!N10+'MDDV Service Charge'!O10+('Total Cost of Gas'!N10/(1-'Input - Rates'!$I$28))+'Cust Charge'!N10</f>
        <v>6613.9765342721885</v>
      </c>
      <c r="O10" s="316">
        <f>+'Perm Base Rate Rev'!O10+'MDDV Service Charge'!P10+('Total Cost of Gas'!O10/(1-'Input - Rates'!$I$28))+'Cust Charge'!O10</f>
        <v>6724.3428608660497</v>
      </c>
      <c r="P10" s="316">
        <f>+'Perm Base Rate Rev'!P10+'MDDV Service Charge'!Q10+('Total Cost of Gas'!P10/(1-'Input - Rates'!$I$28))+'Cust Charge'!P10</f>
        <v>7779.6835137595444</v>
      </c>
      <c r="Q10" s="316">
        <f t="shared" si="0"/>
        <v>360849.6163488765</v>
      </c>
    </row>
    <row r="11" spans="1:17" x14ac:dyDescent="0.2">
      <c r="A11" s="137"/>
      <c r="B11" s="137"/>
      <c r="C11" s="155"/>
      <c r="D11" s="317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7" x14ac:dyDescent="0.2">
      <c r="A12" s="370"/>
      <c r="B12" s="137"/>
      <c r="C12" s="154" t="s">
        <v>295</v>
      </c>
      <c r="D12" s="317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>
        <f t="shared" si="0"/>
        <v>0</v>
      </c>
    </row>
    <row r="13" spans="1:17" x14ac:dyDescent="0.2">
      <c r="A13" s="370"/>
      <c r="B13" s="137"/>
      <c r="C13" s="154" t="s">
        <v>296</v>
      </c>
      <c r="D13" s="317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>
        <f t="shared" si="0"/>
        <v>0</v>
      </c>
    </row>
    <row r="14" spans="1:17" x14ac:dyDescent="0.2">
      <c r="A14" s="370"/>
      <c r="B14" s="137"/>
      <c r="C14" s="155" t="s">
        <v>326</v>
      </c>
      <c r="D14" s="315"/>
      <c r="E14" s="316">
        <f>+'Perm Base Rate Rev'!E14+'MDDV Service Charge'!F14+('Total Cost of Gas'!E14/(1-'Input - Rates'!$I$28))+'Cust Charge'!E14</f>
        <v>177870.06436085058</v>
      </c>
      <c r="F14" s="316">
        <f>+'Perm Base Rate Rev'!F14+'MDDV Service Charge'!G14+('Total Cost of Gas'!F14/(1-'Input - Rates'!$I$28))+'Cust Charge'!F14</f>
        <v>262997.78561611584</v>
      </c>
      <c r="G14" s="316">
        <f>+'Perm Base Rate Rev'!G14+'MDDV Service Charge'!H14+('Total Cost of Gas'!G14/(1-'Input - Rates'!$I$28))+'Cust Charge'!G14</f>
        <v>345650.45320380817</v>
      </c>
      <c r="H14" s="316">
        <f>+'Perm Base Rate Rev'!H14+'MDDV Service Charge'!I14+('Total Cost of Gas'!H14/(1-'Input - Rates'!$I$28))+'Cust Charge'!H14</f>
        <v>337877.42918135895</v>
      </c>
      <c r="I14" s="316">
        <f>+'Perm Base Rate Rev'!I14+'MDDV Service Charge'!J14+('Total Cost of Gas'!I14/(1-'Input - Rates'!$I$28))+'Cust Charge'!I14</f>
        <v>286386.16910248122</v>
      </c>
      <c r="J14" s="316">
        <f>+'Perm Base Rate Rev'!J14+'MDDV Service Charge'!K14+('Total Cost of Gas'!J14/(1-'Input - Rates'!$I$28))+'Cust Charge'!J14</f>
        <v>264025.35468054807</v>
      </c>
      <c r="K14" s="316">
        <f>+'Perm Base Rate Rev'!K14+'MDDV Service Charge'!L14+('Total Cost of Gas'!K14/(1-'Input - Rates'!$I$28))+'Cust Charge'!K14</f>
        <v>211528.71748055413</v>
      </c>
      <c r="L14" s="316">
        <f>+'Perm Base Rate Rev'!L14+'MDDV Service Charge'!M14+('Total Cost of Gas'!L14/(1-'Input - Rates'!$I$28))+'Cust Charge'!L14</f>
        <v>164644.96556847214</v>
      </c>
      <c r="M14" s="316">
        <f>+'Perm Base Rate Rev'!M14+'MDDV Service Charge'!N14+('Total Cost of Gas'!M14/(1-'Input - Rates'!$I$28))+'Cust Charge'!M14</f>
        <v>134106.73397702587</v>
      </c>
      <c r="N14" s="316">
        <f>+'Perm Base Rate Rev'!N14+'MDDV Service Charge'!O14+('Total Cost of Gas'!N14/(1-'Input - Rates'!$I$28))+'Cust Charge'!N14</f>
        <v>115557.31632153696</v>
      </c>
      <c r="O14" s="316">
        <f>+'Perm Base Rate Rev'!O14+'MDDV Service Charge'!P14+('Total Cost of Gas'!O14/(1-'Input - Rates'!$I$28))+'Cust Charge'!O14</f>
        <v>115389.61840532521</v>
      </c>
      <c r="P14" s="316">
        <f>+'Perm Base Rate Rev'!P14+'MDDV Service Charge'!Q14+('Total Cost of Gas'!P14/(1-'Input - Rates'!$I$28))+'Cust Charge'!P14</f>
        <v>115342.66652212199</v>
      </c>
      <c r="Q14" s="316">
        <f t="shared" si="0"/>
        <v>2531377.274420199</v>
      </c>
    </row>
    <row r="15" spans="1:17" x14ac:dyDescent="0.2">
      <c r="A15" s="370"/>
      <c r="B15" s="137"/>
      <c r="C15" s="155"/>
      <c r="D15" s="317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</row>
    <row r="16" spans="1:17" x14ac:dyDescent="0.2">
      <c r="A16" s="370"/>
      <c r="B16" s="137"/>
      <c r="C16" s="154" t="s">
        <v>297</v>
      </c>
      <c r="D16" s="317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>
        <f t="shared" si="0"/>
        <v>0</v>
      </c>
    </row>
    <row r="17" spans="1:17" x14ac:dyDescent="0.2">
      <c r="A17" s="370"/>
      <c r="B17" s="137"/>
      <c r="C17" s="154" t="s">
        <v>298</v>
      </c>
      <c r="D17" s="317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>
        <f t="shared" si="0"/>
        <v>0</v>
      </c>
    </row>
    <row r="18" spans="1:17" x14ac:dyDescent="0.2">
      <c r="A18" s="370"/>
      <c r="B18" s="137"/>
      <c r="C18" s="154" t="s">
        <v>299</v>
      </c>
      <c r="D18" s="317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>
        <f t="shared" si="0"/>
        <v>0</v>
      </c>
    </row>
    <row r="19" spans="1:17" x14ac:dyDescent="0.2">
      <c r="A19" s="370"/>
      <c r="B19" s="137"/>
      <c r="C19" s="154" t="s">
        <v>300</v>
      </c>
      <c r="D19" s="317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>
        <f t="shared" si="0"/>
        <v>0</v>
      </c>
    </row>
    <row r="20" spans="1:17" x14ac:dyDescent="0.2">
      <c r="A20" s="370"/>
      <c r="B20" s="137"/>
      <c r="C20" s="154" t="s">
        <v>301</v>
      </c>
      <c r="D20" s="317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>
        <f t="shared" si="0"/>
        <v>0</v>
      </c>
    </row>
    <row r="21" spans="1:17" x14ac:dyDescent="0.2">
      <c r="A21" s="370"/>
      <c r="B21" s="137"/>
      <c r="C21" s="154" t="s">
        <v>302</v>
      </c>
      <c r="D21" s="317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>
        <f t="shared" si="0"/>
        <v>0</v>
      </c>
    </row>
    <row r="22" spans="1:17" x14ac:dyDescent="0.2">
      <c r="A22" s="370"/>
      <c r="B22" s="137"/>
      <c r="C22" s="155" t="s">
        <v>303</v>
      </c>
      <c r="D22" s="318"/>
      <c r="E22" s="316">
        <f>+'Perm Base Rate Rev'!E22+'MDDV Service Charge'!F22+('Total Cost of Gas'!E22/(1-'Input - Rates'!$I$28))+'Cust Charge'!E22</f>
        <v>34714.867430433515</v>
      </c>
      <c r="F22" s="316">
        <f>+'Perm Base Rate Rev'!F22+'MDDV Service Charge'!G22+('Total Cost of Gas'!F22/(1-'Input - Rates'!$I$28))+'Cust Charge'!F22</f>
        <v>47275.697959288518</v>
      </c>
      <c r="G22" s="316">
        <f>+'Perm Base Rate Rev'!G22+'MDDV Service Charge'!H22+('Total Cost of Gas'!G22/(1-'Input - Rates'!$I$28))+'Cust Charge'!G22</f>
        <v>59144.494271676245</v>
      </c>
      <c r="H22" s="316">
        <f>+'Perm Base Rate Rev'!H22+'MDDV Service Charge'!I22+('Total Cost of Gas'!H22/(1-'Input - Rates'!$I$28))+'Cust Charge'!H22</f>
        <v>58520.431740066633</v>
      </c>
      <c r="I22" s="316">
        <f>+'Perm Base Rate Rev'!I22+'MDDV Service Charge'!J22+('Total Cost of Gas'!I22/(1-'Input - Rates'!$I$28))+'Cust Charge'!I22</f>
        <v>50065.241860130089</v>
      </c>
      <c r="J22" s="316">
        <f>+'Perm Base Rate Rev'!J22+'MDDV Service Charge'!K22+('Total Cost of Gas'!J22/(1-'Input - Rates'!$I$28))+'Cust Charge'!J22</f>
        <v>46934.408336491804</v>
      </c>
      <c r="K22" s="316">
        <f>+'Perm Base Rate Rev'!K22+'MDDV Service Charge'!L22+('Total Cost of Gas'!K22/(1-'Input - Rates'!$I$28))+'Cust Charge'!K22</f>
        <v>38737.118009676487</v>
      </c>
      <c r="L22" s="316">
        <f>+'Perm Base Rate Rev'!L22+'MDDV Service Charge'!M22+('Total Cost of Gas'!L22/(1-'Input - Rates'!$I$28))+'Cust Charge'!L22</f>
        <v>31631.690596183136</v>
      </c>
      <c r="M22" s="316">
        <f>+'Perm Base Rate Rev'!M22+'MDDV Service Charge'!N22+('Total Cost of Gas'!M22/(1-'Input - Rates'!$I$28))+'Cust Charge'!M22</f>
        <v>27567.733851926205</v>
      </c>
      <c r="N22" s="316">
        <f>+'Perm Base Rate Rev'!N22+'MDDV Service Charge'!O22+('Total Cost of Gas'!N22/(1-'Input - Rates'!$I$28))+'Cust Charge'!N22</f>
        <v>22019.368693549917</v>
      </c>
      <c r="O22" s="316">
        <f>+'Perm Base Rate Rev'!O22+'MDDV Service Charge'!P22+('Total Cost of Gas'!O22/(1-'Input - Rates'!$I$28))+'Cust Charge'!O22</f>
        <v>15477.83433157931</v>
      </c>
      <c r="P22" s="316">
        <f>+'Perm Base Rate Rev'!P22+'MDDV Service Charge'!Q22+('Total Cost of Gas'!P22/(1-'Input - Rates'!$I$28))+'Cust Charge'!P22</f>
        <v>18826.49773273</v>
      </c>
      <c r="Q22" s="316">
        <f t="shared" si="0"/>
        <v>450915.38481373189</v>
      </c>
    </row>
    <row r="23" spans="1:17" x14ac:dyDescent="0.2">
      <c r="B23" s="137"/>
      <c r="C23" s="155"/>
      <c r="D23" s="317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7" x14ac:dyDescent="0.2">
      <c r="B24" s="137"/>
      <c r="C24" s="155" t="s">
        <v>20</v>
      </c>
      <c r="D24" s="318"/>
      <c r="E24" s="316">
        <f>+'Perm Base Rate Rev'!E24+'MDDV Service Charge'!F24+('Total Cost of Gas'!E24/(1-'Input - Rates'!$I$28))+'Cust Charge'!E24</f>
        <v>19345.933480321037</v>
      </c>
      <c r="F24" s="316">
        <f>+'Perm Base Rate Rev'!F24+'MDDV Service Charge'!G24+('Total Cost of Gas'!F24/(1-'Input - Rates'!$I$28))+'Cust Charge'!F24</f>
        <v>30064.977793337694</v>
      </c>
      <c r="G24" s="316">
        <f>+'Perm Base Rate Rev'!G24+'MDDV Service Charge'!H24+('Total Cost of Gas'!G24/(1-'Input - Rates'!$I$28))+'Cust Charge'!G24</f>
        <v>41121.695187085847</v>
      </c>
      <c r="H24" s="316">
        <f>+'Perm Base Rate Rev'!H24+'MDDV Service Charge'!I24+('Total Cost of Gas'!H24/(1-'Input - Rates'!$I$28))+'Cust Charge'!H24</f>
        <v>54312.731415553841</v>
      </c>
      <c r="I24" s="316">
        <f>+'Perm Base Rate Rev'!I24+'MDDV Service Charge'!J24+('Total Cost of Gas'!I24/(1-'Input - Rates'!$I$28))+'Cust Charge'!I24</f>
        <v>43543.237852989194</v>
      </c>
      <c r="J24" s="316">
        <f>+'Perm Base Rate Rev'!J24+'MDDV Service Charge'!K24+('Total Cost of Gas'!J24/(1-'Input - Rates'!$I$28))+'Cust Charge'!J24</f>
        <v>43230.85353751864</v>
      </c>
      <c r="K24" s="316">
        <f>+'Perm Base Rate Rev'!K24+'MDDV Service Charge'!L24+('Total Cost of Gas'!K24/(1-'Input - Rates'!$I$28))+'Cust Charge'!K24</f>
        <v>34747.821613317778</v>
      </c>
      <c r="L24" s="316">
        <f>+'Perm Base Rate Rev'!L24+'MDDV Service Charge'!M24+('Total Cost of Gas'!L24/(1-'Input - Rates'!$I$28))+'Cust Charge'!L24</f>
        <v>25095.373183147989</v>
      </c>
      <c r="M24" s="316">
        <f>+'Perm Base Rate Rev'!M24+'MDDV Service Charge'!N24+('Total Cost of Gas'!M24/(1-'Input - Rates'!$I$28))+'Cust Charge'!M24</f>
        <v>20283.418053550049</v>
      </c>
      <c r="N24" s="316">
        <f>+'Perm Base Rate Rev'!N24+'MDDV Service Charge'!O24+('Total Cost of Gas'!N24/(1-'Input - Rates'!$I$28))+'Cust Charge'!N24</f>
        <v>19028.48827861563</v>
      </c>
      <c r="O24" s="316">
        <f>+'Perm Base Rate Rev'!O24+'MDDV Service Charge'!P24+('Total Cost of Gas'!O24/(1-'Input - Rates'!$I$28))+'Cust Charge'!O24</f>
        <v>16904.240359026269</v>
      </c>
      <c r="P24" s="316">
        <f>+'Perm Base Rate Rev'!P24+'MDDV Service Charge'!Q24+('Total Cost of Gas'!P24/(1-'Input - Rates'!$I$28))+'Cust Charge'!P24</f>
        <v>17387.57026840172</v>
      </c>
      <c r="Q24" s="316">
        <f t="shared" si="0"/>
        <v>365066.34102286567</v>
      </c>
    </row>
    <row r="25" spans="1:17" x14ac:dyDescent="0.2">
      <c r="B25" s="137"/>
      <c r="C25" s="155"/>
      <c r="D25" s="317"/>
    </row>
    <row r="26" spans="1:17" x14ac:dyDescent="0.2">
      <c r="B26" s="137"/>
      <c r="C26" s="154" t="s">
        <v>304</v>
      </c>
      <c r="D26" s="317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>
        <f t="shared" si="0"/>
        <v>0</v>
      </c>
    </row>
    <row r="27" spans="1:17" x14ac:dyDescent="0.2">
      <c r="B27" s="137"/>
      <c r="C27" s="154" t="s">
        <v>305</v>
      </c>
      <c r="D27" s="317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>
        <f t="shared" si="0"/>
        <v>0</v>
      </c>
    </row>
    <row r="28" spans="1:17" x14ac:dyDescent="0.2">
      <c r="A28" s="137"/>
      <c r="B28" s="137"/>
      <c r="C28" s="155" t="s">
        <v>306</v>
      </c>
      <c r="D28" s="318"/>
      <c r="E28" s="316">
        <f>+'Perm Base Rate Rev'!E28+'MDDV Service Charge'!F28+('Total Cost of Gas'!E28/(1-'Input - Rates'!$I$28))+'Cust Charge'!E28</f>
        <v>31449.757814733595</v>
      </c>
      <c r="F28" s="316">
        <f>+'Perm Base Rate Rev'!F28+'MDDV Service Charge'!G28+('Total Cost of Gas'!F28/(1-'Input - Rates'!$I$28))+'Cust Charge'!F28</f>
        <v>36435.017779760892</v>
      </c>
      <c r="G28" s="316">
        <f>+'Perm Base Rate Rev'!G28+'MDDV Service Charge'!H28+('Total Cost of Gas'!G28/(1-'Input - Rates'!$I$28))+'Cust Charge'!G28</f>
        <v>47625.498979127085</v>
      </c>
      <c r="H28" s="316">
        <f>+'Perm Base Rate Rev'!H28+'MDDV Service Charge'!I28+('Total Cost of Gas'!H28/(1-'Input - Rates'!$I$28))+'Cust Charge'!H28</f>
        <v>53538.218777481088</v>
      </c>
      <c r="I28" s="316">
        <f>+'Perm Base Rate Rev'!I28+'MDDV Service Charge'!J28+('Total Cost of Gas'!I28/(1-'Input - Rates'!$I$28))+'Cust Charge'!I28</f>
        <v>49206.877142176876</v>
      </c>
      <c r="J28" s="316">
        <f>+'Perm Base Rate Rev'!J28+'MDDV Service Charge'!K28+('Total Cost of Gas'!J28/(1-'Input - Rates'!$I$28))+'Cust Charge'!J28</f>
        <v>50979.612875836101</v>
      </c>
      <c r="K28" s="316">
        <f>+'Perm Base Rate Rev'!K28+'MDDV Service Charge'!L28+('Total Cost of Gas'!K28/(1-'Input - Rates'!$I$28))+'Cust Charge'!K28</f>
        <v>44626.937974454297</v>
      </c>
      <c r="L28" s="316">
        <f>+'Perm Base Rate Rev'!L28+'MDDV Service Charge'!M28+('Total Cost of Gas'!L28/(1-'Input - Rates'!$I$28))+'Cust Charge'!L28</f>
        <v>35884.713430350086</v>
      </c>
      <c r="M28" s="316">
        <f>+'Perm Base Rate Rev'!M28+'MDDV Service Charge'!N28+('Total Cost of Gas'!M28/(1-'Input - Rates'!$I$28))+'Cust Charge'!M28</f>
        <v>28237.354693259429</v>
      </c>
      <c r="N28" s="316">
        <f>+'Perm Base Rate Rev'!N28+'MDDV Service Charge'!O28+('Total Cost of Gas'!N28/(1-'Input - Rates'!$I$28))+'Cust Charge'!N28</f>
        <v>27620.707433065778</v>
      </c>
      <c r="O28" s="316">
        <f>+'Perm Base Rate Rev'!O28+'MDDV Service Charge'!P28+('Total Cost of Gas'!O28/(1-'Input - Rates'!$I$28))+'Cust Charge'!O28</f>
        <v>25177.845169212898</v>
      </c>
      <c r="P28" s="316">
        <f>+'Perm Base Rate Rev'!P28+'MDDV Service Charge'!Q28+('Total Cost of Gas'!P28/(1-'Input - Rates'!$I$28))+'Cust Charge'!P28</f>
        <v>26676.71626495797</v>
      </c>
      <c r="Q28" s="316">
        <f t="shared" si="0"/>
        <v>457459.25833441602</v>
      </c>
    </row>
    <row r="29" spans="1:17" x14ac:dyDescent="0.2">
      <c r="A29" s="137"/>
      <c r="B29" s="137"/>
      <c r="C29" s="155"/>
      <c r="D29" s="317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1:17" x14ac:dyDescent="0.2">
      <c r="A30" s="137"/>
      <c r="B30" s="137"/>
      <c r="C30" s="154" t="s">
        <v>307</v>
      </c>
      <c r="D30" s="317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>
        <f t="shared" si="0"/>
        <v>0</v>
      </c>
    </row>
    <row r="31" spans="1:17" x14ac:dyDescent="0.2">
      <c r="A31" s="137"/>
      <c r="B31" s="137"/>
      <c r="C31" s="154" t="s">
        <v>308</v>
      </c>
      <c r="D31" s="317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>
        <f t="shared" si="0"/>
        <v>0</v>
      </c>
    </row>
    <row r="32" spans="1:17" x14ac:dyDescent="0.2">
      <c r="A32" s="137"/>
      <c r="B32" s="137"/>
      <c r="C32" s="154" t="s">
        <v>309</v>
      </c>
      <c r="D32" s="317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>
        <f t="shared" si="0"/>
        <v>0</v>
      </c>
    </row>
    <row r="33" spans="1:17" x14ac:dyDescent="0.2">
      <c r="A33" s="137"/>
      <c r="B33" s="137"/>
      <c r="C33" s="154" t="s">
        <v>310</v>
      </c>
      <c r="D33" s="317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>
        <f t="shared" si="0"/>
        <v>0</v>
      </c>
    </row>
    <row r="34" spans="1:17" x14ac:dyDescent="0.2">
      <c r="A34" s="137"/>
      <c r="B34" s="137"/>
      <c r="C34" s="154" t="s">
        <v>311</v>
      </c>
      <c r="D34" s="317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>
        <f t="shared" si="0"/>
        <v>0</v>
      </c>
    </row>
    <row r="35" spans="1:17" x14ac:dyDescent="0.2">
      <c r="A35" s="137"/>
      <c r="B35" s="137"/>
      <c r="C35" s="154" t="s">
        <v>312</v>
      </c>
      <c r="D35" s="317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>
        <f t="shared" si="0"/>
        <v>0</v>
      </c>
    </row>
    <row r="36" spans="1:17" x14ac:dyDescent="0.2">
      <c r="A36" s="137"/>
      <c r="B36" s="137"/>
      <c r="C36" s="155" t="s">
        <v>313</v>
      </c>
      <c r="D36" s="318"/>
      <c r="E36" s="316">
        <f>+'Perm Base Rate Rev'!E36+'MDDV Service Charge'!F36+('Total Cost of Gas'!E36/(1-'Input - Rates'!$I$28))+'Cust Charge'!E36</f>
        <v>83005.477997312191</v>
      </c>
      <c r="F36" s="316">
        <f>+'Perm Base Rate Rev'!F36+'MDDV Service Charge'!G36+('Total Cost of Gas'!F36/(1-'Input - Rates'!$I$28))+'Cust Charge'!F36</f>
        <v>92647.276761197878</v>
      </c>
      <c r="G36" s="316">
        <f>+'Perm Base Rate Rev'!G36+'MDDV Service Charge'!H36+('Total Cost of Gas'!G36/(1-'Input - Rates'!$I$28))+'Cust Charge'!G36</f>
        <v>108376.04781667516</v>
      </c>
      <c r="H36" s="316">
        <f>+'Perm Base Rate Rev'!H36+'MDDV Service Charge'!I36+('Total Cost of Gas'!H36/(1-'Input - Rates'!$I$28))+'Cust Charge'!H36</f>
        <v>125961.69408675467</v>
      </c>
      <c r="I36" s="316">
        <f>+'Perm Base Rate Rev'!I36+'MDDV Service Charge'!J36+('Total Cost of Gas'!I36/(1-'Input - Rates'!$I$28))+'Cust Charge'!I36</f>
        <v>105534.29778852081</v>
      </c>
      <c r="J36" s="316">
        <f>+'Perm Base Rate Rev'!J36+'MDDV Service Charge'!K36+('Total Cost of Gas'!J36/(1-'Input - Rates'!$I$28))+'Cust Charge'!J36</f>
        <v>108272.43998202364</v>
      </c>
      <c r="K36" s="316">
        <f>+'Perm Base Rate Rev'!K36+'MDDV Service Charge'!L36+('Total Cost of Gas'!K36/(1-'Input - Rates'!$I$28))+'Cust Charge'!K36</f>
        <v>100206.05027974416</v>
      </c>
      <c r="L36" s="316">
        <f>+'Perm Base Rate Rev'!L36+'MDDV Service Charge'!M36+('Total Cost of Gas'!L36/(1-'Input - Rates'!$I$28))+'Cust Charge'!L36</f>
        <v>81365.249193721116</v>
      </c>
      <c r="M36" s="316">
        <f>+'Perm Base Rate Rev'!M36+'MDDV Service Charge'!N36+('Total Cost of Gas'!M36/(1-'Input - Rates'!$I$28))+'Cust Charge'!M36</f>
        <v>74202.082411073905</v>
      </c>
      <c r="N36" s="316">
        <f>+'Perm Base Rate Rev'!N36+'MDDV Service Charge'!O36+('Total Cost of Gas'!N36/(1-'Input - Rates'!$I$28))+'Cust Charge'!N36</f>
        <v>71380.547619848134</v>
      </c>
      <c r="O36" s="316">
        <f>+'Perm Base Rate Rev'!O36+'MDDV Service Charge'!P36+('Total Cost of Gas'!O36/(1-'Input - Rates'!$I$28))+'Cust Charge'!O36</f>
        <v>68950.076339515261</v>
      </c>
      <c r="P36" s="316">
        <f>+'Perm Base Rate Rev'!P36+'MDDV Service Charge'!Q36+('Total Cost of Gas'!P36/(1-'Input - Rates'!$I$28))+'Cust Charge'!P36</f>
        <v>69711.608678519551</v>
      </c>
      <c r="Q36" s="316">
        <f t="shared" si="0"/>
        <v>1089612.8489549065</v>
      </c>
    </row>
    <row r="37" spans="1:17" x14ac:dyDescent="0.2">
      <c r="A37" s="137"/>
      <c r="B37" s="137"/>
      <c r="C37" s="155"/>
      <c r="D37" s="317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1:17" x14ac:dyDescent="0.2">
      <c r="A38" s="137"/>
      <c r="B38" s="374"/>
      <c r="C38" s="154"/>
      <c r="D38" s="317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>
        <f t="shared" si="0"/>
        <v>0</v>
      </c>
    </row>
    <row r="39" spans="1:17" x14ac:dyDescent="0.2">
      <c r="A39" s="137"/>
      <c r="B39" s="137"/>
      <c r="C39" s="154"/>
      <c r="D39" s="317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>
        <f t="shared" si="0"/>
        <v>0</v>
      </c>
    </row>
    <row r="40" spans="1:17" x14ac:dyDescent="0.2">
      <c r="A40" s="137"/>
      <c r="B40" s="137"/>
      <c r="C40" s="129"/>
      <c r="D40" s="318"/>
      <c r="E40" s="316">
        <f>+'Perm Base Rate Rev'!E40+'MDDV Service Charge'!F40+('Total Cost of Gas'!E40/(1-'Input - Rates'!$I$28))+'Cust Charge'!E40</f>
        <v>0</v>
      </c>
      <c r="F40" s="316">
        <f>+'Perm Base Rate Rev'!F40+'MDDV Service Charge'!G40+('Total Cost of Gas'!F40/(1-'Input - Rates'!$I$28))+'Cust Charge'!F40</f>
        <v>0</v>
      </c>
      <c r="G40" s="316">
        <f>+'Perm Base Rate Rev'!G40+'MDDV Service Charge'!H40+('Total Cost of Gas'!G40/(1-'Input - Rates'!$I$28))+'Cust Charge'!G40</f>
        <v>0</v>
      </c>
      <c r="H40" s="316">
        <f>+'Perm Base Rate Rev'!H40+'MDDV Service Charge'!I40+('Total Cost of Gas'!H40/(1-'Input - Rates'!$I$28))+'Cust Charge'!H40</f>
        <v>0</v>
      </c>
      <c r="I40" s="316">
        <f>+'Perm Base Rate Rev'!I40+'MDDV Service Charge'!J40+('Total Cost of Gas'!I40/(1-'Input - Rates'!$I$28))+'Cust Charge'!I40</f>
        <v>0</v>
      </c>
      <c r="J40" s="316">
        <f>+'Perm Base Rate Rev'!J40+'MDDV Service Charge'!K40+('Total Cost of Gas'!J40/(1-'Input - Rates'!$I$28))+'Cust Charge'!J40</f>
        <v>0</v>
      </c>
      <c r="K40" s="316">
        <f>+'Perm Base Rate Rev'!K40+'MDDV Service Charge'!L40+('Total Cost of Gas'!K40/(1-'Input - Rates'!$I$28))+'Cust Charge'!K40</f>
        <v>0</v>
      </c>
      <c r="L40" s="316">
        <f>+'Perm Base Rate Rev'!L40+'MDDV Service Charge'!M40+('Total Cost of Gas'!L40/(1-'Input - Rates'!$I$28))+'Cust Charge'!L40</f>
        <v>0</v>
      </c>
      <c r="M40" s="316">
        <f>+'Perm Base Rate Rev'!M40+'MDDV Service Charge'!N40+('Total Cost of Gas'!M40/(1-'Input - Rates'!$I$28))+'Cust Charge'!M40</f>
        <v>0</v>
      </c>
      <c r="N40" s="316">
        <f>+'Perm Base Rate Rev'!N40+'MDDV Service Charge'!O40+('Total Cost of Gas'!N40/(1-'Input - Rates'!$I$28))+'Cust Charge'!N40</f>
        <v>0</v>
      </c>
      <c r="O40" s="316">
        <f>+'Perm Base Rate Rev'!O40+'MDDV Service Charge'!P40+('Total Cost of Gas'!O40/(1-'Input - Rates'!$I$28))+'Cust Charge'!O40</f>
        <v>0</v>
      </c>
      <c r="P40" s="316">
        <f>+'Perm Base Rate Rev'!P40+'MDDV Service Charge'!Q40+('Total Cost of Gas'!P40/(1-'Input - Rates'!$I$28))+'Cust Charge'!P40</f>
        <v>0</v>
      </c>
      <c r="Q40" s="316">
        <f t="shared" si="0"/>
        <v>0</v>
      </c>
    </row>
    <row r="41" spans="1:17" x14ac:dyDescent="0.2">
      <c r="A41" s="137"/>
      <c r="B41" s="137"/>
      <c r="C41" s="129"/>
      <c r="D41" s="320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1:17" x14ac:dyDescent="0.2">
      <c r="A42" s="137"/>
      <c r="B42" s="137"/>
      <c r="C42" s="154" t="s">
        <v>317</v>
      </c>
      <c r="D42" s="317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>
        <f t="shared" si="0"/>
        <v>0</v>
      </c>
    </row>
    <row r="43" spans="1:17" x14ac:dyDescent="0.2">
      <c r="A43" s="137"/>
      <c r="B43" s="137"/>
      <c r="C43" s="154" t="s">
        <v>318</v>
      </c>
      <c r="D43" s="317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>
        <f t="shared" si="0"/>
        <v>0</v>
      </c>
    </row>
    <row r="44" spans="1:17" x14ac:dyDescent="0.2">
      <c r="A44" s="137"/>
      <c r="B44" s="137"/>
      <c r="C44" s="154" t="s">
        <v>319</v>
      </c>
      <c r="D44" s="317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>
        <f t="shared" si="0"/>
        <v>0</v>
      </c>
    </row>
    <row r="45" spans="1:17" x14ac:dyDescent="0.2">
      <c r="A45" s="137"/>
      <c r="B45" s="137"/>
      <c r="C45" s="154" t="s">
        <v>320</v>
      </c>
      <c r="D45" s="317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>
        <f t="shared" si="0"/>
        <v>0</v>
      </c>
    </row>
    <row r="46" spans="1:17" x14ac:dyDescent="0.2">
      <c r="A46" s="137"/>
      <c r="B46" s="137"/>
      <c r="C46" s="154" t="s">
        <v>321</v>
      </c>
      <c r="D46" s="317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>
        <f t="shared" si="0"/>
        <v>0</v>
      </c>
    </row>
    <row r="47" spans="1:17" x14ac:dyDescent="0.2">
      <c r="A47" s="370"/>
      <c r="B47" s="137"/>
      <c r="C47" s="154" t="s">
        <v>322</v>
      </c>
      <c r="D47" s="317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>
        <f t="shared" si="0"/>
        <v>0</v>
      </c>
    </row>
    <row r="48" spans="1:17" x14ac:dyDescent="0.2">
      <c r="A48" s="370"/>
      <c r="B48" s="137"/>
      <c r="C48" s="129" t="s">
        <v>323</v>
      </c>
      <c r="D48" s="318"/>
      <c r="E48" s="316">
        <f>+'Perm Base Rate Rev'!E48+'MDDV Service Charge'!F48+('Total Cost of Gas'!E48/(1-'Input - Rates'!$I$28))+'Cust Charge'!E48</f>
        <v>44327.447330439878</v>
      </c>
      <c r="F48" s="316">
        <f>+'Perm Base Rate Rev'!F48+'MDDV Service Charge'!G48+('Total Cost of Gas'!F48/(1-'Input - Rates'!$I$28))+'Cust Charge'!F48</f>
        <v>51884.944466932247</v>
      </c>
      <c r="G48" s="316">
        <f>+'Perm Base Rate Rev'!G48+'MDDV Service Charge'!H48+('Total Cost of Gas'!G48/(1-'Input - Rates'!$I$28))+'Cust Charge'!G48</f>
        <v>59002.040771145985</v>
      </c>
      <c r="H48" s="316">
        <f>+'Perm Base Rate Rev'!H48+'MDDV Service Charge'!I48+('Total Cost of Gas'!H48/(1-'Input - Rates'!$I$28))+'Cust Charge'!H48</f>
        <v>53760.618326106669</v>
      </c>
      <c r="I48" s="316">
        <f>+'Perm Base Rate Rev'!I48+'MDDV Service Charge'!J48+('Total Cost of Gas'!I48/(1-'Input - Rates'!$I$28))+'Cust Charge'!I48</f>
        <v>53344.552199061174</v>
      </c>
      <c r="J48" s="316">
        <f>+'Perm Base Rate Rev'!J48+'MDDV Service Charge'!K48+('Total Cost of Gas'!J48/(1-'Input - Rates'!$I$28))+'Cust Charge'!J48</f>
        <v>49779.330028955592</v>
      </c>
      <c r="K48" s="316">
        <f>+'Perm Base Rate Rev'!K48+'MDDV Service Charge'!L48+('Total Cost of Gas'!K48/(1-'Input - Rates'!$I$28))+'Cust Charge'!K48</f>
        <v>45605.955105402114</v>
      </c>
      <c r="L48" s="316">
        <f>+'Perm Base Rate Rev'!L48+'MDDV Service Charge'!M48+('Total Cost of Gas'!L48/(1-'Input - Rates'!$I$28))+'Cust Charge'!L48</f>
        <v>41551.795363693775</v>
      </c>
      <c r="M48" s="316">
        <f>+'Perm Base Rate Rev'!M48+'MDDV Service Charge'!N48+('Total Cost of Gas'!M48/(1-'Input - Rates'!$I$28))+'Cust Charge'!M48</f>
        <v>40800.834725185276</v>
      </c>
      <c r="N48" s="316">
        <f>+'Perm Base Rate Rev'!N48+'MDDV Service Charge'!O48+('Total Cost of Gas'!N48/(1-'Input - Rates'!$I$28))+'Cust Charge'!N48</f>
        <v>35973.545998290851</v>
      </c>
      <c r="O48" s="316">
        <f>+'Perm Base Rate Rev'!O48+'MDDV Service Charge'!P48+('Total Cost of Gas'!O48/(1-'Input - Rates'!$I$28))+'Cust Charge'!O48</f>
        <v>38019.71418489291</v>
      </c>
      <c r="P48" s="316">
        <f>+'Perm Base Rate Rev'!P48+'MDDV Service Charge'!Q48+('Total Cost of Gas'!P48/(1-'Input - Rates'!$I$28))+'Cust Charge'!P48</f>
        <v>40229.146671182702</v>
      </c>
      <c r="Q48" s="316">
        <f t="shared" si="0"/>
        <v>554279.92517128913</v>
      </c>
    </row>
    <row r="49" spans="1:17" x14ac:dyDescent="0.2">
      <c r="A49" s="370"/>
      <c r="B49" s="137"/>
      <c r="C49" s="129"/>
      <c r="D49" s="320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1:17" x14ac:dyDescent="0.2">
      <c r="A50" s="370"/>
      <c r="B50" s="138"/>
      <c r="C50" s="155"/>
      <c r="D50" s="317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1:17" x14ac:dyDescent="0.2">
      <c r="A51" s="370"/>
      <c r="B51" s="139" t="s">
        <v>24</v>
      </c>
      <c r="C51" s="154" t="s">
        <v>390</v>
      </c>
      <c r="D51" s="317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>
        <f t="shared" si="0"/>
        <v>0</v>
      </c>
    </row>
    <row r="52" spans="1:17" x14ac:dyDescent="0.2">
      <c r="A52" s="137"/>
      <c r="B52" s="138"/>
      <c r="C52" s="154" t="s">
        <v>391</v>
      </c>
      <c r="D52" s="317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>
        <f t="shared" si="0"/>
        <v>0</v>
      </c>
    </row>
    <row r="53" spans="1:17" x14ac:dyDescent="0.2">
      <c r="A53" s="137"/>
      <c r="B53" s="138"/>
      <c r="C53" s="129" t="s">
        <v>326</v>
      </c>
      <c r="D53" s="317"/>
      <c r="E53" s="316">
        <f>+'Perm Base Rate Rev'!E53+'MDDV Service Charge'!F53+('Total Cost of Gas'!E53/(1-'Input - Rates'!$I$28))+'Cust Charge'!E53</f>
        <v>30014.670140000002</v>
      </c>
      <c r="F53" s="316">
        <f>+'Perm Base Rate Rev'!F53+'MDDV Service Charge'!G53+('Total Cost of Gas'!F53/(1-'Input - Rates'!$I$28))+'Cust Charge'!F53</f>
        <v>37570.595000000001</v>
      </c>
      <c r="G53" s="316">
        <f>+'Perm Base Rate Rev'!G53+'MDDV Service Charge'!H53+('Total Cost of Gas'!G53/(1-'Input - Rates'!$I$28))+'Cust Charge'!G53</f>
        <v>48028.875</v>
      </c>
      <c r="H53" s="316">
        <f>+'Perm Base Rate Rev'!H53+'MDDV Service Charge'!I53+('Total Cost of Gas'!H53/(1-'Input - Rates'!$I$28))+'Cust Charge'!H53</f>
        <v>41518.620000000003</v>
      </c>
      <c r="I53" s="316">
        <f>+'Perm Base Rate Rev'!I53+'MDDV Service Charge'!J53+('Total Cost of Gas'!I53/(1-'Input - Rates'!$I$28))+'Cust Charge'!I53</f>
        <v>41626.949999999997</v>
      </c>
      <c r="J53" s="316">
        <f>+'Perm Base Rate Rev'!J53+'MDDV Service Charge'!K53+('Total Cost of Gas'!J53/(1-'Input - Rates'!$I$28))+'Cust Charge'!J53</f>
        <v>39949.235000000001</v>
      </c>
      <c r="K53" s="316">
        <f>+'Perm Base Rate Rev'!K53+'MDDV Service Charge'!L53+('Total Cost of Gas'!K53/(1-'Input - Rates'!$I$28))+'Cust Charge'!K53</f>
        <v>31828.750319999999</v>
      </c>
      <c r="L53" s="316">
        <f>+'Perm Base Rate Rev'!L53+'MDDV Service Charge'!M53+('Total Cost of Gas'!L53/(1-'Input - Rates'!$I$28))+'Cust Charge'!L53</f>
        <v>22867.361079999999</v>
      </c>
      <c r="M53" s="316">
        <f>+'Perm Base Rate Rev'!M53+'MDDV Service Charge'!N53+('Total Cost of Gas'!M53/(1-'Input - Rates'!$I$28))+'Cust Charge'!M53</f>
        <v>21046.143469999999</v>
      </c>
      <c r="N53" s="316">
        <f>+'Perm Base Rate Rev'!N53+'MDDV Service Charge'!O53+('Total Cost of Gas'!N53/(1-'Input - Rates'!$I$28))+'Cust Charge'!N53</f>
        <v>17117.177179999999</v>
      </c>
      <c r="O53" s="316">
        <f>+'Perm Base Rate Rev'!O53+'MDDV Service Charge'!P53+('Total Cost of Gas'!O53/(1-'Input - Rates'!$I$28))+'Cust Charge'!O53</f>
        <v>17375.670099999999</v>
      </c>
      <c r="P53" s="316">
        <f>+'Perm Base Rate Rev'!P53+'MDDV Service Charge'!Q53+('Total Cost of Gas'!P53/(1-'Input - Rates'!$I$28))+'Cust Charge'!P53</f>
        <v>20718.596389999999</v>
      </c>
      <c r="Q53" s="316">
        <f t="shared" si="0"/>
        <v>369662.64367999998</v>
      </c>
    </row>
    <row r="54" spans="1:17" x14ac:dyDescent="0.2">
      <c r="A54" s="137"/>
      <c r="B54" s="138"/>
      <c r="C54" s="155"/>
      <c r="D54" s="317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1:17" x14ac:dyDescent="0.2">
      <c r="A55" s="137"/>
      <c r="B55" s="139"/>
      <c r="C55" s="154" t="s">
        <v>327</v>
      </c>
      <c r="D55" s="317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>
        <f t="shared" si="0"/>
        <v>0</v>
      </c>
    </row>
    <row r="56" spans="1:17" x14ac:dyDescent="0.2">
      <c r="A56" s="137"/>
      <c r="B56" s="138"/>
      <c r="C56" s="154" t="s">
        <v>328</v>
      </c>
      <c r="D56" s="317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>
        <f t="shared" si="0"/>
        <v>0</v>
      </c>
    </row>
    <row r="57" spans="1:17" x14ac:dyDescent="0.2">
      <c r="A57" s="137"/>
      <c r="B57" s="138"/>
      <c r="C57" s="154" t="s">
        <v>329</v>
      </c>
      <c r="D57" s="317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>
        <f t="shared" si="0"/>
        <v>0</v>
      </c>
    </row>
    <row r="58" spans="1:17" x14ac:dyDescent="0.2">
      <c r="A58" s="137"/>
      <c r="B58" s="138"/>
      <c r="C58" s="154" t="s">
        <v>330</v>
      </c>
      <c r="D58" s="317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>
        <f t="shared" si="0"/>
        <v>0</v>
      </c>
    </row>
    <row r="59" spans="1:17" x14ac:dyDescent="0.2">
      <c r="A59" s="137"/>
      <c r="B59" s="138"/>
      <c r="C59" s="154" t="s">
        <v>331</v>
      </c>
      <c r="D59" s="317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>
        <f t="shared" si="0"/>
        <v>0</v>
      </c>
    </row>
    <row r="60" spans="1:17" x14ac:dyDescent="0.2">
      <c r="A60" s="137"/>
      <c r="B60" s="138"/>
      <c r="C60" s="154" t="s">
        <v>332</v>
      </c>
      <c r="D60" s="317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>
        <f t="shared" si="0"/>
        <v>0</v>
      </c>
    </row>
    <row r="61" spans="1:17" x14ac:dyDescent="0.2">
      <c r="A61" s="137"/>
      <c r="B61" s="139"/>
      <c r="C61" s="129" t="s">
        <v>303</v>
      </c>
      <c r="D61" s="320"/>
      <c r="E61" s="316">
        <f>+'Perm Base Rate Rev'!E61+'MDDV Service Charge'!F61+('Total Cost of Gas'!E61/(1-'Input - Rates'!$I$28))+'Cust Charge'!E61</f>
        <v>24024.838169999999</v>
      </c>
      <c r="F61" s="316">
        <f>+'Perm Base Rate Rev'!F61+'MDDV Service Charge'!G61+('Total Cost of Gas'!F61/(1-'Input - Rates'!$I$28))+'Cust Charge'!F61</f>
        <v>25489.802349999998</v>
      </c>
      <c r="G61" s="316">
        <f>+'Perm Base Rate Rev'!G61+'MDDV Service Charge'!H61+('Total Cost of Gas'!G61/(1-'Input - Rates'!$I$28))+'Cust Charge'!G61</f>
        <v>26705.624059999998</v>
      </c>
      <c r="H61" s="316">
        <f>+'Perm Base Rate Rev'!H61+'MDDV Service Charge'!I61+('Total Cost of Gas'!H61/(1-'Input - Rates'!$I$28))+'Cust Charge'!H61</f>
        <v>25153.18763</v>
      </c>
      <c r="I61" s="316">
        <f>+'Perm Base Rate Rev'!I61+'MDDV Service Charge'!J61+('Total Cost of Gas'!I61/(1-'Input - Rates'!$I$28))+'Cust Charge'!I61</f>
        <v>24238.777489999997</v>
      </c>
      <c r="J61" s="316">
        <f>+'Perm Base Rate Rev'!J61+'MDDV Service Charge'!K61+('Total Cost of Gas'!J61/(1-'Input - Rates'!$I$28))+'Cust Charge'!J61</f>
        <v>24695.893369999998</v>
      </c>
      <c r="K61" s="316">
        <f>+'Perm Base Rate Rev'!K61+'MDDV Service Charge'!L61+('Total Cost of Gas'!K61/(1-'Input - Rates'!$I$28))+'Cust Charge'!K61</f>
        <v>23393.326659999999</v>
      </c>
      <c r="L61" s="316">
        <f>+'Perm Base Rate Rev'!L61+'MDDV Service Charge'!M61+('Total Cost of Gas'!L61/(1-'Input - Rates'!$I$28))+'Cust Charge'!L61</f>
        <v>22675.76425</v>
      </c>
      <c r="M61" s="316">
        <f>+'Perm Base Rate Rev'!M61+'MDDV Service Charge'!N61+('Total Cost of Gas'!M61/(1-'Input - Rates'!$I$28))+'Cust Charge'!M61</f>
        <v>21981.00965</v>
      </c>
      <c r="N61" s="316">
        <f>+'Perm Base Rate Rev'!N61+'MDDV Service Charge'!O61+('Total Cost of Gas'!N61/(1-'Input - Rates'!$I$28))+'Cust Charge'!N61</f>
        <v>22190.466220000002</v>
      </c>
      <c r="O61" s="316">
        <f>+'Perm Base Rate Rev'!O61+'MDDV Service Charge'!P61+('Total Cost of Gas'!O61/(1-'Input - Rates'!$I$28))+'Cust Charge'!O61</f>
        <v>23746.651819999999</v>
      </c>
      <c r="P61" s="316">
        <f>+'Perm Base Rate Rev'!P61+'MDDV Service Charge'!Q61+('Total Cost of Gas'!P61/(1-'Input - Rates'!$I$28))+'Cust Charge'!P61</f>
        <v>24003.583569999999</v>
      </c>
      <c r="Q61" s="316">
        <f t="shared" si="0"/>
        <v>288298.92524000001</v>
      </c>
    </row>
    <row r="62" spans="1:17" x14ac:dyDescent="0.2">
      <c r="A62" s="137"/>
      <c r="B62" s="139"/>
      <c r="C62" s="129"/>
      <c r="D62" s="320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1:17" x14ac:dyDescent="0.2">
      <c r="A63" s="137"/>
      <c r="B63" s="139"/>
      <c r="C63" s="154"/>
      <c r="D63" s="317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>
        <f t="shared" si="0"/>
        <v>0</v>
      </c>
    </row>
    <row r="64" spans="1:17" x14ac:dyDescent="0.2">
      <c r="A64" s="137"/>
      <c r="B64" s="139"/>
      <c r="C64" s="154"/>
      <c r="D64" s="317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>
        <f t="shared" si="0"/>
        <v>0</v>
      </c>
    </row>
    <row r="65" spans="1:17" x14ac:dyDescent="0.2">
      <c r="A65" s="137"/>
      <c r="B65" s="139"/>
      <c r="C65" s="129"/>
      <c r="D65" s="318"/>
      <c r="E65" s="316">
        <f>+'Perm Base Rate Rev'!E65+'MDDV Service Charge'!F65+('Total Cost of Gas'!E65/(1-'Input - Rates'!$I$28))+'Cust Charge'!E65</f>
        <v>0</v>
      </c>
      <c r="F65" s="316">
        <f>+'Perm Base Rate Rev'!F65+'MDDV Service Charge'!G65+('Total Cost of Gas'!F65/(1-'Input - Rates'!$I$28))+'Cust Charge'!F65</f>
        <v>0</v>
      </c>
      <c r="G65" s="316">
        <f>+'Perm Base Rate Rev'!G65+'MDDV Service Charge'!H65+('Total Cost of Gas'!G65/(1-'Input - Rates'!$I$28))+'Cust Charge'!G65</f>
        <v>0</v>
      </c>
      <c r="H65" s="316">
        <f>+'Perm Base Rate Rev'!H65+'MDDV Service Charge'!I65+('Total Cost of Gas'!H65/(1-'Input - Rates'!$I$28))+'Cust Charge'!H65</f>
        <v>0</v>
      </c>
      <c r="I65" s="316">
        <f>+'Perm Base Rate Rev'!I65+'MDDV Service Charge'!J65+('Total Cost of Gas'!I65/(1-'Input - Rates'!$I$28))+'Cust Charge'!I65</f>
        <v>0</v>
      </c>
      <c r="J65" s="316">
        <f>+'Perm Base Rate Rev'!J65+'MDDV Service Charge'!K65+('Total Cost of Gas'!J65/(1-'Input - Rates'!$I$28))+'Cust Charge'!J65</f>
        <v>0</v>
      </c>
      <c r="K65" s="316">
        <f>+'Perm Base Rate Rev'!K65+'MDDV Service Charge'!L65+('Total Cost of Gas'!K65/(1-'Input - Rates'!$I$28))+'Cust Charge'!K65</f>
        <v>0</v>
      </c>
      <c r="L65" s="316">
        <f>+'Perm Base Rate Rev'!L65+'MDDV Service Charge'!M65+('Total Cost of Gas'!L65/(1-'Input - Rates'!$I$28))+'Cust Charge'!L65</f>
        <v>0</v>
      </c>
      <c r="M65" s="316">
        <f>+'Perm Base Rate Rev'!M65+'MDDV Service Charge'!N65+('Total Cost of Gas'!M65/(1-'Input - Rates'!$I$28))+'Cust Charge'!M65</f>
        <v>0</v>
      </c>
      <c r="N65" s="316">
        <f>+'Perm Base Rate Rev'!N65+'MDDV Service Charge'!O65+('Total Cost of Gas'!N65/(1-'Input - Rates'!$I$28))+'Cust Charge'!N65</f>
        <v>0</v>
      </c>
      <c r="O65" s="316">
        <f>+'Perm Base Rate Rev'!O65+'MDDV Service Charge'!P65+('Total Cost of Gas'!O65/(1-'Input - Rates'!$I$28))+'Cust Charge'!O65</f>
        <v>0</v>
      </c>
      <c r="P65" s="316">
        <f>+'Perm Base Rate Rev'!P65+'MDDV Service Charge'!Q65+('Total Cost of Gas'!P65/(1-'Input - Rates'!$I$28))+'Cust Charge'!P65</f>
        <v>0</v>
      </c>
      <c r="Q65" s="316">
        <f t="shared" si="0"/>
        <v>0</v>
      </c>
    </row>
    <row r="66" spans="1:17" x14ac:dyDescent="0.2">
      <c r="A66" s="137"/>
      <c r="B66" s="139"/>
      <c r="C66" s="129"/>
      <c r="D66" s="320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1:17" x14ac:dyDescent="0.2">
      <c r="A67" s="137"/>
      <c r="B67" s="139"/>
      <c r="C67" s="154" t="s">
        <v>336</v>
      </c>
      <c r="D67" s="317"/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>
        <f t="shared" si="0"/>
        <v>0</v>
      </c>
    </row>
    <row r="68" spans="1:17" x14ac:dyDescent="0.2">
      <c r="A68" s="137"/>
      <c r="B68" s="139"/>
      <c r="C68" s="154" t="s">
        <v>337</v>
      </c>
      <c r="D68" s="317"/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  <c r="Q68" s="316">
        <f t="shared" si="0"/>
        <v>0</v>
      </c>
    </row>
    <row r="69" spans="1:17" x14ac:dyDescent="0.2">
      <c r="A69" s="137"/>
      <c r="B69" s="139"/>
      <c r="C69" s="154" t="s">
        <v>338</v>
      </c>
      <c r="D69" s="317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>
        <f t="shared" si="0"/>
        <v>0</v>
      </c>
    </row>
    <row r="70" spans="1:17" x14ac:dyDescent="0.2">
      <c r="A70" s="137"/>
      <c r="B70" s="139"/>
      <c r="C70" s="154" t="s">
        <v>339</v>
      </c>
      <c r="D70" s="317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>
        <f t="shared" si="0"/>
        <v>0</v>
      </c>
    </row>
    <row r="71" spans="1:17" x14ac:dyDescent="0.2">
      <c r="A71" s="137"/>
      <c r="B71" s="139"/>
      <c r="C71" s="154" t="s">
        <v>340</v>
      </c>
      <c r="D71" s="317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16">
        <f t="shared" ref="Q71:Q83" si="1">SUM(E71:P71)</f>
        <v>0</v>
      </c>
    </row>
    <row r="72" spans="1:17" x14ac:dyDescent="0.2">
      <c r="A72" s="137"/>
      <c r="B72" s="139"/>
      <c r="C72" s="154" t="s">
        <v>341</v>
      </c>
      <c r="D72" s="317"/>
      <c r="E72" s="319"/>
      <c r="F72" s="319"/>
      <c r="G72" s="319"/>
      <c r="H72" s="319"/>
      <c r="I72" s="319"/>
      <c r="J72" s="319"/>
      <c r="K72" s="319"/>
      <c r="L72" s="319"/>
      <c r="M72" s="319"/>
      <c r="N72" s="319"/>
      <c r="O72" s="319"/>
      <c r="P72" s="319"/>
      <c r="Q72" s="319">
        <f t="shared" si="1"/>
        <v>0</v>
      </c>
    </row>
    <row r="73" spans="1:17" x14ac:dyDescent="0.2">
      <c r="A73" s="137"/>
      <c r="B73" s="139"/>
      <c r="C73" s="129" t="s">
        <v>342</v>
      </c>
      <c r="D73" s="318"/>
      <c r="E73" s="316">
        <f>+'Perm Base Rate Rev'!E73+'MDDV Service Charge'!F73+('Total Cost of Gas'!E73/(1-'Input - Rates'!$I$28))+'Cust Charge'!E73</f>
        <v>42022.794780000004</v>
      </c>
      <c r="F73" s="316">
        <f>+'Perm Base Rate Rev'!F73+'MDDV Service Charge'!G73+('Total Cost of Gas'!F73/(1-'Input - Rates'!$I$28))+'Cust Charge'!F73</f>
        <v>45713.683400000002</v>
      </c>
      <c r="G73" s="316">
        <f>+'Perm Base Rate Rev'!G73+'MDDV Service Charge'!H73+('Total Cost of Gas'!G73/(1-'Input - Rates'!$I$28))+'Cust Charge'!G73</f>
        <v>48137.505560000005</v>
      </c>
      <c r="H73" s="316">
        <f>+'Perm Base Rate Rev'!H73+'MDDV Service Charge'!I73+('Total Cost of Gas'!H73/(1-'Input - Rates'!$I$28))+'Cust Charge'!H73</f>
        <v>47288.372899999995</v>
      </c>
      <c r="I73" s="316">
        <f>+'Perm Base Rate Rev'!I73+'MDDV Service Charge'!J73+('Total Cost of Gas'!I73/(1-'Input - Rates'!$I$28))+'Cust Charge'!I73</f>
        <v>46733.112540000002</v>
      </c>
      <c r="J73" s="316">
        <f>+'Perm Base Rate Rev'!J73+'MDDV Service Charge'!K73+('Total Cost of Gas'!J73/(1-'Input - Rates'!$I$28))+'Cust Charge'!J73</f>
        <v>47324.863870000001</v>
      </c>
      <c r="K73" s="316">
        <f>+'Perm Base Rate Rev'!K73+'MDDV Service Charge'!L73+('Total Cost of Gas'!K73/(1-'Input - Rates'!$I$28))+'Cust Charge'!K73</f>
        <v>44747.625379999998</v>
      </c>
      <c r="L73" s="316">
        <f>+'Perm Base Rate Rev'!L73+'MDDV Service Charge'!M73+('Total Cost of Gas'!L73/(1-'Input - Rates'!$I$28))+'Cust Charge'!L73</f>
        <v>41299.933149999997</v>
      </c>
      <c r="M73" s="316">
        <f>+'Perm Base Rate Rev'!M73+'MDDV Service Charge'!N73+('Total Cost of Gas'!M73/(1-'Input - Rates'!$I$28))+'Cust Charge'!M73</f>
        <v>40657.982570000007</v>
      </c>
      <c r="N73" s="316">
        <f>+'Perm Base Rate Rev'!N73+'MDDV Service Charge'!O73+('Total Cost of Gas'!N73/(1-'Input - Rates'!$I$28))+'Cust Charge'!N73</f>
        <v>40012.555999999997</v>
      </c>
      <c r="O73" s="316">
        <f>+'Perm Base Rate Rev'!O73+'MDDV Service Charge'!P73+('Total Cost of Gas'!O73/(1-'Input - Rates'!$I$28))+'Cust Charge'!O73</f>
        <v>39873.4715</v>
      </c>
      <c r="P73" s="316">
        <f>+'Perm Base Rate Rev'!P73+'MDDV Service Charge'!Q73+('Total Cost of Gas'!P73/(1-'Input - Rates'!$I$28))+'Cust Charge'!P73</f>
        <v>40579.450239999998</v>
      </c>
      <c r="Q73" s="316">
        <f t="shared" si="1"/>
        <v>524391.35188999993</v>
      </c>
    </row>
    <row r="74" spans="1:17" x14ac:dyDescent="0.2">
      <c r="A74" s="137"/>
      <c r="B74" s="139"/>
      <c r="C74" s="129"/>
      <c r="D74" s="320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1:17" x14ac:dyDescent="0.2">
      <c r="A75" s="137"/>
      <c r="B75" s="139"/>
      <c r="C75" s="154" t="s">
        <v>343</v>
      </c>
      <c r="D75" s="317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>
        <f t="shared" si="1"/>
        <v>0</v>
      </c>
    </row>
    <row r="76" spans="1:17" x14ac:dyDescent="0.2">
      <c r="A76" s="137"/>
      <c r="B76" s="139"/>
      <c r="C76" s="154" t="s">
        <v>344</v>
      </c>
      <c r="D76" s="317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>
        <f t="shared" si="1"/>
        <v>0</v>
      </c>
    </row>
    <row r="77" spans="1:17" x14ac:dyDescent="0.2">
      <c r="A77" s="137"/>
      <c r="B77" s="139"/>
      <c r="C77" s="154" t="s">
        <v>345</v>
      </c>
      <c r="D77" s="317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>
        <f t="shared" si="1"/>
        <v>0</v>
      </c>
    </row>
    <row r="78" spans="1:17" x14ac:dyDescent="0.2">
      <c r="A78" s="137"/>
      <c r="B78" s="139"/>
      <c r="C78" s="154" t="s">
        <v>346</v>
      </c>
      <c r="D78" s="317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>
        <f t="shared" si="1"/>
        <v>0</v>
      </c>
    </row>
    <row r="79" spans="1:17" x14ac:dyDescent="0.2">
      <c r="A79" s="137"/>
      <c r="B79" s="139"/>
      <c r="C79" s="154" t="s">
        <v>347</v>
      </c>
      <c r="D79" s="317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>
        <f t="shared" si="1"/>
        <v>0</v>
      </c>
    </row>
    <row r="80" spans="1:17" x14ac:dyDescent="0.2">
      <c r="A80" s="137"/>
      <c r="B80" s="139"/>
      <c r="C80" s="154" t="s">
        <v>348</v>
      </c>
      <c r="D80" s="317"/>
      <c r="E80" s="279"/>
      <c r="F80" s="279"/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279">
        <f t="shared" si="1"/>
        <v>0</v>
      </c>
    </row>
    <row r="81" spans="1:17" x14ac:dyDescent="0.2">
      <c r="A81" s="137"/>
      <c r="B81" s="139"/>
      <c r="C81" s="129" t="s">
        <v>323</v>
      </c>
      <c r="D81" s="318"/>
      <c r="E81" s="316">
        <f>+'Perm Base Rate Rev'!E81+'MDDV Service Charge'!F81+('Total Cost of Gas'!E81/(1-'Input - Rates'!$I$28))+'Cust Charge'!E81</f>
        <v>93206.00542999999</v>
      </c>
      <c r="F81" s="316">
        <f>+'Perm Base Rate Rev'!F81+'MDDV Service Charge'!G81+('Total Cost of Gas'!F81/(1-'Input - Rates'!$I$28))+'Cust Charge'!F81</f>
        <v>76764.720720000012</v>
      </c>
      <c r="G81" s="316">
        <f>+'Perm Base Rate Rev'!G81+'MDDV Service Charge'!H81+('Total Cost of Gas'!G81/(1-'Input - Rates'!$I$28))+'Cust Charge'!G81</f>
        <v>78854.79621</v>
      </c>
      <c r="H81" s="316">
        <f>+'Perm Base Rate Rev'!H81+'MDDV Service Charge'!I81+('Total Cost of Gas'!H81/(1-'Input - Rates'!$I$28))+'Cust Charge'!H81</f>
        <v>75831.544370000003</v>
      </c>
      <c r="I81" s="316">
        <f>+'Perm Base Rate Rev'!I81+'MDDV Service Charge'!J81+('Total Cost of Gas'!I81/(1-'Input - Rates'!$I$28))+'Cust Charge'!I81</f>
        <v>68072.913350000017</v>
      </c>
      <c r="J81" s="316">
        <f>+'Perm Base Rate Rev'!J81+'MDDV Service Charge'!K81+('Total Cost of Gas'!J81/(1-'Input - Rates'!$I$28))+'Cust Charge'!J81</f>
        <v>75560.6777</v>
      </c>
      <c r="K81" s="316">
        <f>+'Perm Base Rate Rev'!K81+'MDDV Service Charge'!L81+('Total Cost of Gas'!K81/(1-'Input - Rates'!$I$28))+'Cust Charge'!K81</f>
        <v>75853.111089999991</v>
      </c>
      <c r="L81" s="316">
        <f>+'Perm Base Rate Rev'!L81+'MDDV Service Charge'!M81+('Total Cost of Gas'!L81/(1-'Input - Rates'!$I$28))+'Cust Charge'!L81</f>
        <v>75363.375180000003</v>
      </c>
      <c r="M81" s="316">
        <f>+'Perm Base Rate Rev'!M81+'MDDV Service Charge'!N81+('Total Cost of Gas'!M81/(1-'Input - Rates'!$I$28))+'Cust Charge'!M81</f>
        <v>73282.349660000007</v>
      </c>
      <c r="N81" s="316">
        <f>+'Perm Base Rate Rev'!N81+'MDDV Service Charge'!O81+('Total Cost of Gas'!N81/(1-'Input - Rates'!$I$28))+'Cust Charge'!N81</f>
        <v>77484.124349999998</v>
      </c>
      <c r="O81" s="316">
        <f>+'Perm Base Rate Rev'!O81+'MDDV Service Charge'!P81+('Total Cost of Gas'!O81/(1-'Input - Rates'!$I$28))+'Cust Charge'!O81</f>
        <v>86778.876909999992</v>
      </c>
      <c r="P81" s="316">
        <f>+'Perm Base Rate Rev'!P81+'MDDV Service Charge'!Q81+('Total Cost of Gas'!P81/(1-'Input - Rates'!$I$28))+'Cust Charge'!P81</f>
        <v>82070.225510000004</v>
      </c>
      <c r="Q81" s="316">
        <f t="shared" si="1"/>
        <v>939122.72048000002</v>
      </c>
    </row>
    <row r="82" spans="1:17" x14ac:dyDescent="0.2">
      <c r="A82" s="137"/>
      <c r="B82" s="139"/>
      <c r="C82" s="129"/>
      <c r="D82" s="320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1:17" x14ac:dyDescent="0.2">
      <c r="A83" s="137"/>
      <c r="B83" s="139"/>
      <c r="C83" s="129" t="s">
        <v>415</v>
      </c>
      <c r="D83" s="318"/>
      <c r="E83" s="316">
        <f>+'Perm Base Rate Rev'!E83+'MDDV Service Charge'!F83+('Total Cost of Gas'!E83/(1-'Input - Rates'!$I$28))+'Cust Charge'!E83</f>
        <v>21358.416191704455</v>
      </c>
      <c r="F83" s="316">
        <f>+'Perm Base Rate Rev'!F83+'MDDV Service Charge'!G83+('Total Cost of Gas'!F83/(1-'Input - Rates'!$I$28))+'Cust Charge'!F83</f>
        <v>21513.021591712772</v>
      </c>
      <c r="G83" s="316">
        <f>+'Perm Base Rate Rev'!G83+'MDDV Service Charge'!H83+('Total Cost of Gas'!G83/(1-'Input - Rates'!$I$28))+'Cust Charge'!G83</f>
        <v>22717.071597953152</v>
      </c>
      <c r="H83" s="316">
        <f>+'Perm Base Rate Rev'!H83+'MDDV Service Charge'!I83+('Total Cost of Gas'!H83/(1-'Input - Rates'!$I$28))+'Cust Charge'!H83</f>
        <v>21617.547946915169</v>
      </c>
      <c r="I83" s="316">
        <f>+'Perm Base Rate Rev'!I83+'MDDV Service Charge'!J83+('Total Cost of Gas'!I83/(1-'Input - Rates'!$I$28))+'Cust Charge'!I83</f>
        <v>20982.745350917336</v>
      </c>
      <c r="J83" s="316">
        <f>+'Perm Base Rate Rev'!J83+'MDDV Service Charge'!K83+('Total Cost of Gas'!J83/(1-'Input - Rates'!$I$28))+'Cust Charge'!J83</f>
        <v>19838.353371885009</v>
      </c>
      <c r="K83" s="316">
        <f>+'Perm Base Rate Rev'!K83+'MDDV Service Charge'!L83+('Total Cost of Gas'!K83/(1-'Input - Rates'!$I$28))+'Cust Charge'!K83</f>
        <v>20371.562591005531</v>
      </c>
      <c r="L83" s="316">
        <f>+'Perm Base Rate Rev'!L83+'MDDV Service Charge'!M83+('Total Cost of Gas'!L83/(1-'Input - Rates'!$I$28))+'Cust Charge'!L83</f>
        <v>19251.788908765651</v>
      </c>
      <c r="M83" s="316">
        <f>+'Perm Base Rate Rev'!M83+'MDDV Service Charge'!N83+('Total Cost of Gas'!M83/(1-'Input - Rates'!$I$28))+'Cust Charge'!M83</f>
        <v>18994.716478761904</v>
      </c>
      <c r="N83" s="316">
        <f>+'Perm Base Rate Rev'!N83+'MDDV Service Charge'!O83+('Total Cost of Gas'!N83/(1-'Input - Rates'!$I$28))+'Cust Charge'!N83</f>
        <v>17585.181179015683</v>
      </c>
      <c r="O83" s="316">
        <f>+'Perm Base Rate Rev'!O83+'MDDV Service Charge'!P83+('Total Cost of Gas'!O83/(1-'Input - Rates'!$I$28))+'Cust Charge'!O83</f>
        <v>18904.813412655487</v>
      </c>
      <c r="P83" s="316">
        <f>+'Perm Base Rate Rev'!P83+'MDDV Service Charge'!Q83+('Total Cost of Gas'!P83/(1-'Input - Rates'!$I$28))+'Cust Charge'!P83</f>
        <v>16492.90676873154</v>
      </c>
      <c r="Q83" s="316">
        <f t="shared" si="1"/>
        <v>239628.12539002372</v>
      </c>
    </row>
    <row r="84" spans="1:17" x14ac:dyDescent="0.2">
      <c r="A84" s="137"/>
      <c r="B84" s="139"/>
      <c r="C84" s="129"/>
      <c r="D84" s="318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</row>
    <row r="85" spans="1:17" ht="14.25" x14ac:dyDescent="0.2">
      <c r="A85" s="302"/>
      <c r="B85" s="139"/>
      <c r="C85" s="129"/>
      <c r="D85" s="320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1:17" x14ac:dyDescent="0.2">
      <c r="A86" s="301"/>
      <c r="B86" s="137"/>
      <c r="C86" s="155"/>
      <c r="D86" s="320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1:17" ht="15" x14ac:dyDescent="0.2">
      <c r="A87" s="300" t="s">
        <v>394</v>
      </c>
      <c r="B87" s="304"/>
      <c r="C87" s="305"/>
      <c r="D87" s="321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1:17" x14ac:dyDescent="0.2">
      <c r="A88" s="137"/>
      <c r="B88" s="138"/>
      <c r="C88" s="155"/>
      <c r="D88" s="322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1:17" ht="14.25" x14ac:dyDescent="0.2">
      <c r="A89" s="156"/>
      <c r="B89" s="137" t="s">
        <v>23</v>
      </c>
      <c r="C89" s="155" t="s">
        <v>12</v>
      </c>
      <c r="D89" s="322"/>
      <c r="E89" s="134">
        <f t="shared" ref="E89:P89" si="2">+E6+E7</f>
        <v>2878505.8621865879</v>
      </c>
      <c r="F89" s="134">
        <f t="shared" si="2"/>
        <v>4939675.6189164342</v>
      </c>
      <c r="G89" s="134">
        <f t="shared" si="2"/>
        <v>6765501.7992985575</v>
      </c>
      <c r="H89" s="134">
        <f t="shared" si="2"/>
        <v>6697318.3485427452</v>
      </c>
      <c r="I89" s="134">
        <f t="shared" si="2"/>
        <v>5519888.3313891366</v>
      </c>
      <c r="J89" s="134">
        <f t="shared" si="2"/>
        <v>4906735.3643482402</v>
      </c>
      <c r="K89" s="134">
        <f t="shared" si="2"/>
        <v>3646082.0946083288</v>
      </c>
      <c r="L89" s="134">
        <f t="shared" si="2"/>
        <v>2389925.6702007996</v>
      </c>
      <c r="M89" s="134">
        <f t="shared" si="2"/>
        <v>1701662.3740018038</v>
      </c>
      <c r="N89" s="134">
        <f t="shared" si="2"/>
        <v>1510369.2441541976</v>
      </c>
      <c r="O89" s="134">
        <f t="shared" si="2"/>
        <v>1507127.8970797409</v>
      </c>
      <c r="P89" s="134">
        <f t="shared" si="2"/>
        <v>1604430.7413517872</v>
      </c>
      <c r="Q89" s="6">
        <f t="shared" ref="Q89:Q92" si="3">SUM(E89:P89)</f>
        <v>44067223.346078366</v>
      </c>
    </row>
    <row r="90" spans="1:17" ht="14.25" x14ac:dyDescent="0.2">
      <c r="A90" s="302"/>
      <c r="B90" s="138"/>
      <c r="C90" s="155" t="s">
        <v>26</v>
      </c>
      <c r="D90" s="322"/>
      <c r="E90" s="134">
        <f t="shared" ref="E90:P90" si="4">+E8+E14+E22+E10+E9</f>
        <v>1123508.8606637996</v>
      </c>
      <c r="F90" s="134">
        <f t="shared" si="4"/>
        <v>1869580.9543234818</v>
      </c>
      <c r="G90" s="134">
        <f t="shared" si="4"/>
        <v>2564117.3337400435</v>
      </c>
      <c r="H90" s="134">
        <f t="shared" si="4"/>
        <v>2541721.2702415697</v>
      </c>
      <c r="I90" s="134">
        <f t="shared" si="4"/>
        <v>2095777.9200763621</v>
      </c>
      <c r="J90" s="134">
        <f t="shared" si="4"/>
        <v>1872041.772172597</v>
      </c>
      <c r="K90" s="134">
        <f t="shared" si="4"/>
        <v>1407370.5468120156</v>
      </c>
      <c r="L90" s="134">
        <f t="shared" si="4"/>
        <v>972728.25568545295</v>
      </c>
      <c r="M90" s="134">
        <f t="shared" si="4"/>
        <v>743492.94794143434</v>
      </c>
      <c r="N90" s="134">
        <f t="shared" si="4"/>
        <v>666506.165531768</v>
      </c>
      <c r="O90" s="134">
        <f t="shared" si="4"/>
        <v>657596.68885452219</v>
      </c>
      <c r="P90" s="134">
        <f t="shared" si="4"/>
        <v>672603.23838189628</v>
      </c>
      <c r="Q90" s="6">
        <f t="shared" si="3"/>
        <v>17187045.954424944</v>
      </c>
    </row>
    <row r="91" spans="1:17" ht="14.25" x14ac:dyDescent="0.2">
      <c r="A91" s="302"/>
      <c r="B91" s="138"/>
      <c r="C91" s="155" t="s">
        <v>27</v>
      </c>
      <c r="D91" s="322"/>
      <c r="E91" s="134">
        <f t="shared" ref="E91:P91" si="5">+E24+E28+E36</f>
        <v>133801.16929236683</v>
      </c>
      <c r="F91" s="134">
        <f t="shared" si="5"/>
        <v>159147.27233429646</v>
      </c>
      <c r="G91" s="134">
        <f t="shared" si="5"/>
        <v>197123.24198288808</v>
      </c>
      <c r="H91" s="134">
        <f t="shared" si="5"/>
        <v>233812.64427978959</v>
      </c>
      <c r="I91" s="134">
        <f t="shared" si="5"/>
        <v>198284.41278368689</v>
      </c>
      <c r="J91" s="134">
        <f t="shared" si="5"/>
        <v>202482.90639537838</v>
      </c>
      <c r="K91" s="134">
        <f t="shared" si="5"/>
        <v>179580.80986751622</v>
      </c>
      <c r="L91" s="134">
        <f t="shared" si="5"/>
        <v>142345.33580721921</v>
      </c>
      <c r="M91" s="134">
        <f t="shared" si="5"/>
        <v>122722.85515788339</v>
      </c>
      <c r="N91" s="134">
        <f t="shared" si="5"/>
        <v>118029.74333152955</v>
      </c>
      <c r="O91" s="134">
        <f t="shared" si="5"/>
        <v>111032.16186775443</v>
      </c>
      <c r="P91" s="134">
        <f t="shared" si="5"/>
        <v>113775.89521187924</v>
      </c>
      <c r="Q91" s="6">
        <f t="shared" si="3"/>
        <v>1912138.448312188</v>
      </c>
    </row>
    <row r="92" spans="1:17" ht="14.25" x14ac:dyDescent="0.2">
      <c r="A92" s="302"/>
      <c r="B92" s="137"/>
      <c r="C92" s="155" t="s">
        <v>28</v>
      </c>
      <c r="D92" s="322"/>
      <c r="E92" s="279">
        <f t="shared" ref="E92:P92" si="6">+E40+E48</f>
        <v>44327.447330439878</v>
      </c>
      <c r="F92" s="279">
        <f t="shared" si="6"/>
        <v>51884.944466932247</v>
      </c>
      <c r="G92" s="279">
        <f t="shared" si="6"/>
        <v>59002.040771145985</v>
      </c>
      <c r="H92" s="279">
        <f t="shared" si="6"/>
        <v>53760.618326106669</v>
      </c>
      <c r="I92" s="279">
        <f t="shared" si="6"/>
        <v>53344.552199061174</v>
      </c>
      <c r="J92" s="279">
        <f t="shared" si="6"/>
        <v>49779.330028955592</v>
      </c>
      <c r="K92" s="279">
        <f t="shared" si="6"/>
        <v>45605.955105402114</v>
      </c>
      <c r="L92" s="279">
        <f t="shared" si="6"/>
        <v>41551.795363693775</v>
      </c>
      <c r="M92" s="279">
        <f t="shared" si="6"/>
        <v>40800.834725185276</v>
      </c>
      <c r="N92" s="279">
        <f t="shared" si="6"/>
        <v>35973.545998290851</v>
      </c>
      <c r="O92" s="279">
        <f t="shared" si="6"/>
        <v>38019.71418489291</v>
      </c>
      <c r="P92" s="279">
        <f t="shared" si="6"/>
        <v>40229.146671182702</v>
      </c>
      <c r="Q92" s="279">
        <f t="shared" si="3"/>
        <v>554279.92517128913</v>
      </c>
    </row>
    <row r="93" spans="1:17" ht="14.25" x14ac:dyDescent="0.2">
      <c r="A93" s="302"/>
      <c r="B93" s="137"/>
      <c r="C93" s="155"/>
      <c r="D93" s="322"/>
      <c r="E93" s="134">
        <f t="shared" ref="E93:G93" si="7">SUM(E89:E92)</f>
        <v>4180143.339473194</v>
      </c>
      <c r="F93" s="134">
        <f t="shared" si="7"/>
        <v>7020288.7900411449</v>
      </c>
      <c r="G93" s="134">
        <f t="shared" si="7"/>
        <v>9585744.4157926347</v>
      </c>
      <c r="H93" s="134">
        <f t="shared" ref="H93:Q93" si="8">SUM(H89:H92)</f>
        <v>9526612.8813902121</v>
      </c>
      <c r="I93" s="134">
        <f t="shared" si="8"/>
        <v>7867295.2164482465</v>
      </c>
      <c r="J93" s="134">
        <f t="shared" si="8"/>
        <v>7031039.3729451718</v>
      </c>
      <c r="K93" s="134">
        <f t="shared" si="8"/>
        <v>5278639.4063932626</v>
      </c>
      <c r="L93" s="134">
        <f t="shared" si="8"/>
        <v>3546551.0570571655</v>
      </c>
      <c r="M93" s="134">
        <f t="shared" si="8"/>
        <v>2608679.011826307</v>
      </c>
      <c r="N93" s="134">
        <f t="shared" si="8"/>
        <v>2330878.6990157859</v>
      </c>
      <c r="O93" s="134">
        <f t="shared" si="8"/>
        <v>2313776.4619869106</v>
      </c>
      <c r="P93" s="134">
        <f t="shared" si="8"/>
        <v>2431039.0216167453</v>
      </c>
      <c r="Q93" s="134">
        <f t="shared" si="8"/>
        <v>63720687.673986785</v>
      </c>
    </row>
    <row r="94" spans="1:17" ht="14.25" x14ac:dyDescent="0.2">
      <c r="A94" s="302"/>
      <c r="B94" s="137"/>
      <c r="C94" s="155"/>
      <c r="D94" s="322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1:17" ht="14.25" x14ac:dyDescent="0.2">
      <c r="A95" s="302"/>
      <c r="B95" s="139" t="s">
        <v>24</v>
      </c>
      <c r="C95" s="155" t="s">
        <v>26</v>
      </c>
      <c r="D95" s="322"/>
      <c r="E95" s="134">
        <f t="shared" ref="E95:P95" si="9">E61+E53</f>
        <v>54039.508310000005</v>
      </c>
      <c r="F95" s="134">
        <f t="shared" si="9"/>
        <v>63060.397349999999</v>
      </c>
      <c r="G95" s="134">
        <f t="shared" si="9"/>
        <v>74734.499060000002</v>
      </c>
      <c r="H95" s="134">
        <f t="shared" si="9"/>
        <v>66671.807629999996</v>
      </c>
      <c r="I95" s="134">
        <f t="shared" si="9"/>
        <v>65865.72748999999</v>
      </c>
      <c r="J95" s="134">
        <f t="shared" si="9"/>
        <v>64645.128369999999</v>
      </c>
      <c r="K95" s="134">
        <f t="shared" si="9"/>
        <v>55222.076979999998</v>
      </c>
      <c r="L95" s="134">
        <f t="shared" si="9"/>
        <v>45543.125329999995</v>
      </c>
      <c r="M95" s="134">
        <f t="shared" si="9"/>
        <v>43027.153120000003</v>
      </c>
      <c r="N95" s="134">
        <f t="shared" si="9"/>
        <v>39307.643400000001</v>
      </c>
      <c r="O95" s="134">
        <f t="shared" si="9"/>
        <v>41122.321920000002</v>
      </c>
      <c r="P95" s="134">
        <f t="shared" si="9"/>
        <v>44722.179959999994</v>
      </c>
      <c r="Q95" s="134">
        <f t="shared" ref="Q95:Q98" si="10">SUM(E95:P95)</f>
        <v>657961.56892000011</v>
      </c>
    </row>
    <row r="96" spans="1:17" ht="14.25" x14ac:dyDescent="0.2">
      <c r="A96" s="302"/>
      <c r="B96" s="139"/>
      <c r="C96" s="155" t="s">
        <v>27</v>
      </c>
      <c r="D96" s="322"/>
      <c r="E96" s="134">
        <f t="shared" ref="E96:P96" si="11">+E65+E73</f>
        <v>42022.794780000004</v>
      </c>
      <c r="F96" s="134">
        <f t="shared" si="11"/>
        <v>45713.683400000002</v>
      </c>
      <c r="G96" s="134">
        <f t="shared" si="11"/>
        <v>48137.505560000005</v>
      </c>
      <c r="H96" s="134">
        <f t="shared" si="11"/>
        <v>47288.372899999995</v>
      </c>
      <c r="I96" s="134">
        <f t="shared" si="11"/>
        <v>46733.112540000002</v>
      </c>
      <c r="J96" s="134">
        <f t="shared" si="11"/>
        <v>47324.863870000001</v>
      </c>
      <c r="K96" s="134">
        <f t="shared" si="11"/>
        <v>44747.625379999998</v>
      </c>
      <c r="L96" s="134">
        <f t="shared" si="11"/>
        <v>41299.933149999997</v>
      </c>
      <c r="M96" s="134">
        <f t="shared" si="11"/>
        <v>40657.982570000007</v>
      </c>
      <c r="N96" s="134">
        <f t="shared" si="11"/>
        <v>40012.555999999997</v>
      </c>
      <c r="O96" s="134">
        <f t="shared" si="11"/>
        <v>39873.4715</v>
      </c>
      <c r="P96" s="134">
        <f t="shared" si="11"/>
        <v>40579.450239999998</v>
      </c>
      <c r="Q96" s="134">
        <f t="shared" si="10"/>
        <v>524391.35188999993</v>
      </c>
    </row>
    <row r="97" spans="1:17" ht="14.25" x14ac:dyDescent="0.2">
      <c r="A97" s="302"/>
      <c r="B97" s="139"/>
      <c r="C97" s="155" t="s">
        <v>28</v>
      </c>
      <c r="D97" s="322"/>
      <c r="E97" s="135">
        <f t="shared" ref="E97:P97" si="12">+E81</f>
        <v>93206.00542999999</v>
      </c>
      <c r="F97" s="135">
        <f t="shared" si="12"/>
        <v>76764.720720000012</v>
      </c>
      <c r="G97" s="135">
        <f t="shared" si="12"/>
        <v>78854.79621</v>
      </c>
      <c r="H97" s="135">
        <f t="shared" si="12"/>
        <v>75831.544370000003</v>
      </c>
      <c r="I97" s="135">
        <f t="shared" si="12"/>
        <v>68072.913350000017</v>
      </c>
      <c r="J97" s="135">
        <f t="shared" si="12"/>
        <v>75560.6777</v>
      </c>
      <c r="K97" s="135">
        <f t="shared" si="12"/>
        <v>75853.111089999991</v>
      </c>
      <c r="L97" s="135">
        <f t="shared" si="12"/>
        <v>75363.375180000003</v>
      </c>
      <c r="M97" s="135">
        <f t="shared" si="12"/>
        <v>73282.349660000007</v>
      </c>
      <c r="N97" s="135">
        <f t="shared" si="12"/>
        <v>77484.124349999998</v>
      </c>
      <c r="O97" s="135">
        <f t="shared" si="12"/>
        <v>86778.876909999992</v>
      </c>
      <c r="P97" s="135">
        <f t="shared" si="12"/>
        <v>82070.225510000004</v>
      </c>
      <c r="Q97" s="135">
        <f t="shared" si="10"/>
        <v>939122.72048000002</v>
      </c>
    </row>
    <row r="98" spans="1:17" ht="14.25" x14ac:dyDescent="0.2">
      <c r="A98" s="302"/>
      <c r="B98" s="139"/>
      <c r="C98" s="129" t="s">
        <v>416</v>
      </c>
      <c r="D98" s="323"/>
      <c r="E98" s="279">
        <f t="shared" ref="E98:P98" si="13">+E83</f>
        <v>21358.416191704455</v>
      </c>
      <c r="F98" s="279">
        <f t="shared" si="13"/>
        <v>21513.021591712772</v>
      </c>
      <c r="G98" s="279">
        <f t="shared" si="13"/>
        <v>22717.071597953152</v>
      </c>
      <c r="H98" s="279">
        <f t="shared" si="13"/>
        <v>21617.547946915169</v>
      </c>
      <c r="I98" s="279">
        <f t="shared" si="13"/>
        <v>20982.745350917336</v>
      </c>
      <c r="J98" s="279">
        <f t="shared" si="13"/>
        <v>19838.353371885009</v>
      </c>
      <c r="K98" s="279">
        <f t="shared" si="13"/>
        <v>20371.562591005531</v>
      </c>
      <c r="L98" s="279">
        <f t="shared" si="13"/>
        <v>19251.788908765651</v>
      </c>
      <c r="M98" s="279">
        <f t="shared" si="13"/>
        <v>18994.716478761904</v>
      </c>
      <c r="N98" s="279">
        <f t="shared" si="13"/>
        <v>17585.181179015683</v>
      </c>
      <c r="O98" s="279">
        <f t="shared" si="13"/>
        <v>18904.813412655487</v>
      </c>
      <c r="P98" s="279">
        <f t="shared" si="13"/>
        <v>16492.90676873154</v>
      </c>
      <c r="Q98" s="279">
        <f t="shared" si="10"/>
        <v>239628.12539002372</v>
      </c>
    </row>
    <row r="99" spans="1:17" ht="14.25" x14ac:dyDescent="0.2">
      <c r="A99" s="302"/>
      <c r="B99" s="139"/>
      <c r="C99" s="155"/>
      <c r="D99" s="322"/>
      <c r="E99" s="134">
        <f t="shared" ref="E99:Q99" si="14">SUM(E95:E98)</f>
        <v>210626.72471170445</v>
      </c>
      <c r="F99" s="134">
        <f t="shared" si="14"/>
        <v>207051.82306171278</v>
      </c>
      <c r="G99" s="134">
        <f t="shared" si="14"/>
        <v>224443.87242795317</v>
      </c>
      <c r="H99" s="134">
        <f t="shared" si="14"/>
        <v>211409.27284691515</v>
      </c>
      <c r="I99" s="134">
        <f t="shared" si="14"/>
        <v>201654.49873091734</v>
      </c>
      <c r="J99" s="134">
        <f t="shared" si="14"/>
        <v>207369.02331188502</v>
      </c>
      <c r="K99" s="134">
        <f t="shared" si="14"/>
        <v>196194.37604100551</v>
      </c>
      <c r="L99" s="134">
        <f t="shared" si="14"/>
        <v>181458.22256876563</v>
      </c>
      <c r="M99" s="134">
        <f t="shared" si="14"/>
        <v>175962.20182876193</v>
      </c>
      <c r="N99" s="134">
        <f t="shared" si="14"/>
        <v>174389.50492901567</v>
      </c>
      <c r="O99" s="134">
        <f t="shared" si="14"/>
        <v>186679.48374265549</v>
      </c>
      <c r="P99" s="134">
        <f t="shared" si="14"/>
        <v>183864.76247873151</v>
      </c>
      <c r="Q99" s="134">
        <f t="shared" si="14"/>
        <v>2361103.7666800241</v>
      </c>
    </row>
    <row r="100" spans="1:17" ht="14.25" x14ac:dyDescent="0.2">
      <c r="A100" s="302"/>
      <c r="B100" s="139"/>
      <c r="C100" s="155"/>
      <c r="D100" s="322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7"/>
    </row>
    <row r="101" spans="1:17" ht="14.25" x14ac:dyDescent="0.2">
      <c r="A101" s="302"/>
      <c r="B101" s="139"/>
      <c r="C101" s="139" t="s">
        <v>25</v>
      </c>
      <c r="D101" s="324"/>
      <c r="E101" s="134">
        <f t="shared" ref="E101:Q101" si="15">+E99+E93</f>
        <v>4390770.0641848985</v>
      </c>
      <c r="F101" s="134">
        <f t="shared" si="15"/>
        <v>7227340.613102858</v>
      </c>
      <c r="G101" s="134">
        <f t="shared" si="15"/>
        <v>9810188.2882205881</v>
      </c>
      <c r="H101" s="134">
        <f t="shared" si="15"/>
        <v>9738022.1542371269</v>
      </c>
      <c r="I101" s="134">
        <f t="shared" si="15"/>
        <v>8068949.715179164</v>
      </c>
      <c r="J101" s="134">
        <f t="shared" si="15"/>
        <v>7238408.3962570569</v>
      </c>
      <c r="K101" s="134">
        <f t="shared" si="15"/>
        <v>5474833.7824342679</v>
      </c>
      <c r="L101" s="134">
        <f t="shared" si="15"/>
        <v>3728009.2796259313</v>
      </c>
      <c r="M101" s="134">
        <f t="shared" si="15"/>
        <v>2784641.213655069</v>
      </c>
      <c r="N101" s="134">
        <f t="shared" si="15"/>
        <v>2505268.2039448018</v>
      </c>
      <c r="O101" s="134">
        <f t="shared" si="15"/>
        <v>2500455.9457295658</v>
      </c>
      <c r="P101" s="134">
        <f t="shared" si="15"/>
        <v>2614903.7840954768</v>
      </c>
      <c r="Q101" s="6">
        <f t="shared" si="15"/>
        <v>66081791.44066681</v>
      </c>
    </row>
    <row r="102" spans="1:17" ht="14.25" x14ac:dyDescent="0.2">
      <c r="A102" s="302"/>
      <c r="B102" s="139"/>
      <c r="C102" s="155"/>
      <c r="D102" s="322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</sheetData>
  <phoneticPr fontId="0" type="noConversion"/>
  <printOptions horizontalCentered="1"/>
  <pageMargins left="0.5" right="0.5" top="0.5" bottom="0.5" header="0.25" footer="0.25"/>
  <pageSetup fitToHeight="3" orientation="landscape" r:id="rId1"/>
  <headerFooter alignWithMargins="0">
    <oddFooter>&amp;C&amp;"Tahoma,Regular"&amp;8&amp;F &amp;D &amp;T&amp;R&amp;"Tahoma,Regular"&amp;8&amp;A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4" tint="0.39997558519241921"/>
  </sheetPr>
  <dimension ref="A1:T102"/>
  <sheetViews>
    <sheetView zoomScale="80" zoomScaleNormal="80" workbookViewId="0">
      <pane xSplit="4" ySplit="4" topLeftCell="E59" activePane="bottomRight" state="frozen"/>
      <selection activeCell="B193" sqref="B193"/>
      <selection pane="topRight" activeCell="B193" sqref="B193"/>
      <selection pane="bottomLeft" activeCell="B193" sqref="B193"/>
      <selection pane="bottomRight" activeCell="F86" sqref="F86"/>
    </sheetView>
  </sheetViews>
  <sheetFormatPr defaultColWidth="9.140625" defaultRowHeight="12.75" x14ac:dyDescent="0.2"/>
  <cols>
    <col min="1" max="1" width="13.7109375" style="265" customWidth="1"/>
    <col min="2" max="2" width="12.85546875" style="265" bestFit="1" customWidth="1"/>
    <col min="3" max="3" width="32.7109375" style="265" customWidth="1"/>
    <col min="4" max="4" width="12.7109375" style="265" customWidth="1"/>
    <col min="5" max="17" width="14.7109375" style="266" customWidth="1"/>
    <col min="18" max="18" width="9.140625" style="265"/>
    <col min="19" max="19" width="13" style="265" bestFit="1" customWidth="1"/>
    <col min="20" max="16384" width="9.140625" style="265"/>
  </cols>
  <sheetData>
    <row r="1" spans="1:17" ht="15" x14ac:dyDescent="0.2">
      <c r="A1" s="313" t="s">
        <v>105</v>
      </c>
      <c r="B1" s="325"/>
      <c r="C1" s="325"/>
      <c r="D1" s="325"/>
    </row>
    <row r="2" spans="1:17" ht="14.25" x14ac:dyDescent="0.2">
      <c r="A2" s="295"/>
    </row>
    <row r="3" spans="1:17" ht="14.25" x14ac:dyDescent="0.2">
      <c r="A3" s="295"/>
      <c r="E3" s="297">
        <f>'Input - Rates'!$I$8</f>
        <v>2017</v>
      </c>
      <c r="F3" s="297">
        <f>'Input - Rates'!$I$8</f>
        <v>2017</v>
      </c>
      <c r="G3" s="297">
        <f>'Input - Rates'!$I$8</f>
        <v>2017</v>
      </c>
      <c r="H3" s="297">
        <f>'Input - Rates'!$I$8+1</f>
        <v>2018</v>
      </c>
      <c r="I3" s="297">
        <f>'Input - Rates'!$I$8+1</f>
        <v>2018</v>
      </c>
      <c r="J3" s="297">
        <f>'Input - Rates'!$I$8+1</f>
        <v>2018</v>
      </c>
      <c r="K3" s="297">
        <f>'Input - Rates'!$I$8+1</f>
        <v>2018</v>
      </c>
      <c r="L3" s="297">
        <f>'Input - Rates'!$I$8+1</f>
        <v>2018</v>
      </c>
      <c r="M3" s="297">
        <f>'Input - Rates'!$I$8+1</f>
        <v>2018</v>
      </c>
      <c r="N3" s="297">
        <f>'Input - Rates'!$I$8+1</f>
        <v>2018</v>
      </c>
      <c r="O3" s="297">
        <f>'Input - Rates'!$I$8+1</f>
        <v>2018</v>
      </c>
      <c r="P3" s="297">
        <f>'Input - Rates'!$I$8+1</f>
        <v>2018</v>
      </c>
      <c r="Q3" s="297" t="s">
        <v>266</v>
      </c>
    </row>
    <row r="4" spans="1:17" x14ac:dyDescent="0.2">
      <c r="E4" s="297" t="s">
        <v>10</v>
      </c>
      <c r="F4" s="297" t="s">
        <v>11</v>
      </c>
      <c r="G4" s="297" t="s">
        <v>0</v>
      </c>
      <c r="H4" s="297" t="s">
        <v>1</v>
      </c>
      <c r="I4" s="297" t="s">
        <v>2</v>
      </c>
      <c r="J4" s="297" t="s">
        <v>3</v>
      </c>
      <c r="K4" s="297" t="s">
        <v>4</v>
      </c>
      <c r="L4" s="297" t="s">
        <v>5</v>
      </c>
      <c r="M4" s="297" t="s">
        <v>6</v>
      </c>
      <c r="N4" s="297" t="s">
        <v>7</v>
      </c>
      <c r="O4" s="297" t="s">
        <v>8</v>
      </c>
      <c r="P4" s="297" t="s">
        <v>9</v>
      </c>
      <c r="Q4" s="297"/>
    </row>
    <row r="5" spans="1:17" x14ac:dyDescent="0.2">
      <c r="A5" s="126"/>
      <c r="D5" s="169"/>
    </row>
    <row r="6" spans="1:17" ht="14.25" x14ac:dyDescent="0.2">
      <c r="A6" s="156"/>
      <c r="B6" s="137" t="s">
        <v>23</v>
      </c>
      <c r="C6" s="129" t="s">
        <v>386</v>
      </c>
      <c r="D6" s="326"/>
      <c r="E6" s="316">
        <f>+'Total Revenue'!E6-'Total Cost of Gas'!E6</f>
        <v>11959.761680361042</v>
      </c>
      <c r="F6" s="316">
        <f>+'Total Revenue'!F6-'Total Cost of Gas'!F6</f>
        <v>18082.431366800491</v>
      </c>
      <c r="G6" s="316">
        <f>+'Total Revenue'!G6-'Total Cost of Gas'!G6</f>
        <v>23622.394758189766</v>
      </c>
      <c r="H6" s="316">
        <f>+'Total Revenue'!H6-'Total Cost of Gas'!H6</f>
        <v>23527.464461575102</v>
      </c>
      <c r="I6" s="316">
        <f>+'Total Revenue'!I6-'Total Cost of Gas'!I6</f>
        <v>19805.785892939166</v>
      </c>
      <c r="J6" s="316">
        <f>+'Total Revenue'!J6-'Total Cost of Gas'!J6</f>
        <v>18246.811991339608</v>
      </c>
      <c r="K6" s="316">
        <f>+'Total Revenue'!K6-'Total Cost of Gas'!K6</f>
        <v>14436.171940457385</v>
      </c>
      <c r="L6" s="316">
        <f>+'Total Revenue'!L6-'Total Cost of Gas'!L6</f>
        <v>10720.843740588864</v>
      </c>
      <c r="M6" s="316">
        <f>+'Total Revenue'!M6-'Total Cost of Gas'!M6</f>
        <v>8616.0257848116653</v>
      </c>
      <c r="N6" s="316">
        <f>+'Total Revenue'!N6-'Total Cost of Gas'!N6</f>
        <v>7740.3952976659693</v>
      </c>
      <c r="O6" s="316">
        <f>+'Total Revenue'!O6-'Total Cost of Gas'!O6</f>
        <v>7713.4261839922856</v>
      </c>
      <c r="P6" s="316">
        <f>+'Total Revenue'!P6-'Total Cost of Gas'!P6</f>
        <v>7884.4452001719474</v>
      </c>
      <c r="Q6" s="316">
        <f>SUM(E6:P6)</f>
        <v>172355.9582988933</v>
      </c>
    </row>
    <row r="7" spans="1:17" ht="14.25" x14ac:dyDescent="0.2">
      <c r="A7" s="156"/>
      <c r="B7" s="137"/>
      <c r="C7" s="129" t="s">
        <v>387</v>
      </c>
      <c r="D7" s="326"/>
      <c r="E7" s="316">
        <f>+'Total Revenue'!E7-'Total Cost of Gas'!E7</f>
        <v>1857890.100506227</v>
      </c>
      <c r="F7" s="316">
        <f>+'Total Revenue'!F7-'Total Cost of Gas'!F7</f>
        <v>3033195.1875496339</v>
      </c>
      <c r="G7" s="316">
        <f>+'Total Revenue'!G7-'Total Cost of Gas'!G7</f>
        <v>4074191.4045403674</v>
      </c>
      <c r="H7" s="316">
        <f>+'Total Revenue'!H7-'Total Cost of Gas'!H7</f>
        <v>4036186.88408117</v>
      </c>
      <c r="I7" s="316">
        <f>+'Total Revenue'!I7-'Total Cost of Gas'!I7</f>
        <v>3365971.5454961974</v>
      </c>
      <c r="J7" s="316">
        <f>+'Total Revenue'!J7-'Total Cost of Gas'!J7</f>
        <v>3017002.5523569006</v>
      </c>
      <c r="K7" s="316">
        <f>+'Total Revenue'!K7-'Total Cost of Gas'!K7</f>
        <v>2299267.9226678712</v>
      </c>
      <c r="L7" s="316">
        <f>+'Total Revenue'!L7-'Total Cost of Gas'!L7</f>
        <v>1584018.8264602106</v>
      </c>
      <c r="M7" s="316">
        <f>+'Total Revenue'!M7-'Total Cost of Gas'!M7</f>
        <v>1192409.3482169921</v>
      </c>
      <c r="N7" s="316">
        <f>+'Total Revenue'!N7-'Total Cost of Gas'!N7</f>
        <v>1084110.8488565315</v>
      </c>
      <c r="O7" s="316">
        <f>+'Total Revenue'!O7-'Total Cost of Gas'!O7</f>
        <v>1082691.4708957486</v>
      </c>
      <c r="P7" s="316">
        <f>+'Total Revenue'!P7-'Total Cost of Gas'!P7</f>
        <v>1138878.2961516152</v>
      </c>
      <c r="Q7" s="316">
        <f t="shared" ref="Q7:Q70" si="0">SUM(E7:P7)</f>
        <v>27765814.387779467</v>
      </c>
    </row>
    <row r="8" spans="1:17" x14ac:dyDescent="0.2">
      <c r="A8" s="137"/>
      <c r="B8" s="137"/>
      <c r="C8" s="155" t="s">
        <v>388</v>
      </c>
      <c r="D8" s="328"/>
      <c r="E8" s="316">
        <f>+'Total Revenue'!E8-'Total Cost of Gas'!E8</f>
        <v>2124.7030380230358</v>
      </c>
      <c r="F8" s="316">
        <f>+'Total Revenue'!F8-'Total Cost of Gas'!F8</f>
        <v>3730.6714385882851</v>
      </c>
      <c r="G8" s="316">
        <f>+'Total Revenue'!G8-'Total Cost of Gas'!G8</f>
        <v>5224.5599974072038</v>
      </c>
      <c r="H8" s="316">
        <f>+'Total Revenue'!H8-'Total Cost of Gas'!H8</f>
        <v>5143.9820089068407</v>
      </c>
      <c r="I8" s="316">
        <f>+'Total Revenue'!I8-'Total Cost of Gas'!I8</f>
        <v>3944.4283116420611</v>
      </c>
      <c r="J8" s="316">
        <f>+'Total Revenue'!J8-'Total Cost of Gas'!J8</f>
        <v>3548.6790329517016</v>
      </c>
      <c r="K8" s="316">
        <f>+'Total Revenue'!K8-'Total Cost of Gas'!K8</f>
        <v>2627.6966063833765</v>
      </c>
      <c r="L8" s="316">
        <f>+'Total Revenue'!L8-'Total Cost of Gas'!L8</f>
        <v>1670.5696972442252</v>
      </c>
      <c r="M8" s="316">
        <f>+'Total Revenue'!M8-'Total Cost of Gas'!M8</f>
        <v>1216.957225322531</v>
      </c>
      <c r="N8" s="316">
        <f>+'Total Revenue'!N8-'Total Cost of Gas'!N8</f>
        <v>1356.2034850230591</v>
      </c>
      <c r="O8" s="316">
        <f>+'Total Revenue'!O8-'Total Cost of Gas'!O8</f>
        <v>1352.6786992077243</v>
      </c>
      <c r="P8" s="316">
        <f>+'Total Revenue'!P8-'Total Cost of Gas'!P8</f>
        <v>1376.373584093599</v>
      </c>
      <c r="Q8" s="316">
        <f t="shared" si="0"/>
        <v>33317.503124793642</v>
      </c>
    </row>
    <row r="9" spans="1:17" x14ac:dyDescent="0.2">
      <c r="A9" s="137"/>
      <c r="B9" s="137"/>
      <c r="C9" s="155" t="s">
        <v>16</v>
      </c>
      <c r="D9" s="328"/>
      <c r="E9" s="316">
        <f>+'Total Revenue'!E9-'Total Cost of Gas'!E9</f>
        <v>545071.90415789327</v>
      </c>
      <c r="F9" s="316">
        <f>+'Total Revenue'!F9-'Total Cost of Gas'!F9</f>
        <v>905564.23812312586</v>
      </c>
      <c r="G9" s="316">
        <f>+'Total Revenue'!G9-'Total Cost of Gas'!G9</f>
        <v>1239025.0693354062</v>
      </c>
      <c r="H9" s="316">
        <f>+'Total Revenue'!H9-'Total Cost of Gas'!H9</f>
        <v>1234001.0956286397</v>
      </c>
      <c r="I9" s="316">
        <f>+'Total Revenue'!I9-'Total Cost of Gas'!I9</f>
        <v>1018675.3857200069</v>
      </c>
      <c r="J9" s="316">
        <f>+'Total Revenue'!J9-'Total Cost of Gas'!J9</f>
        <v>908581.82576426817</v>
      </c>
      <c r="K9" s="316">
        <f>+'Total Revenue'!K9-'Total Cost of Gas'!K9</f>
        <v>683833.37003758457</v>
      </c>
      <c r="L9" s="316">
        <f>+'Total Revenue'!L9-'Total Cost of Gas'!L9</f>
        <v>472245.69492324488</v>
      </c>
      <c r="M9" s="316">
        <f>+'Total Revenue'!M9-'Total Cost of Gas'!M9</f>
        <v>363921.05994305154</v>
      </c>
      <c r="N9" s="316">
        <f>+'Total Revenue'!N9-'Total Cost of Gas'!N9</f>
        <v>337495.30049738591</v>
      </c>
      <c r="O9" s="316">
        <f>+'Total Revenue'!O9-'Total Cost of Gas'!O9</f>
        <v>336100.21455754386</v>
      </c>
      <c r="P9" s="316">
        <f>+'Total Revenue'!P9-'Total Cost of Gas'!P9</f>
        <v>342219.01702919113</v>
      </c>
      <c r="Q9" s="316">
        <f t="shared" si="0"/>
        <v>8386734.1757173436</v>
      </c>
    </row>
    <row r="10" spans="1:17" x14ac:dyDescent="0.2">
      <c r="A10" s="137"/>
      <c r="B10" s="137"/>
      <c r="C10" s="155" t="s">
        <v>251</v>
      </c>
      <c r="D10" s="328"/>
      <c r="E10" s="316">
        <f>+'Total Revenue'!E10-'Total Cost of Gas'!E10</f>
        <v>13800.321676599146</v>
      </c>
      <c r="F10" s="316">
        <f>+'Total Revenue'!F10-'Total Cost of Gas'!F10</f>
        <v>22523.561186363317</v>
      </c>
      <c r="G10" s="316">
        <f>+'Total Revenue'!G10-'Total Cost of Gas'!G10</f>
        <v>30786.756931745855</v>
      </c>
      <c r="H10" s="316">
        <f>+'Total Revenue'!H10-'Total Cost of Gas'!H10</f>
        <v>28594.331682597876</v>
      </c>
      <c r="I10" s="316">
        <f>+'Total Revenue'!I10-'Total Cost of Gas'!I10</f>
        <v>24407.695082101738</v>
      </c>
      <c r="J10" s="316">
        <f>+'Total Revenue'!J10-'Total Cost of Gas'!J10</f>
        <v>21672.504358337188</v>
      </c>
      <c r="K10" s="316">
        <f>+'Total Revenue'!K10-'Total Cost of Gas'!K10</f>
        <v>16486.644677816897</v>
      </c>
      <c r="L10" s="316">
        <f>+'Total Revenue'!L10-'Total Cost of Gas'!L10</f>
        <v>11271.334900308553</v>
      </c>
      <c r="M10" s="316">
        <f>+'Total Revenue'!M10-'Total Cost of Gas'!M10</f>
        <v>8713.4629441081524</v>
      </c>
      <c r="N10" s="316">
        <f>+'Total Revenue'!N10-'Total Cost of Gas'!N10</f>
        <v>5384.9765342721885</v>
      </c>
      <c r="O10" s="316">
        <f>+'Total Revenue'!O10-'Total Cost of Gas'!O10</f>
        <v>5487.3428608660497</v>
      </c>
      <c r="P10" s="316">
        <f>+'Total Revenue'!P10-'Total Cost of Gas'!P10</f>
        <v>6131.6835137595444</v>
      </c>
      <c r="Q10" s="316">
        <f t="shared" si="0"/>
        <v>195260.61634887647</v>
      </c>
    </row>
    <row r="11" spans="1:17" x14ac:dyDescent="0.2">
      <c r="A11" s="137"/>
      <c r="B11" s="137"/>
      <c r="C11" s="155"/>
      <c r="D11" s="328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7" x14ac:dyDescent="0.2">
      <c r="A12" s="370"/>
      <c r="B12" s="137"/>
      <c r="C12" s="154" t="s">
        <v>295</v>
      </c>
      <c r="D12" s="328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>
        <f t="shared" si="0"/>
        <v>0</v>
      </c>
    </row>
    <row r="13" spans="1:17" x14ac:dyDescent="0.2">
      <c r="A13" s="370"/>
      <c r="B13" s="137"/>
      <c r="C13" s="154" t="s">
        <v>296</v>
      </c>
      <c r="D13" s="328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>
        <f t="shared" si="0"/>
        <v>0</v>
      </c>
    </row>
    <row r="14" spans="1:17" x14ac:dyDescent="0.2">
      <c r="A14" s="370"/>
      <c r="B14" s="137"/>
      <c r="C14" s="155" t="s">
        <v>326</v>
      </c>
      <c r="D14" s="328"/>
      <c r="E14" s="316">
        <f>+'Total Revenue'!E14-'Total Cost of Gas'!E14</f>
        <v>96838.064360850578</v>
      </c>
      <c r="F14" s="316">
        <f>+'Total Revenue'!F14-'Total Cost of Gas'!F14</f>
        <v>138240.78561611584</v>
      </c>
      <c r="G14" s="316">
        <f>+'Total Revenue'!G14-'Total Cost of Gas'!G14</f>
        <v>178321.45320380817</v>
      </c>
      <c r="H14" s="316">
        <f>+'Total Revenue'!H14-'Total Cost of Gas'!H14</f>
        <v>174446.42918135895</v>
      </c>
      <c r="I14" s="316">
        <f>+'Total Revenue'!I14-'Total Cost of Gas'!I14</f>
        <v>149768.16910248122</v>
      </c>
      <c r="J14" s="316">
        <f>+'Total Revenue'!J14-'Total Cost of Gas'!J14</f>
        <v>138865.35468054807</v>
      </c>
      <c r="K14" s="316">
        <f>+'Total Revenue'!K14-'Total Cost of Gas'!K14</f>
        <v>113572.71748055413</v>
      </c>
      <c r="L14" s="316">
        <f>+'Total Revenue'!L14-'Total Cost of Gas'!L14</f>
        <v>90854.965568472137</v>
      </c>
      <c r="M14" s="316">
        <f>+'Total Revenue'!M14-'Total Cost of Gas'!M14</f>
        <v>75752.73397702587</v>
      </c>
      <c r="N14" s="316">
        <f>+'Total Revenue'!N14-'Total Cost of Gas'!N14</f>
        <v>66816.316321536957</v>
      </c>
      <c r="O14" s="316">
        <f>+'Total Revenue'!O14-'Total Cost of Gas'!O14</f>
        <v>66735.618405325207</v>
      </c>
      <c r="P14" s="316">
        <f>+'Total Revenue'!P14-'Total Cost of Gas'!P14</f>
        <v>66712.666522121988</v>
      </c>
      <c r="Q14" s="316">
        <f t="shared" si="0"/>
        <v>1356925.2744201988</v>
      </c>
    </row>
    <row r="15" spans="1:17" x14ac:dyDescent="0.2">
      <c r="A15" s="370"/>
      <c r="B15" s="137"/>
      <c r="C15" s="155"/>
      <c r="D15" s="328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</row>
    <row r="16" spans="1:17" x14ac:dyDescent="0.2">
      <c r="A16" s="370"/>
      <c r="B16" s="137"/>
      <c r="C16" s="154" t="s">
        <v>297</v>
      </c>
      <c r="D16" s="328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>
        <f t="shared" si="0"/>
        <v>0</v>
      </c>
    </row>
    <row r="17" spans="1:17" x14ac:dyDescent="0.2">
      <c r="A17" s="370"/>
      <c r="B17" s="137"/>
      <c r="C17" s="154" t="s">
        <v>298</v>
      </c>
      <c r="D17" s="328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>
        <f t="shared" si="0"/>
        <v>0</v>
      </c>
    </row>
    <row r="18" spans="1:17" x14ac:dyDescent="0.2">
      <c r="A18" s="370"/>
      <c r="B18" s="137"/>
      <c r="C18" s="154" t="s">
        <v>299</v>
      </c>
      <c r="D18" s="328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>
        <f t="shared" si="0"/>
        <v>0</v>
      </c>
    </row>
    <row r="19" spans="1:17" x14ac:dyDescent="0.2">
      <c r="A19" s="370"/>
      <c r="B19" s="137"/>
      <c r="C19" s="154" t="s">
        <v>300</v>
      </c>
      <c r="D19" s="328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>
        <f t="shared" si="0"/>
        <v>0</v>
      </c>
    </row>
    <row r="20" spans="1:17" x14ac:dyDescent="0.2">
      <c r="A20" s="370"/>
      <c r="B20" s="137"/>
      <c r="C20" s="154" t="s">
        <v>301</v>
      </c>
      <c r="D20" s="328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>
        <f t="shared" si="0"/>
        <v>0</v>
      </c>
    </row>
    <row r="21" spans="1:17" x14ac:dyDescent="0.2">
      <c r="A21" s="370"/>
      <c r="B21" s="137"/>
      <c r="C21" s="154" t="s">
        <v>302</v>
      </c>
      <c r="D21" s="328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>
        <f t="shared" si="0"/>
        <v>0</v>
      </c>
    </row>
    <row r="22" spans="1:17" x14ac:dyDescent="0.2">
      <c r="A22" s="370"/>
      <c r="B22" s="137"/>
      <c r="C22" s="155" t="s">
        <v>303</v>
      </c>
      <c r="D22" s="328"/>
      <c r="E22" s="316">
        <f>+'Total Revenue'!E22-'Total Cost of Gas'!E22</f>
        <v>17077.867430433515</v>
      </c>
      <c r="F22" s="316">
        <f>+'Total Revenue'!F22-'Total Cost of Gas'!F22</f>
        <v>20582.697959288518</v>
      </c>
      <c r="G22" s="316">
        <f>+'Total Revenue'!G22-'Total Cost of Gas'!G22</f>
        <v>23894.494271676245</v>
      </c>
      <c r="H22" s="316">
        <f>+'Total Revenue'!H22-'Total Cost of Gas'!H22</f>
        <v>23720.431740066633</v>
      </c>
      <c r="I22" s="316">
        <f>+'Total Revenue'!I22-'Total Cost of Gas'!I22</f>
        <v>21361.241860130089</v>
      </c>
      <c r="J22" s="316">
        <f>+'Total Revenue'!J22-'Total Cost of Gas'!J22</f>
        <v>20487.408336491804</v>
      </c>
      <c r="K22" s="316">
        <f>+'Total Revenue'!K22-'Total Cost of Gas'!K22</f>
        <v>18200.118009676487</v>
      </c>
      <c r="L22" s="316">
        <f>+'Total Revenue'!L22-'Total Cost of Gas'!L22</f>
        <v>16217.690596183136</v>
      </c>
      <c r="M22" s="316">
        <f>+'Total Revenue'!M22-'Total Cost of Gas'!M22</f>
        <v>15083.733851926205</v>
      </c>
      <c r="N22" s="316">
        <f>+'Total Revenue'!N22-'Total Cost of Gas'!N22</f>
        <v>13535.368693549917</v>
      </c>
      <c r="O22" s="316">
        <f>+'Total Revenue'!O22-'Total Cost of Gas'!O22</f>
        <v>9835.8343315793099</v>
      </c>
      <c r="P22" s="316">
        <f>+'Total Revenue'!P22-'Total Cost of Gas'!P22</f>
        <v>11707.49773273</v>
      </c>
      <c r="Q22" s="316">
        <f t="shared" si="0"/>
        <v>211704.38481373186</v>
      </c>
    </row>
    <row r="23" spans="1:17" x14ac:dyDescent="0.2">
      <c r="A23" s="266"/>
      <c r="B23" s="137"/>
      <c r="C23" s="155"/>
      <c r="D23" s="328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</row>
    <row r="24" spans="1:17" x14ac:dyDescent="0.2">
      <c r="A24" s="266"/>
      <c r="B24" s="137"/>
      <c r="C24" s="155" t="s">
        <v>20</v>
      </c>
      <c r="D24" s="328"/>
      <c r="E24" s="316">
        <f>+'Total Revenue'!E24-'Total Cost of Gas'!E24</f>
        <v>11285.933480321037</v>
      </c>
      <c r="F24" s="316">
        <f>+'Total Revenue'!F24-'Total Cost of Gas'!F24</f>
        <v>17443.977793337694</v>
      </c>
      <c r="G24" s="316">
        <f>+'Total Revenue'!G24-'Total Cost of Gas'!G24</f>
        <v>23796.695187085847</v>
      </c>
      <c r="H24" s="316">
        <f>+'Total Revenue'!H24-'Total Cost of Gas'!H24</f>
        <v>31374.731415553841</v>
      </c>
      <c r="I24" s="316">
        <f>+'Total Revenue'!I24-'Total Cost of Gas'!I24</f>
        <v>25187.237852989194</v>
      </c>
      <c r="J24" s="316">
        <f>+'Total Revenue'!J24-'Total Cost of Gas'!J24</f>
        <v>25007.85353751864</v>
      </c>
      <c r="K24" s="316">
        <f>+'Total Revenue'!K24-'Total Cost of Gas'!K24</f>
        <v>20134.821613317778</v>
      </c>
      <c r="L24" s="316">
        <f>+'Total Revenue'!L24-'Total Cost of Gas'!L24</f>
        <v>14589.373183147989</v>
      </c>
      <c r="M24" s="316">
        <f>+'Total Revenue'!M24-'Total Cost of Gas'!M24</f>
        <v>11831.418053550049</v>
      </c>
      <c r="N24" s="316">
        <f>+'Total Revenue'!N24-'Total Cost of Gas'!N24</f>
        <v>11110.48827861563</v>
      </c>
      <c r="O24" s="316">
        <f>+'Total Revenue'!O24-'Total Cost of Gas'!O24</f>
        <v>9890.2403590262693</v>
      </c>
      <c r="P24" s="316">
        <f>+'Total Revenue'!P24-'Total Cost of Gas'!P24</f>
        <v>10167.57026840172</v>
      </c>
      <c r="Q24" s="316">
        <f t="shared" si="0"/>
        <v>211820.34102286573</v>
      </c>
    </row>
    <row r="25" spans="1:17" x14ac:dyDescent="0.2">
      <c r="A25" s="266"/>
      <c r="B25" s="137"/>
      <c r="C25" s="155"/>
      <c r="D25" s="328"/>
    </row>
    <row r="26" spans="1:17" x14ac:dyDescent="0.2">
      <c r="A26" s="266"/>
      <c r="B26" s="137"/>
      <c r="C26" s="154" t="s">
        <v>304</v>
      </c>
      <c r="D26" s="328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>
        <f t="shared" si="0"/>
        <v>0</v>
      </c>
    </row>
    <row r="27" spans="1:17" x14ac:dyDescent="0.2">
      <c r="A27" s="266"/>
      <c r="B27" s="137"/>
      <c r="C27" s="154" t="s">
        <v>305</v>
      </c>
      <c r="D27" s="328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>
        <f t="shared" si="0"/>
        <v>0</v>
      </c>
    </row>
    <row r="28" spans="1:17" x14ac:dyDescent="0.2">
      <c r="A28" s="137"/>
      <c r="B28" s="137"/>
      <c r="C28" s="155" t="s">
        <v>306</v>
      </c>
      <c r="D28" s="328"/>
      <c r="E28" s="316">
        <f>+'Total Revenue'!E28-'Total Cost of Gas'!E28</f>
        <v>17050.757814733595</v>
      </c>
      <c r="F28" s="316">
        <f>+'Total Revenue'!F28-'Total Cost of Gas'!F28</f>
        <v>19544.017779760892</v>
      </c>
      <c r="G28" s="316">
        <f>+'Total Revenue'!G28-'Total Cost of Gas'!G28</f>
        <v>24780.498979127085</v>
      </c>
      <c r="H28" s="316">
        <f>+'Total Revenue'!H28-'Total Cost of Gas'!H28</f>
        <v>27537.218777481088</v>
      </c>
      <c r="I28" s="316">
        <f>+'Total Revenue'!I28-'Total Cost of Gas'!I28</f>
        <v>25516.877142176876</v>
      </c>
      <c r="J28" s="316">
        <f>+'Total Revenue'!J28-'Total Cost of Gas'!J28</f>
        <v>26344.612875836101</v>
      </c>
      <c r="K28" s="316">
        <f>+'Total Revenue'!K28-'Total Cost of Gas'!K28</f>
        <v>23378.937974454297</v>
      </c>
      <c r="L28" s="316">
        <f>+'Total Revenue'!L28-'Total Cost of Gas'!L28</f>
        <v>19277.713430350086</v>
      </c>
      <c r="M28" s="316">
        <f>+'Total Revenue'!M28-'Total Cost of Gas'!M28</f>
        <v>15619.354693259429</v>
      </c>
      <c r="N28" s="316">
        <f>+'Total Revenue'!N28-'Total Cost of Gas'!N28</f>
        <v>15316.707433065778</v>
      </c>
      <c r="O28" s="316">
        <f>+'Total Revenue'!O28-'Total Cost of Gas'!O28</f>
        <v>14132.845169212898</v>
      </c>
      <c r="P28" s="316">
        <f>+'Total Revenue'!P28-'Total Cost of Gas'!P28</f>
        <v>14836.71626495797</v>
      </c>
      <c r="Q28" s="316">
        <f t="shared" si="0"/>
        <v>243336.25833441611</v>
      </c>
    </row>
    <row r="29" spans="1:17" x14ac:dyDescent="0.2">
      <c r="A29" s="137"/>
      <c r="B29" s="137"/>
      <c r="C29" s="155"/>
      <c r="D29" s="328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</row>
    <row r="30" spans="1:17" x14ac:dyDescent="0.2">
      <c r="A30" s="137"/>
      <c r="B30" s="137"/>
      <c r="C30" s="154" t="s">
        <v>307</v>
      </c>
      <c r="D30" s="328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>
        <f t="shared" si="0"/>
        <v>0</v>
      </c>
    </row>
    <row r="31" spans="1:17" x14ac:dyDescent="0.2">
      <c r="A31" s="137"/>
      <c r="B31" s="137"/>
      <c r="C31" s="154" t="s">
        <v>308</v>
      </c>
      <c r="D31" s="328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>
        <f t="shared" si="0"/>
        <v>0</v>
      </c>
    </row>
    <row r="32" spans="1:17" x14ac:dyDescent="0.2">
      <c r="A32" s="137"/>
      <c r="B32" s="137"/>
      <c r="C32" s="154" t="s">
        <v>309</v>
      </c>
      <c r="D32" s="328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>
        <f t="shared" si="0"/>
        <v>0</v>
      </c>
    </row>
    <row r="33" spans="1:17" x14ac:dyDescent="0.2">
      <c r="A33" s="137"/>
      <c r="B33" s="137"/>
      <c r="C33" s="154" t="s">
        <v>310</v>
      </c>
      <c r="D33" s="328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>
        <f t="shared" si="0"/>
        <v>0</v>
      </c>
    </row>
    <row r="34" spans="1:17" x14ac:dyDescent="0.2">
      <c r="A34" s="137"/>
      <c r="B34" s="137"/>
      <c r="C34" s="154" t="s">
        <v>311</v>
      </c>
      <c r="D34" s="328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>
        <f t="shared" si="0"/>
        <v>0</v>
      </c>
    </row>
    <row r="35" spans="1:17" x14ac:dyDescent="0.2">
      <c r="A35" s="137"/>
      <c r="B35" s="137"/>
      <c r="C35" s="154" t="s">
        <v>312</v>
      </c>
      <c r="D35" s="328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>
        <f t="shared" si="0"/>
        <v>0</v>
      </c>
    </row>
    <row r="36" spans="1:17" x14ac:dyDescent="0.2">
      <c r="A36" s="137"/>
      <c r="B36" s="137"/>
      <c r="C36" s="155" t="s">
        <v>313</v>
      </c>
      <c r="D36" s="328"/>
      <c r="E36" s="316">
        <f>+'Total Revenue'!E36-'Total Cost of Gas'!E36</f>
        <v>37696.477997312191</v>
      </c>
      <c r="F36" s="316">
        <f>+'Total Revenue'!F36-'Total Cost of Gas'!F36</f>
        <v>40521.276761197878</v>
      </c>
      <c r="G36" s="316">
        <f>+'Total Revenue'!G36-'Total Cost of Gas'!G36</f>
        <v>44735.047816675156</v>
      </c>
      <c r="H36" s="316">
        <f>+'Total Revenue'!H36-'Total Cost of Gas'!H36</f>
        <v>48176.694086754665</v>
      </c>
      <c r="I36" s="316">
        <f>+'Total Revenue'!I36-'Total Cost of Gas'!I36</f>
        <v>43930.297788520809</v>
      </c>
      <c r="J36" s="316">
        <f>+'Total Revenue'!J36-'Total Cost of Gas'!J36</f>
        <v>44541.439982023643</v>
      </c>
      <c r="K36" s="316">
        <f>+'Total Revenue'!K36-'Total Cost of Gas'!K36</f>
        <v>42464.050279744159</v>
      </c>
      <c r="L36" s="316">
        <f>+'Total Revenue'!L36-'Total Cost of Gas'!L36</f>
        <v>37190.249193721116</v>
      </c>
      <c r="M36" s="316">
        <f>+'Total Revenue'!M36-'Total Cost of Gas'!M36</f>
        <v>35187.082411073905</v>
      </c>
      <c r="N36" s="316">
        <f>+'Total Revenue'!N36-'Total Cost of Gas'!N36</f>
        <v>33485.547619848134</v>
      </c>
      <c r="O36" s="316">
        <f>+'Total Revenue'!O36-'Total Cost of Gas'!O36</f>
        <v>33712.076339515261</v>
      </c>
      <c r="P36" s="316">
        <f>+'Total Revenue'!P36-'Total Cost of Gas'!P36</f>
        <v>33898.608678519551</v>
      </c>
      <c r="Q36" s="316">
        <f t="shared" si="0"/>
        <v>475538.84895490651</v>
      </c>
    </row>
    <row r="37" spans="1:17" x14ac:dyDescent="0.2">
      <c r="A37" s="137"/>
      <c r="B37" s="137"/>
      <c r="C37" s="155"/>
      <c r="D37" s="328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</row>
    <row r="38" spans="1:17" x14ac:dyDescent="0.2">
      <c r="A38" s="137"/>
      <c r="B38" s="374"/>
      <c r="C38" s="154"/>
      <c r="D38" s="328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>
        <f t="shared" si="0"/>
        <v>0</v>
      </c>
    </row>
    <row r="39" spans="1:17" x14ac:dyDescent="0.2">
      <c r="A39" s="137"/>
      <c r="B39" s="137"/>
      <c r="C39" s="154"/>
      <c r="D39" s="328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>
        <f t="shared" si="0"/>
        <v>0</v>
      </c>
    </row>
    <row r="40" spans="1:17" x14ac:dyDescent="0.2">
      <c r="A40" s="137"/>
      <c r="B40" s="137"/>
      <c r="C40" s="129"/>
      <c r="D40" s="329"/>
      <c r="E40" s="316">
        <f>+'Total Revenue'!E40-'Total Cost of Gas'!E40</f>
        <v>0</v>
      </c>
      <c r="F40" s="316">
        <f>+'Total Revenue'!F40-'Total Cost of Gas'!F40</f>
        <v>0</v>
      </c>
      <c r="G40" s="316">
        <f>+'Total Revenue'!G40-'Total Cost of Gas'!G40</f>
        <v>0</v>
      </c>
      <c r="H40" s="316">
        <f>+'Total Revenue'!H40-'Total Cost of Gas'!H40</f>
        <v>0</v>
      </c>
      <c r="I40" s="316">
        <f>+'Total Revenue'!I40-'Total Cost of Gas'!I40</f>
        <v>0</v>
      </c>
      <c r="J40" s="316">
        <f>+'Total Revenue'!J40-'Total Cost of Gas'!J40</f>
        <v>0</v>
      </c>
      <c r="K40" s="316">
        <f>+'Total Revenue'!K40-'Total Cost of Gas'!K40</f>
        <v>0</v>
      </c>
      <c r="L40" s="316">
        <f>+'Total Revenue'!L40-'Total Cost of Gas'!L40</f>
        <v>0</v>
      </c>
      <c r="M40" s="316">
        <f>+'Total Revenue'!M40-'Total Cost of Gas'!M40</f>
        <v>0</v>
      </c>
      <c r="N40" s="316">
        <f>+'Total Revenue'!N40-'Total Cost of Gas'!N40</f>
        <v>0</v>
      </c>
      <c r="O40" s="316">
        <f>+'Total Revenue'!O40-'Total Cost of Gas'!O40</f>
        <v>0</v>
      </c>
      <c r="P40" s="316">
        <f>+'Total Revenue'!P40-'Total Cost of Gas'!P40</f>
        <v>0</v>
      </c>
      <c r="Q40" s="316">
        <f t="shared" si="0"/>
        <v>0</v>
      </c>
    </row>
    <row r="41" spans="1:17" x14ac:dyDescent="0.2">
      <c r="A41" s="137"/>
      <c r="B41" s="137"/>
      <c r="C41" s="129"/>
      <c r="D41" s="329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1:17" x14ac:dyDescent="0.2">
      <c r="A42" s="137"/>
      <c r="B42" s="137"/>
      <c r="C42" s="154" t="s">
        <v>317</v>
      </c>
      <c r="D42" s="328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>
        <f t="shared" si="0"/>
        <v>0</v>
      </c>
    </row>
    <row r="43" spans="1:17" x14ac:dyDescent="0.2">
      <c r="A43" s="137"/>
      <c r="B43" s="137"/>
      <c r="C43" s="154" t="s">
        <v>318</v>
      </c>
      <c r="D43" s="328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>
        <f t="shared" si="0"/>
        <v>0</v>
      </c>
    </row>
    <row r="44" spans="1:17" x14ac:dyDescent="0.2">
      <c r="A44" s="137"/>
      <c r="B44" s="137"/>
      <c r="C44" s="154" t="s">
        <v>319</v>
      </c>
      <c r="D44" s="328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>
        <f t="shared" si="0"/>
        <v>0</v>
      </c>
    </row>
    <row r="45" spans="1:17" x14ac:dyDescent="0.2">
      <c r="A45" s="137"/>
      <c r="B45" s="137"/>
      <c r="C45" s="154" t="s">
        <v>320</v>
      </c>
      <c r="D45" s="328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>
        <f t="shared" si="0"/>
        <v>0</v>
      </c>
    </row>
    <row r="46" spans="1:17" x14ac:dyDescent="0.2">
      <c r="A46" s="137"/>
      <c r="B46" s="137"/>
      <c r="C46" s="154" t="s">
        <v>321</v>
      </c>
      <c r="D46" s="328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>
        <f t="shared" si="0"/>
        <v>0</v>
      </c>
    </row>
    <row r="47" spans="1:17" x14ac:dyDescent="0.2">
      <c r="A47" s="370"/>
      <c r="B47" s="137"/>
      <c r="C47" s="154" t="s">
        <v>322</v>
      </c>
      <c r="D47" s="328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>
        <f t="shared" si="0"/>
        <v>0</v>
      </c>
    </row>
    <row r="48" spans="1:17" x14ac:dyDescent="0.2">
      <c r="A48" s="370"/>
      <c r="B48" s="137"/>
      <c r="C48" s="129" t="s">
        <v>323</v>
      </c>
      <c r="D48" s="329"/>
      <c r="E48" s="316">
        <f>+'Total Revenue'!E48-'Total Cost of Gas'!E48</f>
        <v>18021.447330439878</v>
      </c>
      <c r="F48" s="316">
        <f>+'Total Revenue'!F48-'Total Cost of Gas'!F48</f>
        <v>20194.944466932247</v>
      </c>
      <c r="G48" s="316">
        <f>+'Total Revenue'!G48-'Total Cost of Gas'!G48</f>
        <v>21977.040771145985</v>
      </c>
      <c r="H48" s="316">
        <f>+'Total Revenue'!H48-'Total Cost of Gas'!H48</f>
        <v>20837.618326106669</v>
      </c>
      <c r="I48" s="316">
        <f>+'Total Revenue'!I48-'Total Cost of Gas'!I48</f>
        <v>20691.552199061174</v>
      </c>
      <c r="J48" s="316">
        <f>+'Total Revenue'!J48-'Total Cost of Gas'!J48</f>
        <v>19621.330028955592</v>
      </c>
      <c r="K48" s="316">
        <f>+'Total Revenue'!K48-'Total Cost of Gas'!K48</f>
        <v>18534.955105402114</v>
      </c>
      <c r="L48" s="316">
        <f>+'Total Revenue'!L48-'Total Cost of Gas'!L48</f>
        <v>17343.795363693775</v>
      </c>
      <c r="M48" s="316">
        <f>+'Total Revenue'!M48-'Total Cost of Gas'!M48</f>
        <v>17148.834725185276</v>
      </c>
      <c r="N48" s="316">
        <f>+'Total Revenue'!N48-'Total Cost of Gas'!N48</f>
        <v>15651.545998290851</v>
      </c>
      <c r="O48" s="316">
        <f>+'Total Revenue'!O48-'Total Cost of Gas'!O48</f>
        <v>16256.71418489291</v>
      </c>
      <c r="P48" s="316">
        <f>+'Total Revenue'!P48-'Total Cost of Gas'!P48</f>
        <v>16922.146671182702</v>
      </c>
      <c r="Q48" s="316">
        <f t="shared" si="0"/>
        <v>223201.92517128921</v>
      </c>
    </row>
    <row r="49" spans="1:17" x14ac:dyDescent="0.2">
      <c r="A49" s="370"/>
      <c r="B49" s="137"/>
      <c r="C49" s="129"/>
      <c r="D49" s="329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1:17" x14ac:dyDescent="0.2">
      <c r="A50" s="370"/>
      <c r="B50" s="138"/>
      <c r="C50" s="155"/>
      <c r="D50" s="328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</row>
    <row r="51" spans="1:17" x14ac:dyDescent="0.2">
      <c r="A51" s="370"/>
      <c r="B51" s="139" t="s">
        <v>24</v>
      </c>
      <c r="C51" s="154" t="s">
        <v>390</v>
      </c>
      <c r="D51" s="328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>
        <f t="shared" si="0"/>
        <v>0</v>
      </c>
    </row>
    <row r="52" spans="1:17" x14ac:dyDescent="0.2">
      <c r="A52" s="137"/>
      <c r="B52" s="138"/>
      <c r="C52" s="154" t="s">
        <v>391</v>
      </c>
      <c r="D52" s="328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>
        <f t="shared" si="0"/>
        <v>0</v>
      </c>
    </row>
    <row r="53" spans="1:17" x14ac:dyDescent="0.2">
      <c r="A53" s="137"/>
      <c r="B53" s="138"/>
      <c r="C53" s="129" t="s">
        <v>326</v>
      </c>
      <c r="D53" s="328"/>
      <c r="E53" s="316">
        <f>+'Total Revenue'!E53-'Total Cost of Gas'!E53</f>
        <v>30014.670140000002</v>
      </c>
      <c r="F53" s="316">
        <f>+'Total Revenue'!F53-'Total Cost of Gas'!F53</f>
        <v>37570.595000000001</v>
      </c>
      <c r="G53" s="316">
        <f>+'Total Revenue'!G53-'Total Cost of Gas'!G53</f>
        <v>48028.875</v>
      </c>
      <c r="H53" s="316">
        <f>+'Total Revenue'!H53-'Total Cost of Gas'!H53</f>
        <v>41518.620000000003</v>
      </c>
      <c r="I53" s="316">
        <f>+'Total Revenue'!I53-'Total Cost of Gas'!I53</f>
        <v>41626.949999999997</v>
      </c>
      <c r="J53" s="316">
        <f>+'Total Revenue'!J53-'Total Cost of Gas'!J53</f>
        <v>39949.235000000001</v>
      </c>
      <c r="K53" s="316">
        <f>+'Total Revenue'!K53-'Total Cost of Gas'!K53</f>
        <v>31828.750319999999</v>
      </c>
      <c r="L53" s="316">
        <f>+'Total Revenue'!L53-'Total Cost of Gas'!L53</f>
        <v>22867.361079999999</v>
      </c>
      <c r="M53" s="316">
        <f>+'Total Revenue'!M53-'Total Cost of Gas'!M53</f>
        <v>21046.143469999999</v>
      </c>
      <c r="N53" s="316">
        <f>+'Total Revenue'!N53-'Total Cost of Gas'!N53</f>
        <v>17117.177179999999</v>
      </c>
      <c r="O53" s="316">
        <f>+'Total Revenue'!O53-'Total Cost of Gas'!O53</f>
        <v>17375.670099999999</v>
      </c>
      <c r="P53" s="316">
        <f>+'Total Revenue'!P53-'Total Cost of Gas'!P53</f>
        <v>20718.596389999999</v>
      </c>
      <c r="Q53" s="316">
        <f t="shared" si="0"/>
        <v>369662.64367999998</v>
      </c>
    </row>
    <row r="54" spans="1:17" x14ac:dyDescent="0.2">
      <c r="A54" s="137"/>
      <c r="B54" s="138"/>
      <c r="C54" s="155"/>
      <c r="D54" s="328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</row>
    <row r="55" spans="1:17" x14ac:dyDescent="0.2">
      <c r="A55" s="137"/>
      <c r="B55" s="139"/>
      <c r="C55" s="154" t="s">
        <v>327</v>
      </c>
      <c r="D55" s="328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>
        <f t="shared" si="0"/>
        <v>0</v>
      </c>
    </row>
    <row r="56" spans="1:17" x14ac:dyDescent="0.2">
      <c r="A56" s="137"/>
      <c r="B56" s="138"/>
      <c r="C56" s="154" t="s">
        <v>328</v>
      </c>
      <c r="D56" s="328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>
        <f t="shared" si="0"/>
        <v>0</v>
      </c>
    </row>
    <row r="57" spans="1:17" x14ac:dyDescent="0.2">
      <c r="A57" s="137"/>
      <c r="B57" s="138"/>
      <c r="C57" s="154" t="s">
        <v>329</v>
      </c>
      <c r="D57" s="328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>
        <f t="shared" si="0"/>
        <v>0</v>
      </c>
    </row>
    <row r="58" spans="1:17" x14ac:dyDescent="0.2">
      <c r="A58" s="137"/>
      <c r="B58" s="138"/>
      <c r="C58" s="154" t="s">
        <v>330</v>
      </c>
      <c r="D58" s="328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>
        <f t="shared" si="0"/>
        <v>0</v>
      </c>
    </row>
    <row r="59" spans="1:17" x14ac:dyDescent="0.2">
      <c r="A59" s="137"/>
      <c r="B59" s="138"/>
      <c r="C59" s="154" t="s">
        <v>331</v>
      </c>
      <c r="D59" s="328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>
        <f t="shared" si="0"/>
        <v>0</v>
      </c>
    </row>
    <row r="60" spans="1:17" x14ac:dyDescent="0.2">
      <c r="A60" s="137"/>
      <c r="B60" s="138"/>
      <c r="C60" s="154" t="s">
        <v>332</v>
      </c>
      <c r="D60" s="328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>
        <f t="shared" si="0"/>
        <v>0</v>
      </c>
    </row>
    <row r="61" spans="1:17" x14ac:dyDescent="0.2">
      <c r="A61" s="137"/>
      <c r="B61" s="139"/>
      <c r="C61" s="129" t="s">
        <v>303</v>
      </c>
      <c r="D61" s="329"/>
      <c r="E61" s="316">
        <f>+'Total Revenue'!E61-'Total Cost of Gas'!E61</f>
        <v>24024.838169999999</v>
      </c>
      <c r="F61" s="316">
        <f>+'Total Revenue'!F61-'Total Cost of Gas'!F61</f>
        <v>25489.802349999998</v>
      </c>
      <c r="G61" s="316">
        <f>+'Total Revenue'!G61-'Total Cost of Gas'!G61</f>
        <v>26705.624059999998</v>
      </c>
      <c r="H61" s="316">
        <f>+'Total Revenue'!H61-'Total Cost of Gas'!H61</f>
        <v>25153.18763</v>
      </c>
      <c r="I61" s="316">
        <f>+'Total Revenue'!I61-'Total Cost of Gas'!I61</f>
        <v>24238.777489999997</v>
      </c>
      <c r="J61" s="316">
        <f>+'Total Revenue'!J61-'Total Cost of Gas'!J61</f>
        <v>24695.893369999998</v>
      </c>
      <c r="K61" s="316">
        <f>+'Total Revenue'!K61-'Total Cost of Gas'!K61</f>
        <v>23393.326659999999</v>
      </c>
      <c r="L61" s="316">
        <f>+'Total Revenue'!L61-'Total Cost of Gas'!L61</f>
        <v>22675.76425</v>
      </c>
      <c r="M61" s="316">
        <f>+'Total Revenue'!M61-'Total Cost of Gas'!M61</f>
        <v>21981.00965</v>
      </c>
      <c r="N61" s="316">
        <f>+'Total Revenue'!N61-'Total Cost of Gas'!N61</f>
        <v>22190.466220000002</v>
      </c>
      <c r="O61" s="316">
        <f>+'Total Revenue'!O61-'Total Cost of Gas'!O61</f>
        <v>23746.651819999999</v>
      </c>
      <c r="P61" s="316">
        <f>+'Total Revenue'!P61-'Total Cost of Gas'!P61</f>
        <v>24003.583569999999</v>
      </c>
      <c r="Q61" s="316">
        <f t="shared" si="0"/>
        <v>288298.92524000001</v>
      </c>
    </row>
    <row r="62" spans="1:17" x14ac:dyDescent="0.2">
      <c r="A62" s="137"/>
      <c r="B62" s="139"/>
      <c r="C62" s="129"/>
      <c r="D62" s="329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</row>
    <row r="63" spans="1:17" x14ac:dyDescent="0.2">
      <c r="A63" s="137"/>
      <c r="B63" s="139"/>
      <c r="C63" s="154"/>
      <c r="D63" s="328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>
        <f t="shared" si="0"/>
        <v>0</v>
      </c>
    </row>
    <row r="64" spans="1:17" x14ac:dyDescent="0.2">
      <c r="A64" s="137"/>
      <c r="B64" s="139"/>
      <c r="C64" s="154"/>
      <c r="D64" s="32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>
        <f t="shared" si="0"/>
        <v>0</v>
      </c>
    </row>
    <row r="65" spans="1:17" x14ac:dyDescent="0.2">
      <c r="A65" s="137"/>
      <c r="B65" s="139"/>
      <c r="C65" s="129"/>
      <c r="D65" s="329"/>
      <c r="E65" s="316">
        <f>+'Total Revenue'!E65-'Total Cost of Gas'!E65</f>
        <v>0</v>
      </c>
      <c r="F65" s="316">
        <f>+'Total Revenue'!F65-'Total Cost of Gas'!F65</f>
        <v>0</v>
      </c>
      <c r="G65" s="316">
        <f>+'Total Revenue'!G65-'Total Cost of Gas'!G65</f>
        <v>0</v>
      </c>
      <c r="H65" s="316">
        <f>+'Total Revenue'!H65-'Total Cost of Gas'!H65</f>
        <v>0</v>
      </c>
      <c r="I65" s="316">
        <f>+'Total Revenue'!I65-'Total Cost of Gas'!I65</f>
        <v>0</v>
      </c>
      <c r="J65" s="316">
        <f>+'Total Revenue'!J65-'Total Cost of Gas'!J65</f>
        <v>0</v>
      </c>
      <c r="K65" s="316">
        <f>+'Total Revenue'!K65-'Total Cost of Gas'!K65</f>
        <v>0</v>
      </c>
      <c r="L65" s="316">
        <f>+'Total Revenue'!L65-'Total Cost of Gas'!L65</f>
        <v>0</v>
      </c>
      <c r="M65" s="316">
        <f>+'Total Revenue'!M65-'Total Cost of Gas'!M65</f>
        <v>0</v>
      </c>
      <c r="N65" s="316">
        <f>+'Total Revenue'!N65-'Total Cost of Gas'!N65</f>
        <v>0</v>
      </c>
      <c r="O65" s="316">
        <f>+'Total Revenue'!O65-'Total Cost of Gas'!O65</f>
        <v>0</v>
      </c>
      <c r="P65" s="316">
        <f>+'Total Revenue'!P65-'Total Cost of Gas'!P65</f>
        <v>0</v>
      </c>
      <c r="Q65" s="316">
        <f t="shared" si="0"/>
        <v>0</v>
      </c>
    </row>
    <row r="66" spans="1:17" x14ac:dyDescent="0.2">
      <c r="A66" s="137"/>
      <c r="B66" s="139"/>
      <c r="C66" s="129"/>
      <c r="D66" s="329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1:17" x14ac:dyDescent="0.2">
      <c r="A67" s="137"/>
      <c r="B67" s="139"/>
      <c r="C67" s="154" t="s">
        <v>336</v>
      </c>
      <c r="D67" s="328"/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>
        <f t="shared" si="0"/>
        <v>0</v>
      </c>
    </row>
    <row r="68" spans="1:17" x14ac:dyDescent="0.2">
      <c r="A68" s="137"/>
      <c r="B68" s="139"/>
      <c r="C68" s="154" t="s">
        <v>337</v>
      </c>
      <c r="D68" s="328"/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  <c r="Q68" s="316">
        <f t="shared" si="0"/>
        <v>0</v>
      </c>
    </row>
    <row r="69" spans="1:17" x14ac:dyDescent="0.2">
      <c r="A69" s="137"/>
      <c r="B69" s="139"/>
      <c r="C69" s="154" t="s">
        <v>338</v>
      </c>
      <c r="D69" s="328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>
        <f t="shared" si="0"/>
        <v>0</v>
      </c>
    </row>
    <row r="70" spans="1:17" x14ac:dyDescent="0.2">
      <c r="A70" s="137"/>
      <c r="B70" s="139"/>
      <c r="C70" s="154" t="s">
        <v>339</v>
      </c>
      <c r="D70" s="328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>
        <f t="shared" si="0"/>
        <v>0</v>
      </c>
    </row>
    <row r="71" spans="1:17" x14ac:dyDescent="0.2">
      <c r="A71" s="137"/>
      <c r="B71" s="139"/>
      <c r="C71" s="154" t="s">
        <v>340</v>
      </c>
      <c r="D71" s="328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16">
        <f t="shared" ref="Q71:Q83" si="1">SUM(E71:P71)</f>
        <v>0</v>
      </c>
    </row>
    <row r="72" spans="1:17" x14ac:dyDescent="0.2">
      <c r="A72" s="137"/>
      <c r="B72" s="139"/>
      <c r="C72" s="154" t="s">
        <v>341</v>
      </c>
      <c r="D72" s="328"/>
      <c r="E72" s="319"/>
      <c r="F72" s="319"/>
      <c r="G72" s="319"/>
      <c r="H72" s="319"/>
      <c r="I72" s="319"/>
      <c r="J72" s="319"/>
      <c r="K72" s="319"/>
      <c r="L72" s="319"/>
      <c r="M72" s="319"/>
      <c r="N72" s="319"/>
      <c r="O72" s="319"/>
      <c r="P72" s="319"/>
      <c r="Q72" s="319">
        <f t="shared" si="1"/>
        <v>0</v>
      </c>
    </row>
    <row r="73" spans="1:17" x14ac:dyDescent="0.2">
      <c r="A73" s="137"/>
      <c r="B73" s="139"/>
      <c r="C73" s="129" t="s">
        <v>342</v>
      </c>
      <c r="D73" s="329"/>
      <c r="E73" s="316">
        <f>+'Total Revenue'!E73-'Total Cost of Gas'!E73</f>
        <v>42022.794780000004</v>
      </c>
      <c r="F73" s="316">
        <f>+'Total Revenue'!F73-'Total Cost of Gas'!F73</f>
        <v>45713.683400000002</v>
      </c>
      <c r="G73" s="316">
        <f>+'Total Revenue'!G73-'Total Cost of Gas'!G73</f>
        <v>48137.505560000005</v>
      </c>
      <c r="H73" s="316">
        <f>+'Total Revenue'!H73-'Total Cost of Gas'!H73</f>
        <v>47288.372899999995</v>
      </c>
      <c r="I73" s="316">
        <f>+'Total Revenue'!I73-'Total Cost of Gas'!I73</f>
        <v>46733.112540000002</v>
      </c>
      <c r="J73" s="316">
        <f>+'Total Revenue'!J73-'Total Cost of Gas'!J73</f>
        <v>47324.863870000001</v>
      </c>
      <c r="K73" s="316">
        <f>+'Total Revenue'!K73-'Total Cost of Gas'!K73</f>
        <v>44747.625379999998</v>
      </c>
      <c r="L73" s="316">
        <f>+'Total Revenue'!L73-'Total Cost of Gas'!L73</f>
        <v>41299.933149999997</v>
      </c>
      <c r="M73" s="316">
        <f>+'Total Revenue'!M73-'Total Cost of Gas'!M73</f>
        <v>40657.982570000007</v>
      </c>
      <c r="N73" s="316">
        <f>+'Total Revenue'!N73-'Total Cost of Gas'!N73</f>
        <v>40012.555999999997</v>
      </c>
      <c r="O73" s="316">
        <f>+'Total Revenue'!O73-'Total Cost of Gas'!O73</f>
        <v>39873.4715</v>
      </c>
      <c r="P73" s="316">
        <f>+'Total Revenue'!P73-'Total Cost of Gas'!P73</f>
        <v>40579.450239999998</v>
      </c>
      <c r="Q73" s="316">
        <f t="shared" si="1"/>
        <v>524391.35188999993</v>
      </c>
    </row>
    <row r="74" spans="1:17" x14ac:dyDescent="0.2">
      <c r="A74" s="137"/>
      <c r="B74" s="139"/>
      <c r="C74" s="129"/>
      <c r="D74" s="329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1:17" x14ac:dyDescent="0.2">
      <c r="A75" s="137"/>
      <c r="B75" s="139"/>
      <c r="C75" s="154" t="s">
        <v>343</v>
      </c>
      <c r="D75" s="328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>
        <f t="shared" si="1"/>
        <v>0</v>
      </c>
    </row>
    <row r="76" spans="1:17" x14ac:dyDescent="0.2">
      <c r="A76" s="137"/>
      <c r="B76" s="139"/>
      <c r="C76" s="154" t="s">
        <v>344</v>
      </c>
      <c r="D76" s="328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>
        <f t="shared" si="1"/>
        <v>0</v>
      </c>
    </row>
    <row r="77" spans="1:17" x14ac:dyDescent="0.2">
      <c r="A77" s="137"/>
      <c r="B77" s="139"/>
      <c r="C77" s="154" t="s">
        <v>345</v>
      </c>
      <c r="D77" s="328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>
        <f t="shared" si="1"/>
        <v>0</v>
      </c>
    </row>
    <row r="78" spans="1:17" x14ac:dyDescent="0.2">
      <c r="A78" s="137"/>
      <c r="B78" s="139"/>
      <c r="C78" s="154" t="s">
        <v>346</v>
      </c>
      <c r="D78" s="328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>
        <f t="shared" si="1"/>
        <v>0</v>
      </c>
    </row>
    <row r="79" spans="1:17" x14ac:dyDescent="0.2">
      <c r="A79" s="137"/>
      <c r="B79" s="139"/>
      <c r="C79" s="154" t="s">
        <v>347</v>
      </c>
      <c r="D79" s="328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>
        <f t="shared" si="1"/>
        <v>0</v>
      </c>
    </row>
    <row r="80" spans="1:17" x14ac:dyDescent="0.2">
      <c r="A80" s="137"/>
      <c r="B80" s="139"/>
      <c r="C80" s="154" t="s">
        <v>348</v>
      </c>
      <c r="D80" s="328"/>
      <c r="E80" s="279"/>
      <c r="F80" s="279"/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279">
        <f t="shared" si="1"/>
        <v>0</v>
      </c>
    </row>
    <row r="81" spans="1:20" x14ac:dyDescent="0.2">
      <c r="A81" s="137"/>
      <c r="B81" s="139"/>
      <c r="C81" s="129" t="s">
        <v>323</v>
      </c>
      <c r="D81" s="329"/>
      <c r="E81" s="316">
        <f>+'Total Revenue'!E81-'Total Cost of Gas'!E81</f>
        <v>93206.00542999999</v>
      </c>
      <c r="F81" s="316">
        <f>+'Total Revenue'!F81-'Total Cost of Gas'!F81</f>
        <v>76764.720720000012</v>
      </c>
      <c r="G81" s="316">
        <f>+'Total Revenue'!G81-'Total Cost of Gas'!G81</f>
        <v>78854.79621</v>
      </c>
      <c r="H81" s="316">
        <f>+'Total Revenue'!H81-'Total Cost of Gas'!H81</f>
        <v>75831.544370000003</v>
      </c>
      <c r="I81" s="316">
        <f>+'Total Revenue'!I81-'Total Cost of Gas'!I81</f>
        <v>68072.913350000017</v>
      </c>
      <c r="J81" s="316">
        <f>+'Total Revenue'!J81-'Total Cost of Gas'!J81</f>
        <v>75560.6777</v>
      </c>
      <c r="K81" s="316">
        <f>+'Total Revenue'!K81-'Total Cost of Gas'!K81</f>
        <v>75853.111089999991</v>
      </c>
      <c r="L81" s="316">
        <f>+'Total Revenue'!L81-'Total Cost of Gas'!L81</f>
        <v>75363.375180000003</v>
      </c>
      <c r="M81" s="316">
        <f>+'Total Revenue'!M81-'Total Cost of Gas'!M81</f>
        <v>73282.349660000007</v>
      </c>
      <c r="N81" s="316">
        <f>+'Total Revenue'!N81-'Total Cost of Gas'!N81</f>
        <v>77484.124349999998</v>
      </c>
      <c r="O81" s="316">
        <f>+'Total Revenue'!O81-'Total Cost of Gas'!O81</f>
        <v>86778.876909999992</v>
      </c>
      <c r="P81" s="316">
        <f>+'Total Revenue'!P81-'Total Cost of Gas'!P81</f>
        <v>82070.225510000004</v>
      </c>
      <c r="Q81" s="316">
        <f t="shared" si="1"/>
        <v>939122.72048000002</v>
      </c>
    </row>
    <row r="82" spans="1:20" x14ac:dyDescent="0.2">
      <c r="A82" s="137"/>
      <c r="B82" s="139"/>
      <c r="C82" s="129"/>
      <c r="D82" s="329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1:20" x14ac:dyDescent="0.2">
      <c r="A83" s="137"/>
      <c r="B83" s="139"/>
      <c r="C83" s="129" t="s">
        <v>415</v>
      </c>
      <c r="D83" s="329"/>
      <c r="E83" s="316">
        <f>+'Total Revenue'!E83-'Total Cost of Gas'!E83</f>
        <v>21358.416191704455</v>
      </c>
      <c r="F83" s="316">
        <f>+'Total Revenue'!F83-'Total Cost of Gas'!F83</f>
        <v>21513.021591712772</v>
      </c>
      <c r="G83" s="316">
        <f>+'Total Revenue'!G83-'Total Cost of Gas'!G83</f>
        <v>22717.071597953152</v>
      </c>
      <c r="H83" s="316">
        <f>+'Total Revenue'!H83-'Total Cost of Gas'!H83</f>
        <v>21617.547946915169</v>
      </c>
      <c r="I83" s="316">
        <f>+'Total Revenue'!I83-'Total Cost of Gas'!I83</f>
        <v>20982.745350917336</v>
      </c>
      <c r="J83" s="316">
        <f>+'Total Revenue'!J83-'Total Cost of Gas'!J83</f>
        <v>19838.353371885009</v>
      </c>
      <c r="K83" s="316">
        <f>+'Total Revenue'!K83-'Total Cost of Gas'!K83</f>
        <v>20371.562591005531</v>
      </c>
      <c r="L83" s="316">
        <f>+'Total Revenue'!L83-'Total Cost of Gas'!L83</f>
        <v>19251.788908765651</v>
      </c>
      <c r="M83" s="316">
        <f>+'Total Revenue'!M83-'Total Cost of Gas'!M83</f>
        <v>18994.716478761904</v>
      </c>
      <c r="N83" s="316">
        <f>+'Total Revenue'!N83-'Total Cost of Gas'!N83</f>
        <v>17585.181179015683</v>
      </c>
      <c r="O83" s="316">
        <f>+'Total Revenue'!O83-'Total Cost of Gas'!O83</f>
        <v>18904.813412655487</v>
      </c>
      <c r="P83" s="316">
        <f>+'Total Revenue'!P83-'Total Cost of Gas'!P83</f>
        <v>16492.90676873154</v>
      </c>
      <c r="Q83" s="316">
        <f t="shared" si="1"/>
        <v>239628.12539002372</v>
      </c>
    </row>
    <row r="84" spans="1:20" x14ac:dyDescent="0.2">
      <c r="A84" s="137"/>
      <c r="B84" s="139"/>
      <c r="C84" s="129"/>
      <c r="D84" s="329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</row>
    <row r="85" spans="1:20" ht="14.25" x14ac:dyDescent="0.2">
      <c r="A85" s="302"/>
      <c r="B85" s="139"/>
      <c r="C85" s="129"/>
      <c r="D85" s="329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</row>
    <row r="86" spans="1:20" x14ac:dyDescent="0.2">
      <c r="A86" s="301"/>
      <c r="B86" s="137"/>
      <c r="C86" s="155"/>
      <c r="D86" s="328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</row>
    <row r="87" spans="1:20" ht="15" x14ac:dyDescent="0.2">
      <c r="A87" s="300" t="s">
        <v>394</v>
      </c>
      <c r="B87" s="304"/>
      <c r="C87" s="305"/>
      <c r="D87" s="330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</row>
    <row r="88" spans="1:20" x14ac:dyDescent="0.2">
      <c r="A88" s="137"/>
      <c r="B88" s="138"/>
      <c r="C88" s="155"/>
      <c r="D88" s="331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</row>
    <row r="89" spans="1:20" ht="14.25" x14ac:dyDescent="0.2">
      <c r="A89" s="156"/>
      <c r="B89" s="137" t="s">
        <v>23</v>
      </c>
      <c r="C89" s="155" t="s">
        <v>12</v>
      </c>
      <c r="D89" s="331"/>
      <c r="E89" s="134">
        <f t="shared" ref="E89:P89" si="2">+E6+E7</f>
        <v>1869849.8621865881</v>
      </c>
      <c r="F89" s="134">
        <f t="shared" si="2"/>
        <v>3051277.6189164342</v>
      </c>
      <c r="G89" s="134">
        <f t="shared" si="2"/>
        <v>4097813.799298557</v>
      </c>
      <c r="H89" s="134">
        <f t="shared" si="2"/>
        <v>4059714.3485427452</v>
      </c>
      <c r="I89" s="134">
        <f t="shared" si="2"/>
        <v>3385777.3313891366</v>
      </c>
      <c r="J89" s="134">
        <f t="shared" si="2"/>
        <v>3035249.3643482402</v>
      </c>
      <c r="K89" s="134">
        <f t="shared" si="2"/>
        <v>2313704.0946083288</v>
      </c>
      <c r="L89" s="134">
        <f t="shared" si="2"/>
        <v>1594739.6702007994</v>
      </c>
      <c r="M89" s="134">
        <f t="shared" si="2"/>
        <v>1201025.3740018038</v>
      </c>
      <c r="N89" s="134">
        <f t="shared" si="2"/>
        <v>1091851.2441541976</v>
      </c>
      <c r="O89" s="134">
        <f t="shared" si="2"/>
        <v>1090404.8970797409</v>
      </c>
      <c r="P89" s="134">
        <f t="shared" si="2"/>
        <v>1146762.7413517872</v>
      </c>
      <c r="Q89" s="6">
        <f>SUM(E89:P89)</f>
        <v>27938170.346078359</v>
      </c>
      <c r="S89" s="264"/>
      <c r="T89" s="264"/>
    </row>
    <row r="90" spans="1:20" ht="14.25" x14ac:dyDescent="0.2">
      <c r="A90" s="302"/>
      <c r="B90" s="138"/>
      <c r="C90" s="155" t="s">
        <v>26</v>
      </c>
      <c r="D90" s="331"/>
      <c r="E90" s="134">
        <f t="shared" ref="E90:P90" si="3">+E8+E14+E22+E10+E9</f>
        <v>674912.86066379957</v>
      </c>
      <c r="F90" s="134">
        <f t="shared" si="3"/>
        <v>1090641.9543234818</v>
      </c>
      <c r="G90" s="134">
        <f t="shared" si="3"/>
        <v>1477252.3337400437</v>
      </c>
      <c r="H90" s="134">
        <f t="shared" si="3"/>
        <v>1465906.27024157</v>
      </c>
      <c r="I90" s="134">
        <f t="shared" si="3"/>
        <v>1218156.9200763619</v>
      </c>
      <c r="J90" s="134">
        <f t="shared" si="3"/>
        <v>1093155.772172597</v>
      </c>
      <c r="K90" s="134">
        <f t="shared" si="3"/>
        <v>834720.54681201547</v>
      </c>
      <c r="L90" s="134">
        <f t="shared" si="3"/>
        <v>592260.25568545295</v>
      </c>
      <c r="M90" s="134">
        <f t="shared" si="3"/>
        <v>464687.94794143434</v>
      </c>
      <c r="N90" s="134">
        <f t="shared" si="3"/>
        <v>424588.165531768</v>
      </c>
      <c r="O90" s="134">
        <f t="shared" si="3"/>
        <v>419511.68885452219</v>
      </c>
      <c r="P90" s="134">
        <f t="shared" si="3"/>
        <v>428147.23838189628</v>
      </c>
      <c r="Q90" s="6">
        <f>SUM(E90:P90)</f>
        <v>10183941.954424942</v>
      </c>
      <c r="S90" s="264"/>
      <c r="T90" s="264"/>
    </row>
    <row r="91" spans="1:20" ht="14.25" x14ac:dyDescent="0.2">
      <c r="A91" s="302"/>
      <c r="B91" s="138"/>
      <c r="C91" s="155" t="s">
        <v>27</v>
      </c>
      <c r="D91" s="331"/>
      <c r="E91" s="134">
        <f t="shared" ref="E91:P91" si="4">+E24+E28+E36</f>
        <v>66033.169292366831</v>
      </c>
      <c r="F91" s="134">
        <f t="shared" si="4"/>
        <v>77509.27233429646</v>
      </c>
      <c r="G91" s="134">
        <f t="shared" si="4"/>
        <v>93312.241982888081</v>
      </c>
      <c r="H91" s="134">
        <f t="shared" si="4"/>
        <v>107088.64427978959</v>
      </c>
      <c r="I91" s="134">
        <f t="shared" si="4"/>
        <v>94634.412783686887</v>
      </c>
      <c r="J91" s="134">
        <f t="shared" si="4"/>
        <v>95893.906395378377</v>
      </c>
      <c r="K91" s="134">
        <f t="shared" si="4"/>
        <v>85977.809867516233</v>
      </c>
      <c r="L91" s="134">
        <f t="shared" si="4"/>
        <v>71057.335807219191</v>
      </c>
      <c r="M91" s="134">
        <f t="shared" si="4"/>
        <v>62637.855157883387</v>
      </c>
      <c r="N91" s="134">
        <f t="shared" si="4"/>
        <v>59912.743331529542</v>
      </c>
      <c r="O91" s="134">
        <f t="shared" si="4"/>
        <v>57735.161867754432</v>
      </c>
      <c r="P91" s="134">
        <f t="shared" si="4"/>
        <v>58902.895211879237</v>
      </c>
      <c r="Q91" s="6">
        <f>SUM(E91:P91)</f>
        <v>930695.44831218827</v>
      </c>
      <c r="S91" s="264"/>
      <c r="T91" s="264"/>
    </row>
    <row r="92" spans="1:20" ht="14.25" x14ac:dyDescent="0.2">
      <c r="A92" s="302"/>
      <c r="B92" s="137"/>
      <c r="C92" s="155" t="s">
        <v>28</v>
      </c>
      <c r="D92" s="331"/>
      <c r="E92" s="279">
        <f t="shared" ref="E92:P92" si="5">+E40+E48</f>
        <v>18021.447330439878</v>
      </c>
      <c r="F92" s="279">
        <f t="shared" si="5"/>
        <v>20194.944466932247</v>
      </c>
      <c r="G92" s="279">
        <f t="shared" si="5"/>
        <v>21977.040771145985</v>
      </c>
      <c r="H92" s="279">
        <f t="shared" si="5"/>
        <v>20837.618326106669</v>
      </c>
      <c r="I92" s="279">
        <f t="shared" si="5"/>
        <v>20691.552199061174</v>
      </c>
      <c r="J92" s="279">
        <f t="shared" si="5"/>
        <v>19621.330028955592</v>
      </c>
      <c r="K92" s="279">
        <f t="shared" si="5"/>
        <v>18534.955105402114</v>
      </c>
      <c r="L92" s="279">
        <f t="shared" si="5"/>
        <v>17343.795363693775</v>
      </c>
      <c r="M92" s="279">
        <f t="shared" si="5"/>
        <v>17148.834725185276</v>
      </c>
      <c r="N92" s="279">
        <f t="shared" si="5"/>
        <v>15651.545998290851</v>
      </c>
      <c r="O92" s="279">
        <f t="shared" si="5"/>
        <v>16256.71418489291</v>
      </c>
      <c r="P92" s="279">
        <f t="shared" si="5"/>
        <v>16922.146671182702</v>
      </c>
      <c r="Q92" s="279">
        <f>+Q40+Q48</f>
        <v>223201.92517128921</v>
      </c>
      <c r="S92" s="264"/>
      <c r="T92" s="264"/>
    </row>
    <row r="93" spans="1:20" ht="14.25" x14ac:dyDescent="0.2">
      <c r="A93" s="302"/>
      <c r="B93" s="137"/>
      <c r="C93" s="155"/>
      <c r="D93" s="331"/>
      <c r="E93" s="134">
        <f t="shared" ref="E93:G93" si="6">SUM(E89:E92)</f>
        <v>2628817.3394731949</v>
      </c>
      <c r="F93" s="134">
        <f t="shared" si="6"/>
        <v>4239623.7900411449</v>
      </c>
      <c r="G93" s="134">
        <f t="shared" si="6"/>
        <v>5690355.4157926356</v>
      </c>
      <c r="H93" s="134">
        <f t="shared" ref="H93:Q93" si="7">SUM(H89:H92)</f>
        <v>5653546.8813902112</v>
      </c>
      <c r="I93" s="134">
        <f t="shared" si="7"/>
        <v>4719260.2164482465</v>
      </c>
      <c r="J93" s="134">
        <f t="shared" si="7"/>
        <v>4243920.3729451718</v>
      </c>
      <c r="K93" s="134">
        <f t="shared" si="7"/>
        <v>3252937.4063932626</v>
      </c>
      <c r="L93" s="134">
        <f t="shared" si="7"/>
        <v>2275401.0570571655</v>
      </c>
      <c r="M93" s="134">
        <f t="shared" si="7"/>
        <v>1745500.0118263068</v>
      </c>
      <c r="N93" s="134">
        <f t="shared" si="7"/>
        <v>1592003.6990157859</v>
      </c>
      <c r="O93" s="134">
        <f t="shared" si="7"/>
        <v>1583908.4619869106</v>
      </c>
      <c r="P93" s="134">
        <f t="shared" si="7"/>
        <v>1650735.0216167455</v>
      </c>
      <c r="Q93" s="134">
        <f t="shared" si="7"/>
        <v>39276009.67398677</v>
      </c>
      <c r="S93" s="264"/>
      <c r="T93" s="264"/>
    </row>
    <row r="94" spans="1:20" ht="14.25" x14ac:dyDescent="0.2">
      <c r="A94" s="302"/>
      <c r="B94" s="137"/>
      <c r="C94" s="155"/>
      <c r="D94" s="331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S94" s="264"/>
      <c r="T94" s="264"/>
    </row>
    <row r="95" spans="1:20" ht="14.25" x14ac:dyDescent="0.2">
      <c r="A95" s="302"/>
      <c r="B95" s="139" t="s">
        <v>24</v>
      </c>
      <c r="C95" s="155" t="s">
        <v>26</v>
      </c>
      <c r="D95" s="331"/>
      <c r="E95" s="134">
        <f t="shared" ref="E95:P95" si="8">E61+E53</f>
        <v>54039.508310000005</v>
      </c>
      <c r="F95" s="134">
        <f t="shared" si="8"/>
        <v>63060.397349999999</v>
      </c>
      <c r="G95" s="134">
        <f t="shared" si="8"/>
        <v>74734.499060000002</v>
      </c>
      <c r="H95" s="134">
        <f t="shared" si="8"/>
        <v>66671.807629999996</v>
      </c>
      <c r="I95" s="134">
        <f t="shared" si="8"/>
        <v>65865.72748999999</v>
      </c>
      <c r="J95" s="134">
        <f t="shared" si="8"/>
        <v>64645.128369999999</v>
      </c>
      <c r="K95" s="134">
        <f t="shared" si="8"/>
        <v>55222.076979999998</v>
      </c>
      <c r="L95" s="134">
        <f t="shared" si="8"/>
        <v>45543.125329999995</v>
      </c>
      <c r="M95" s="134">
        <f t="shared" si="8"/>
        <v>43027.153120000003</v>
      </c>
      <c r="N95" s="134">
        <f t="shared" si="8"/>
        <v>39307.643400000001</v>
      </c>
      <c r="O95" s="134">
        <f t="shared" si="8"/>
        <v>41122.321920000002</v>
      </c>
      <c r="P95" s="134">
        <f t="shared" si="8"/>
        <v>44722.179959999994</v>
      </c>
      <c r="Q95" s="134">
        <f t="shared" ref="Q95:Q98" si="9">SUM(E95:P95)</f>
        <v>657961.56892000011</v>
      </c>
      <c r="S95" s="264"/>
      <c r="T95" s="264"/>
    </row>
    <row r="96" spans="1:20" ht="14.25" x14ac:dyDescent="0.2">
      <c r="A96" s="302"/>
      <c r="B96" s="139"/>
      <c r="C96" s="155" t="s">
        <v>27</v>
      </c>
      <c r="D96" s="331"/>
      <c r="E96" s="134">
        <f t="shared" ref="E96:P96" si="10">+E65+E73</f>
        <v>42022.794780000004</v>
      </c>
      <c r="F96" s="134">
        <f t="shared" si="10"/>
        <v>45713.683400000002</v>
      </c>
      <c r="G96" s="134">
        <f t="shared" si="10"/>
        <v>48137.505560000005</v>
      </c>
      <c r="H96" s="134">
        <f t="shared" si="10"/>
        <v>47288.372899999995</v>
      </c>
      <c r="I96" s="134">
        <f t="shared" si="10"/>
        <v>46733.112540000002</v>
      </c>
      <c r="J96" s="134">
        <f t="shared" si="10"/>
        <v>47324.863870000001</v>
      </c>
      <c r="K96" s="134">
        <f t="shared" si="10"/>
        <v>44747.625379999998</v>
      </c>
      <c r="L96" s="134">
        <f t="shared" si="10"/>
        <v>41299.933149999997</v>
      </c>
      <c r="M96" s="134">
        <f t="shared" si="10"/>
        <v>40657.982570000007</v>
      </c>
      <c r="N96" s="134">
        <f t="shared" si="10"/>
        <v>40012.555999999997</v>
      </c>
      <c r="O96" s="134">
        <f t="shared" si="10"/>
        <v>39873.4715</v>
      </c>
      <c r="P96" s="134">
        <f t="shared" si="10"/>
        <v>40579.450239999998</v>
      </c>
      <c r="Q96" s="134">
        <f t="shared" si="9"/>
        <v>524391.35188999993</v>
      </c>
      <c r="S96" s="264"/>
      <c r="T96" s="264"/>
    </row>
    <row r="97" spans="1:20" ht="14.25" x14ac:dyDescent="0.2">
      <c r="A97" s="302"/>
      <c r="B97" s="139"/>
      <c r="C97" s="155" t="s">
        <v>28</v>
      </c>
      <c r="D97" s="331"/>
      <c r="E97" s="135">
        <f t="shared" ref="E97:P97" si="11">+E81</f>
        <v>93206.00542999999</v>
      </c>
      <c r="F97" s="135">
        <f t="shared" si="11"/>
        <v>76764.720720000012</v>
      </c>
      <c r="G97" s="135">
        <f t="shared" si="11"/>
        <v>78854.79621</v>
      </c>
      <c r="H97" s="135">
        <f t="shared" si="11"/>
        <v>75831.544370000003</v>
      </c>
      <c r="I97" s="135">
        <f t="shared" si="11"/>
        <v>68072.913350000017</v>
      </c>
      <c r="J97" s="135">
        <f t="shared" si="11"/>
        <v>75560.6777</v>
      </c>
      <c r="K97" s="135">
        <f t="shared" si="11"/>
        <v>75853.111089999991</v>
      </c>
      <c r="L97" s="135">
        <f t="shared" si="11"/>
        <v>75363.375180000003</v>
      </c>
      <c r="M97" s="135">
        <f t="shared" si="11"/>
        <v>73282.349660000007</v>
      </c>
      <c r="N97" s="135">
        <f t="shared" si="11"/>
        <v>77484.124349999998</v>
      </c>
      <c r="O97" s="135">
        <f t="shared" si="11"/>
        <v>86778.876909999992</v>
      </c>
      <c r="P97" s="135">
        <f t="shared" si="11"/>
        <v>82070.225510000004</v>
      </c>
      <c r="Q97" s="135">
        <f t="shared" si="9"/>
        <v>939122.72048000002</v>
      </c>
      <c r="S97" s="264"/>
      <c r="T97" s="264"/>
    </row>
    <row r="98" spans="1:20" ht="14.25" x14ac:dyDescent="0.2">
      <c r="A98" s="302"/>
      <c r="B98" s="139"/>
      <c r="C98" s="129" t="s">
        <v>416</v>
      </c>
      <c r="D98" s="332"/>
      <c r="E98" s="279">
        <f t="shared" ref="E98:P98" si="12">+E83</f>
        <v>21358.416191704455</v>
      </c>
      <c r="F98" s="279">
        <f t="shared" si="12"/>
        <v>21513.021591712772</v>
      </c>
      <c r="G98" s="279">
        <f t="shared" si="12"/>
        <v>22717.071597953152</v>
      </c>
      <c r="H98" s="279">
        <f t="shared" si="12"/>
        <v>21617.547946915169</v>
      </c>
      <c r="I98" s="279">
        <f t="shared" si="12"/>
        <v>20982.745350917336</v>
      </c>
      <c r="J98" s="279">
        <f t="shared" si="12"/>
        <v>19838.353371885009</v>
      </c>
      <c r="K98" s="279">
        <f t="shared" si="12"/>
        <v>20371.562591005531</v>
      </c>
      <c r="L98" s="279">
        <f t="shared" si="12"/>
        <v>19251.788908765651</v>
      </c>
      <c r="M98" s="279">
        <f t="shared" si="12"/>
        <v>18994.716478761904</v>
      </c>
      <c r="N98" s="279">
        <f t="shared" si="12"/>
        <v>17585.181179015683</v>
      </c>
      <c r="O98" s="279">
        <f t="shared" si="12"/>
        <v>18904.813412655487</v>
      </c>
      <c r="P98" s="279">
        <f t="shared" si="12"/>
        <v>16492.90676873154</v>
      </c>
      <c r="Q98" s="279">
        <f t="shared" si="9"/>
        <v>239628.12539002372</v>
      </c>
      <c r="S98" s="264"/>
      <c r="T98" s="264"/>
    </row>
    <row r="99" spans="1:20" ht="14.25" x14ac:dyDescent="0.2">
      <c r="A99" s="302"/>
      <c r="B99" s="139"/>
      <c r="C99" s="155"/>
      <c r="D99" s="331"/>
      <c r="E99" s="134">
        <f t="shared" ref="E99:Q99" si="13">SUM(E95:E98)</f>
        <v>210626.72471170445</v>
      </c>
      <c r="F99" s="134">
        <f t="shared" si="13"/>
        <v>207051.82306171278</v>
      </c>
      <c r="G99" s="134">
        <f t="shared" si="13"/>
        <v>224443.87242795317</v>
      </c>
      <c r="H99" s="134">
        <f t="shared" si="13"/>
        <v>211409.27284691515</v>
      </c>
      <c r="I99" s="134">
        <f t="shared" si="13"/>
        <v>201654.49873091734</v>
      </c>
      <c r="J99" s="134">
        <f t="shared" si="13"/>
        <v>207369.02331188502</v>
      </c>
      <c r="K99" s="134">
        <f t="shared" si="13"/>
        <v>196194.37604100551</v>
      </c>
      <c r="L99" s="134">
        <f t="shared" si="13"/>
        <v>181458.22256876563</v>
      </c>
      <c r="M99" s="134">
        <f t="shared" si="13"/>
        <v>175962.20182876193</v>
      </c>
      <c r="N99" s="134">
        <f t="shared" si="13"/>
        <v>174389.50492901567</v>
      </c>
      <c r="O99" s="134">
        <f t="shared" si="13"/>
        <v>186679.48374265549</v>
      </c>
      <c r="P99" s="134">
        <f t="shared" si="13"/>
        <v>183864.76247873151</v>
      </c>
      <c r="Q99" s="134">
        <f t="shared" si="13"/>
        <v>2361103.7666800241</v>
      </c>
      <c r="S99" s="264"/>
      <c r="T99" s="264"/>
    </row>
    <row r="100" spans="1:20" ht="14.25" x14ac:dyDescent="0.2">
      <c r="A100" s="302"/>
      <c r="B100" s="139"/>
      <c r="C100" s="155"/>
      <c r="D100" s="331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7"/>
      <c r="S100" s="264"/>
      <c r="T100" s="264"/>
    </row>
    <row r="101" spans="1:20" ht="14.25" x14ac:dyDescent="0.2">
      <c r="A101" s="302"/>
      <c r="B101" s="139"/>
      <c r="C101" s="139" t="s">
        <v>25</v>
      </c>
      <c r="D101" s="333"/>
      <c r="E101" s="134">
        <f t="shared" ref="E101:Q101" si="14">+E99+E93</f>
        <v>2839444.0641848994</v>
      </c>
      <c r="F101" s="134">
        <f t="shared" si="14"/>
        <v>4446675.613102858</v>
      </c>
      <c r="G101" s="134">
        <f t="shared" si="14"/>
        <v>5914799.288220589</v>
      </c>
      <c r="H101" s="134">
        <f t="shared" si="14"/>
        <v>5864956.154237126</v>
      </c>
      <c r="I101" s="134">
        <f t="shared" si="14"/>
        <v>4920914.715179164</v>
      </c>
      <c r="J101" s="134">
        <f t="shared" si="14"/>
        <v>4451289.3962570569</v>
      </c>
      <c r="K101" s="134">
        <f t="shared" si="14"/>
        <v>3449131.7824342679</v>
      </c>
      <c r="L101" s="134">
        <f t="shared" si="14"/>
        <v>2456859.2796259313</v>
      </c>
      <c r="M101" s="134">
        <f t="shared" si="14"/>
        <v>1921462.2136550688</v>
      </c>
      <c r="N101" s="134">
        <f t="shared" si="14"/>
        <v>1766393.2039448016</v>
      </c>
      <c r="O101" s="134">
        <f t="shared" si="14"/>
        <v>1770587.945729566</v>
      </c>
      <c r="P101" s="134">
        <f t="shared" si="14"/>
        <v>1834599.7840954771</v>
      </c>
      <c r="Q101" s="6">
        <f t="shared" si="14"/>
        <v>41637113.440666795</v>
      </c>
      <c r="T101" s="264"/>
    </row>
    <row r="102" spans="1:20" ht="14.25" x14ac:dyDescent="0.2">
      <c r="A102" s="283"/>
      <c r="B102" s="325"/>
      <c r="C102" s="327"/>
      <c r="D102" s="331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</row>
  </sheetData>
  <phoneticPr fontId="0" type="noConversion"/>
  <printOptions horizontalCentered="1"/>
  <pageMargins left="0.5" right="0.5" top="0.5" bottom="0.5" header="0.25" footer="0.25"/>
  <pageSetup scale="47" fitToHeight="4" orientation="landscape" r:id="rId1"/>
  <headerFooter alignWithMargins="0">
    <oddFooter>&amp;C&amp;"Tahoma,Regular"&amp;8&amp;F &amp;D &amp;T&amp;R&amp;"Tahoma,Regular"&amp;8&amp;A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43"/>
  <sheetViews>
    <sheetView tabSelected="1" zoomScale="90" zoomScaleNormal="90" workbookViewId="0">
      <selection activeCell="A35" sqref="A35"/>
    </sheetView>
  </sheetViews>
  <sheetFormatPr defaultColWidth="9.140625" defaultRowHeight="15" x14ac:dyDescent="0.25"/>
  <cols>
    <col min="1" max="1" width="4.7109375" style="405" customWidth="1"/>
    <col min="2" max="2" width="43.7109375" style="405" customWidth="1"/>
    <col min="3" max="3" width="5.7109375" style="405" customWidth="1"/>
    <col min="4" max="6" width="17.85546875" style="405" customWidth="1"/>
    <col min="7" max="8" width="13.5703125" style="407" customWidth="1"/>
    <col min="9" max="16384" width="9.140625" style="405"/>
  </cols>
  <sheetData>
    <row r="1" spans="1:8" x14ac:dyDescent="0.25">
      <c r="A1" s="403" t="str">
        <f>+'[3]Exhibit 302 - ROO'!A1</f>
        <v>NW Natural</v>
      </c>
      <c r="B1" s="403"/>
    </row>
    <row r="2" spans="1:8" x14ac:dyDescent="0.25">
      <c r="A2" s="403" t="s">
        <v>367</v>
      </c>
      <c r="B2" s="403"/>
    </row>
    <row r="3" spans="1:8" x14ac:dyDescent="0.25">
      <c r="A3" s="408" t="s">
        <v>407</v>
      </c>
      <c r="B3" s="403"/>
    </row>
    <row r="4" spans="1:8" x14ac:dyDescent="0.25">
      <c r="A4" s="409" t="s">
        <v>425</v>
      </c>
      <c r="B4" s="403"/>
    </row>
    <row r="5" spans="1:8" x14ac:dyDescent="0.25">
      <c r="A5" s="408"/>
      <c r="B5" s="403"/>
    </row>
    <row r="6" spans="1:8" x14ac:dyDescent="0.25">
      <c r="A6" s="404"/>
      <c r="B6" s="408"/>
      <c r="C6" s="406"/>
      <c r="D6" s="478" t="s">
        <v>268</v>
      </c>
      <c r="E6" s="478"/>
      <c r="F6" s="478"/>
      <c r="G6" s="405"/>
      <c r="H6" s="405"/>
    </row>
    <row r="7" spans="1:8" x14ac:dyDescent="0.25">
      <c r="A7" s="404"/>
      <c r="B7" s="404"/>
      <c r="C7" s="406"/>
      <c r="D7" s="397" t="s">
        <v>294</v>
      </c>
      <c r="E7" s="398" t="s">
        <v>419</v>
      </c>
      <c r="F7" s="397" t="s">
        <v>43</v>
      </c>
      <c r="G7" s="405"/>
      <c r="H7" s="405"/>
    </row>
    <row r="8" spans="1:8" x14ac:dyDescent="0.25">
      <c r="A8" s="403"/>
      <c r="B8" s="410"/>
      <c r="C8" s="406"/>
      <c r="D8" s="399" t="s">
        <v>293</v>
      </c>
      <c r="E8" s="400" t="s">
        <v>420</v>
      </c>
      <c r="F8" s="401" t="s">
        <v>269</v>
      </c>
      <c r="G8" s="405"/>
      <c r="H8" s="405"/>
    </row>
    <row r="9" spans="1:8" x14ac:dyDescent="0.25">
      <c r="B9" s="404"/>
      <c r="C9" s="406"/>
      <c r="D9" s="402" t="s">
        <v>271</v>
      </c>
      <c r="E9" s="402" t="s">
        <v>272</v>
      </c>
      <c r="F9" s="402" t="s">
        <v>273</v>
      </c>
      <c r="G9" s="405"/>
      <c r="H9" s="405"/>
    </row>
    <row r="10" spans="1:8" x14ac:dyDescent="0.25">
      <c r="A10" s="411" t="s">
        <v>43</v>
      </c>
      <c r="B10" s="412"/>
      <c r="C10" s="406"/>
      <c r="D10" s="413"/>
      <c r="E10" s="413"/>
      <c r="F10" s="413"/>
      <c r="G10" s="405"/>
      <c r="H10" s="405"/>
    </row>
    <row r="11" spans="1:8" x14ac:dyDescent="0.25">
      <c r="A11" s="414"/>
      <c r="B11" s="404"/>
      <c r="C11" s="406"/>
      <c r="D11" s="413"/>
      <c r="E11" s="413"/>
      <c r="F11" s="413"/>
      <c r="G11" s="405"/>
      <c r="H11" s="405"/>
    </row>
    <row r="12" spans="1:8" x14ac:dyDescent="0.25">
      <c r="B12" s="415" t="s">
        <v>270</v>
      </c>
      <c r="C12" s="406"/>
      <c r="D12" s="413"/>
      <c r="E12" s="413"/>
      <c r="F12" s="413"/>
      <c r="G12" s="405"/>
      <c r="H12" s="405"/>
    </row>
    <row r="13" spans="1:8" x14ac:dyDescent="0.25">
      <c r="A13" s="416">
        <v>1</v>
      </c>
      <c r="B13" s="408" t="s">
        <v>12</v>
      </c>
      <c r="C13" s="406"/>
      <c r="D13" s="417">
        <f>+Volumes!P89</f>
        <v>50368669.118959703</v>
      </c>
      <c r="E13" s="418">
        <f>+F13/D13</f>
        <v>0.8748935422931523</v>
      </c>
      <c r="F13" s="419">
        <f>+'Total Revenue'!Q89</f>
        <v>44067223.346078366</v>
      </c>
      <c r="G13" s="405"/>
      <c r="H13" s="405"/>
    </row>
    <row r="14" spans="1:8" x14ac:dyDescent="0.25">
      <c r="A14" s="416">
        <f>+A13+1</f>
        <v>2</v>
      </c>
      <c r="B14" s="408" t="s">
        <v>26</v>
      </c>
      <c r="C14" s="406"/>
      <c r="D14" s="417">
        <f>+Volumes!P90</f>
        <v>21869677.459744882</v>
      </c>
      <c r="E14" s="418">
        <f>+F14/D14</f>
        <v>0.78588474777741135</v>
      </c>
      <c r="F14" s="419">
        <f>+'Total Revenue'!Q90</f>
        <v>17187045.954424944</v>
      </c>
      <c r="G14" s="405"/>
      <c r="H14" s="405"/>
    </row>
    <row r="15" spans="1:8" x14ac:dyDescent="0.25">
      <c r="A15" s="416">
        <f>+A14+1</f>
        <v>3</v>
      </c>
      <c r="B15" s="408" t="s">
        <v>27</v>
      </c>
      <c r="C15" s="406"/>
      <c r="D15" s="417">
        <f>+Volumes!P91</f>
        <v>3064902.0999999992</v>
      </c>
      <c r="E15" s="418">
        <f>+F15/D15</f>
        <v>0.62388239034199122</v>
      </c>
      <c r="F15" s="419">
        <f>+'Total Revenue'!Q91</f>
        <v>1912138.448312188</v>
      </c>
      <c r="G15" s="405"/>
      <c r="H15" s="405"/>
    </row>
    <row r="16" spans="1:8" x14ac:dyDescent="0.25">
      <c r="A16" s="416">
        <f>+A15+1</f>
        <v>4</v>
      </c>
      <c r="B16" s="408" t="s">
        <v>28</v>
      </c>
      <c r="C16" s="406"/>
      <c r="D16" s="420">
        <f>+Volumes!P92</f>
        <v>1319198</v>
      </c>
      <c r="E16" s="418">
        <f>+F16/D16</f>
        <v>0.42016431587319653</v>
      </c>
      <c r="F16" s="421">
        <f>+'Total Revenue'!Q92</f>
        <v>554279.92517128913</v>
      </c>
      <c r="G16" s="405"/>
      <c r="H16" s="405"/>
    </row>
    <row r="17" spans="1:8" x14ac:dyDescent="0.25">
      <c r="A17" s="422"/>
      <c r="B17" s="410"/>
      <c r="C17" s="406"/>
      <c r="D17" s="417"/>
      <c r="E17" s="423"/>
      <c r="F17" s="419"/>
      <c r="G17" s="405"/>
      <c r="H17" s="405"/>
    </row>
    <row r="18" spans="1:8" x14ac:dyDescent="0.25">
      <c r="A18" s="416">
        <f>+A16+1</f>
        <v>5</v>
      </c>
      <c r="B18" s="409" t="s">
        <v>274</v>
      </c>
      <c r="C18" s="406"/>
      <c r="D18" s="424">
        <f>SUM(D13:D16)</f>
        <v>76622446.678704575</v>
      </c>
      <c r="E18" s="418"/>
      <c r="F18" s="425">
        <f>SUM(F13:F16)</f>
        <v>63720687.673986785</v>
      </c>
      <c r="G18" s="405"/>
      <c r="H18" s="405"/>
    </row>
    <row r="19" spans="1:8" x14ac:dyDescent="0.25">
      <c r="A19" s="422"/>
      <c r="B19" s="426"/>
      <c r="C19" s="406"/>
      <c r="D19" s="424"/>
      <c r="E19" s="427"/>
      <c r="F19" s="428"/>
      <c r="G19" s="405"/>
      <c r="H19" s="405"/>
    </row>
    <row r="20" spans="1:8" x14ac:dyDescent="0.25">
      <c r="A20" s="449">
        <f>+A18+1</f>
        <v>6</v>
      </c>
      <c r="B20" s="450" t="s">
        <v>421</v>
      </c>
      <c r="C20" s="406"/>
      <c r="D20" s="424"/>
      <c r="E20" s="427"/>
      <c r="F20" s="428"/>
      <c r="G20" s="405"/>
      <c r="H20" s="405"/>
    </row>
    <row r="21" spans="1:8" x14ac:dyDescent="0.25">
      <c r="A21" s="449">
        <f>+A20+1</f>
        <v>7</v>
      </c>
      <c r="B21" s="450" t="s">
        <v>422</v>
      </c>
      <c r="C21" s="406"/>
      <c r="D21" s="424"/>
      <c r="E21" s="427"/>
      <c r="F21" s="428"/>
      <c r="G21" s="405"/>
      <c r="H21" s="405"/>
    </row>
    <row r="22" spans="1:8" x14ac:dyDescent="0.25">
      <c r="A22" s="449"/>
      <c r="B22" s="450"/>
      <c r="C22" s="406"/>
      <c r="D22" s="424"/>
      <c r="E22" s="427"/>
      <c r="F22" s="428"/>
      <c r="G22" s="405"/>
      <c r="H22" s="405"/>
    </row>
    <row r="23" spans="1:8" x14ac:dyDescent="0.25">
      <c r="B23" s="429" t="s">
        <v>280</v>
      </c>
      <c r="C23" s="406"/>
      <c r="D23" s="403"/>
      <c r="E23" s="403"/>
      <c r="F23" s="430"/>
      <c r="G23" s="405"/>
      <c r="H23" s="405"/>
    </row>
    <row r="24" spans="1:8" x14ac:dyDescent="0.25">
      <c r="A24" s="416">
        <f>+A18+1</f>
        <v>6</v>
      </c>
      <c r="B24" s="408" t="s">
        <v>183</v>
      </c>
      <c r="C24" s="406"/>
      <c r="D24" s="417">
        <f>+Volumes!P95+Volumes!P96</f>
        <v>7065720</v>
      </c>
      <c r="E24" s="418">
        <f>+F24/D24</f>
        <v>0.16733650934511982</v>
      </c>
      <c r="F24" s="431">
        <f>+'Total Revenue'!Q95+'Total Revenue'!Q96</f>
        <v>1182352.92081</v>
      </c>
      <c r="G24" s="405"/>
      <c r="H24" s="405"/>
    </row>
    <row r="25" spans="1:8" x14ac:dyDescent="0.25">
      <c r="A25" s="416">
        <f>+A24+1</f>
        <v>7</v>
      </c>
      <c r="B25" s="408" t="s">
        <v>28</v>
      </c>
      <c r="C25" s="406"/>
      <c r="D25" s="417">
        <f>+Volumes!P97</f>
        <v>10908382</v>
      </c>
      <c r="E25" s="418">
        <f>+F25/D25</f>
        <v>8.6091843912323565E-2</v>
      </c>
      <c r="F25" s="431">
        <f>+'Total Revenue'!Q97</f>
        <v>939122.72048000002</v>
      </c>
      <c r="G25" s="405"/>
      <c r="H25" s="405"/>
    </row>
    <row r="26" spans="1:8" x14ac:dyDescent="0.25">
      <c r="A26" s="416">
        <f>+A25+1</f>
        <v>8</v>
      </c>
      <c r="B26" s="408" t="s">
        <v>416</v>
      </c>
      <c r="C26" s="406"/>
      <c r="D26" s="417">
        <f>+Volumes!P98</f>
        <v>2813155</v>
      </c>
      <c r="E26" s="418">
        <f>+F26/D26</f>
        <v>8.5181273477651864E-2</v>
      </c>
      <c r="F26" s="431">
        <f>+'Total Revenue'!Q98</f>
        <v>239628.12539002372</v>
      </c>
      <c r="G26" s="405"/>
      <c r="H26" s="405"/>
    </row>
    <row r="27" spans="1:8" x14ac:dyDescent="0.25">
      <c r="A27" s="422"/>
      <c r="B27" s="404"/>
      <c r="C27" s="406"/>
      <c r="D27" s="432"/>
      <c r="E27" s="427"/>
      <c r="F27" s="433"/>
      <c r="G27" s="405"/>
      <c r="H27" s="405"/>
    </row>
    <row r="28" spans="1:8" x14ac:dyDescent="0.25">
      <c r="A28" s="416">
        <f>+A26+1</f>
        <v>9</v>
      </c>
      <c r="B28" s="409" t="s">
        <v>275</v>
      </c>
      <c r="C28" s="406"/>
      <c r="D28" s="420">
        <f>SUM(D24:D26)</f>
        <v>20787257</v>
      </c>
      <c r="E28" s="423"/>
      <c r="F28" s="421">
        <f>SUM(F24:F26)</f>
        <v>2361103.7666800241</v>
      </c>
      <c r="G28" s="405"/>
      <c r="H28" s="405"/>
    </row>
    <row r="29" spans="1:8" x14ac:dyDescent="0.25">
      <c r="A29" s="422"/>
      <c r="B29" s="404"/>
      <c r="C29" s="406"/>
      <c r="D29" s="417"/>
      <c r="E29" s="423"/>
      <c r="F29" s="417"/>
      <c r="G29" s="405"/>
      <c r="H29" s="405"/>
    </row>
    <row r="30" spans="1:8" ht="15.75" thickBot="1" x14ac:dyDescent="0.3">
      <c r="A30" s="416">
        <f>+A28+1</f>
        <v>10</v>
      </c>
      <c r="B30" s="434" t="s">
        <v>276</v>
      </c>
      <c r="C30" s="406"/>
      <c r="D30" s="435">
        <f>+D18+D28</f>
        <v>97409703.678704575</v>
      </c>
      <c r="E30" s="427"/>
      <c r="F30" s="436">
        <f>+F18+F28</f>
        <v>66081791.44066681</v>
      </c>
      <c r="G30" s="405"/>
      <c r="H30" s="405"/>
    </row>
    <row r="31" spans="1:8" ht="15.75" thickTop="1" x14ac:dyDescent="0.25">
      <c r="A31" s="403"/>
      <c r="B31" s="403"/>
      <c r="C31" s="406"/>
      <c r="D31" s="437"/>
      <c r="E31" s="437"/>
      <c r="F31" s="437"/>
      <c r="G31" s="405"/>
      <c r="H31" s="405"/>
    </row>
    <row r="32" spans="1:8" x14ac:dyDescent="0.25">
      <c r="A32" s="403"/>
      <c r="B32" s="437"/>
      <c r="C32" s="406"/>
      <c r="D32" s="437"/>
      <c r="E32" s="437"/>
      <c r="F32" s="437"/>
      <c r="G32" s="405"/>
      <c r="H32" s="405"/>
    </row>
    <row r="33" spans="1:8" x14ac:dyDescent="0.25">
      <c r="A33" s="438" t="s">
        <v>277</v>
      </c>
      <c r="B33" s="439"/>
      <c r="C33" s="440"/>
      <c r="D33" s="440"/>
      <c r="E33" s="418"/>
      <c r="F33" s="417"/>
      <c r="G33" s="405"/>
      <c r="H33" s="405"/>
    </row>
    <row r="34" spans="1:8" x14ac:dyDescent="0.25">
      <c r="A34" s="441"/>
      <c r="B34" s="426"/>
      <c r="C34" s="406"/>
      <c r="D34" s="403"/>
      <c r="E34" s="418"/>
      <c r="F34" s="417"/>
      <c r="G34" s="405"/>
      <c r="H34" s="405"/>
    </row>
    <row r="35" spans="1:8" x14ac:dyDescent="0.25">
      <c r="A35" s="416">
        <f>+A30+1</f>
        <v>11</v>
      </c>
      <c r="B35" s="441" t="s">
        <v>202</v>
      </c>
      <c r="C35" s="406"/>
      <c r="D35" s="442"/>
      <c r="E35" s="443"/>
      <c r="F35" s="444">
        <f>+Demand!R101</f>
        <v>8063564</v>
      </c>
      <c r="G35" s="405"/>
      <c r="H35" s="405"/>
    </row>
    <row r="36" spans="1:8" x14ac:dyDescent="0.25">
      <c r="A36" s="422"/>
      <c r="B36" s="426"/>
      <c r="C36" s="406"/>
      <c r="D36" s="440"/>
      <c r="E36" s="445"/>
      <c r="F36" s="417"/>
      <c r="G36" s="405"/>
      <c r="H36" s="405"/>
    </row>
    <row r="37" spans="1:8" x14ac:dyDescent="0.25">
      <c r="A37" s="416">
        <f>+A35+1</f>
        <v>12</v>
      </c>
      <c r="B37" s="408" t="s">
        <v>278</v>
      </c>
      <c r="C37" s="406"/>
      <c r="D37" s="417"/>
      <c r="E37" s="423"/>
      <c r="F37" s="417">
        <f>+WACOG!Q101</f>
        <v>16381114</v>
      </c>
      <c r="G37" s="405"/>
      <c r="H37" s="405"/>
    </row>
    <row r="38" spans="1:8" x14ac:dyDescent="0.25">
      <c r="A38" s="416"/>
      <c r="B38" s="426"/>
      <c r="C38" s="406"/>
      <c r="D38" s="417"/>
      <c r="E38" s="423"/>
      <c r="F38" s="446"/>
      <c r="G38" s="405"/>
      <c r="H38" s="405"/>
    </row>
    <row r="39" spans="1:8" ht="15.75" thickBot="1" x14ac:dyDescent="0.3">
      <c r="A39" s="416">
        <f>A37+1</f>
        <v>13</v>
      </c>
      <c r="B39" s="447" t="s">
        <v>279</v>
      </c>
      <c r="C39" s="406"/>
      <c r="D39" s="417"/>
      <c r="E39" s="423"/>
      <c r="F39" s="436">
        <f>+F35+F37</f>
        <v>24444678</v>
      </c>
      <c r="G39" s="405"/>
      <c r="H39" s="405"/>
    </row>
    <row r="40" spans="1:8" ht="15.75" thickTop="1" x14ac:dyDescent="0.25">
      <c r="C40" s="406"/>
      <c r="G40" s="405"/>
      <c r="H40" s="405"/>
    </row>
    <row r="41" spans="1:8" x14ac:dyDescent="0.25">
      <c r="C41" s="406"/>
      <c r="G41" s="405"/>
      <c r="H41" s="405"/>
    </row>
    <row r="42" spans="1:8" ht="15.75" thickBot="1" x14ac:dyDescent="0.3">
      <c r="A42" s="416">
        <f>+A39+1</f>
        <v>14</v>
      </c>
      <c r="B42" s="448" t="s">
        <v>46</v>
      </c>
      <c r="C42" s="406"/>
      <c r="F42" s="436">
        <f>+F30-F39</f>
        <v>41637113.44066681</v>
      </c>
      <c r="G42" s="405"/>
      <c r="H42" s="405"/>
    </row>
    <row r="43" spans="1:8" ht="15.75" thickTop="1" x14ac:dyDescent="0.25"/>
  </sheetData>
  <mergeCells count="1">
    <mergeCell ref="D6:F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Q36"/>
  <sheetViews>
    <sheetView zoomScale="90" zoomScaleNormal="90" workbookViewId="0">
      <selection activeCell="A35" sqref="A35"/>
    </sheetView>
  </sheetViews>
  <sheetFormatPr defaultRowHeight="12.75" x14ac:dyDescent="0.2"/>
  <cols>
    <col min="2" max="2" width="15.7109375" style="369" customWidth="1"/>
    <col min="4" max="16" width="18.85546875" customWidth="1"/>
    <col min="17" max="17" width="18.5703125" bestFit="1" customWidth="1"/>
  </cols>
  <sheetData>
    <row r="1" spans="1:17" x14ac:dyDescent="0.2">
      <c r="A1" s="369" t="s">
        <v>12</v>
      </c>
    </row>
    <row r="2" spans="1:17" s="369" customFormat="1" x14ac:dyDescent="0.2">
      <c r="D2" s="371" t="s">
        <v>287</v>
      </c>
      <c r="E2" s="371" t="s">
        <v>95</v>
      </c>
      <c r="F2" s="371" t="s">
        <v>96</v>
      </c>
      <c r="G2" s="371" t="s">
        <v>97</v>
      </c>
      <c r="H2" s="371" t="s">
        <v>5</v>
      </c>
      <c r="I2" s="371" t="s">
        <v>98</v>
      </c>
      <c r="J2" s="371" t="s">
        <v>99</v>
      </c>
      <c r="K2" s="371" t="s">
        <v>100</v>
      </c>
      <c r="L2" s="371" t="s">
        <v>101</v>
      </c>
      <c r="M2" s="371" t="s">
        <v>102</v>
      </c>
      <c r="N2" s="371" t="s">
        <v>103</v>
      </c>
      <c r="O2" s="371" t="s">
        <v>104</v>
      </c>
      <c r="P2" s="382" t="s">
        <v>22</v>
      </c>
    </row>
    <row r="3" spans="1:17" x14ac:dyDescent="0.2"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</row>
    <row r="4" spans="1:17" x14ac:dyDescent="0.2">
      <c r="B4" s="369" t="s">
        <v>396</v>
      </c>
      <c r="C4" s="10" t="s">
        <v>290</v>
      </c>
      <c r="D4" s="334">
        <v>34.526154434012106</v>
      </c>
      <c r="E4" s="334">
        <v>28.200870003445015</v>
      </c>
      <c r="F4" s="334">
        <v>25.377085129898838</v>
      </c>
      <c r="G4" s="334">
        <v>18.901087308597837</v>
      </c>
      <c r="H4" s="334">
        <v>12.696686383443033</v>
      </c>
      <c r="I4" s="334">
        <v>9.1311230816505233</v>
      </c>
      <c r="J4" s="334">
        <v>7.6981512361923112</v>
      </c>
      <c r="K4" s="334">
        <v>7.6684761112039199</v>
      </c>
      <c r="L4" s="334">
        <v>8.0378772463332382</v>
      </c>
      <c r="M4" s="334">
        <v>15.442766364554274</v>
      </c>
      <c r="N4" s="334">
        <v>25.745769022266416</v>
      </c>
      <c r="O4" s="334">
        <v>35.013519117855424</v>
      </c>
      <c r="P4" s="380">
        <f t="shared" ref="P4:P5" si="0">SUM(D4:O4)</f>
        <v>228.43956543945291</v>
      </c>
    </row>
    <row r="5" spans="1:17" x14ac:dyDescent="0.2">
      <c r="B5" s="369" t="s">
        <v>397</v>
      </c>
      <c r="C5" s="10" t="s">
        <v>290</v>
      </c>
      <c r="D5" s="334">
        <v>110.50911673849791</v>
      </c>
      <c r="E5" s="334">
        <v>89.215592896175167</v>
      </c>
      <c r="F5" s="334">
        <v>78.012327618404711</v>
      </c>
      <c r="G5" s="334">
        <v>55.401215417027103</v>
      </c>
      <c r="H5" s="334">
        <v>32.972528451400166</v>
      </c>
      <c r="I5" s="334">
        <v>20.699055378604228</v>
      </c>
      <c r="J5" s="334">
        <v>17.2689735080289</v>
      </c>
      <c r="K5" s="334">
        <v>17.163569750902848</v>
      </c>
      <c r="L5" s="334">
        <v>18.800630452952632</v>
      </c>
      <c r="M5" s="334">
        <v>42.726392925129872</v>
      </c>
      <c r="N5" s="334">
        <v>79.712997397216583</v>
      </c>
      <c r="O5" s="334">
        <v>112.24019853807685</v>
      </c>
      <c r="P5" s="380">
        <f t="shared" si="0"/>
        <v>674.72259907241698</v>
      </c>
    </row>
    <row r="6" spans="1:17" x14ac:dyDescent="0.2">
      <c r="C6" s="10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80"/>
    </row>
    <row r="7" spans="1:17" ht="13.5" thickBot="1" x14ac:dyDescent="0.25">
      <c r="A7" s="378"/>
      <c r="B7" s="381"/>
      <c r="C7" s="378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63"/>
    </row>
    <row r="8" spans="1:17" x14ac:dyDescent="0.2">
      <c r="A8" s="369" t="s">
        <v>289</v>
      </c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</row>
    <row r="9" spans="1:17" s="369" customFormat="1" x14ac:dyDescent="0.2">
      <c r="D9" s="371" t="s">
        <v>287</v>
      </c>
      <c r="E9" s="371" t="s">
        <v>95</v>
      </c>
      <c r="F9" s="371" t="s">
        <v>96</v>
      </c>
      <c r="G9" s="371" t="s">
        <v>97</v>
      </c>
      <c r="H9" s="371" t="s">
        <v>5</v>
      </c>
      <c r="I9" s="371" t="s">
        <v>98</v>
      </c>
      <c r="J9" s="371" t="s">
        <v>99</v>
      </c>
      <c r="K9" s="371" t="s">
        <v>100</v>
      </c>
      <c r="L9" s="371" t="s">
        <v>101</v>
      </c>
      <c r="M9" s="371" t="s">
        <v>102</v>
      </c>
      <c r="N9" s="371" t="s">
        <v>103</v>
      </c>
      <c r="O9" s="371" t="s">
        <v>104</v>
      </c>
      <c r="P9" s="382" t="s">
        <v>22</v>
      </c>
    </row>
    <row r="10" spans="1:17" x14ac:dyDescent="0.2"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</row>
    <row r="11" spans="1:17" x14ac:dyDescent="0.2">
      <c r="B11" s="369" t="s">
        <v>398</v>
      </c>
      <c r="C11" s="10" t="s">
        <v>290</v>
      </c>
      <c r="D11" s="375">
        <v>194.21818574215678</v>
      </c>
      <c r="E11" s="375">
        <v>156.49574291154187</v>
      </c>
      <c r="F11" s="375">
        <v>136.26003929736578</v>
      </c>
      <c r="G11" s="375">
        <v>96.779682474927483</v>
      </c>
      <c r="H11" s="375">
        <v>59.718510149130033</v>
      </c>
      <c r="I11" s="375">
        <v>40.913704943769339</v>
      </c>
      <c r="J11" s="375">
        <v>47.544964117071139</v>
      </c>
      <c r="K11" s="375">
        <v>47.407416679842676</v>
      </c>
      <c r="L11" s="375">
        <v>48.326442851296221</v>
      </c>
      <c r="M11" s="375">
        <v>75.138301796320249</v>
      </c>
      <c r="N11" s="375">
        <v>139.49178140376421</v>
      </c>
      <c r="O11" s="375">
        <v>197.33834076560228</v>
      </c>
      <c r="P11" s="375">
        <f>SUM(D11:O11)</f>
        <v>1239.6331131327877</v>
      </c>
    </row>
    <row r="12" spans="1:17" x14ac:dyDescent="0.2">
      <c r="B12" s="369" t="s">
        <v>399</v>
      </c>
      <c r="C12" s="10" t="s">
        <v>290</v>
      </c>
      <c r="D12" s="375">
        <v>438.90465080502099</v>
      </c>
      <c r="E12" s="375">
        <v>355.23078459281476</v>
      </c>
      <c r="F12" s="375">
        <v>312.74553401508393</v>
      </c>
      <c r="G12" s="375">
        <v>226.28674789206278</v>
      </c>
      <c r="H12" s="375">
        <v>146.1354512861889</v>
      </c>
      <c r="I12" s="375">
        <v>104.68171363426308</v>
      </c>
      <c r="J12" s="375">
        <v>94.690341070128198</v>
      </c>
      <c r="K12" s="375">
        <v>94.390937720264503</v>
      </c>
      <c r="L12" s="375">
        <v>96.675346724145697</v>
      </c>
      <c r="M12" s="375">
        <v>179.70014017828169</v>
      </c>
      <c r="N12" s="375">
        <v>319.25936706026522</v>
      </c>
      <c r="O12" s="375">
        <v>445.69638283423944</v>
      </c>
      <c r="P12" s="375">
        <f>SUM(D12:O12)</f>
        <v>2814.3973978127592</v>
      </c>
    </row>
    <row r="13" spans="1:17" x14ac:dyDescent="0.2">
      <c r="B13" s="369" t="s">
        <v>400</v>
      </c>
      <c r="C13" s="10" t="s">
        <v>290</v>
      </c>
      <c r="D13" s="375">
        <v>112.63100465142323</v>
      </c>
      <c r="E13" s="375">
        <v>90.43570977722996</v>
      </c>
      <c r="F13" s="375">
        <v>78.042175869715265</v>
      </c>
      <c r="G13" s="375">
        <v>54.5863938862514</v>
      </c>
      <c r="H13" s="375">
        <v>32.362975099695177</v>
      </c>
      <c r="I13" s="375">
        <v>21.246150105531903</v>
      </c>
      <c r="J13" s="375">
        <v>5.2867403987779076</v>
      </c>
      <c r="K13" s="375">
        <v>5.2046534955987358</v>
      </c>
      <c r="L13" s="375">
        <v>6.4978804506311016</v>
      </c>
      <c r="M13" s="375">
        <v>41.56534831488635</v>
      </c>
      <c r="N13" s="375">
        <v>80.076537505046915</v>
      </c>
      <c r="O13" s="375">
        <v>114.49308217913001</v>
      </c>
      <c r="P13" s="375">
        <f>SUM(D13:O13)</f>
        <v>642.42865173391806</v>
      </c>
    </row>
    <row r="14" spans="1:17" x14ac:dyDescent="0.2">
      <c r="B14" s="369" t="s">
        <v>401</v>
      </c>
      <c r="C14" s="10" t="s">
        <v>403</v>
      </c>
      <c r="D14" s="135">
        <f t="shared" ref="D14:O14" si="1">+D23*$G26</f>
        <v>2853.241032913551</v>
      </c>
      <c r="E14" s="135">
        <f t="shared" si="1"/>
        <v>2358.9298139768471</v>
      </c>
      <c r="F14" s="135">
        <f t="shared" si="1"/>
        <v>2185.1022396587646</v>
      </c>
      <c r="G14" s="135">
        <f t="shared" si="1"/>
        <v>1710.1583157850807</v>
      </c>
      <c r="H14" s="135">
        <f t="shared" si="1"/>
        <v>1302.7350952857039</v>
      </c>
      <c r="I14" s="135">
        <f t="shared" si="1"/>
        <v>1066.1379476178067</v>
      </c>
      <c r="J14" s="135">
        <f t="shared" si="1"/>
        <v>890.52644621179525</v>
      </c>
      <c r="K14" s="135">
        <f t="shared" si="1"/>
        <v>888.94080580811806</v>
      </c>
      <c r="L14" s="135">
        <f t="shared" si="1"/>
        <v>888.48915671100303</v>
      </c>
      <c r="M14" s="135">
        <f t="shared" si="1"/>
        <v>1480.4937171193978</v>
      </c>
      <c r="N14" s="135">
        <f t="shared" si="1"/>
        <v>2202.5413885059461</v>
      </c>
      <c r="O14" s="135">
        <f t="shared" si="1"/>
        <v>2889.2100517016879</v>
      </c>
      <c r="P14" s="1">
        <f t="shared" ref="P14:P19" si="2">SUM(D14:O14)</f>
        <v>20716.5060112957</v>
      </c>
    </row>
    <row r="15" spans="1:17" x14ac:dyDescent="0.2">
      <c r="C15" s="10" t="s">
        <v>404</v>
      </c>
      <c r="D15" s="135">
        <f t="shared" ref="D15:O15" si="3">+D23*$G27</f>
        <v>2817.5253354819561</v>
      </c>
      <c r="E15" s="135">
        <f t="shared" si="3"/>
        <v>2329.4017010251227</v>
      </c>
      <c r="F15" s="135">
        <f t="shared" si="3"/>
        <v>2157.7500287699913</v>
      </c>
      <c r="G15" s="135">
        <f t="shared" si="3"/>
        <v>1688.7512575442508</v>
      </c>
      <c r="H15" s="135">
        <f t="shared" si="3"/>
        <v>1286.4279933058783</v>
      </c>
      <c r="I15" s="135">
        <f t="shared" si="3"/>
        <v>1052.7924713968314</v>
      </c>
      <c r="J15" s="135">
        <f t="shared" si="3"/>
        <v>879.37920251915295</v>
      </c>
      <c r="K15" s="135">
        <f t="shared" si="3"/>
        <v>877.81341050971912</v>
      </c>
      <c r="L15" s="135">
        <f t="shared" si="3"/>
        <v>877.3674149701942</v>
      </c>
      <c r="M15" s="135">
        <f t="shared" si="3"/>
        <v>1461.961505841047</v>
      </c>
      <c r="N15" s="135">
        <f t="shared" si="3"/>
        <v>2174.9708815263393</v>
      </c>
      <c r="O15" s="135">
        <f t="shared" si="3"/>
        <v>2853.044108890495</v>
      </c>
      <c r="P15" s="1">
        <f t="shared" si="2"/>
        <v>20457.185311780981</v>
      </c>
    </row>
    <row r="16" spans="1:17" x14ac:dyDescent="0.2">
      <c r="B16" s="369" t="s">
        <v>402</v>
      </c>
      <c r="C16" s="10" t="s">
        <v>403</v>
      </c>
      <c r="D16" s="135">
        <f t="shared" ref="D16:O16" si="4">+D$24*$G28</f>
        <v>9093.1453412084247</v>
      </c>
      <c r="E16" s="135">
        <f t="shared" si="4"/>
        <v>7500.3307306226716</v>
      </c>
      <c r="F16" s="135">
        <f t="shared" si="4"/>
        <v>6910.3285003135134</v>
      </c>
      <c r="G16" s="135">
        <f t="shared" si="4"/>
        <v>5366.0499780249056</v>
      </c>
      <c r="H16" s="135">
        <f t="shared" si="4"/>
        <v>4027.6252625516681</v>
      </c>
      <c r="I16" s="135">
        <f t="shared" si="4"/>
        <v>3262.0282991358181</v>
      </c>
      <c r="J16" s="135">
        <f t="shared" si="4"/>
        <v>2216.6155945250675</v>
      </c>
      <c r="K16" s="135">
        <f t="shared" si="4"/>
        <v>2211.4352897565186</v>
      </c>
      <c r="L16" s="135">
        <f t="shared" si="4"/>
        <v>2232.3063333695818</v>
      </c>
      <c r="M16" s="135">
        <f t="shared" si="4"/>
        <v>4608.364649741975</v>
      </c>
      <c r="N16" s="135">
        <f t="shared" si="4"/>
        <v>6974.6709324690692</v>
      </c>
      <c r="O16" s="135">
        <f t="shared" si="4"/>
        <v>9210.6565241450353</v>
      </c>
      <c r="P16" s="1">
        <f t="shared" si="2"/>
        <v>63613.557435864248</v>
      </c>
    </row>
    <row r="17" spans="1:16" x14ac:dyDescent="0.2">
      <c r="C17" s="10" t="s">
        <v>404</v>
      </c>
      <c r="D17" s="135">
        <f t="shared" ref="D17:O17" si="5">+D$24*$G29</f>
        <v>7188.382154204267</v>
      </c>
      <c r="E17" s="135">
        <f t="shared" si="5"/>
        <v>5929.218279433423</v>
      </c>
      <c r="F17" s="135">
        <f t="shared" si="5"/>
        <v>5462.8052458624188</v>
      </c>
      <c r="G17" s="135">
        <f t="shared" si="5"/>
        <v>4242.0104873718292</v>
      </c>
      <c r="H17" s="135">
        <f t="shared" si="5"/>
        <v>3183.9488400062373</v>
      </c>
      <c r="I17" s="135">
        <f t="shared" si="5"/>
        <v>2578.7233275324529</v>
      </c>
      <c r="J17" s="135">
        <f t="shared" si="5"/>
        <v>1752.2957551558677</v>
      </c>
      <c r="K17" s="135">
        <f t="shared" si="5"/>
        <v>1748.2005813788887</v>
      </c>
      <c r="L17" s="135">
        <f t="shared" si="5"/>
        <v>1764.6997169164961</v>
      </c>
      <c r="M17" s="135">
        <f t="shared" si="5"/>
        <v>3643.0393406500498</v>
      </c>
      <c r="N17" s="135">
        <f t="shared" si="5"/>
        <v>5513.6697128548303</v>
      </c>
      <c r="O17" s="135">
        <f t="shared" si="5"/>
        <v>7281.2779849255539</v>
      </c>
      <c r="P17" s="1">
        <f t="shared" si="2"/>
        <v>50288.271426292318</v>
      </c>
    </row>
    <row r="18" spans="1:16" x14ac:dyDescent="0.2">
      <c r="C18" s="10" t="s">
        <v>405</v>
      </c>
      <c r="D18" s="135">
        <f t="shared" ref="D18:O18" si="6">+D$24*$G30</f>
        <v>1802.1902654643443</v>
      </c>
      <c r="E18" s="135">
        <f t="shared" si="6"/>
        <v>1486.5068711961137</v>
      </c>
      <c r="F18" s="135">
        <f t="shared" si="6"/>
        <v>1369.5730450923168</v>
      </c>
      <c r="G18" s="135">
        <f t="shared" si="6"/>
        <v>1063.5091237974727</v>
      </c>
      <c r="H18" s="135">
        <f t="shared" si="6"/>
        <v>798.2438164948843</v>
      </c>
      <c r="I18" s="135">
        <f t="shared" si="6"/>
        <v>646.5084880728989</v>
      </c>
      <c r="J18" s="135">
        <f t="shared" si="6"/>
        <v>439.31586891347951</v>
      </c>
      <c r="K18" s="135">
        <f t="shared" si="6"/>
        <v>438.28917303700331</v>
      </c>
      <c r="L18" s="135">
        <f t="shared" si="6"/>
        <v>442.42565059434378</v>
      </c>
      <c r="M18" s="135">
        <f t="shared" si="6"/>
        <v>913.34181956133625</v>
      </c>
      <c r="N18" s="135">
        <f t="shared" si="6"/>
        <v>1382.3252117558743</v>
      </c>
      <c r="O18" s="135">
        <f t="shared" si="6"/>
        <v>1825.4800625614855</v>
      </c>
      <c r="P18" s="1">
        <f t="shared" si="2"/>
        <v>12607.709396541555</v>
      </c>
    </row>
    <row r="19" spans="1:16" x14ac:dyDescent="0.2">
      <c r="C19" s="10" t="s">
        <v>406</v>
      </c>
      <c r="D19" s="135">
        <f t="shared" ref="D19:O19" si="7">+D$24*$G31</f>
        <v>29.012876598274666</v>
      </c>
      <c r="E19" s="135">
        <f t="shared" si="7"/>
        <v>23.930792016229262</v>
      </c>
      <c r="F19" s="135">
        <f t="shared" si="7"/>
        <v>22.048312273703601</v>
      </c>
      <c r="G19" s="135">
        <f t="shared" si="7"/>
        <v>17.121088467274134</v>
      </c>
      <c r="H19" s="135">
        <f t="shared" si="7"/>
        <v>12.850668315720124</v>
      </c>
      <c r="I19" s="135">
        <f t="shared" si="7"/>
        <v>10.407930474179587</v>
      </c>
      <c r="J19" s="135">
        <f t="shared" si="7"/>
        <v>7.0724036949375932</v>
      </c>
      <c r="K19" s="135">
        <f t="shared" si="7"/>
        <v>7.0558752509996907</v>
      </c>
      <c r="L19" s="135">
        <f t="shared" si="7"/>
        <v>7.122467061655005</v>
      </c>
      <c r="M19" s="135">
        <f t="shared" si="7"/>
        <v>14.703593738560766</v>
      </c>
      <c r="N19" s="135">
        <f t="shared" si="7"/>
        <v>22.25360526904397</v>
      </c>
      <c r="O19" s="135">
        <f t="shared" si="7"/>
        <v>29.387811488406324</v>
      </c>
      <c r="P19" s="1">
        <f t="shared" si="2"/>
        <v>202.96742464898475</v>
      </c>
    </row>
    <row r="20" spans="1:16" x14ac:dyDescent="0.2">
      <c r="C20" s="10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2" spans="1:16" x14ac:dyDescent="0.2">
      <c r="A22" s="369" t="s">
        <v>417</v>
      </c>
    </row>
    <row r="23" spans="1:16" x14ac:dyDescent="0.2">
      <c r="B23" s="369" t="s">
        <v>401</v>
      </c>
      <c r="D23" s="394">
        <v>5670.766368395507</v>
      </c>
      <c r="E23" s="394">
        <v>4688.3315150019698</v>
      </c>
      <c r="F23" s="394">
        <v>4342.8522684287564</v>
      </c>
      <c r="G23" s="394">
        <v>3398.9095733293316</v>
      </c>
      <c r="H23" s="394">
        <v>2589.1630885915824</v>
      </c>
      <c r="I23" s="394">
        <v>2118.9304190146381</v>
      </c>
      <c r="J23" s="394">
        <v>1769.9056487309483</v>
      </c>
      <c r="K23" s="394">
        <v>1766.7542163178373</v>
      </c>
      <c r="L23" s="394">
        <v>1765.8565716811972</v>
      </c>
      <c r="M23" s="394">
        <v>2942.4552229604451</v>
      </c>
      <c r="N23" s="394">
        <v>4377.5122700322854</v>
      </c>
      <c r="O23" s="394">
        <v>5742.2541605921833</v>
      </c>
      <c r="P23" s="394">
        <f>SUM(D23:O23)</f>
        <v>41173.69132307668</v>
      </c>
    </row>
    <row r="24" spans="1:16" x14ac:dyDescent="0.2">
      <c r="B24" s="369" t="s">
        <v>402</v>
      </c>
      <c r="D24" s="394">
        <v>18112.73063747531</v>
      </c>
      <c r="E24" s="394">
        <v>14939.986673268439</v>
      </c>
      <c r="F24" s="394">
        <v>13764.755103541953</v>
      </c>
      <c r="G24" s="394">
        <v>10688.690677661481</v>
      </c>
      <c r="H24" s="394">
        <v>8022.6685873685101</v>
      </c>
      <c r="I24" s="394">
        <v>6497.6680452153496</v>
      </c>
      <c r="J24" s="394">
        <v>4415.2996222893526</v>
      </c>
      <c r="K24" s="394">
        <v>4404.9809194234103</v>
      </c>
      <c r="L24" s="394">
        <v>4446.5541679420767</v>
      </c>
      <c r="M24" s="394">
        <v>9179.4494036919223</v>
      </c>
      <c r="N24" s="394">
        <v>13892.919462348818</v>
      </c>
      <c r="O24" s="394">
        <v>18346.802383120481</v>
      </c>
      <c r="P24" s="394">
        <f>SUM(D24:O24)</f>
        <v>126712.50568334709</v>
      </c>
    </row>
    <row r="26" spans="1:16" x14ac:dyDescent="0.2">
      <c r="D26" t="s">
        <v>395</v>
      </c>
      <c r="E26" t="s">
        <v>281</v>
      </c>
      <c r="F26" s="135">
        <v>1805004.2</v>
      </c>
      <c r="G26" s="395">
        <f>+F26/(F26+F27)</f>
        <v>0.50314910676188729</v>
      </c>
    </row>
    <row r="27" spans="1:16" x14ac:dyDescent="0.2">
      <c r="E27" t="s">
        <v>282</v>
      </c>
      <c r="F27" s="135">
        <v>1782409.9000000001</v>
      </c>
      <c r="G27" s="395">
        <f>+F27/(F27+F26)</f>
        <v>0.49685089323811266</v>
      </c>
    </row>
    <row r="28" spans="1:16" x14ac:dyDescent="0.2">
      <c r="D28" t="s">
        <v>358</v>
      </c>
      <c r="E28" t="s">
        <v>281</v>
      </c>
      <c r="F28" s="135">
        <v>530804</v>
      </c>
      <c r="G28" s="395">
        <f>+F28/($F$28+$F$29+$F$30+$F$31)</f>
        <v>0.50203061720548481</v>
      </c>
    </row>
    <row r="29" spans="1:16" x14ac:dyDescent="0.2">
      <c r="E29" t="s">
        <v>282</v>
      </c>
      <c r="F29" s="135">
        <v>419615.2</v>
      </c>
      <c r="G29" s="395">
        <f>+F29/($F$28+$F$29+$F$30+$F$31)</f>
        <v>0.39686904741637774</v>
      </c>
    </row>
    <row r="30" spans="1:16" x14ac:dyDescent="0.2">
      <c r="E30" t="s">
        <v>283</v>
      </c>
      <c r="F30" s="135">
        <v>105201.2</v>
      </c>
      <c r="G30" s="395">
        <f>+F30/($F$28+$F$29+$F$30+$F$31)</f>
        <v>9.9498540641663691E-2</v>
      </c>
    </row>
    <row r="31" spans="1:16" x14ac:dyDescent="0.2">
      <c r="E31" t="s">
        <v>284</v>
      </c>
      <c r="F31" s="135">
        <v>1693.6</v>
      </c>
      <c r="G31" s="395">
        <f>+F31/($F$28+$F$29+$F$30+$F$31)</f>
        <v>1.6017947364737437E-3</v>
      </c>
    </row>
    <row r="34" spans="1:16" x14ac:dyDescent="0.2">
      <c r="A34" s="10" t="s">
        <v>426</v>
      </c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</row>
    <row r="35" spans="1:16" x14ac:dyDescent="0.2">
      <c r="D35" s="396"/>
    </row>
    <row r="36" spans="1:16" x14ac:dyDescent="0.2">
      <c r="D36" s="39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</sheetPr>
  <dimension ref="A1:R126"/>
  <sheetViews>
    <sheetView zoomScale="80" zoomScaleNormal="80" workbookViewId="0">
      <pane xSplit="2" ySplit="6" topLeftCell="C7" activePane="bottomRight" state="frozen"/>
      <selection activeCell="J106" sqref="J106"/>
      <selection pane="topRight" activeCell="J106" sqref="J106"/>
      <selection pane="bottomLeft" activeCell="J106" sqref="J106"/>
      <selection pane="bottomRight" activeCell="H33" sqref="H33"/>
    </sheetView>
  </sheetViews>
  <sheetFormatPr defaultColWidth="9.140625" defaultRowHeight="14.25" x14ac:dyDescent="0.2"/>
  <cols>
    <col min="1" max="1" width="8.42578125" style="132" customWidth="1"/>
    <col min="2" max="2" width="40" style="132" customWidth="1"/>
    <col min="3" max="7" width="18.7109375" style="132" customWidth="1"/>
    <col min="8" max="8" width="22" style="132" customWidth="1"/>
    <col min="9" max="11" width="14.7109375" style="132" customWidth="1"/>
    <col min="12" max="12" width="9.140625" style="132"/>
    <col min="13" max="13" width="20.42578125" style="132" customWidth="1"/>
    <col min="14" max="14" width="12.42578125" style="132" customWidth="1"/>
    <col min="15" max="18" width="15.7109375" style="132" customWidth="1"/>
    <col min="19" max="16384" width="9.140625" style="132"/>
  </cols>
  <sheetData>
    <row r="1" spans="1:18" x14ac:dyDescent="0.2">
      <c r="A1" s="295" t="s">
        <v>197</v>
      </c>
    </row>
    <row r="2" spans="1:18" x14ac:dyDescent="0.2">
      <c r="D2" s="198"/>
    </row>
    <row r="3" spans="1:18" x14ac:dyDescent="0.2">
      <c r="D3" s="198"/>
    </row>
    <row r="4" spans="1:18" x14ac:dyDescent="0.2">
      <c r="D4" s="198"/>
    </row>
    <row r="5" spans="1:18" x14ac:dyDescent="0.2">
      <c r="D5" s="198"/>
    </row>
    <row r="6" spans="1:18" ht="73.5" customHeight="1" x14ac:dyDescent="0.2">
      <c r="A6" s="288"/>
      <c r="B6" s="288"/>
      <c r="C6" s="290" t="s">
        <v>257</v>
      </c>
      <c r="D6" s="290" t="s">
        <v>90</v>
      </c>
      <c r="E6" s="290" t="s">
        <v>91</v>
      </c>
      <c r="F6" s="290" t="s">
        <v>92</v>
      </c>
    </row>
    <row r="7" spans="1:18" x14ac:dyDescent="0.2">
      <c r="A7" s="288" t="s">
        <v>13</v>
      </c>
      <c r="B7" s="173"/>
      <c r="C7" s="281"/>
      <c r="D7" s="281"/>
      <c r="E7" s="281"/>
      <c r="F7" s="281"/>
      <c r="G7" s="198"/>
      <c r="H7" s="358"/>
      <c r="M7" s="132" t="s">
        <v>366</v>
      </c>
      <c r="O7" s="281" t="s">
        <v>35</v>
      </c>
      <c r="P7" s="281" t="s">
        <v>385</v>
      </c>
      <c r="Q7" s="281" t="s">
        <v>210</v>
      </c>
      <c r="R7" s="281" t="s">
        <v>384</v>
      </c>
    </row>
    <row r="8" spans="1:18" x14ac:dyDescent="0.2">
      <c r="B8" s="173"/>
      <c r="C8" s="281"/>
      <c r="D8" s="281"/>
      <c r="E8" s="281"/>
      <c r="F8" s="281"/>
      <c r="G8" s="198"/>
      <c r="H8" s="132" t="s">
        <v>389</v>
      </c>
      <c r="I8" s="451">
        <v>2017</v>
      </c>
      <c r="O8" s="281"/>
      <c r="P8" s="281"/>
      <c r="Q8" s="281"/>
      <c r="R8" s="281"/>
    </row>
    <row r="9" spans="1:18" x14ac:dyDescent="0.2">
      <c r="A9" s="283" t="s">
        <v>23</v>
      </c>
      <c r="B9" s="284" t="s">
        <v>386</v>
      </c>
      <c r="C9" s="452">
        <v>3.47</v>
      </c>
      <c r="D9" s="453">
        <v>0.68448000000000009</v>
      </c>
      <c r="E9" s="454"/>
      <c r="F9" s="455"/>
      <c r="G9" s="198"/>
      <c r="M9" s="132" t="s">
        <v>349</v>
      </c>
      <c r="O9" s="132">
        <v>0.68448000000000009</v>
      </c>
      <c r="P9" s="132">
        <v>0.1113</v>
      </c>
      <c r="Q9" s="132">
        <v>0.22356000000000001</v>
      </c>
      <c r="R9" s="132">
        <v>3.47</v>
      </c>
    </row>
    <row r="10" spans="1:18" x14ac:dyDescent="0.2">
      <c r="A10" s="283"/>
      <c r="B10" s="284" t="s">
        <v>387</v>
      </c>
      <c r="C10" s="452">
        <v>7</v>
      </c>
      <c r="D10" s="453">
        <v>0.4145399999999998</v>
      </c>
      <c r="E10" s="454"/>
      <c r="F10" s="455"/>
      <c r="G10" s="198"/>
    </row>
    <row r="11" spans="1:18" x14ac:dyDescent="0.2">
      <c r="A11" s="283"/>
      <c r="B11" s="285" t="s">
        <v>388</v>
      </c>
      <c r="C11" s="456">
        <v>3.47</v>
      </c>
      <c r="D11" s="453">
        <v>0.68406999999999973</v>
      </c>
      <c r="E11" s="453"/>
      <c r="F11" s="455"/>
      <c r="G11" s="198"/>
      <c r="H11" s="357"/>
      <c r="I11" s="281"/>
      <c r="M11" s="132" t="s">
        <v>350</v>
      </c>
      <c r="O11" s="132">
        <v>0.68406999999999973</v>
      </c>
      <c r="P11" s="132">
        <v>0.1113</v>
      </c>
      <c r="Q11" s="132">
        <v>0.22356000000000001</v>
      </c>
      <c r="R11" s="132">
        <v>3.47</v>
      </c>
    </row>
    <row r="12" spans="1:18" x14ac:dyDescent="0.2">
      <c r="A12" s="283"/>
      <c r="B12" s="285" t="s">
        <v>16</v>
      </c>
      <c r="C12" s="456">
        <v>15</v>
      </c>
      <c r="D12" s="453">
        <v>0.41858000000000012</v>
      </c>
      <c r="E12" s="453"/>
      <c r="F12" s="455"/>
      <c r="G12" s="198"/>
      <c r="H12" s="357"/>
      <c r="I12" s="281"/>
    </row>
    <row r="13" spans="1:18" x14ac:dyDescent="0.2">
      <c r="A13" s="283"/>
      <c r="B13" s="285" t="s">
        <v>251</v>
      </c>
      <c r="C13" s="456">
        <v>6</v>
      </c>
      <c r="D13" s="453">
        <v>0.25419999999999981</v>
      </c>
      <c r="E13" s="453"/>
      <c r="F13" s="455"/>
      <c r="G13" s="198"/>
      <c r="H13" s="357"/>
      <c r="I13" s="281"/>
      <c r="M13" s="132" t="s">
        <v>291</v>
      </c>
      <c r="O13" s="132">
        <v>0.4145399999999998</v>
      </c>
      <c r="P13" s="132">
        <v>0.1113</v>
      </c>
      <c r="Q13" s="132">
        <v>0.22356000000000001</v>
      </c>
      <c r="R13" s="132">
        <v>7</v>
      </c>
    </row>
    <row r="14" spans="1:18" x14ac:dyDescent="0.2">
      <c r="A14" s="283"/>
      <c r="B14" s="285"/>
      <c r="C14" s="456"/>
      <c r="D14" s="453"/>
      <c r="E14" s="453"/>
      <c r="F14" s="455"/>
      <c r="G14" s="198"/>
      <c r="M14" s="132" t="s">
        <v>351</v>
      </c>
      <c r="O14" s="132">
        <v>0.41858000000000012</v>
      </c>
      <c r="P14" s="132">
        <v>0.1113</v>
      </c>
      <c r="Q14" s="132">
        <v>0.22356000000000001</v>
      </c>
      <c r="R14" s="132">
        <v>15</v>
      </c>
    </row>
    <row r="15" spans="1:18" x14ac:dyDescent="0.2">
      <c r="A15" s="283"/>
      <c r="B15" s="286" t="s">
        <v>295</v>
      </c>
      <c r="C15" s="457"/>
      <c r="D15" s="453">
        <v>0.30164000000000019</v>
      </c>
      <c r="E15" s="355"/>
      <c r="F15" s="458"/>
      <c r="G15" s="198"/>
      <c r="M15" s="132" t="s">
        <v>352</v>
      </c>
      <c r="O15" s="132">
        <v>0.41844999999999954</v>
      </c>
      <c r="P15" s="132">
        <v>0.1113</v>
      </c>
      <c r="Q15" s="132">
        <v>0.22356000000000001</v>
      </c>
      <c r="R15" s="132">
        <v>15</v>
      </c>
    </row>
    <row r="16" spans="1:18" x14ac:dyDescent="0.2">
      <c r="A16" s="283"/>
      <c r="B16" s="286" t="s">
        <v>296</v>
      </c>
      <c r="C16" s="457"/>
      <c r="D16" s="453">
        <v>0.26579000000000003</v>
      </c>
      <c r="E16" s="355"/>
      <c r="F16" s="458"/>
      <c r="G16" s="198"/>
      <c r="M16" s="132">
        <v>27</v>
      </c>
      <c r="O16" s="132">
        <v>0.25419999999999981</v>
      </c>
      <c r="P16" s="132">
        <v>0.1113</v>
      </c>
      <c r="Q16" s="132">
        <v>0.22356000000000001</v>
      </c>
      <c r="R16" s="132">
        <v>6</v>
      </c>
    </row>
    <row r="17" spans="1:18" x14ac:dyDescent="0.2">
      <c r="A17" s="283"/>
      <c r="B17" s="285" t="s">
        <v>17</v>
      </c>
      <c r="C17" s="456">
        <v>250</v>
      </c>
      <c r="D17" s="453"/>
      <c r="E17" s="355"/>
      <c r="F17" s="458"/>
      <c r="G17" s="198"/>
      <c r="H17" s="464" t="s">
        <v>264</v>
      </c>
      <c r="I17" s="464"/>
      <c r="M17" s="132" t="s">
        <v>353</v>
      </c>
      <c r="N17" s="132" t="s">
        <v>281</v>
      </c>
      <c r="O17" s="132">
        <v>0.30164000000000019</v>
      </c>
      <c r="P17" s="132">
        <v>0</v>
      </c>
      <c r="Q17" s="132">
        <v>0.22356000000000001</v>
      </c>
      <c r="R17" s="132">
        <v>250</v>
      </c>
    </row>
    <row r="18" spans="1:18" x14ac:dyDescent="0.2">
      <c r="A18" s="283"/>
      <c r="B18" s="285"/>
      <c r="C18" s="456"/>
      <c r="D18" s="453"/>
      <c r="E18" s="355"/>
      <c r="F18" s="458"/>
      <c r="G18" s="198"/>
      <c r="H18" s="354"/>
      <c r="I18" s="281"/>
      <c r="N18" s="132" t="s">
        <v>282</v>
      </c>
      <c r="O18" s="132">
        <v>0.26579000000000003</v>
      </c>
      <c r="P18" s="132">
        <v>0</v>
      </c>
      <c r="Q18" s="132">
        <v>0.22356000000000001</v>
      </c>
    </row>
    <row r="19" spans="1:18" x14ac:dyDescent="0.2">
      <c r="A19" s="283"/>
      <c r="B19" s="286" t="s">
        <v>297</v>
      </c>
      <c r="C19" s="457"/>
      <c r="D19" s="453">
        <v>0.11876999999999993</v>
      </c>
      <c r="E19" s="355"/>
      <c r="F19" s="458"/>
      <c r="G19" s="198"/>
      <c r="H19" s="349" t="s">
        <v>202</v>
      </c>
      <c r="M19" s="132" t="s">
        <v>354</v>
      </c>
      <c r="N19" s="132" t="s">
        <v>281</v>
      </c>
      <c r="O19" s="132">
        <v>0.30140999999999996</v>
      </c>
      <c r="P19" s="132">
        <v>0</v>
      </c>
      <c r="Q19" s="132">
        <v>0.22356000000000001</v>
      </c>
      <c r="R19" s="132">
        <v>250</v>
      </c>
    </row>
    <row r="20" spans="1:18" x14ac:dyDescent="0.2">
      <c r="A20" s="283"/>
      <c r="B20" s="286" t="s">
        <v>298</v>
      </c>
      <c r="C20" s="457"/>
      <c r="D20" s="453">
        <v>0.10631999999999978</v>
      </c>
      <c r="E20" s="355"/>
      <c r="F20" s="458"/>
      <c r="G20" s="198"/>
      <c r="H20" s="350" t="s">
        <v>183</v>
      </c>
      <c r="I20" s="198">
        <v>0.10643</v>
      </c>
      <c r="J20" s="373" t="s">
        <v>292</v>
      </c>
      <c r="N20" s="132" t="s">
        <v>282</v>
      </c>
      <c r="O20" s="132">
        <v>0.26555999999999991</v>
      </c>
      <c r="P20" s="132">
        <v>0</v>
      </c>
      <c r="Q20" s="132">
        <v>0.22356000000000001</v>
      </c>
    </row>
    <row r="21" spans="1:18" x14ac:dyDescent="0.2">
      <c r="A21" s="283"/>
      <c r="B21" s="286" t="s">
        <v>299</v>
      </c>
      <c r="C21" s="457"/>
      <c r="D21" s="453">
        <v>8.1539999999999918E-2</v>
      </c>
      <c r="E21" s="355"/>
      <c r="F21" s="458"/>
      <c r="G21" s="198"/>
      <c r="H21" s="351" t="s">
        <v>28</v>
      </c>
      <c r="I21" s="198">
        <v>3.7179999999999998E-2</v>
      </c>
      <c r="J21" s="373" t="s">
        <v>292</v>
      </c>
      <c r="K21" s="291"/>
      <c r="M21" s="132" t="s">
        <v>355</v>
      </c>
      <c r="N21" s="132" t="s">
        <v>281</v>
      </c>
      <c r="O21" s="132">
        <v>0.30076999999999998</v>
      </c>
      <c r="P21" s="132">
        <v>0</v>
      </c>
      <c r="Q21" s="132">
        <v>0</v>
      </c>
      <c r="R21" s="132">
        <v>500</v>
      </c>
    </row>
    <row r="22" spans="1:18" x14ac:dyDescent="0.2">
      <c r="A22" s="283"/>
      <c r="B22" s="286" t="s">
        <v>300</v>
      </c>
      <c r="C22" s="457"/>
      <c r="D22" s="453">
        <v>6.5230000000000204E-2</v>
      </c>
      <c r="E22" s="355"/>
      <c r="F22" s="458"/>
      <c r="G22" s="198"/>
      <c r="H22" s="185"/>
      <c r="J22" s="373"/>
      <c r="K22" s="291"/>
      <c r="N22" s="132" t="s">
        <v>282</v>
      </c>
      <c r="O22" s="132">
        <v>0.26500000000000001</v>
      </c>
      <c r="P22" s="132">
        <v>0</v>
      </c>
      <c r="Q22" s="132">
        <v>0</v>
      </c>
    </row>
    <row r="23" spans="1:18" x14ac:dyDescent="0.2">
      <c r="A23" s="283"/>
      <c r="B23" s="286" t="s">
        <v>301</v>
      </c>
      <c r="C23" s="457"/>
      <c r="D23" s="453">
        <v>4.3479999999999935E-2</v>
      </c>
      <c r="E23" s="355"/>
      <c r="F23" s="458"/>
      <c r="G23" s="198"/>
      <c r="H23" s="132" t="s">
        <v>210</v>
      </c>
      <c r="I23" s="198">
        <v>0.21379000000000001</v>
      </c>
      <c r="J23" s="373" t="s">
        <v>292</v>
      </c>
      <c r="K23" s="291"/>
      <c r="M23" s="132" t="s">
        <v>356</v>
      </c>
      <c r="N23" s="132" t="s">
        <v>281</v>
      </c>
      <c r="O23" s="132">
        <v>0.30168000000000023</v>
      </c>
      <c r="P23" s="132">
        <v>0</v>
      </c>
      <c r="Q23" s="132">
        <v>0.22356000000000001</v>
      </c>
      <c r="R23" s="132">
        <v>250</v>
      </c>
    </row>
    <row r="24" spans="1:18" x14ac:dyDescent="0.2">
      <c r="A24" s="283"/>
      <c r="B24" s="286" t="s">
        <v>302</v>
      </c>
      <c r="C24" s="457"/>
      <c r="D24" s="453">
        <v>1.6300000000000078E-2</v>
      </c>
      <c r="E24" s="355"/>
      <c r="F24" s="458"/>
      <c r="G24" s="198"/>
      <c r="J24" s="291"/>
      <c r="K24" s="291"/>
      <c r="N24" s="132" t="s">
        <v>282</v>
      </c>
      <c r="O24" s="132">
        <v>0.26581999999999989</v>
      </c>
      <c r="P24" s="132">
        <v>0</v>
      </c>
      <c r="Q24" s="132">
        <v>0.22356000000000001</v>
      </c>
    </row>
    <row r="25" spans="1:18" x14ac:dyDescent="0.2">
      <c r="A25" s="283"/>
      <c r="B25" s="285" t="s">
        <v>303</v>
      </c>
      <c r="C25" s="456">
        <v>1300</v>
      </c>
      <c r="D25" s="453"/>
      <c r="E25" s="355">
        <v>0.36163000000000001</v>
      </c>
      <c r="F25" s="458">
        <v>6781</v>
      </c>
      <c r="G25" s="198"/>
      <c r="J25" s="291"/>
      <c r="K25" s="291"/>
      <c r="M25" s="132" t="s">
        <v>357</v>
      </c>
      <c r="N25" s="132" t="s">
        <v>281</v>
      </c>
      <c r="O25" s="132">
        <v>0.30141000000000001</v>
      </c>
      <c r="P25" s="132">
        <v>0</v>
      </c>
      <c r="Q25" s="132">
        <v>0.22356000000000001</v>
      </c>
      <c r="R25" s="132">
        <v>250</v>
      </c>
    </row>
    <row r="26" spans="1:18" x14ac:dyDescent="0.2">
      <c r="A26" s="283"/>
      <c r="B26" s="285"/>
      <c r="C26" s="456"/>
      <c r="D26" s="453"/>
      <c r="E26" s="355"/>
      <c r="F26" s="458"/>
      <c r="G26" s="198"/>
      <c r="H26" s="465" t="s">
        <v>192</v>
      </c>
      <c r="I26" s="465"/>
      <c r="J26" s="291"/>
      <c r="K26" s="291"/>
      <c r="N26" s="132" t="s">
        <v>282</v>
      </c>
      <c r="O26" s="132">
        <v>0.26555999999999991</v>
      </c>
      <c r="P26" s="132">
        <v>0</v>
      </c>
      <c r="Q26" s="132">
        <v>0.22356000000000001</v>
      </c>
    </row>
    <row r="27" spans="1:18" x14ac:dyDescent="0.2">
      <c r="A27" s="283"/>
      <c r="B27" s="285" t="s">
        <v>20</v>
      </c>
      <c r="C27" s="456">
        <v>15</v>
      </c>
      <c r="D27" s="453">
        <v>0.41844999999999954</v>
      </c>
      <c r="E27" s="355"/>
      <c r="F27" s="458"/>
      <c r="G27" s="198"/>
      <c r="J27" s="291"/>
      <c r="K27" s="291"/>
      <c r="M27" s="132" t="s">
        <v>358</v>
      </c>
      <c r="N27" s="132" t="s">
        <v>281</v>
      </c>
      <c r="O27" s="132">
        <v>0.11876999999999993</v>
      </c>
      <c r="P27" s="132">
        <v>0</v>
      </c>
      <c r="Q27" s="132">
        <v>0.22356000000000001</v>
      </c>
      <c r="R27" s="132">
        <v>1300</v>
      </c>
    </row>
    <row r="28" spans="1:18" x14ac:dyDescent="0.2">
      <c r="A28" s="283"/>
      <c r="B28" s="285"/>
      <c r="C28" s="456"/>
      <c r="D28" s="453"/>
      <c r="E28" s="355"/>
      <c r="F28" s="458"/>
      <c r="G28" s="198"/>
      <c r="H28" s="356">
        <v>2018</v>
      </c>
      <c r="I28" s="459">
        <v>4.1575520505524224E-2</v>
      </c>
      <c r="J28" s="460" t="s">
        <v>418</v>
      </c>
      <c r="K28" s="291"/>
      <c r="N28" s="132" t="s">
        <v>282</v>
      </c>
      <c r="O28" s="132">
        <v>0.10631999999999978</v>
      </c>
      <c r="P28" s="132">
        <v>0</v>
      </c>
      <c r="Q28" s="132">
        <v>0.22356000000000001</v>
      </c>
    </row>
    <row r="29" spans="1:18" x14ac:dyDescent="0.2">
      <c r="A29" s="283"/>
      <c r="B29" s="286" t="s">
        <v>304</v>
      </c>
      <c r="C29" s="457"/>
      <c r="D29" s="453">
        <v>0.30168000000000023</v>
      </c>
      <c r="E29" s="355"/>
      <c r="F29" s="458"/>
      <c r="G29" s="198"/>
      <c r="J29" s="291"/>
      <c r="K29" s="291"/>
      <c r="N29" s="132" t="s">
        <v>283</v>
      </c>
      <c r="O29" s="132">
        <v>8.1539999999999918E-2</v>
      </c>
      <c r="P29" s="132">
        <v>0</v>
      </c>
      <c r="Q29" s="132">
        <v>0.22356000000000001</v>
      </c>
    </row>
    <row r="30" spans="1:18" x14ac:dyDescent="0.2">
      <c r="A30" s="283"/>
      <c r="B30" s="286" t="s">
        <v>305</v>
      </c>
      <c r="C30" s="457"/>
      <c r="D30" s="453">
        <v>0.26581999999999989</v>
      </c>
      <c r="E30" s="355"/>
      <c r="F30" s="458"/>
      <c r="G30" s="198"/>
      <c r="J30" s="291"/>
      <c r="K30" s="291"/>
      <c r="N30" s="132" t="s">
        <v>284</v>
      </c>
      <c r="O30" s="132">
        <v>6.5230000000000204E-2</v>
      </c>
      <c r="P30" s="132">
        <v>0</v>
      </c>
      <c r="Q30" s="132">
        <v>0.22356000000000001</v>
      </c>
    </row>
    <row r="31" spans="1:18" x14ac:dyDescent="0.2">
      <c r="A31" s="283"/>
      <c r="B31" s="285" t="s">
        <v>306</v>
      </c>
      <c r="C31" s="456">
        <v>250</v>
      </c>
      <c r="D31" s="453"/>
      <c r="E31" s="355"/>
      <c r="F31" s="458"/>
      <c r="G31" s="198"/>
      <c r="J31" s="291"/>
      <c r="K31" s="291"/>
      <c r="N31" s="132" t="s">
        <v>285</v>
      </c>
      <c r="O31" s="132">
        <v>4.3479999999999935E-2</v>
      </c>
      <c r="P31" s="132">
        <v>0</v>
      </c>
      <c r="Q31" s="132">
        <v>0.22356000000000001</v>
      </c>
    </row>
    <row r="32" spans="1:18" x14ac:dyDescent="0.2">
      <c r="A32" s="283"/>
      <c r="B32" s="285"/>
      <c r="C32" s="456"/>
      <c r="D32" s="453"/>
      <c r="E32" s="355"/>
      <c r="F32" s="458"/>
      <c r="G32" s="198"/>
      <c r="J32" s="291"/>
      <c r="K32" s="291"/>
      <c r="N32" s="132" t="s">
        <v>286</v>
      </c>
      <c r="O32" s="132">
        <v>1.6300000000000078E-2</v>
      </c>
      <c r="P32" s="132">
        <v>0</v>
      </c>
      <c r="Q32" s="132">
        <v>0.22356000000000001</v>
      </c>
    </row>
    <row r="33" spans="1:18" x14ac:dyDescent="0.2">
      <c r="A33" s="283"/>
      <c r="B33" s="286" t="s">
        <v>307</v>
      </c>
      <c r="C33" s="457"/>
      <c r="D33" s="453">
        <v>0.11870999999999998</v>
      </c>
      <c r="E33" s="355"/>
      <c r="F33" s="458"/>
      <c r="G33" s="198"/>
      <c r="J33" s="291"/>
      <c r="K33" s="291"/>
      <c r="M33" s="132" t="s">
        <v>359</v>
      </c>
      <c r="N33" s="132" t="s">
        <v>281</v>
      </c>
      <c r="O33" s="132">
        <v>0.11870999999999998</v>
      </c>
      <c r="P33" s="132">
        <v>0</v>
      </c>
      <c r="Q33" s="132">
        <v>0.22356000000000001</v>
      </c>
      <c r="R33" s="132">
        <v>1300</v>
      </c>
    </row>
    <row r="34" spans="1:18" x14ac:dyDescent="0.2">
      <c r="A34" s="283"/>
      <c r="B34" s="286" t="s">
        <v>308</v>
      </c>
      <c r="C34" s="457"/>
      <c r="D34" s="453">
        <v>0.10626000000000008</v>
      </c>
      <c r="E34" s="355"/>
      <c r="F34" s="458"/>
      <c r="G34" s="198"/>
      <c r="H34" s="353"/>
      <c r="I34" s="198"/>
      <c r="K34" s="291"/>
      <c r="N34" s="132" t="s">
        <v>282</v>
      </c>
      <c r="O34" s="132">
        <v>0.10626000000000008</v>
      </c>
      <c r="P34" s="132">
        <v>0</v>
      </c>
      <c r="Q34" s="132">
        <v>0.22356000000000001</v>
      </c>
    </row>
    <row r="35" spans="1:18" x14ac:dyDescent="0.2">
      <c r="A35" s="283"/>
      <c r="B35" s="286" t="s">
        <v>309</v>
      </c>
      <c r="C35" s="457"/>
      <c r="D35" s="453">
        <v>8.1489999999999896E-2</v>
      </c>
      <c r="E35" s="355"/>
      <c r="F35" s="458"/>
      <c r="G35" s="198"/>
      <c r="H35" s="281"/>
      <c r="I35" s="389"/>
      <c r="K35" s="291"/>
      <c r="N35" s="132" t="s">
        <v>283</v>
      </c>
      <c r="O35" s="132">
        <v>8.1489999999999896E-2</v>
      </c>
      <c r="P35" s="132">
        <v>0</v>
      </c>
      <c r="Q35" s="132">
        <v>0.22356000000000001</v>
      </c>
    </row>
    <row r="36" spans="1:18" x14ac:dyDescent="0.2">
      <c r="A36" s="283"/>
      <c r="B36" s="286" t="s">
        <v>310</v>
      </c>
      <c r="C36" s="457"/>
      <c r="D36" s="453">
        <v>6.5190000000000164E-2</v>
      </c>
      <c r="E36" s="355"/>
      <c r="F36" s="458"/>
      <c r="G36" s="198"/>
      <c r="J36" s="291"/>
      <c r="K36" s="291"/>
      <c r="N36" s="132" t="s">
        <v>284</v>
      </c>
      <c r="O36" s="132">
        <v>6.5190000000000164E-2</v>
      </c>
      <c r="P36" s="132">
        <v>0</v>
      </c>
      <c r="Q36" s="132">
        <v>0.22356000000000001</v>
      </c>
    </row>
    <row r="37" spans="1:18" x14ac:dyDescent="0.2">
      <c r="A37" s="283"/>
      <c r="B37" s="286" t="s">
        <v>311</v>
      </c>
      <c r="C37" s="457"/>
      <c r="D37" s="453">
        <v>4.3470000000000189E-2</v>
      </c>
      <c r="E37" s="355"/>
      <c r="F37" s="458"/>
      <c r="G37" s="198"/>
      <c r="J37" s="291"/>
      <c r="K37" s="291"/>
      <c r="N37" s="132" t="s">
        <v>285</v>
      </c>
      <c r="O37" s="132">
        <v>4.3470000000000189E-2</v>
      </c>
      <c r="P37" s="132">
        <v>0</v>
      </c>
      <c r="Q37" s="132">
        <v>0.22356000000000001</v>
      </c>
    </row>
    <row r="38" spans="1:18" x14ac:dyDescent="0.2">
      <c r="A38" s="283"/>
      <c r="B38" s="286" t="s">
        <v>312</v>
      </c>
      <c r="C38" s="457"/>
      <c r="D38" s="453">
        <v>1.6289999999999916E-2</v>
      </c>
      <c r="E38" s="355"/>
      <c r="F38" s="458"/>
      <c r="G38" s="198"/>
      <c r="K38" s="291"/>
      <c r="N38" s="132" t="s">
        <v>286</v>
      </c>
      <c r="O38" s="132">
        <v>1.6289999999999916E-2</v>
      </c>
      <c r="P38" s="132">
        <v>0</v>
      </c>
      <c r="Q38" s="132">
        <v>0.22356000000000001</v>
      </c>
    </row>
    <row r="39" spans="1:18" x14ac:dyDescent="0.2">
      <c r="A39" s="283"/>
      <c r="B39" s="285" t="s">
        <v>313</v>
      </c>
      <c r="C39" s="456">
        <v>1300</v>
      </c>
      <c r="D39" s="453"/>
      <c r="E39" s="355">
        <v>0.36163000000000001</v>
      </c>
      <c r="F39" s="458">
        <v>11213</v>
      </c>
      <c r="G39" s="198"/>
      <c r="K39" s="292"/>
      <c r="M39" s="132" t="s">
        <v>360</v>
      </c>
      <c r="N39" s="132" t="s">
        <v>281</v>
      </c>
      <c r="O39" s="132">
        <v>0.11817999999999999</v>
      </c>
      <c r="P39" s="132">
        <v>0</v>
      </c>
      <c r="Q39" s="132">
        <v>0</v>
      </c>
      <c r="R39" s="132">
        <v>1550</v>
      </c>
    </row>
    <row r="40" spans="1:18" x14ac:dyDescent="0.2">
      <c r="A40" s="283"/>
      <c r="B40" s="285"/>
      <c r="C40" s="456"/>
      <c r="D40" s="453"/>
      <c r="E40" s="355"/>
      <c r="F40" s="458"/>
      <c r="G40" s="198"/>
      <c r="K40" s="461"/>
      <c r="N40" s="132" t="s">
        <v>282</v>
      </c>
      <c r="O40" s="132">
        <v>0.10579</v>
      </c>
      <c r="P40" s="132">
        <v>0</v>
      </c>
      <c r="Q40" s="132">
        <v>0</v>
      </c>
    </row>
    <row r="41" spans="1:18" x14ac:dyDescent="0.2">
      <c r="A41" s="283"/>
      <c r="B41" s="286" t="s">
        <v>314</v>
      </c>
      <c r="C41" s="457"/>
      <c r="D41" s="453">
        <v>0.30141000000000001</v>
      </c>
      <c r="E41" s="355"/>
      <c r="F41" s="458"/>
      <c r="G41" s="198"/>
      <c r="I41" s="459"/>
      <c r="J41" s="373"/>
      <c r="K41" s="292"/>
      <c r="N41" s="132" t="s">
        <v>283</v>
      </c>
      <c r="O41" s="132">
        <v>8.1119999999999998E-2</v>
      </c>
      <c r="P41" s="132">
        <v>0</v>
      </c>
      <c r="Q41" s="132">
        <v>0</v>
      </c>
    </row>
    <row r="42" spans="1:18" x14ac:dyDescent="0.2">
      <c r="A42" s="283"/>
      <c r="B42" s="286" t="s">
        <v>315</v>
      </c>
      <c r="C42" s="457"/>
      <c r="D42" s="453">
        <v>0.26555999999999991</v>
      </c>
      <c r="E42" s="355"/>
      <c r="F42" s="458"/>
      <c r="G42" s="198"/>
      <c r="I42" s="459"/>
      <c r="J42" s="373"/>
      <c r="N42" s="132" t="s">
        <v>284</v>
      </c>
      <c r="O42" s="132">
        <v>6.4899999999999999E-2</v>
      </c>
      <c r="P42" s="132">
        <v>0</v>
      </c>
      <c r="Q42" s="132">
        <v>0</v>
      </c>
    </row>
    <row r="43" spans="1:18" x14ac:dyDescent="0.2">
      <c r="A43" s="283"/>
      <c r="B43" s="284" t="s">
        <v>316</v>
      </c>
      <c r="C43" s="452">
        <v>250</v>
      </c>
      <c r="D43" s="453"/>
      <c r="E43" s="355"/>
      <c r="F43" s="458"/>
      <c r="G43" s="198"/>
      <c r="H43" s="353"/>
      <c r="I43" s="352"/>
      <c r="J43" s="291"/>
      <c r="N43" s="132" t="s">
        <v>285</v>
      </c>
      <c r="O43" s="132">
        <v>4.3270000000000003E-2</v>
      </c>
      <c r="P43" s="132">
        <v>0</v>
      </c>
      <c r="Q43" s="132">
        <v>0</v>
      </c>
    </row>
    <row r="44" spans="1:18" x14ac:dyDescent="0.2">
      <c r="A44" s="283"/>
      <c r="B44" s="284"/>
      <c r="C44" s="452"/>
      <c r="D44" s="453"/>
      <c r="E44" s="355"/>
      <c r="F44" s="458"/>
      <c r="G44" s="198"/>
      <c r="N44" s="132" t="s">
        <v>286</v>
      </c>
      <c r="O44" s="132">
        <v>1.6219999999999998E-2</v>
      </c>
      <c r="P44" s="132">
        <v>0</v>
      </c>
      <c r="Q44" s="132">
        <v>0</v>
      </c>
    </row>
    <row r="45" spans="1:18" x14ac:dyDescent="0.2">
      <c r="A45" s="283"/>
      <c r="B45" s="286" t="s">
        <v>317</v>
      </c>
      <c r="C45" s="457"/>
      <c r="D45" s="453">
        <v>0.11869999999999997</v>
      </c>
      <c r="E45" s="355"/>
      <c r="F45" s="458"/>
      <c r="G45" s="198"/>
      <c r="M45" s="132" t="s">
        <v>361</v>
      </c>
      <c r="N45" s="132" t="s">
        <v>281</v>
      </c>
      <c r="O45" s="132">
        <v>0.11855999999999997</v>
      </c>
      <c r="P45" s="132">
        <v>0</v>
      </c>
      <c r="Q45" s="132">
        <v>0.22356000000000001</v>
      </c>
      <c r="R45" s="132">
        <v>1300</v>
      </c>
    </row>
    <row r="46" spans="1:18" x14ac:dyDescent="0.2">
      <c r="A46" s="283"/>
      <c r="B46" s="286" t="s">
        <v>318</v>
      </c>
      <c r="C46" s="457"/>
      <c r="D46" s="453">
        <v>0.10624999999999987</v>
      </c>
      <c r="E46" s="355"/>
      <c r="F46" s="458"/>
      <c r="G46" s="198"/>
      <c r="N46" s="132" t="s">
        <v>282</v>
      </c>
      <c r="O46" s="132">
        <v>0.10611999999999988</v>
      </c>
      <c r="P46" s="132">
        <v>0</v>
      </c>
      <c r="Q46" s="132">
        <v>0.22356000000000001</v>
      </c>
    </row>
    <row r="47" spans="1:18" x14ac:dyDescent="0.2">
      <c r="A47" s="283"/>
      <c r="B47" s="286" t="s">
        <v>319</v>
      </c>
      <c r="C47" s="457"/>
      <c r="D47" s="453">
        <v>8.1480000000000052E-2</v>
      </c>
      <c r="E47" s="355"/>
      <c r="F47" s="458"/>
      <c r="G47" s="198"/>
      <c r="N47" s="132" t="s">
        <v>283</v>
      </c>
      <c r="O47" s="132">
        <v>8.1380000000000105E-2</v>
      </c>
      <c r="P47" s="132">
        <v>0</v>
      </c>
      <c r="Q47" s="132">
        <v>0.22356000000000001</v>
      </c>
    </row>
    <row r="48" spans="1:18" x14ac:dyDescent="0.2">
      <c r="A48" s="283"/>
      <c r="B48" s="286" t="s">
        <v>320</v>
      </c>
      <c r="C48" s="457"/>
      <c r="D48" s="453">
        <v>6.5179999999999821E-2</v>
      </c>
      <c r="E48" s="355"/>
      <c r="F48" s="458"/>
      <c r="G48" s="198"/>
      <c r="N48" s="132" t="s">
        <v>284</v>
      </c>
      <c r="O48" s="132">
        <v>6.5099999999999936E-2</v>
      </c>
      <c r="P48" s="132">
        <v>0</v>
      </c>
      <c r="Q48" s="132">
        <v>0.22356000000000001</v>
      </c>
    </row>
    <row r="49" spans="1:18" x14ac:dyDescent="0.2">
      <c r="A49" s="283"/>
      <c r="B49" s="286" t="s">
        <v>321</v>
      </c>
      <c r="C49" s="457"/>
      <c r="D49" s="453">
        <v>4.3450000000000016E-2</v>
      </c>
      <c r="E49" s="355"/>
      <c r="F49" s="458"/>
      <c r="G49" s="198"/>
      <c r="N49" s="132" t="s">
        <v>285</v>
      </c>
      <c r="O49" s="132">
        <v>4.3400000000000022E-2</v>
      </c>
      <c r="P49" s="132">
        <v>0</v>
      </c>
      <c r="Q49" s="132">
        <v>0.22356000000000001</v>
      </c>
    </row>
    <row r="50" spans="1:18" x14ac:dyDescent="0.2">
      <c r="A50" s="283"/>
      <c r="B50" s="286" t="s">
        <v>322</v>
      </c>
      <c r="C50" s="457"/>
      <c r="D50" s="453">
        <v>1.6299999999999912E-2</v>
      </c>
      <c r="E50" s="355"/>
      <c r="F50" s="458"/>
      <c r="G50" s="198"/>
      <c r="N50" s="132" t="s">
        <v>286</v>
      </c>
      <c r="O50" s="132">
        <v>1.6279999999999906E-2</v>
      </c>
      <c r="P50" s="132">
        <v>0</v>
      </c>
      <c r="Q50" s="132">
        <v>0.22356000000000001</v>
      </c>
    </row>
    <row r="51" spans="1:18" x14ac:dyDescent="0.2">
      <c r="A51" s="283"/>
      <c r="B51" s="284" t="s">
        <v>323</v>
      </c>
      <c r="C51" s="452">
        <v>1300</v>
      </c>
      <c r="D51" s="453"/>
      <c r="E51" s="355">
        <v>0.10208</v>
      </c>
      <c r="F51" s="458">
        <f>2868+4805</f>
        <v>7673</v>
      </c>
      <c r="G51" s="198"/>
      <c r="H51" s="353"/>
      <c r="I51" s="198"/>
      <c r="M51" s="132" t="s">
        <v>362</v>
      </c>
      <c r="N51" s="132" t="s">
        <v>281</v>
      </c>
      <c r="O51" s="132">
        <v>0.11869999999999997</v>
      </c>
      <c r="P51" s="132">
        <v>0</v>
      </c>
      <c r="Q51" s="132">
        <v>0.22356000000000001</v>
      </c>
      <c r="R51" s="132">
        <v>1300</v>
      </c>
    </row>
    <row r="52" spans="1:18" x14ac:dyDescent="0.2">
      <c r="A52" s="283"/>
      <c r="B52" s="284"/>
      <c r="C52" s="452"/>
      <c r="D52" s="453"/>
      <c r="E52" s="355"/>
      <c r="F52" s="458"/>
      <c r="G52" s="198"/>
      <c r="H52" s="353"/>
      <c r="J52" s="198"/>
      <c r="N52" s="132" t="s">
        <v>282</v>
      </c>
      <c r="O52" s="132">
        <v>0.10624999999999987</v>
      </c>
      <c r="P52" s="132">
        <v>0</v>
      </c>
      <c r="Q52" s="132">
        <v>0.22356000000000001</v>
      </c>
    </row>
    <row r="53" spans="1:18" x14ac:dyDescent="0.2">
      <c r="A53" s="287"/>
      <c r="B53" s="285"/>
      <c r="C53" s="456"/>
      <c r="D53" s="453"/>
      <c r="E53" s="355"/>
      <c r="F53" s="458"/>
      <c r="G53" s="198"/>
      <c r="H53" s="353"/>
      <c r="J53" s="198"/>
      <c r="N53" s="132" t="s">
        <v>283</v>
      </c>
      <c r="O53" s="132">
        <v>8.1480000000000052E-2</v>
      </c>
      <c r="P53" s="132">
        <v>0</v>
      </c>
      <c r="Q53" s="132">
        <v>0.22356000000000001</v>
      </c>
    </row>
    <row r="54" spans="1:18" x14ac:dyDescent="0.2">
      <c r="A54" s="288" t="s">
        <v>24</v>
      </c>
      <c r="B54" s="286" t="s">
        <v>324</v>
      </c>
      <c r="C54" s="456"/>
      <c r="D54" s="453">
        <v>0.30076999999999998</v>
      </c>
      <c r="E54" s="355"/>
      <c r="F54" s="458"/>
      <c r="G54" s="198"/>
      <c r="H54" s="353"/>
      <c r="J54" s="198"/>
      <c r="N54" s="132" t="s">
        <v>284</v>
      </c>
      <c r="O54" s="132">
        <v>6.5179999999999821E-2</v>
      </c>
      <c r="P54" s="132">
        <v>0</v>
      </c>
      <c r="Q54" s="132">
        <v>0.22356000000000001</v>
      </c>
    </row>
    <row r="55" spans="1:18" x14ac:dyDescent="0.2">
      <c r="A55" s="287"/>
      <c r="B55" s="286" t="s">
        <v>325</v>
      </c>
      <c r="C55" s="456"/>
      <c r="D55" s="453">
        <v>0.26500000000000001</v>
      </c>
      <c r="E55" s="355"/>
      <c r="F55" s="458"/>
      <c r="G55" s="198"/>
      <c r="H55" s="353"/>
      <c r="J55" s="198"/>
      <c r="N55" s="132" t="s">
        <v>285</v>
      </c>
      <c r="O55" s="132">
        <v>4.3450000000000016E-2</v>
      </c>
      <c r="P55" s="132">
        <v>0</v>
      </c>
      <c r="Q55" s="132">
        <v>0.22356000000000001</v>
      </c>
    </row>
    <row r="56" spans="1:18" x14ac:dyDescent="0.2">
      <c r="A56" s="287"/>
      <c r="B56" s="285" t="s">
        <v>326</v>
      </c>
      <c r="C56" s="456">
        <v>500</v>
      </c>
      <c r="D56" s="453"/>
      <c r="E56" s="355"/>
      <c r="F56" s="355"/>
      <c r="G56" s="198"/>
      <c r="H56" s="353"/>
      <c r="J56" s="198"/>
      <c r="N56" s="132" t="s">
        <v>286</v>
      </c>
      <c r="O56" s="132">
        <v>1.6299999999999912E-2</v>
      </c>
      <c r="P56" s="132">
        <v>0</v>
      </c>
      <c r="Q56" s="132">
        <v>0.22356000000000001</v>
      </c>
    </row>
    <row r="57" spans="1:18" x14ac:dyDescent="0.2">
      <c r="A57" s="287"/>
      <c r="B57" s="285"/>
      <c r="C57" s="456"/>
      <c r="D57" s="453"/>
      <c r="E57" s="355"/>
      <c r="F57" s="458"/>
      <c r="G57" s="198"/>
      <c r="H57" s="198"/>
      <c r="I57" s="198"/>
      <c r="J57" s="198"/>
      <c r="M57" s="132" t="s">
        <v>363</v>
      </c>
      <c r="N57" s="132" t="s">
        <v>281</v>
      </c>
      <c r="O57" s="132">
        <v>0.11817999999999999</v>
      </c>
      <c r="P57" s="132">
        <v>0</v>
      </c>
      <c r="Q57" s="132">
        <v>0</v>
      </c>
      <c r="R57" s="132">
        <v>1550</v>
      </c>
    </row>
    <row r="58" spans="1:18" x14ac:dyDescent="0.2">
      <c r="A58" s="288"/>
      <c r="B58" s="286" t="s">
        <v>327</v>
      </c>
      <c r="C58" s="457"/>
      <c r="D58" s="453">
        <v>0.11817999999999999</v>
      </c>
      <c r="E58" s="355"/>
      <c r="F58" s="458"/>
      <c r="G58" s="198"/>
      <c r="H58" s="198"/>
      <c r="I58" s="198"/>
      <c r="J58" s="198"/>
      <c r="N58" s="132" t="s">
        <v>282</v>
      </c>
      <c r="O58" s="132">
        <v>0.10579</v>
      </c>
      <c r="P58" s="132">
        <v>0</v>
      </c>
      <c r="Q58" s="132">
        <v>0</v>
      </c>
    </row>
    <row r="59" spans="1:18" x14ac:dyDescent="0.2">
      <c r="A59" s="287"/>
      <c r="B59" s="286" t="s">
        <v>328</v>
      </c>
      <c r="C59" s="457"/>
      <c r="D59" s="453">
        <v>0.10579</v>
      </c>
      <c r="E59" s="355"/>
      <c r="F59" s="458"/>
      <c r="G59" s="198"/>
      <c r="H59" s="198"/>
      <c r="I59" s="198"/>
      <c r="J59" s="198"/>
      <c r="N59" s="132" t="s">
        <v>283</v>
      </c>
      <c r="O59" s="132">
        <v>8.1119999999999998E-2</v>
      </c>
      <c r="P59" s="132">
        <v>0</v>
      </c>
      <c r="Q59" s="132">
        <v>0</v>
      </c>
    </row>
    <row r="60" spans="1:18" x14ac:dyDescent="0.2">
      <c r="A60" s="287"/>
      <c r="B60" s="286" t="s">
        <v>329</v>
      </c>
      <c r="C60" s="457"/>
      <c r="D60" s="453">
        <v>8.1119999999999998E-2</v>
      </c>
      <c r="E60" s="355"/>
      <c r="F60" s="458"/>
      <c r="G60" s="198"/>
      <c r="H60" s="198"/>
      <c r="N60" s="132" t="s">
        <v>284</v>
      </c>
      <c r="O60" s="132">
        <v>6.4899999999999999E-2</v>
      </c>
      <c r="P60" s="132">
        <v>0</v>
      </c>
      <c r="Q60" s="132">
        <v>0</v>
      </c>
    </row>
    <row r="61" spans="1:18" x14ac:dyDescent="0.2">
      <c r="A61" s="287"/>
      <c r="B61" s="286" t="s">
        <v>330</v>
      </c>
      <c r="C61" s="457"/>
      <c r="D61" s="453">
        <v>6.4899999999999999E-2</v>
      </c>
      <c r="E61" s="355"/>
      <c r="F61" s="458"/>
      <c r="G61" s="198"/>
      <c r="H61" s="198"/>
      <c r="I61" s="372"/>
      <c r="J61" s="372"/>
      <c r="N61" s="132" t="s">
        <v>285</v>
      </c>
      <c r="O61" s="132">
        <v>4.3270000000000003E-2</v>
      </c>
      <c r="P61" s="132">
        <v>0</v>
      </c>
      <c r="Q61" s="132">
        <v>0</v>
      </c>
    </row>
    <row r="62" spans="1:18" x14ac:dyDescent="0.2">
      <c r="A62" s="287"/>
      <c r="B62" s="286" t="s">
        <v>331</v>
      </c>
      <c r="C62" s="457"/>
      <c r="D62" s="453">
        <v>4.3270000000000003E-2</v>
      </c>
      <c r="E62" s="355"/>
      <c r="F62" s="458"/>
      <c r="G62" s="198"/>
      <c r="H62" s="198"/>
      <c r="I62" s="372"/>
      <c r="J62" s="372"/>
      <c r="N62" s="132" t="s">
        <v>286</v>
      </c>
      <c r="O62" s="132">
        <v>1.6219999999999998E-2</v>
      </c>
      <c r="P62" s="132">
        <v>0</v>
      </c>
      <c r="Q62" s="132">
        <v>0</v>
      </c>
    </row>
    <row r="63" spans="1:18" x14ac:dyDescent="0.2">
      <c r="A63" s="287"/>
      <c r="B63" s="286" t="s">
        <v>332</v>
      </c>
      <c r="C63" s="457"/>
      <c r="D63" s="453">
        <v>1.6219999999999998E-2</v>
      </c>
      <c r="E63" s="355"/>
      <c r="F63" s="458"/>
      <c r="G63" s="198"/>
      <c r="H63" s="198"/>
      <c r="I63" s="372"/>
      <c r="J63" s="372"/>
      <c r="M63" s="132" t="s">
        <v>364</v>
      </c>
      <c r="O63" s="132">
        <v>4.9899999999999996E-3</v>
      </c>
      <c r="P63" s="132">
        <v>0</v>
      </c>
      <c r="Q63" s="132">
        <v>0</v>
      </c>
      <c r="R63" s="132">
        <v>38000</v>
      </c>
    </row>
    <row r="64" spans="1:18" x14ac:dyDescent="0.2">
      <c r="A64" s="288"/>
      <c r="B64" s="284" t="s">
        <v>303</v>
      </c>
      <c r="C64" s="456">
        <v>1550</v>
      </c>
      <c r="D64" s="453"/>
      <c r="E64" s="355">
        <v>0.15748000000000001</v>
      </c>
      <c r="F64" s="458">
        <v>8533</v>
      </c>
      <c r="G64" s="198"/>
      <c r="H64" s="198"/>
      <c r="I64" s="372"/>
      <c r="J64" s="372"/>
      <c r="M64" s="132" t="s">
        <v>365</v>
      </c>
      <c r="O64" s="132">
        <v>4.9899999999999996E-3</v>
      </c>
      <c r="P64" s="132">
        <v>0</v>
      </c>
      <c r="Q64" s="132">
        <v>0</v>
      </c>
      <c r="R64" s="132">
        <v>38000</v>
      </c>
    </row>
    <row r="65" spans="1:10" x14ac:dyDescent="0.2">
      <c r="A65" s="288"/>
      <c r="B65" s="284"/>
      <c r="C65" s="452"/>
      <c r="D65" s="453"/>
      <c r="E65" s="355"/>
      <c r="F65" s="458"/>
      <c r="G65" s="198"/>
      <c r="H65" s="198"/>
      <c r="I65" s="372"/>
      <c r="J65" s="372"/>
    </row>
    <row r="66" spans="1:10" x14ac:dyDescent="0.2">
      <c r="A66" s="288"/>
      <c r="B66" s="286" t="s">
        <v>333</v>
      </c>
      <c r="C66" s="457"/>
      <c r="D66" s="453">
        <v>0.30076999999999998</v>
      </c>
      <c r="E66" s="355"/>
      <c r="F66" s="458"/>
      <c r="G66" s="198"/>
      <c r="H66" s="198"/>
      <c r="I66" s="372"/>
      <c r="J66" s="372"/>
    </row>
    <row r="67" spans="1:10" x14ac:dyDescent="0.2">
      <c r="A67" s="288"/>
      <c r="B67" s="286" t="s">
        <v>334</v>
      </c>
      <c r="C67" s="457"/>
      <c r="D67" s="453">
        <v>0.26500000000000001</v>
      </c>
      <c r="E67" s="355"/>
      <c r="F67" s="458"/>
      <c r="G67" s="198"/>
      <c r="H67" s="198"/>
      <c r="I67" s="372"/>
      <c r="J67" s="372"/>
    </row>
    <row r="68" spans="1:10" x14ac:dyDescent="0.2">
      <c r="A68" s="288"/>
      <c r="B68" s="284" t="s">
        <v>335</v>
      </c>
      <c r="C68" s="452">
        <v>500</v>
      </c>
      <c r="D68" s="453"/>
      <c r="E68" s="355"/>
      <c r="F68" s="458"/>
      <c r="G68" s="198"/>
      <c r="H68" s="198"/>
      <c r="I68" s="372"/>
      <c r="J68" s="372"/>
    </row>
    <row r="69" spans="1:10" x14ac:dyDescent="0.2">
      <c r="A69" s="288"/>
      <c r="B69" s="284"/>
      <c r="C69" s="452"/>
      <c r="D69" s="453"/>
      <c r="E69" s="355"/>
      <c r="F69" s="458"/>
      <c r="G69" s="198"/>
      <c r="H69" s="198"/>
      <c r="I69" s="372"/>
      <c r="J69" s="372"/>
    </row>
    <row r="70" spans="1:10" x14ac:dyDescent="0.2">
      <c r="A70" s="288"/>
      <c r="B70" s="286" t="s">
        <v>336</v>
      </c>
      <c r="C70" s="457"/>
      <c r="D70" s="453">
        <v>0.11817999999999999</v>
      </c>
      <c r="E70" s="355"/>
      <c r="F70" s="458"/>
      <c r="G70" s="198"/>
      <c r="H70" s="198"/>
      <c r="I70" s="372"/>
      <c r="J70" s="372"/>
    </row>
    <row r="71" spans="1:10" x14ac:dyDescent="0.2">
      <c r="A71" s="288"/>
      <c r="B71" s="286" t="s">
        <v>337</v>
      </c>
      <c r="C71" s="457"/>
      <c r="D71" s="453">
        <v>0.10579</v>
      </c>
      <c r="E71" s="355"/>
      <c r="F71" s="458"/>
      <c r="G71" s="198"/>
      <c r="H71" s="198"/>
      <c r="I71" s="198"/>
      <c r="J71" s="198"/>
    </row>
    <row r="72" spans="1:10" x14ac:dyDescent="0.2">
      <c r="A72" s="288"/>
      <c r="B72" s="286" t="s">
        <v>338</v>
      </c>
      <c r="C72" s="457"/>
      <c r="D72" s="453">
        <v>8.1119999999999998E-2</v>
      </c>
      <c r="E72" s="355"/>
      <c r="F72" s="458"/>
      <c r="G72" s="198"/>
      <c r="H72" s="198"/>
      <c r="I72" s="198"/>
      <c r="J72" s="198"/>
    </row>
    <row r="73" spans="1:10" x14ac:dyDescent="0.2">
      <c r="A73" s="288"/>
      <c r="B73" s="286" t="s">
        <v>339</v>
      </c>
      <c r="C73" s="457"/>
      <c r="D73" s="453">
        <v>6.4899999999999999E-2</v>
      </c>
      <c r="E73" s="355"/>
      <c r="F73" s="458"/>
      <c r="G73" s="198"/>
      <c r="H73" s="198"/>
      <c r="I73" s="198"/>
      <c r="J73" s="198"/>
    </row>
    <row r="74" spans="1:10" x14ac:dyDescent="0.2">
      <c r="A74" s="288"/>
      <c r="B74" s="286" t="s">
        <v>340</v>
      </c>
      <c r="C74" s="457"/>
      <c r="D74" s="453">
        <v>4.3270000000000003E-2</v>
      </c>
      <c r="E74" s="355"/>
      <c r="F74" s="458"/>
      <c r="G74" s="198"/>
      <c r="H74" s="198"/>
      <c r="I74" s="198"/>
      <c r="J74" s="198"/>
    </row>
    <row r="75" spans="1:10" x14ac:dyDescent="0.2">
      <c r="A75" s="288"/>
      <c r="B75" s="286" t="s">
        <v>341</v>
      </c>
      <c r="C75" s="457"/>
      <c r="D75" s="453">
        <v>1.6219999999999998E-2</v>
      </c>
      <c r="E75" s="355"/>
      <c r="F75" s="458"/>
      <c r="G75" s="198"/>
      <c r="H75" s="198"/>
      <c r="I75" s="198"/>
      <c r="J75" s="198"/>
    </row>
    <row r="76" spans="1:10" x14ac:dyDescent="0.2">
      <c r="A76" s="288"/>
      <c r="B76" s="284" t="s">
        <v>342</v>
      </c>
      <c r="C76" s="452">
        <v>1550</v>
      </c>
      <c r="D76" s="453"/>
      <c r="E76" s="355">
        <v>0.15748000000000001</v>
      </c>
      <c r="F76" s="458">
        <v>17543</v>
      </c>
      <c r="G76" s="198"/>
      <c r="H76" s="198"/>
      <c r="I76" s="198"/>
      <c r="J76" s="198"/>
    </row>
    <row r="77" spans="1:10" x14ac:dyDescent="0.2">
      <c r="A77" s="288"/>
      <c r="B77" s="284"/>
      <c r="C77" s="452"/>
      <c r="D77" s="453"/>
      <c r="E77" s="355"/>
      <c r="F77" s="458"/>
      <c r="G77" s="198"/>
      <c r="H77" s="198"/>
      <c r="I77" s="198"/>
      <c r="J77" s="198"/>
    </row>
    <row r="78" spans="1:10" x14ac:dyDescent="0.2">
      <c r="A78" s="288"/>
      <c r="B78" s="286" t="s">
        <v>343</v>
      </c>
      <c r="C78" s="457"/>
      <c r="D78" s="453">
        <v>0.11817999999999999</v>
      </c>
      <c r="E78" s="355"/>
      <c r="F78" s="458"/>
      <c r="G78" s="198"/>
      <c r="H78" s="198"/>
      <c r="I78" s="198"/>
      <c r="J78" s="198"/>
    </row>
    <row r="79" spans="1:10" x14ac:dyDescent="0.2">
      <c r="A79" s="288"/>
      <c r="B79" s="286" t="s">
        <v>344</v>
      </c>
      <c r="C79" s="457"/>
      <c r="D79" s="453">
        <v>0.10579</v>
      </c>
      <c r="E79" s="355"/>
      <c r="F79" s="458"/>
      <c r="G79" s="198"/>
      <c r="H79" s="198"/>
      <c r="I79" s="198"/>
      <c r="J79" s="198"/>
    </row>
    <row r="80" spans="1:10" x14ac:dyDescent="0.2">
      <c r="A80" s="288"/>
      <c r="B80" s="286" t="s">
        <v>345</v>
      </c>
      <c r="C80" s="457"/>
      <c r="D80" s="453">
        <v>8.1119999999999998E-2</v>
      </c>
      <c r="E80" s="355"/>
      <c r="F80" s="458"/>
      <c r="G80" s="198"/>
      <c r="H80" s="198"/>
      <c r="I80" s="198"/>
      <c r="J80" s="198"/>
    </row>
    <row r="81" spans="1:10" x14ac:dyDescent="0.2">
      <c r="A81" s="288"/>
      <c r="B81" s="286" t="s">
        <v>346</v>
      </c>
      <c r="C81" s="457"/>
      <c r="D81" s="453">
        <v>6.4899999999999999E-2</v>
      </c>
      <c r="E81" s="355"/>
      <c r="F81" s="458"/>
      <c r="G81" s="198"/>
      <c r="H81" s="198"/>
      <c r="I81" s="198"/>
      <c r="J81" s="198"/>
    </row>
    <row r="82" spans="1:10" x14ac:dyDescent="0.2">
      <c r="A82" s="288"/>
      <c r="B82" s="286" t="s">
        <v>347</v>
      </c>
      <c r="C82" s="457"/>
      <c r="D82" s="453">
        <v>4.3270000000000003E-2</v>
      </c>
      <c r="E82" s="355"/>
      <c r="F82" s="458"/>
      <c r="G82" s="198"/>
      <c r="H82" s="198"/>
      <c r="I82" s="198"/>
      <c r="J82" s="198"/>
    </row>
    <row r="83" spans="1:10" x14ac:dyDescent="0.2">
      <c r="A83" s="288"/>
      <c r="B83" s="286" t="s">
        <v>348</v>
      </c>
      <c r="C83" s="457"/>
      <c r="D83" s="453">
        <v>1.6219999999999998E-2</v>
      </c>
      <c r="E83" s="355"/>
      <c r="F83" s="458"/>
      <c r="G83" s="198"/>
      <c r="H83" s="198"/>
      <c r="I83" s="198"/>
      <c r="J83" s="198"/>
    </row>
    <row r="84" spans="1:10" x14ac:dyDescent="0.2">
      <c r="A84" s="288"/>
      <c r="B84" s="284" t="s">
        <v>323</v>
      </c>
      <c r="C84" s="452">
        <v>1550</v>
      </c>
      <c r="D84" s="453"/>
      <c r="E84" s="355"/>
      <c r="F84" s="458"/>
      <c r="G84" s="198"/>
      <c r="H84" s="198"/>
      <c r="I84" s="198"/>
      <c r="J84" s="198"/>
    </row>
    <row r="85" spans="1:10" x14ac:dyDescent="0.2">
      <c r="A85" s="288"/>
      <c r="B85" s="284"/>
      <c r="C85" s="452"/>
      <c r="D85" s="453"/>
      <c r="E85" s="355"/>
      <c r="F85" s="458"/>
      <c r="G85" s="198"/>
      <c r="H85" s="198"/>
      <c r="I85" s="198"/>
      <c r="J85" s="198"/>
    </row>
    <row r="86" spans="1:10" x14ac:dyDescent="0.2">
      <c r="A86" s="288"/>
      <c r="E86" s="355"/>
      <c r="F86" s="458"/>
      <c r="G86" s="462"/>
      <c r="H86" s="198"/>
      <c r="I86" s="198"/>
      <c r="J86" s="198"/>
    </row>
    <row r="87" spans="1:10" x14ac:dyDescent="0.2">
      <c r="A87" s="288"/>
      <c r="B87" s="284" t="s">
        <v>30</v>
      </c>
      <c r="E87" s="355"/>
      <c r="F87" s="458"/>
      <c r="G87" s="462"/>
      <c r="H87" s="198"/>
      <c r="I87" s="198"/>
      <c r="J87" s="198"/>
    </row>
    <row r="88" spans="1:10" x14ac:dyDescent="0.2">
      <c r="A88" s="284" t="s">
        <v>29</v>
      </c>
      <c r="B88" s="284"/>
      <c r="E88" s="355"/>
      <c r="F88" s="458"/>
      <c r="G88" s="462"/>
      <c r="H88" s="198"/>
      <c r="I88" s="198"/>
      <c r="J88" s="198"/>
    </row>
    <row r="89" spans="1:10" x14ac:dyDescent="0.2">
      <c r="A89" s="289"/>
      <c r="B89" s="285" t="s">
        <v>412</v>
      </c>
      <c r="C89" s="452">
        <v>847.65153721346257</v>
      </c>
      <c r="E89" s="355"/>
      <c r="F89" s="355"/>
    </row>
    <row r="90" spans="1:10" x14ac:dyDescent="0.2">
      <c r="B90" s="285" t="s">
        <v>413</v>
      </c>
      <c r="C90" s="463">
        <v>9808.8363772517368</v>
      </c>
      <c r="E90" s="355"/>
      <c r="F90" s="355"/>
    </row>
    <row r="91" spans="1:10" x14ac:dyDescent="0.2">
      <c r="B91" s="284" t="s">
        <v>414</v>
      </c>
      <c r="C91" s="452">
        <f>+C89+C90</f>
        <v>10656.487914465199</v>
      </c>
      <c r="E91" s="355"/>
      <c r="F91" s="355"/>
    </row>
    <row r="92" spans="1:10" x14ac:dyDescent="0.2">
      <c r="E92" s="355"/>
      <c r="F92" s="355"/>
    </row>
    <row r="93" spans="1:10" x14ac:dyDescent="0.2">
      <c r="B93" s="285" t="s">
        <v>409</v>
      </c>
      <c r="C93" s="372">
        <v>200000</v>
      </c>
      <c r="D93" s="453">
        <v>4.1602529433789573E-2</v>
      </c>
      <c r="E93" s="355"/>
      <c r="F93" s="355"/>
    </row>
    <row r="94" spans="1:10" x14ac:dyDescent="0.2">
      <c r="B94" s="285" t="s">
        <v>410</v>
      </c>
      <c r="C94" s="372">
        <v>200000</v>
      </c>
      <c r="D94" s="453">
        <v>3.120189707534218E-2</v>
      </c>
      <c r="E94" s="355"/>
      <c r="F94" s="355"/>
    </row>
    <row r="95" spans="1:10" x14ac:dyDescent="0.2">
      <c r="B95" s="285" t="s">
        <v>411</v>
      </c>
      <c r="D95" s="453">
        <v>2.0801264716894786E-2</v>
      </c>
      <c r="E95" s="355"/>
      <c r="F95" s="355"/>
    </row>
    <row r="96" spans="1:10" x14ac:dyDescent="0.2">
      <c r="E96" s="355"/>
      <c r="F96" s="355"/>
    </row>
    <row r="97" spans="5:6" x14ac:dyDescent="0.2">
      <c r="E97" s="355"/>
      <c r="F97" s="355"/>
    </row>
    <row r="98" spans="5:6" x14ac:dyDescent="0.2">
      <c r="E98" s="355"/>
      <c r="F98" s="355"/>
    </row>
    <row r="99" spans="5:6" x14ac:dyDescent="0.2">
      <c r="E99" s="355"/>
      <c r="F99" s="355"/>
    </row>
    <row r="100" spans="5:6" x14ac:dyDescent="0.2">
      <c r="E100" s="355"/>
      <c r="F100" s="355"/>
    </row>
    <row r="101" spans="5:6" x14ac:dyDescent="0.2">
      <c r="E101" s="355"/>
      <c r="F101" s="355"/>
    </row>
    <row r="102" spans="5:6" x14ac:dyDescent="0.2">
      <c r="E102" s="355"/>
      <c r="F102" s="355"/>
    </row>
    <row r="103" spans="5:6" x14ac:dyDescent="0.2">
      <c r="E103" s="355"/>
      <c r="F103" s="355"/>
    </row>
    <row r="104" spans="5:6" x14ac:dyDescent="0.2">
      <c r="E104" s="355"/>
      <c r="F104" s="355"/>
    </row>
    <row r="105" spans="5:6" x14ac:dyDescent="0.2">
      <c r="E105" s="355"/>
      <c r="F105" s="355"/>
    </row>
    <row r="106" spans="5:6" x14ac:dyDescent="0.2">
      <c r="E106" s="355"/>
      <c r="F106" s="355"/>
    </row>
    <row r="107" spans="5:6" x14ac:dyDescent="0.2">
      <c r="E107" s="355"/>
      <c r="F107" s="355"/>
    </row>
    <row r="108" spans="5:6" x14ac:dyDescent="0.2">
      <c r="E108" s="355"/>
      <c r="F108" s="355"/>
    </row>
    <row r="109" spans="5:6" x14ac:dyDescent="0.2">
      <c r="E109" s="355"/>
      <c r="F109" s="355"/>
    </row>
    <row r="110" spans="5:6" x14ac:dyDescent="0.2">
      <c r="E110" s="355"/>
      <c r="F110" s="355"/>
    </row>
    <row r="111" spans="5:6" x14ac:dyDescent="0.2">
      <c r="E111" s="355"/>
      <c r="F111" s="355"/>
    </row>
    <row r="112" spans="5:6" x14ac:dyDescent="0.2">
      <c r="E112" s="355"/>
      <c r="F112" s="355"/>
    </row>
    <row r="113" spans="5:6" x14ac:dyDescent="0.2">
      <c r="E113" s="355"/>
      <c r="F113" s="355"/>
    </row>
    <row r="114" spans="5:6" x14ac:dyDescent="0.2">
      <c r="E114" s="355"/>
      <c r="F114" s="355"/>
    </row>
    <row r="115" spans="5:6" x14ac:dyDescent="0.2">
      <c r="E115" s="355"/>
      <c r="F115" s="355"/>
    </row>
    <row r="116" spans="5:6" x14ac:dyDescent="0.2">
      <c r="E116" s="355"/>
      <c r="F116" s="355"/>
    </row>
    <row r="117" spans="5:6" x14ac:dyDescent="0.2">
      <c r="E117" s="355"/>
      <c r="F117" s="355"/>
    </row>
    <row r="118" spans="5:6" x14ac:dyDescent="0.2">
      <c r="E118" s="355"/>
      <c r="F118" s="355"/>
    </row>
    <row r="119" spans="5:6" x14ac:dyDescent="0.2">
      <c r="E119" s="355"/>
      <c r="F119" s="355"/>
    </row>
    <row r="120" spans="5:6" x14ac:dyDescent="0.2">
      <c r="E120" s="355"/>
      <c r="F120" s="355"/>
    </row>
    <row r="121" spans="5:6" x14ac:dyDescent="0.2">
      <c r="E121" s="355"/>
      <c r="F121" s="355"/>
    </row>
    <row r="122" spans="5:6" x14ac:dyDescent="0.2">
      <c r="E122" s="355"/>
      <c r="F122" s="355"/>
    </row>
    <row r="123" spans="5:6" x14ac:dyDescent="0.2">
      <c r="E123" s="355"/>
      <c r="F123" s="355"/>
    </row>
    <row r="124" spans="5:6" x14ac:dyDescent="0.2">
      <c r="E124" s="355"/>
      <c r="F124" s="355"/>
    </row>
    <row r="125" spans="5:6" x14ac:dyDescent="0.2">
      <c r="E125" s="355"/>
      <c r="F125" s="355"/>
    </row>
    <row r="126" spans="5:6" x14ac:dyDescent="0.2">
      <c r="E126" s="355"/>
      <c r="F126" s="355"/>
    </row>
  </sheetData>
  <mergeCells count="2">
    <mergeCell ref="H17:I17"/>
    <mergeCell ref="H26:I26"/>
  </mergeCells>
  <phoneticPr fontId="0" type="noConversion"/>
  <printOptions horizontalCentered="1"/>
  <pageMargins left="0.25" right="0.25" top="0.25" bottom="0.25" header="0.125" footer="0.125"/>
  <pageSetup scale="40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0.39997558519241921"/>
    <pageSetUpPr fitToPage="1"/>
  </sheetPr>
  <dimension ref="A1:AF60"/>
  <sheetViews>
    <sheetView zoomScale="80" zoomScaleNormal="80" workbookViewId="0">
      <pane xSplit="2" ySplit="4" topLeftCell="C5" activePane="bottomRight" state="frozen"/>
      <selection activeCell="F231" sqref="F231"/>
      <selection pane="topRight" activeCell="F231" sqref="F231"/>
      <selection pane="bottomLeft" activeCell="F231" sqref="F231"/>
      <selection pane="bottomRight" activeCell="D6" sqref="D6"/>
    </sheetView>
  </sheetViews>
  <sheetFormatPr defaultColWidth="9.140625" defaultRowHeight="12.75" x14ac:dyDescent="0.2"/>
  <cols>
    <col min="1" max="1" width="20.7109375" style="139" customWidth="1"/>
    <col min="2" max="2" width="36" style="129" customWidth="1"/>
    <col min="3" max="32" width="12.7109375" style="266" customWidth="1"/>
    <col min="33" max="16384" width="9.140625" style="266"/>
  </cols>
  <sheetData>
    <row r="1" spans="1:32" ht="14.25" x14ac:dyDescent="0.2">
      <c r="A1" s="293" t="s">
        <v>93</v>
      </c>
    </row>
    <row r="3" spans="1:32" s="29" customFormat="1" x14ac:dyDescent="0.2">
      <c r="A3" s="298"/>
      <c r="B3" s="130"/>
      <c r="C3" s="297">
        <f>'Input - Rates'!$I$8</f>
        <v>2017</v>
      </c>
      <c r="D3" s="297">
        <f>'Input - Rates'!$I$8</f>
        <v>2017</v>
      </c>
      <c r="E3" s="297">
        <f>'Input - Rates'!$I$8</f>
        <v>2017</v>
      </c>
      <c r="F3" s="297">
        <f>'Input - Rates'!$I$8+1</f>
        <v>2018</v>
      </c>
      <c r="G3" s="297">
        <f>'Input - Rates'!$I$8+1</f>
        <v>2018</v>
      </c>
      <c r="H3" s="297">
        <f>'Input - Rates'!$I$8+1</f>
        <v>2018</v>
      </c>
      <c r="I3" s="297">
        <f>'Input - Rates'!$I$8+1</f>
        <v>2018</v>
      </c>
      <c r="J3" s="297">
        <f>'Input - Rates'!$I$8+1</f>
        <v>2018</v>
      </c>
      <c r="K3" s="297">
        <f>'Input - Rates'!$I$8+1</f>
        <v>2018</v>
      </c>
      <c r="L3" s="297">
        <f>'Input - Rates'!$I$8+1</f>
        <v>2018</v>
      </c>
      <c r="M3" s="297">
        <f>'Input - Rates'!$I$8+1</f>
        <v>2018</v>
      </c>
      <c r="N3" s="297">
        <f>'Input - Rates'!$I$8+1</f>
        <v>2018</v>
      </c>
      <c r="O3" s="297" t="s">
        <v>265</v>
      </c>
    </row>
    <row r="4" spans="1:32" s="50" customFormat="1" x14ac:dyDescent="0.2">
      <c r="C4" s="299" t="s">
        <v>10</v>
      </c>
      <c r="D4" s="299" t="s">
        <v>11</v>
      </c>
      <c r="E4" s="299" t="s">
        <v>0</v>
      </c>
      <c r="F4" s="299" t="s">
        <v>1</v>
      </c>
      <c r="G4" s="299" t="s">
        <v>2</v>
      </c>
      <c r="H4" s="299" t="s">
        <v>3</v>
      </c>
      <c r="I4" s="299" t="s">
        <v>4</v>
      </c>
      <c r="J4" s="299" t="s">
        <v>5</v>
      </c>
      <c r="K4" s="299" t="s">
        <v>6</v>
      </c>
      <c r="L4" s="299" t="s">
        <v>7</v>
      </c>
      <c r="M4" s="299" t="s">
        <v>8</v>
      </c>
      <c r="N4" s="299" t="s">
        <v>9</v>
      </c>
      <c r="O4" s="299" t="s">
        <v>267</v>
      </c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</row>
    <row r="5" spans="1:32" x14ac:dyDescent="0.2">
      <c r="A5" s="325"/>
      <c r="B5" s="130"/>
    </row>
    <row r="6" spans="1:32" s="301" customFormat="1" x14ac:dyDescent="0.2">
      <c r="A6" s="139" t="s">
        <v>23</v>
      </c>
      <c r="B6" s="129" t="s">
        <v>386</v>
      </c>
      <c r="C6" s="134">
        <f>+'Hist Cust &amp; Vols'!C4</f>
        <v>839</v>
      </c>
      <c r="D6" s="134">
        <f>+'Hist Cust &amp; Vols'!D4</f>
        <v>843</v>
      </c>
      <c r="E6" s="134">
        <f>+'Hist Cust &amp; Vols'!E4</f>
        <v>846</v>
      </c>
      <c r="F6" s="134">
        <f>+'Hist Cust &amp; Vols'!F4</f>
        <v>853</v>
      </c>
      <c r="G6" s="134">
        <f>+'Hist Cust &amp; Vols'!G4</f>
        <v>855</v>
      </c>
      <c r="H6" s="134">
        <f>+'Hist Cust &amp; Vols'!H4</f>
        <v>861</v>
      </c>
      <c r="I6" s="134">
        <f>+'Hist Cust &amp; Vols'!I4</f>
        <v>866</v>
      </c>
      <c r="J6" s="134">
        <f>+'Hist Cust &amp; Vols'!J4</f>
        <v>869</v>
      </c>
      <c r="K6" s="134">
        <f>+'Hist Cust &amp; Vols'!K4</f>
        <v>875</v>
      </c>
      <c r="L6" s="134">
        <v>875</v>
      </c>
      <c r="M6" s="134">
        <v>874</v>
      </c>
      <c r="N6" s="134">
        <v>868</v>
      </c>
      <c r="O6" s="134">
        <f>AVERAGE(C6:N6)</f>
        <v>860.33333333333337</v>
      </c>
    </row>
    <row r="7" spans="1:32" s="301" customFormat="1" x14ac:dyDescent="0.2">
      <c r="B7" s="129" t="s">
        <v>387</v>
      </c>
      <c r="C7" s="134">
        <f>+'Hist Cust &amp; Vols'!C5</f>
        <v>73419</v>
      </c>
      <c r="D7" s="134">
        <f>+'Hist Cust &amp; Vols'!D5</f>
        <v>73708</v>
      </c>
      <c r="E7" s="134">
        <f>+'Hist Cust &amp; Vols'!E5</f>
        <v>73959</v>
      </c>
      <c r="F7" s="134">
        <f>+'Hist Cust &amp; Vols'!F5</f>
        <v>74269</v>
      </c>
      <c r="G7" s="134">
        <f>+'Hist Cust &amp; Vols'!G5</f>
        <v>74431</v>
      </c>
      <c r="H7" s="134">
        <f>+'Hist Cust &amp; Vols'!H5</f>
        <v>74636</v>
      </c>
      <c r="I7" s="134">
        <f>+'Hist Cust &amp; Vols'!I5</f>
        <v>74808</v>
      </c>
      <c r="J7" s="134">
        <f>+'Hist Cust &amp; Vols'!J5</f>
        <v>74978</v>
      </c>
      <c r="K7" s="134">
        <f>+'Hist Cust &amp; Vols'!K5</f>
        <v>75145</v>
      </c>
      <c r="L7" s="134">
        <v>75293</v>
      </c>
      <c r="M7" s="134">
        <v>75431</v>
      </c>
      <c r="N7" s="134">
        <v>75649</v>
      </c>
      <c r="O7" s="134">
        <f t="shared" ref="O7:O10" si="0">AVERAGE(C7:N7)</f>
        <v>74643.833333333328</v>
      </c>
    </row>
    <row r="8" spans="1:32" s="301" customFormat="1" x14ac:dyDescent="0.2">
      <c r="B8" s="155" t="s">
        <v>388</v>
      </c>
      <c r="C8" s="134">
        <f>+'Hist Cust &amp; Vols'!C6</f>
        <v>38</v>
      </c>
      <c r="D8" s="134">
        <f>+'Hist Cust &amp; Vols'!D6</f>
        <v>37</v>
      </c>
      <c r="E8" s="134">
        <f>+'Hist Cust &amp; Vols'!E6</f>
        <v>37</v>
      </c>
      <c r="F8" s="134">
        <f>+'Hist Cust &amp; Vols'!F6</f>
        <v>37</v>
      </c>
      <c r="G8" s="134">
        <f>+'Hist Cust &amp; Vols'!G6</f>
        <v>35</v>
      </c>
      <c r="H8" s="134">
        <f>+'Hist Cust &amp; Vols'!H6</f>
        <v>36</v>
      </c>
      <c r="I8" s="134">
        <f>+'Hist Cust &amp; Vols'!I6</f>
        <v>37</v>
      </c>
      <c r="J8" s="134">
        <f>+'Hist Cust &amp; Vols'!J6</f>
        <v>37</v>
      </c>
      <c r="K8" s="134">
        <f>+'Hist Cust &amp; Vols'!K6</f>
        <v>38</v>
      </c>
      <c r="L8" s="134">
        <v>37</v>
      </c>
      <c r="M8" s="134">
        <v>37</v>
      </c>
      <c r="N8" s="134">
        <v>37</v>
      </c>
      <c r="O8" s="134">
        <f t="shared" si="0"/>
        <v>36.916666666666664</v>
      </c>
    </row>
    <row r="9" spans="1:32" s="301" customFormat="1" x14ac:dyDescent="0.2">
      <c r="B9" s="155" t="s">
        <v>16</v>
      </c>
      <c r="C9" s="134">
        <f>+'Hist Cust &amp; Vols'!C7</f>
        <v>5879</v>
      </c>
      <c r="D9" s="134">
        <f>+'Hist Cust &amp; Vols'!D7</f>
        <v>5916</v>
      </c>
      <c r="E9" s="134">
        <f>+'Hist Cust &amp; Vols'!E7</f>
        <v>5964</v>
      </c>
      <c r="F9" s="134">
        <f>+'Hist Cust &amp; Vols'!F7</f>
        <v>6025</v>
      </c>
      <c r="G9" s="134">
        <f>+'Hist Cust &amp; Vols'!G7</f>
        <v>6041</v>
      </c>
      <c r="H9" s="134">
        <f>+'Hist Cust &amp; Vols'!H7</f>
        <v>6047</v>
      </c>
      <c r="I9" s="134">
        <f>+'Hist Cust &amp; Vols'!I7</f>
        <v>6059</v>
      </c>
      <c r="J9" s="134">
        <f>+'Hist Cust &amp; Vols'!J7</f>
        <v>6039</v>
      </c>
      <c r="K9" s="134">
        <f>+'Hist Cust &amp; Vols'!K7</f>
        <v>6038</v>
      </c>
      <c r="L9" s="134">
        <v>6032</v>
      </c>
      <c r="M9" s="134">
        <v>6021</v>
      </c>
      <c r="N9" s="134">
        <v>6024</v>
      </c>
      <c r="O9" s="134">
        <f t="shared" si="0"/>
        <v>6007.083333333333</v>
      </c>
    </row>
    <row r="10" spans="1:32" s="301" customFormat="1" x14ac:dyDescent="0.2">
      <c r="B10" s="155" t="s">
        <v>251</v>
      </c>
      <c r="C10" s="134">
        <f>+'Hist Cust &amp; Vols'!C8</f>
        <v>805</v>
      </c>
      <c r="D10" s="134">
        <f>+'Hist Cust &amp; Vols'!D8</f>
        <v>820</v>
      </c>
      <c r="E10" s="134">
        <f>+'Hist Cust &amp; Vols'!E8</f>
        <v>839</v>
      </c>
      <c r="F10" s="134">
        <f>+'Hist Cust &amp; Vols'!F8</f>
        <v>790</v>
      </c>
      <c r="G10" s="134">
        <f>+'Hist Cust &amp; Vols'!G8</f>
        <v>807</v>
      </c>
      <c r="H10" s="134">
        <f>+'Hist Cust &amp; Vols'!H8</f>
        <v>805</v>
      </c>
      <c r="I10" s="134">
        <f>+'Hist Cust &amp; Vols'!I8</f>
        <v>799</v>
      </c>
      <c r="J10" s="134">
        <f>+'Hist Cust &amp; Vols'!J8</f>
        <v>768</v>
      </c>
      <c r="K10" s="134">
        <f>+'Hist Cust &amp; Vols'!K8</f>
        <v>745</v>
      </c>
      <c r="L10" s="134">
        <v>726</v>
      </c>
      <c r="M10" s="134">
        <v>742</v>
      </c>
      <c r="N10" s="134">
        <v>792</v>
      </c>
      <c r="O10" s="134">
        <f t="shared" si="0"/>
        <v>786.5</v>
      </c>
    </row>
    <row r="11" spans="1:32" s="301" customFormat="1" x14ac:dyDescent="0.2">
      <c r="B11" s="137" t="s">
        <v>326</v>
      </c>
      <c r="C11" s="134">
        <f>+'Hist Cust &amp; Vols'!C9</f>
        <v>86</v>
      </c>
      <c r="D11" s="134">
        <f>+'Hist Cust &amp; Vols'!D9</f>
        <v>89</v>
      </c>
      <c r="E11" s="134">
        <f>+'Hist Cust &amp; Vols'!E9</f>
        <v>91</v>
      </c>
      <c r="F11" s="134">
        <f>+'Hist Cust &amp; Vols'!F9</f>
        <v>90</v>
      </c>
      <c r="G11" s="134">
        <f>+'Hist Cust &amp; Vols'!G9</f>
        <v>91</v>
      </c>
      <c r="H11" s="134">
        <f>+'Hist Cust &amp; Vols'!H9</f>
        <v>90</v>
      </c>
      <c r="I11" s="134">
        <f>+'Hist Cust &amp; Vols'!I9</f>
        <v>90</v>
      </c>
      <c r="J11" s="134">
        <f>+'Hist Cust &amp; Vols'!J9</f>
        <v>89</v>
      </c>
      <c r="K11" s="134">
        <f>+'Hist Cust &amp; Vols'!K9</f>
        <v>86</v>
      </c>
      <c r="L11" s="134">
        <v>86</v>
      </c>
      <c r="M11" s="134">
        <v>86</v>
      </c>
      <c r="N11" s="134">
        <v>86</v>
      </c>
      <c r="O11" s="134">
        <f t="shared" ref="O11:O26" si="1">AVERAGE(C11:N11)</f>
        <v>88.333333333333329</v>
      </c>
    </row>
    <row r="12" spans="1:32" s="301" customFormat="1" x14ac:dyDescent="0.2">
      <c r="B12" s="129" t="s">
        <v>303</v>
      </c>
      <c r="C12" s="134">
        <f>+'Hist Cust &amp; Vols'!C10</f>
        <v>6</v>
      </c>
      <c r="D12" s="134">
        <f>+'Hist Cust &amp; Vols'!D10</f>
        <v>6</v>
      </c>
      <c r="E12" s="134">
        <f>+'Hist Cust &amp; Vols'!E10</f>
        <v>6</v>
      </c>
      <c r="F12" s="134">
        <f>+'Hist Cust &amp; Vols'!F10</f>
        <v>6</v>
      </c>
      <c r="G12" s="134">
        <f>+'Hist Cust &amp; Vols'!G10</f>
        <v>6</v>
      </c>
      <c r="H12" s="134">
        <f>+'Hist Cust &amp; Vols'!H10</f>
        <v>6</v>
      </c>
      <c r="I12" s="134">
        <f>+'Hist Cust &amp; Vols'!I10</f>
        <v>6</v>
      </c>
      <c r="J12" s="134">
        <f>+'Hist Cust &amp; Vols'!J10</f>
        <v>6</v>
      </c>
      <c r="K12" s="134">
        <f>+'Hist Cust &amp; Vols'!K10</f>
        <v>6</v>
      </c>
      <c r="L12" s="134">
        <v>6</v>
      </c>
      <c r="M12" s="134">
        <v>4</v>
      </c>
      <c r="N12" s="134">
        <v>5</v>
      </c>
      <c r="O12" s="134">
        <f t="shared" si="1"/>
        <v>5.75</v>
      </c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</row>
    <row r="13" spans="1:32" s="301" customFormat="1" x14ac:dyDescent="0.2">
      <c r="A13" s="139"/>
      <c r="B13" s="129" t="s">
        <v>18</v>
      </c>
      <c r="C13" s="134">
        <f>+'Hist Cust &amp; Vols'!C11</f>
        <v>27</v>
      </c>
      <c r="D13" s="134">
        <f>+'Hist Cust &amp; Vols'!D11</f>
        <v>27</v>
      </c>
      <c r="E13" s="134">
        <f>+'Hist Cust &amp; Vols'!E11</f>
        <v>27</v>
      </c>
      <c r="F13" s="134">
        <f>+'Hist Cust &amp; Vols'!F11</f>
        <v>27</v>
      </c>
      <c r="G13" s="134">
        <f>+'Hist Cust &amp; Vols'!G11</f>
        <v>27</v>
      </c>
      <c r="H13" s="134">
        <f>+'Hist Cust &amp; Vols'!H11</f>
        <v>27</v>
      </c>
      <c r="I13" s="134">
        <f>+'Hist Cust &amp; Vols'!I11</f>
        <v>27</v>
      </c>
      <c r="J13" s="134">
        <f>+'Hist Cust &amp; Vols'!J11</f>
        <v>27</v>
      </c>
      <c r="K13" s="134">
        <f>+'Hist Cust &amp; Vols'!K11</f>
        <v>28</v>
      </c>
      <c r="L13" s="134">
        <v>28</v>
      </c>
      <c r="M13" s="134">
        <v>28</v>
      </c>
      <c r="N13" s="134">
        <v>28</v>
      </c>
      <c r="O13" s="134">
        <f t="shared" si="1"/>
        <v>27.333333333333332</v>
      </c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</row>
    <row r="14" spans="1:32" s="301" customFormat="1" x14ac:dyDescent="0.2">
      <c r="A14" s="139"/>
      <c r="B14" s="129" t="s">
        <v>335</v>
      </c>
      <c r="C14" s="134">
        <f>+'Hist Cust &amp; Vols'!C12</f>
        <v>14</v>
      </c>
      <c r="D14" s="134">
        <f>+'Hist Cust &amp; Vols'!D12</f>
        <v>15</v>
      </c>
      <c r="E14" s="134">
        <f>+'Hist Cust &amp; Vols'!E12</f>
        <v>15</v>
      </c>
      <c r="F14" s="134">
        <f>+'Hist Cust &amp; Vols'!F12</f>
        <v>15</v>
      </c>
      <c r="G14" s="134">
        <f>+'Hist Cust &amp; Vols'!G12</f>
        <v>15</v>
      </c>
      <c r="H14" s="134">
        <f>+'Hist Cust &amp; Vols'!H12</f>
        <v>15</v>
      </c>
      <c r="I14" s="134">
        <f>+'Hist Cust &amp; Vols'!I12</f>
        <v>15</v>
      </c>
      <c r="J14" s="134">
        <f>+'Hist Cust &amp; Vols'!J12</f>
        <v>15</v>
      </c>
      <c r="K14" s="134">
        <f>+'Hist Cust &amp; Vols'!K12</f>
        <v>15</v>
      </c>
      <c r="L14" s="134">
        <v>15</v>
      </c>
      <c r="M14" s="134">
        <v>15</v>
      </c>
      <c r="N14" s="134">
        <v>15</v>
      </c>
      <c r="O14" s="134">
        <f t="shared" si="1"/>
        <v>14.916666666666666</v>
      </c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</row>
    <row r="15" spans="1:32" s="301" customFormat="1" x14ac:dyDescent="0.2">
      <c r="A15" s="139"/>
      <c r="B15" s="129" t="s">
        <v>342</v>
      </c>
      <c r="C15" s="134">
        <f>+'Hist Cust &amp; Vols'!C13</f>
        <v>12</v>
      </c>
      <c r="D15" s="134">
        <f>+'Hist Cust &amp; Vols'!D13</f>
        <v>12</v>
      </c>
      <c r="E15" s="134">
        <f>+'Hist Cust &amp; Vols'!E13</f>
        <v>12</v>
      </c>
      <c r="F15" s="134">
        <f>+'Hist Cust &amp; Vols'!F13</f>
        <v>11</v>
      </c>
      <c r="G15" s="134">
        <f>+'Hist Cust &amp; Vols'!G13</f>
        <v>12</v>
      </c>
      <c r="H15" s="134">
        <f>+'Hist Cust &amp; Vols'!H13</f>
        <v>12</v>
      </c>
      <c r="I15" s="134">
        <f>+'Hist Cust &amp; Vols'!I13</f>
        <v>12</v>
      </c>
      <c r="J15" s="134">
        <f>+'Hist Cust &amp; Vols'!J13</f>
        <v>12</v>
      </c>
      <c r="K15" s="134">
        <f>+'Hist Cust &amp; Vols'!K13</f>
        <v>12</v>
      </c>
      <c r="L15" s="134">
        <v>11</v>
      </c>
      <c r="M15" s="134">
        <v>12</v>
      </c>
      <c r="N15" s="134">
        <v>12</v>
      </c>
      <c r="O15" s="134">
        <f t="shared" si="1"/>
        <v>11.833333333333334</v>
      </c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</row>
    <row r="16" spans="1:32" s="301" customFormat="1" x14ac:dyDescent="0.2">
      <c r="A16" s="139"/>
      <c r="B16" s="129" t="s">
        <v>316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f t="shared" si="1"/>
        <v>0</v>
      </c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</row>
    <row r="17" spans="1:32" s="301" customFormat="1" x14ac:dyDescent="0.2">
      <c r="A17" s="139"/>
      <c r="B17" s="129" t="s">
        <v>323</v>
      </c>
      <c r="C17" s="279">
        <f>+'Hist Cust &amp; Vols'!C14</f>
        <v>5</v>
      </c>
      <c r="D17" s="279">
        <f>+'Hist Cust &amp; Vols'!D14</f>
        <v>5</v>
      </c>
      <c r="E17" s="279">
        <f>+'Hist Cust &amp; Vols'!E14</f>
        <v>5</v>
      </c>
      <c r="F17" s="279">
        <f>+'Hist Cust &amp; Vols'!F14</f>
        <v>5</v>
      </c>
      <c r="G17" s="279">
        <f>+'Hist Cust &amp; Vols'!G14</f>
        <v>5</v>
      </c>
      <c r="H17" s="279">
        <f>+'Hist Cust &amp; Vols'!H14</f>
        <v>5</v>
      </c>
      <c r="I17" s="279">
        <f>+'Hist Cust &amp; Vols'!I14</f>
        <v>5</v>
      </c>
      <c r="J17" s="279">
        <f>+'Hist Cust &amp; Vols'!J14</f>
        <v>5</v>
      </c>
      <c r="K17" s="279">
        <f>+'Hist Cust &amp; Vols'!K14</f>
        <v>5</v>
      </c>
      <c r="L17" s="279">
        <v>5</v>
      </c>
      <c r="M17" s="279">
        <v>5</v>
      </c>
      <c r="N17" s="279">
        <v>5</v>
      </c>
      <c r="O17" s="279">
        <f t="shared" si="1"/>
        <v>5</v>
      </c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</row>
    <row r="18" spans="1:32" s="301" customFormat="1" x14ac:dyDescent="0.2">
      <c r="A18" s="139" t="s">
        <v>19</v>
      </c>
      <c r="B18" s="129"/>
      <c r="C18" s="134">
        <f t="shared" ref="C18:O18" si="2">SUM(C6:C17)</f>
        <v>81130</v>
      </c>
      <c r="D18" s="134">
        <f t="shared" si="2"/>
        <v>81478</v>
      </c>
      <c r="E18" s="134">
        <f t="shared" si="2"/>
        <v>81801</v>
      </c>
      <c r="F18" s="134">
        <f t="shared" si="2"/>
        <v>82128</v>
      </c>
      <c r="G18" s="134">
        <f t="shared" si="2"/>
        <v>82325</v>
      </c>
      <c r="H18" s="134">
        <f t="shared" si="2"/>
        <v>82540</v>
      </c>
      <c r="I18" s="134">
        <f t="shared" si="2"/>
        <v>82724</v>
      </c>
      <c r="J18" s="134">
        <f t="shared" si="2"/>
        <v>82845</v>
      </c>
      <c r="K18" s="134">
        <f t="shared" si="2"/>
        <v>82993</v>
      </c>
      <c r="L18" s="134">
        <f t="shared" si="2"/>
        <v>83114</v>
      </c>
      <c r="M18" s="134">
        <f t="shared" si="2"/>
        <v>83255</v>
      </c>
      <c r="N18" s="134">
        <f t="shared" si="2"/>
        <v>83521</v>
      </c>
      <c r="O18" s="134">
        <f t="shared" si="2"/>
        <v>82487.833333333314</v>
      </c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</row>
    <row r="19" spans="1:32" s="301" customFormat="1" x14ac:dyDescent="0.2">
      <c r="A19" s="139"/>
      <c r="B19" s="129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</row>
    <row r="20" spans="1:32" s="301" customFormat="1" x14ac:dyDescent="0.2">
      <c r="A20" s="139" t="s">
        <v>393</v>
      </c>
      <c r="B20" s="129" t="s">
        <v>326</v>
      </c>
      <c r="C20" s="134">
        <f>+'Hist Cust &amp; Vols'!C15</f>
        <v>17</v>
      </c>
      <c r="D20" s="134">
        <f>+'Hist Cust &amp; Vols'!D15</f>
        <v>17</v>
      </c>
      <c r="E20" s="134">
        <f>+'Hist Cust &amp; Vols'!E15</f>
        <v>16</v>
      </c>
      <c r="F20" s="134">
        <f>+'Hist Cust &amp; Vols'!F15</f>
        <v>16</v>
      </c>
      <c r="G20" s="134">
        <f>+'Hist Cust &amp; Vols'!G15</f>
        <v>17</v>
      </c>
      <c r="H20" s="134">
        <f>+'Hist Cust &amp; Vols'!H15</f>
        <v>17</v>
      </c>
      <c r="I20" s="134">
        <f>+'Hist Cust &amp; Vols'!I15</f>
        <v>17</v>
      </c>
      <c r="J20" s="134">
        <f>+'Hist Cust &amp; Vols'!J15</f>
        <v>17</v>
      </c>
      <c r="K20" s="134">
        <f>+'Hist Cust &amp; Vols'!K15</f>
        <v>17</v>
      </c>
      <c r="L20" s="134">
        <v>17</v>
      </c>
      <c r="M20" s="134">
        <v>17</v>
      </c>
      <c r="N20" s="134">
        <v>17</v>
      </c>
      <c r="O20" s="134">
        <f t="shared" si="1"/>
        <v>16.833333333333332</v>
      </c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</row>
    <row r="21" spans="1:32" s="301" customFormat="1" x14ac:dyDescent="0.2">
      <c r="A21" s="139"/>
      <c r="B21" s="129" t="s">
        <v>303</v>
      </c>
      <c r="C21" s="134">
        <f>+'Hist Cust &amp; Vols'!C16</f>
        <v>4</v>
      </c>
      <c r="D21" s="134">
        <f>+'Hist Cust &amp; Vols'!D16</f>
        <v>4</v>
      </c>
      <c r="E21" s="134">
        <f>+'Hist Cust &amp; Vols'!E16</f>
        <v>4</v>
      </c>
      <c r="F21" s="134">
        <f>+'Hist Cust &amp; Vols'!F16</f>
        <v>4</v>
      </c>
      <c r="G21" s="134">
        <f>+'Hist Cust &amp; Vols'!G16</f>
        <v>4</v>
      </c>
      <c r="H21" s="134">
        <f>+'Hist Cust &amp; Vols'!H16</f>
        <v>4</v>
      </c>
      <c r="I21" s="134">
        <f>+'Hist Cust &amp; Vols'!I16</f>
        <v>4</v>
      </c>
      <c r="J21" s="134">
        <f>+'Hist Cust &amp; Vols'!J16</f>
        <v>4</v>
      </c>
      <c r="K21" s="134">
        <f>+'Hist Cust &amp; Vols'!K16</f>
        <v>4</v>
      </c>
      <c r="L21" s="134">
        <v>4</v>
      </c>
      <c r="M21" s="134">
        <v>4</v>
      </c>
      <c r="N21" s="134">
        <v>4</v>
      </c>
      <c r="O21" s="134">
        <f t="shared" si="1"/>
        <v>4</v>
      </c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</row>
    <row r="22" spans="1:32" s="301" customFormat="1" x14ac:dyDescent="0.2">
      <c r="A22" s="139"/>
      <c r="B22" s="129" t="s">
        <v>335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f t="shared" si="1"/>
        <v>0</v>
      </c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</row>
    <row r="23" spans="1:32" s="301" customFormat="1" x14ac:dyDescent="0.2">
      <c r="A23" s="139"/>
      <c r="B23" s="129" t="s">
        <v>342</v>
      </c>
      <c r="C23" s="134">
        <f>+'Hist Cust &amp; Vols'!C17</f>
        <v>7</v>
      </c>
      <c r="D23" s="134">
        <f>+'Hist Cust &amp; Vols'!D17</f>
        <v>8</v>
      </c>
      <c r="E23" s="134">
        <f>+'Hist Cust &amp; Vols'!E17</f>
        <v>7</v>
      </c>
      <c r="F23" s="134">
        <f>+'Hist Cust &amp; Vols'!F17</f>
        <v>8</v>
      </c>
      <c r="G23" s="134">
        <f>+'Hist Cust &amp; Vols'!G17</f>
        <v>8</v>
      </c>
      <c r="H23" s="134">
        <f>+'Hist Cust &amp; Vols'!H17</f>
        <v>8</v>
      </c>
      <c r="I23" s="134">
        <f>+'Hist Cust &amp; Vols'!I17</f>
        <v>8</v>
      </c>
      <c r="J23" s="134">
        <f>+'Hist Cust &amp; Vols'!J17</f>
        <v>8</v>
      </c>
      <c r="K23" s="134">
        <f>+'Hist Cust &amp; Vols'!K17</f>
        <v>8</v>
      </c>
      <c r="L23" s="134">
        <v>8</v>
      </c>
      <c r="M23" s="134">
        <v>8</v>
      </c>
      <c r="N23" s="134">
        <v>8</v>
      </c>
      <c r="O23" s="134">
        <f t="shared" si="1"/>
        <v>7.833333333333333</v>
      </c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</row>
    <row r="24" spans="1:32" s="301" customFormat="1" x14ac:dyDescent="0.2">
      <c r="A24" s="139"/>
      <c r="B24" s="129" t="s">
        <v>323</v>
      </c>
      <c r="C24" s="134">
        <f>+'Hist Cust &amp; Vols'!C19</f>
        <v>10</v>
      </c>
      <c r="D24" s="134">
        <f>+'Hist Cust &amp; Vols'!D19</f>
        <v>11</v>
      </c>
      <c r="E24" s="134">
        <f>+'Hist Cust &amp; Vols'!E19</f>
        <v>11</v>
      </c>
      <c r="F24" s="134">
        <f>+'Hist Cust &amp; Vols'!F19</f>
        <v>11</v>
      </c>
      <c r="G24" s="134">
        <f>+'Hist Cust &amp; Vols'!G19</f>
        <v>11</v>
      </c>
      <c r="H24" s="134">
        <f>+'Hist Cust &amp; Vols'!H19</f>
        <v>11</v>
      </c>
      <c r="I24" s="134">
        <f>+'Hist Cust &amp; Vols'!I19</f>
        <v>11</v>
      </c>
      <c r="J24" s="134">
        <f>+'Hist Cust &amp; Vols'!J19</f>
        <v>11</v>
      </c>
      <c r="K24" s="134">
        <f>+'Hist Cust &amp; Vols'!K19</f>
        <v>11</v>
      </c>
      <c r="L24" s="134">
        <v>11</v>
      </c>
      <c r="M24" s="134">
        <v>11</v>
      </c>
      <c r="N24" s="134">
        <v>11</v>
      </c>
      <c r="O24" s="134">
        <f t="shared" si="1"/>
        <v>10.916666666666666</v>
      </c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</row>
    <row r="25" spans="1:32" s="301" customFormat="1" x14ac:dyDescent="0.2">
      <c r="A25" s="139"/>
      <c r="B25" s="129" t="s">
        <v>416</v>
      </c>
      <c r="C25" s="279">
        <f>+'Hist Cust &amp; Vols'!C18</f>
        <v>1</v>
      </c>
      <c r="D25" s="279">
        <f>+'Hist Cust &amp; Vols'!D18</f>
        <v>1</v>
      </c>
      <c r="E25" s="279">
        <f>+'Hist Cust &amp; Vols'!E18</f>
        <v>1</v>
      </c>
      <c r="F25" s="279">
        <f>+'Hist Cust &amp; Vols'!F18</f>
        <v>1</v>
      </c>
      <c r="G25" s="279">
        <f>+'Hist Cust &amp; Vols'!G18</f>
        <v>1</v>
      </c>
      <c r="H25" s="279">
        <f>+'Hist Cust &amp; Vols'!H18</f>
        <v>1</v>
      </c>
      <c r="I25" s="279">
        <f>+'Hist Cust &amp; Vols'!I18</f>
        <v>1</v>
      </c>
      <c r="J25" s="279">
        <f>+'Hist Cust &amp; Vols'!J18</f>
        <v>1</v>
      </c>
      <c r="K25" s="279">
        <f>+'Hist Cust &amp; Vols'!K18</f>
        <v>1</v>
      </c>
      <c r="L25" s="279">
        <v>1</v>
      </c>
      <c r="M25" s="279">
        <v>1</v>
      </c>
      <c r="N25" s="279">
        <v>1</v>
      </c>
      <c r="O25" s="279">
        <f t="shared" si="1"/>
        <v>1</v>
      </c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</row>
    <row r="26" spans="1:32" s="301" customFormat="1" x14ac:dyDescent="0.2">
      <c r="A26" s="139" t="s">
        <v>392</v>
      </c>
      <c r="B26" s="155"/>
      <c r="C26" s="134">
        <f t="shared" ref="C26:N26" si="3">SUM(C20:C25)</f>
        <v>39</v>
      </c>
      <c r="D26" s="134">
        <f t="shared" si="3"/>
        <v>41</v>
      </c>
      <c r="E26" s="134">
        <f t="shared" si="3"/>
        <v>39</v>
      </c>
      <c r="F26" s="134">
        <f t="shared" si="3"/>
        <v>40</v>
      </c>
      <c r="G26" s="134">
        <f t="shared" si="3"/>
        <v>41</v>
      </c>
      <c r="H26" s="134">
        <f t="shared" si="3"/>
        <v>41</v>
      </c>
      <c r="I26" s="134">
        <f t="shared" si="3"/>
        <v>41</v>
      </c>
      <c r="J26" s="134">
        <f t="shared" si="3"/>
        <v>41</v>
      </c>
      <c r="K26" s="134">
        <f t="shared" si="3"/>
        <v>41</v>
      </c>
      <c r="L26" s="134">
        <f t="shared" si="3"/>
        <v>41</v>
      </c>
      <c r="M26" s="134">
        <f t="shared" si="3"/>
        <v>41</v>
      </c>
      <c r="N26" s="134">
        <f t="shared" si="3"/>
        <v>41</v>
      </c>
      <c r="O26" s="134">
        <f t="shared" si="1"/>
        <v>40.583333333333336</v>
      </c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</row>
    <row r="27" spans="1:32" s="301" customFormat="1" x14ac:dyDescent="0.2">
      <c r="A27" s="137"/>
      <c r="B27" s="155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</row>
    <row r="28" spans="1:32" s="301" customFormat="1" x14ac:dyDescent="0.2">
      <c r="A28" s="139" t="s">
        <v>288</v>
      </c>
      <c r="B28" s="155"/>
      <c r="C28" s="134">
        <f t="shared" ref="C28:N28" si="4">+C26+C18</f>
        <v>81169</v>
      </c>
      <c r="D28" s="134">
        <f t="shared" si="4"/>
        <v>81519</v>
      </c>
      <c r="E28" s="134">
        <f t="shared" si="4"/>
        <v>81840</v>
      </c>
      <c r="F28" s="134">
        <f t="shared" si="4"/>
        <v>82168</v>
      </c>
      <c r="G28" s="134">
        <f t="shared" si="4"/>
        <v>82366</v>
      </c>
      <c r="H28" s="134">
        <f t="shared" si="4"/>
        <v>82581</v>
      </c>
      <c r="I28" s="134">
        <f t="shared" si="4"/>
        <v>82765</v>
      </c>
      <c r="J28" s="134">
        <f t="shared" si="4"/>
        <v>82886</v>
      </c>
      <c r="K28" s="134">
        <f t="shared" si="4"/>
        <v>83034</v>
      </c>
      <c r="L28" s="134">
        <f t="shared" si="4"/>
        <v>83155</v>
      </c>
      <c r="M28" s="134">
        <f t="shared" si="4"/>
        <v>83296</v>
      </c>
      <c r="N28" s="134">
        <f t="shared" si="4"/>
        <v>83562</v>
      </c>
      <c r="O28" s="134">
        <f>AVERAGE(C28:N28)</f>
        <v>82528.416666666672</v>
      </c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</row>
    <row r="29" spans="1:32" x14ac:dyDescent="0.2">
      <c r="A29" s="137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</row>
    <row r="30" spans="1:32" x14ac:dyDescent="0.2">
      <c r="A30" s="137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</row>
    <row r="31" spans="1:32" x14ac:dyDescent="0.2"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</row>
    <row r="32" spans="1:32" x14ac:dyDescent="0.2"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</row>
    <row r="33" spans="3:32" x14ac:dyDescent="0.2"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</row>
    <row r="34" spans="3:32" x14ac:dyDescent="0.2"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</row>
    <row r="35" spans="3:32" x14ac:dyDescent="0.2"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</row>
    <row r="36" spans="3:32" x14ac:dyDescent="0.2"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</row>
    <row r="37" spans="3:32" x14ac:dyDescent="0.2"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</row>
    <row r="38" spans="3:32" x14ac:dyDescent="0.2"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</row>
    <row r="39" spans="3:32" x14ac:dyDescent="0.2"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</row>
    <row r="40" spans="3:32" x14ac:dyDescent="0.2"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</row>
    <row r="41" spans="3:32" x14ac:dyDescent="0.2"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</row>
    <row r="42" spans="3:32" x14ac:dyDescent="0.2"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</row>
    <row r="43" spans="3:32" x14ac:dyDescent="0.2"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</row>
    <row r="44" spans="3:32" x14ac:dyDescent="0.2"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</row>
    <row r="45" spans="3:32" x14ac:dyDescent="0.2"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</row>
    <row r="46" spans="3:32" x14ac:dyDescent="0.2"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</row>
    <row r="47" spans="3:32" x14ac:dyDescent="0.2"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</row>
    <row r="48" spans="3:32" x14ac:dyDescent="0.2"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</row>
    <row r="49" spans="3:32" x14ac:dyDescent="0.2"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</row>
    <row r="50" spans="3:32" x14ac:dyDescent="0.2"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</row>
    <row r="51" spans="3:32" x14ac:dyDescent="0.2"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</row>
    <row r="52" spans="3:32" x14ac:dyDescent="0.2"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</row>
    <row r="53" spans="3:32" x14ac:dyDescent="0.2"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</row>
    <row r="54" spans="3:32" x14ac:dyDescent="0.2"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</row>
    <row r="55" spans="3:32" x14ac:dyDescent="0.2"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</row>
    <row r="56" spans="3:32" x14ac:dyDescent="0.2"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</row>
    <row r="57" spans="3:32" x14ac:dyDescent="0.2"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</row>
    <row r="58" spans="3:32" x14ac:dyDescent="0.2"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</row>
    <row r="59" spans="3:32" x14ac:dyDescent="0.2"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</row>
    <row r="60" spans="3:32" x14ac:dyDescent="0.2"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</row>
  </sheetData>
  <phoneticPr fontId="0" type="noConversion"/>
  <printOptions horizontalCentered="1"/>
  <pageMargins left="0.25" right="0.25" top="0.75" bottom="0.75" header="0.3" footer="0.3"/>
  <pageSetup scale="56" fitToHeight="0" orientation="landscape" r:id="rId1"/>
  <headerFooter alignWithMargins="0">
    <oddFooter>&amp;C&amp;"Tahoma,Regular"&amp;8&amp;F &amp;D &amp;T&amp;R&amp;"Tahoma,Regular"&amp;8&amp;A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0.39997558519241921"/>
  </sheetPr>
  <dimension ref="A1:R125"/>
  <sheetViews>
    <sheetView zoomScale="80" zoomScaleNormal="80" workbookViewId="0">
      <pane xSplit="3" ySplit="4" topLeftCell="D5" activePane="bottomRight" state="frozen"/>
      <selection activeCell="G240" sqref="G240"/>
      <selection pane="topRight" activeCell="G240" sqref="G240"/>
      <selection pane="bottomLeft" activeCell="G240" sqref="G240"/>
      <selection pane="bottomRight" activeCell="D5" sqref="D5"/>
    </sheetView>
  </sheetViews>
  <sheetFormatPr defaultColWidth="9.140625" defaultRowHeight="12.75" x14ac:dyDescent="0.2"/>
  <cols>
    <col min="1" max="1" width="13.7109375" style="266" customWidth="1"/>
    <col min="2" max="2" width="12" style="266" bestFit="1" customWidth="1"/>
    <col min="3" max="3" width="32.7109375" style="266" bestFit="1" customWidth="1"/>
    <col min="4" max="15" width="14.7109375" style="266" customWidth="1"/>
    <col min="16" max="16" width="14.7109375" customWidth="1"/>
    <col min="17" max="18" width="14.7109375" style="266" customWidth="1"/>
    <col min="19" max="16384" width="9.140625" style="266"/>
  </cols>
  <sheetData>
    <row r="1" spans="1:18" ht="15" x14ac:dyDescent="0.2">
      <c r="A1" s="296" t="s">
        <v>260</v>
      </c>
      <c r="G1" s="268"/>
      <c r="H1" s="268"/>
      <c r="I1" s="268"/>
      <c r="J1" s="268"/>
      <c r="K1" s="268"/>
      <c r="L1" s="268"/>
      <c r="M1" s="268"/>
      <c r="N1" s="268"/>
      <c r="O1" s="268"/>
    </row>
    <row r="2" spans="1:18" ht="14.25" x14ac:dyDescent="0.2">
      <c r="A2" s="293"/>
      <c r="G2" s="268"/>
      <c r="H2" s="268"/>
      <c r="I2" s="268"/>
      <c r="J2" s="268"/>
      <c r="K2" s="268"/>
      <c r="L2" s="268"/>
      <c r="M2" s="268"/>
      <c r="N2" s="268"/>
      <c r="O2" s="268"/>
    </row>
    <row r="3" spans="1:18" x14ac:dyDescent="0.2">
      <c r="D3" s="297">
        <f>'Input - Rates'!$I$8</f>
        <v>2017</v>
      </c>
      <c r="E3" s="297">
        <f>'Input - Rates'!$I$8</f>
        <v>2017</v>
      </c>
      <c r="F3" s="297">
        <f>'Input - Rates'!$I$8</f>
        <v>2017</v>
      </c>
      <c r="G3" s="297">
        <f>'Input - Rates'!$I$8+1</f>
        <v>2018</v>
      </c>
      <c r="H3" s="297">
        <f>'Input - Rates'!$I$8+1</f>
        <v>2018</v>
      </c>
      <c r="I3" s="297">
        <f>'Input - Rates'!$I$8+1</f>
        <v>2018</v>
      </c>
      <c r="J3" s="297">
        <f>'Input - Rates'!$I$8+1</f>
        <v>2018</v>
      </c>
      <c r="K3" s="297">
        <f>'Input - Rates'!$I$8+1</f>
        <v>2018</v>
      </c>
      <c r="L3" s="297">
        <f>'Input - Rates'!$I$8+1</f>
        <v>2018</v>
      </c>
      <c r="M3" s="297">
        <f>'Input - Rates'!$I$8+1</f>
        <v>2018</v>
      </c>
      <c r="N3" s="297">
        <f>'Input - Rates'!$I$8+1</f>
        <v>2018</v>
      </c>
      <c r="O3" s="297">
        <f>'Input - Rates'!$I$8+1</f>
        <v>2018</v>
      </c>
      <c r="P3" s="13" t="s">
        <v>266</v>
      </c>
      <c r="Q3" s="297"/>
      <c r="R3" s="297"/>
    </row>
    <row r="4" spans="1:18" x14ac:dyDescent="0.2">
      <c r="C4" s="303"/>
      <c r="D4" s="297" t="s">
        <v>10</v>
      </c>
      <c r="E4" s="297" t="s">
        <v>11</v>
      </c>
      <c r="F4" s="297" t="s">
        <v>0</v>
      </c>
      <c r="G4" s="297" t="s">
        <v>1</v>
      </c>
      <c r="H4" s="297" t="s">
        <v>2</v>
      </c>
      <c r="I4" s="297" t="s">
        <v>3</v>
      </c>
      <c r="J4" s="297" t="s">
        <v>4</v>
      </c>
      <c r="K4" s="297" t="s">
        <v>5</v>
      </c>
      <c r="L4" s="297" t="s">
        <v>6</v>
      </c>
      <c r="M4" s="297" t="s">
        <v>7</v>
      </c>
      <c r="N4" s="297" t="s">
        <v>8</v>
      </c>
      <c r="O4" s="297" t="s">
        <v>9</v>
      </c>
      <c r="P4" s="13"/>
      <c r="Q4" s="297"/>
      <c r="R4" s="297"/>
    </row>
    <row r="6" spans="1:18" ht="14.25" x14ac:dyDescent="0.2">
      <c r="A6" s="156"/>
      <c r="B6" s="137" t="s">
        <v>23</v>
      </c>
      <c r="C6" s="129" t="s">
        <v>386</v>
      </c>
      <c r="D6" s="134">
        <f>+Customers!C6*'Input - Cust &amp; Use'!E7</f>
        <v>12956.480979861035</v>
      </c>
      <c r="E6" s="134">
        <f>+Customers!D6*'Input - Cust &amp; Use'!F7</f>
        <v>21703.683285770589</v>
      </c>
      <c r="F6" s="134">
        <f>+Customers!E6*'Input - Cust &amp; Use'!G7</f>
        <v>29621.43717370569</v>
      </c>
      <c r="G6" s="134">
        <f>+Customers!F6*'Input - Cust &amp; Use'!H7</f>
        <v>29450.809732212325</v>
      </c>
      <c r="H6" s="134">
        <f>+Customers!G6*'Input - Cust &amp; Use'!I7</f>
        <v>24111.743852945488</v>
      </c>
      <c r="I6" s="134">
        <f>+Customers!H6*'Input - Cust &amp; Use'!J7</f>
        <v>21849.670296842898</v>
      </c>
      <c r="J6" s="134">
        <f>+Customers!I6*'Input - Cust &amp; Use'!K7</f>
        <v>16368.341609245726</v>
      </c>
      <c r="K6" s="134">
        <f>+Customers!J6*'Input - Cust &amp; Use'!L7</f>
        <v>11033.420467211996</v>
      </c>
      <c r="L6" s="134">
        <f>+Customers!K6*'Input - Cust &amp; Use'!M7</f>
        <v>7989.7326964442082</v>
      </c>
      <c r="M6" s="134">
        <f>+Customers!L6*'Input - Cust &amp; Use'!N7</f>
        <v>6735.8823316682719</v>
      </c>
      <c r="N6" s="134">
        <f>+Customers!M6*'Input - Cust &amp; Use'!O7</f>
        <v>6702.2481211922259</v>
      </c>
      <c r="O6" s="134">
        <f>+Customers!N6*'Input - Cust &amp; Use'!P7</f>
        <v>6976.8774498172506</v>
      </c>
      <c r="P6" s="6">
        <f>SUM(D6:O6)</f>
        <v>195500.32799691771</v>
      </c>
      <c r="Q6" s="134"/>
      <c r="R6" s="134"/>
    </row>
    <row r="7" spans="1:18" ht="14.25" x14ac:dyDescent="0.2">
      <c r="A7" s="156"/>
      <c r="B7" s="137"/>
      <c r="C7" s="129" t="s">
        <v>387</v>
      </c>
      <c r="D7" s="134">
        <f>+Customers!C7*'Input - Cust &amp; Use'!E8</f>
        <v>3136929.0421701102</v>
      </c>
      <c r="E7" s="134">
        <f>+Customers!D7*'Input - Cust &amp; Use'!F8</f>
        <v>5875485.6121540396</v>
      </c>
      <c r="F7" s="134">
        <f>+Customers!E7*'Input - Cust &amp; Use'!G8</f>
        <v>8301172.843677626</v>
      </c>
      <c r="G7" s="134">
        <f>+Customers!F7*'Input - Cust &amp; Use'!H8</f>
        <v>8207401.5910515012</v>
      </c>
      <c r="H7" s="134">
        <f>+Customers!G7*'Input - Cust &amp; Use'!I8</f>
        <v>6640405.7948552137</v>
      </c>
      <c r="I7" s="134">
        <f>+Customers!H7*'Input - Cust &amp; Use'!J8</f>
        <v>5822528.0841272539</v>
      </c>
      <c r="J7" s="134">
        <f>+Customers!I7*'Input - Cust &amp; Use'!K8</f>
        <v>4144454.1229169634</v>
      </c>
      <c r="K7" s="134">
        <f>+Customers!J7*'Input - Cust &amp; Use'!L8</f>
        <v>2472214.2382290815</v>
      </c>
      <c r="L7" s="134">
        <f>+Customers!K7*'Input - Cust &amp; Use'!M8</f>
        <v>1555430.5164252147</v>
      </c>
      <c r="M7" s="134">
        <f>+Customers!L7*'Input - Cust &amp; Use'!N8</f>
        <v>1300232.82234002</v>
      </c>
      <c r="N7" s="134">
        <f>+Customers!M7*'Input - Cust &amp; Use'!O8</f>
        <v>1294665.2298803527</v>
      </c>
      <c r="O7" s="134">
        <f>+Customers!N7*'Input - Cust &amp; Use'!P8</f>
        <v>1422248.8931354135</v>
      </c>
      <c r="P7" s="6">
        <f t="shared" ref="P7:P10" si="0">SUM(D7:O7)</f>
        <v>50173168.790962793</v>
      </c>
      <c r="Q7" s="134"/>
      <c r="R7" s="134"/>
    </row>
    <row r="8" spans="1:18" x14ac:dyDescent="0.2">
      <c r="A8" s="137"/>
      <c r="B8" s="137"/>
      <c r="C8" s="155" t="s">
        <v>388</v>
      </c>
      <c r="D8" s="134">
        <f>+Customers!C8*'Input - Cust &amp; Use'!E9</f>
        <v>2855.2554682601694</v>
      </c>
      <c r="E8" s="134">
        <f>+Customers!D8*'Input - Cust &amp; Use'!F9</f>
        <v>5161.1959119392759</v>
      </c>
      <c r="F8" s="134">
        <f>+Customers!E8*'Input - Cust &amp; Use'!G9</f>
        <v>7301.5186083272847</v>
      </c>
      <c r="G8" s="134">
        <f>+Customers!F8*'Input - Cust &amp; Use'!H9</f>
        <v>7186.0728724598011</v>
      </c>
      <c r="H8" s="134">
        <f>+Customers!G8*'Input - Cust &amp; Use'!I9</f>
        <v>5477.351001903965</v>
      </c>
      <c r="I8" s="134">
        <f>+Customers!H8*'Input - Cust &amp; Use'!J9</f>
        <v>4905.3614147051685</v>
      </c>
      <c r="J8" s="134">
        <f>+Customers!I8*'Input - Cust &amp; Use'!K9</f>
        <v>3580.8482515723167</v>
      </c>
      <c r="K8" s="134">
        <f>+Customers!J8*'Input - Cust &amp; Use'!L9</f>
        <v>2209.5848755178113</v>
      </c>
      <c r="L8" s="134">
        <f>+Customers!K8*'Input - Cust &amp; Use'!M9</f>
        <v>1554.7207878632348</v>
      </c>
      <c r="M8" s="134">
        <f>+Customers!L8*'Input - Cust &amp; Use'!N9</f>
        <v>1759.1636723316321</v>
      </c>
      <c r="N8" s="134">
        <f>+Customers!M8*'Input - Cust &amp; Use'!O9</f>
        <v>1754.0744171541789</v>
      </c>
      <c r="O8" s="134">
        <f>+Customers!N8*'Input - Cust &amp; Use'!P9</f>
        <v>1788.0783854979602</v>
      </c>
      <c r="P8" s="6">
        <f t="shared" si="0"/>
        <v>45533.225667532795</v>
      </c>
      <c r="Q8" s="134"/>
      <c r="R8" s="134"/>
    </row>
    <row r="9" spans="1:18" x14ac:dyDescent="0.2">
      <c r="A9" s="137"/>
      <c r="B9" s="137"/>
      <c r="C9" s="155" t="s">
        <v>16</v>
      </c>
      <c r="D9" s="134">
        <f>+Customers!C9*'Input - Cust &amp; Use'!E10</f>
        <v>1056457.124108118</v>
      </c>
      <c r="E9" s="134">
        <f>+Customers!D9*'Input - Cust &amp; Use'!F10</f>
        <v>1888738.4155285291</v>
      </c>
      <c r="F9" s="134">
        <f>+Customers!E9*'Input - Cust &amp; Use'!G10</f>
        <v>2658133.2272234042</v>
      </c>
      <c r="G9" s="134">
        <f>+Customers!F9*'Input - Cust &amp; Use'!H10</f>
        <v>2644400.5211002515</v>
      </c>
      <c r="H9" s="134">
        <f>+Customers!G9*'Input - Cust &amp; Use'!I10</f>
        <v>2145949.1697251941</v>
      </c>
      <c r="I9" s="134">
        <f>+Customers!H9*'Input - Cust &amp; Use'!J10</f>
        <v>1891172.2441892126</v>
      </c>
      <c r="J9" s="134">
        <f>+Customers!I9*'Input - Cust &amp; Use'!K10</f>
        <v>1371071.4054780083</v>
      </c>
      <c r="K9" s="134">
        <f>+Customers!J9*'Input - Cust &amp; Use'!L10</f>
        <v>882511.99031729472</v>
      </c>
      <c r="L9" s="134">
        <f>+Customers!K9*'Input - Cust &amp; Use'!M10</f>
        <v>632068.18692368048</v>
      </c>
      <c r="M9" s="134">
        <f>+Customers!L9*'Input - Cust &amp; Use'!N10</f>
        <v>571172.13733501325</v>
      </c>
      <c r="N9" s="134">
        <f>+Customers!M9*'Input - Cust &amp; Use'!O10</f>
        <v>568327.83601371257</v>
      </c>
      <c r="O9" s="134">
        <f>+Customers!N9*'Input - Cust &amp; Use'!P10</f>
        <v>582372.28866625368</v>
      </c>
      <c r="P9" s="6">
        <f t="shared" si="0"/>
        <v>16892374.546608672</v>
      </c>
      <c r="Q9" s="134"/>
      <c r="R9" s="134"/>
    </row>
    <row r="10" spans="1:18" x14ac:dyDescent="0.2">
      <c r="A10" s="137"/>
      <c r="B10" s="137"/>
      <c r="C10" s="155" t="s">
        <v>251</v>
      </c>
      <c r="D10" s="134">
        <f>+Customers!C10*'Input - Cust &amp; Use'!E11</f>
        <v>33460.105393483514</v>
      </c>
      <c r="E10" s="134">
        <f>+Customers!D10*'Input - Cust &amp; Use'!F11</f>
        <v>65662.760754138464</v>
      </c>
      <c r="F10" s="134">
        <f>+Customers!E10*'Input - Cust &amp; Use'!G11</f>
        <v>96059.695948290086</v>
      </c>
      <c r="G10" s="134">
        <f>+Customers!F10*'Input - Cust &amp; Use'!H11</f>
        <v>88978.493674624347</v>
      </c>
      <c r="H10" s="134">
        <f>+Customers!G10*'Input - Cust &amp; Use'!I11</f>
        <v>72981.617790224584</v>
      </c>
      <c r="I10" s="134">
        <f>+Customers!H10*'Input - Cust &amp; Use'!J11</f>
        <v>62823.951575120787</v>
      </c>
      <c r="J10" s="134">
        <f>+Customers!I10*'Input - Cust &amp; Use'!K11</f>
        <v>43614.528715114866</v>
      </c>
      <c r="K10" s="134">
        <f>+Customers!J10*'Input - Cust &amp; Use'!L11</f>
        <v>24854.764876565896</v>
      </c>
      <c r="L10" s="134">
        <f>+Customers!K10*'Input - Cust &amp; Use'!M11</f>
        <v>15828.381828621268</v>
      </c>
      <c r="M10" s="134">
        <f>+Customers!L10*'Input - Cust &amp; Use'!N11</f>
        <v>3838.173529512761</v>
      </c>
      <c r="N10" s="134">
        <f>+Customers!M10*'Input - Cust &amp; Use'!O11</f>
        <v>3861.8528937342621</v>
      </c>
      <c r="O10" s="134">
        <f>+Customers!N10*'Input - Cust &amp; Use'!P11</f>
        <v>5146.3213168998327</v>
      </c>
      <c r="P10" s="6">
        <f t="shared" si="0"/>
        <v>517110.64829633071</v>
      </c>
      <c r="Q10" s="134"/>
      <c r="R10" s="134"/>
    </row>
    <row r="11" spans="1:18" x14ac:dyDescent="0.2">
      <c r="A11" s="137"/>
      <c r="B11" s="137"/>
      <c r="C11" s="155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6"/>
      <c r="Q11" s="134"/>
      <c r="R11" s="134"/>
    </row>
    <row r="12" spans="1:18" x14ac:dyDescent="0.2">
      <c r="A12" s="370"/>
      <c r="B12" s="137"/>
      <c r="C12" s="154" t="s">
        <v>295</v>
      </c>
      <c r="D12" s="135">
        <f>Customers!C$11*'Input - Cust &amp; Use'!E14</f>
        <v>127322.45967226822</v>
      </c>
      <c r="E12" s="135">
        <f>Customers!D$11*'Input - Cust &amp; Use'!F14</f>
        <v>196026.18357702921</v>
      </c>
      <c r="F12" s="135">
        <f>Customers!E$11*'Input - Cust &amp; Use'!G14</f>
        <v>262918.11470485362</v>
      </c>
      <c r="G12" s="135">
        <f>Customers!F$11*'Input - Cust &amp; Use'!H14</f>
        <v>256791.69296221959</v>
      </c>
      <c r="H12" s="135">
        <f>Customers!G$11*'Input - Cust &amp; Use'!I14</f>
        <v>214662.61307189308</v>
      </c>
      <c r="I12" s="135">
        <f>Customers!H$11*'Input - Cust &amp; Use'!J14</f>
        <v>196659.20156928882</v>
      </c>
      <c r="J12" s="135">
        <f>Customers!I$11*'Input - Cust &amp; Use'!K14</f>
        <v>153914.24842065727</v>
      </c>
      <c r="K12" s="135">
        <f>Customers!J$11*'Input - Cust &amp; Use'!L14</f>
        <v>115943.42348042765</v>
      </c>
      <c r="L12" s="135">
        <f>Customers!K$11*'Input - Cust &amp; Use'!M14</f>
        <v>91687.863495131372</v>
      </c>
      <c r="M12" s="135">
        <f>Customers!L$11*'Input - Cust &amp; Use'!N14</f>
        <v>76585.274374214394</v>
      </c>
      <c r="N12" s="135">
        <f>Customers!M$11*'Input - Cust &amp; Use'!O14</f>
        <v>76448.909299498147</v>
      </c>
      <c r="O12" s="135">
        <f>Customers!N$11*'Input - Cust &amp; Use'!P14</f>
        <v>76410.067477146265</v>
      </c>
      <c r="P12" s="6"/>
      <c r="Q12" s="134"/>
      <c r="R12" s="134"/>
    </row>
    <row r="13" spans="1:18" x14ac:dyDescent="0.2">
      <c r="A13" s="370"/>
      <c r="B13" s="137"/>
      <c r="C13" s="154" t="s">
        <v>296</v>
      </c>
      <c r="D13" s="279">
        <f>Customers!C$11*'Input - Cust &amp; Use'!E15</f>
        <v>125728.68950233005</v>
      </c>
      <c r="E13" s="279">
        <f>Customers!D$11*'Input - Cust &amp; Use'!F15</f>
        <v>193572.40845584421</v>
      </c>
      <c r="F13" s="279">
        <f>Customers!E$11*'Input - Cust &amp; Use'!G15</f>
        <v>259627.01390903504</v>
      </c>
      <c r="G13" s="279">
        <f>Customers!F$11*'Input - Cust &amp; Use'!H15</f>
        <v>253577.28019337603</v>
      </c>
      <c r="H13" s="279">
        <f>Customers!G$11*'Input - Cust &amp; Use'!I15</f>
        <v>211975.55479328617</v>
      </c>
      <c r="I13" s="279">
        <f>Customers!H$11*'Input - Cust &amp; Use'!J15</f>
        <v>194197.50258929923</v>
      </c>
      <c r="J13" s="279">
        <f>Customers!I$11*'Input - Cust &amp; Use'!K15</f>
        <v>151987.61317898257</v>
      </c>
      <c r="K13" s="279">
        <f>Customers!J$11*'Input - Cust &amp; Use'!L15</f>
        <v>114492.09140422317</v>
      </c>
      <c r="L13" s="279">
        <f>Customers!K$11*'Input - Cust &amp; Use'!M15</f>
        <v>90540.152540127499</v>
      </c>
      <c r="M13" s="279">
        <f>Customers!L$11*'Input - Cust &amp; Use'!N15</f>
        <v>75626.611416647153</v>
      </c>
      <c r="N13" s="279">
        <f>Customers!M$11*'Input - Cust &amp; Use'!O15</f>
        <v>75491.95330383585</v>
      </c>
      <c r="O13" s="279">
        <f>Customers!N$11*'Input - Cust &amp; Use'!P15</f>
        <v>75453.597687436704</v>
      </c>
      <c r="P13" s="7"/>
      <c r="Q13" s="135"/>
      <c r="R13" s="135"/>
    </row>
    <row r="14" spans="1:18" x14ac:dyDescent="0.2">
      <c r="A14" s="370"/>
      <c r="B14" s="137"/>
      <c r="C14" s="155" t="s">
        <v>326</v>
      </c>
      <c r="D14" s="134">
        <f t="shared" ref="D14:F14" si="1">SUM(D12:D13)</f>
        <v>253051.14917459828</v>
      </c>
      <c r="E14" s="134">
        <f t="shared" si="1"/>
        <v>389598.59203287342</v>
      </c>
      <c r="F14" s="134">
        <f t="shared" si="1"/>
        <v>522545.12861388864</v>
      </c>
      <c r="G14" s="134">
        <f t="shared" ref="G14:L14" si="2">SUM(G12:G13)</f>
        <v>510368.9731555956</v>
      </c>
      <c r="H14" s="134">
        <f t="shared" si="2"/>
        <v>426638.16786517925</v>
      </c>
      <c r="I14" s="134">
        <f t="shared" si="2"/>
        <v>390856.70415858808</v>
      </c>
      <c r="J14" s="134">
        <f t="shared" si="2"/>
        <v>305901.86159963987</v>
      </c>
      <c r="K14" s="134">
        <f t="shared" si="2"/>
        <v>230435.51488465082</v>
      </c>
      <c r="L14" s="134">
        <f t="shared" si="2"/>
        <v>182228.01603525889</v>
      </c>
      <c r="M14" s="134">
        <f t="shared" ref="M14:O14" si="3">SUM(M12:M13)</f>
        <v>152211.88579086156</v>
      </c>
      <c r="N14" s="134">
        <f t="shared" si="3"/>
        <v>151940.86260333401</v>
      </c>
      <c r="O14" s="134">
        <f t="shared" si="3"/>
        <v>151863.66516458296</v>
      </c>
      <c r="P14" s="6">
        <f t="shared" ref="P14" si="4">SUM(D14:O14)</f>
        <v>3667640.5210790518</v>
      </c>
      <c r="Q14" s="134"/>
      <c r="R14" s="134"/>
    </row>
    <row r="15" spans="1:18" x14ac:dyDescent="0.2">
      <c r="A15" s="370"/>
      <c r="B15" s="137"/>
      <c r="C15" s="155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6"/>
      <c r="Q15" s="134"/>
      <c r="R15" s="134"/>
    </row>
    <row r="16" spans="1:18" x14ac:dyDescent="0.2">
      <c r="A16" s="370"/>
      <c r="B16" s="137"/>
      <c r="C16" s="154" t="s">
        <v>297</v>
      </c>
      <c r="D16" s="135">
        <f>Customers!C$12*'Input - Cust &amp; Use'!E18</f>
        <v>27650.187898451848</v>
      </c>
      <c r="E16" s="135">
        <f>Customers!D$12*'Input - Cust &amp; Use'!F18</f>
        <v>41848.025594814419</v>
      </c>
      <c r="F16" s="135">
        <f>Customers!E$12*'Input - Cust &amp; Use'!G18</f>
        <v>55263.939144870208</v>
      </c>
      <c r="G16" s="135">
        <f>Customers!F$12*'Input - Cust &amp; Use'!H18</f>
        <v>54558.872047250552</v>
      </c>
      <c r="H16" s="135">
        <f>Customers!G$12*'Input - Cust &amp; Use'!I18</f>
        <v>45001.984383736031</v>
      </c>
      <c r="I16" s="135">
        <f>Customers!H$12*'Input - Cust &amp; Use'!J18</f>
        <v>41461.97100188108</v>
      </c>
      <c r="J16" s="135">
        <f>Customers!I$12*'Input - Cust &amp; Use'!K18</f>
        <v>32196.299868149435</v>
      </c>
      <c r="K16" s="135">
        <f>Customers!J$12*'Input - Cust &amp; Use'!L18</f>
        <v>24165.751575310009</v>
      </c>
      <c r="L16" s="135">
        <f>Customers!K$12*'Input - Cust &amp; Use'!M18</f>
        <v>19572.169794814909</v>
      </c>
      <c r="M16" s="135">
        <f>Customers!L$12*'Input - Cust &amp; Use'!N18</f>
        <v>13299.693567150405</v>
      </c>
      <c r="N16" s="135">
        <f>Customers!M$12*'Input - Cust &amp; Use'!O18</f>
        <v>8845.7411590260745</v>
      </c>
      <c r="O16" s="135">
        <f>Customers!N$12*'Input - Cust &amp; Use'!P18</f>
        <v>11161.53166684791</v>
      </c>
      <c r="P16" s="6"/>
      <c r="Q16" s="134"/>
      <c r="R16" s="134"/>
    </row>
    <row r="17" spans="1:18" x14ac:dyDescent="0.2">
      <c r="A17" s="370"/>
      <c r="B17" s="137"/>
      <c r="C17" s="154" t="s">
        <v>298</v>
      </c>
      <c r="D17" s="135">
        <f>Customers!C$12*'Input - Cust &amp; Use'!E19</f>
        <v>21858.236043900299</v>
      </c>
      <c r="E17" s="135">
        <f>Customers!D$12*'Input - Cust &amp; Use'!F19</f>
        <v>33082.018277128984</v>
      </c>
      <c r="F17" s="135">
        <f>Customers!E$12*'Input - Cust &amp; Use'!G19</f>
        <v>43687.667909553325</v>
      </c>
      <c r="G17" s="135">
        <f>Customers!F$12*'Input - Cust &amp; Use'!H19</f>
        <v>43130.2929252256</v>
      </c>
      <c r="H17" s="135">
        <f>Customers!G$12*'Input - Cust &amp; Use'!I19</f>
        <v>35575.30967660054</v>
      </c>
      <c r="I17" s="135">
        <f>Customers!H$12*'Input - Cust &amp; Use'!J19</f>
        <v>32776.831475174513</v>
      </c>
      <c r="J17" s="135">
        <f>Customers!I$12*'Input - Cust &amp; Use'!K19</f>
        <v>25452.062924230973</v>
      </c>
      <c r="K17" s="135">
        <f>Customers!J$12*'Input - Cust &amp; Use'!L19</f>
        <v>19103.693040037426</v>
      </c>
      <c r="L17" s="135">
        <f>Customers!K$12*'Input - Cust &amp; Use'!M19</f>
        <v>15472.339965194718</v>
      </c>
      <c r="M17" s="135">
        <f>Customers!L$12*'Input - Cust &amp; Use'!N19</f>
        <v>10513.774530935207</v>
      </c>
      <c r="N17" s="135">
        <f>Customers!M$12*'Input - Cust &amp; Use'!O19</f>
        <v>6992.8023255155549</v>
      </c>
      <c r="O17" s="135">
        <f>Customers!N$12*'Input - Cust &amp; Use'!P19</f>
        <v>8823.4985845824813</v>
      </c>
      <c r="P17" s="6"/>
      <c r="Q17" s="134"/>
      <c r="R17" s="134"/>
    </row>
    <row r="18" spans="1:18" x14ac:dyDescent="0.2">
      <c r="A18" s="370"/>
      <c r="B18" s="137"/>
      <c r="C18" s="154" t="s">
        <v>299</v>
      </c>
      <c r="D18" s="135">
        <f>Customers!C$12*'Input - Cust &amp; Use'!E20</f>
        <v>5480.0509173680175</v>
      </c>
      <c r="E18" s="135">
        <f>Customers!D$12*'Input - Cust &amp; Use'!F20</f>
        <v>8293.9512705352463</v>
      </c>
      <c r="F18" s="135">
        <f>Customers!E$12*'Input - Cust &amp; Use'!G20</f>
        <v>10952.880375368914</v>
      </c>
      <c r="G18" s="135">
        <f>Customers!F$12*'Input - Cust &amp; Use'!H20</f>
        <v>10813.141592786065</v>
      </c>
      <c r="H18" s="135">
        <f>Customers!G$12*'Input - Cust &amp; Use'!I20</f>
        <v>8919.0412271766818</v>
      </c>
      <c r="I18" s="135">
        <f>Customers!H$12*'Input - Cust &amp; Use'!J20</f>
        <v>8217.438270553901</v>
      </c>
      <c r="J18" s="135">
        <f>Customers!I$12*'Input - Cust &amp; Use'!K20</f>
        <v>6381.054742784836</v>
      </c>
      <c r="K18" s="135">
        <f>Customers!J$12*'Input - Cust &amp; Use'!L20</f>
        <v>4789.4628989693056</v>
      </c>
      <c r="L18" s="135">
        <f>Customers!K$12*'Input - Cust &amp; Use'!M20</f>
        <v>3879.0509284373934</v>
      </c>
      <c r="M18" s="135">
        <f>Customers!L$12*'Input - Cust &amp; Use'!N20</f>
        <v>2635.8952134808769</v>
      </c>
      <c r="N18" s="135">
        <f>Customers!M$12*'Input - Cust &amp; Use'!O20</f>
        <v>1753.1566921480132</v>
      </c>
      <c r="O18" s="135">
        <f>Customers!N$12*'Input - Cust &amp; Use'!P20</f>
        <v>2212.1282529717191</v>
      </c>
      <c r="P18" s="6"/>
      <c r="Q18" s="134"/>
      <c r="R18" s="134"/>
    </row>
    <row r="19" spans="1:18" x14ac:dyDescent="0.2">
      <c r="A19" s="370"/>
      <c r="B19" s="137"/>
      <c r="C19" s="154" t="s">
        <v>300</v>
      </c>
      <c r="D19" s="135">
        <f>Customers!C$12*'Input - Cust &amp; Use'!E21</f>
        <v>88.221562431364589</v>
      </c>
      <c r="E19" s="135">
        <f>Customers!D$12*'Input - Cust &amp; Use'!F21</f>
        <v>133.52163161426381</v>
      </c>
      <c r="F19" s="135">
        <f>Customers!E$12*'Input - Cust &amp; Use'!G21</f>
        <v>176.32686893043794</v>
      </c>
      <c r="G19" s="135">
        <f>Customers!F$12*'Input - Cust &amp; Use'!H21</f>
        <v>174.07725958964801</v>
      </c>
      <c r="H19" s="135">
        <f>Customers!G$12*'Input - Cust &amp; Use'!I21</f>
        <v>143.58475209737557</v>
      </c>
      <c r="I19" s="135">
        <f>Customers!H$12*'Input - Cust &amp; Use'!J21</f>
        <v>132.28987364222161</v>
      </c>
      <c r="J19" s="135">
        <f>Customers!I$12*'Input - Cust &amp; Use'!K21</f>
        <v>102.72653080364481</v>
      </c>
      <c r="K19" s="135">
        <f>Customers!J$12*'Input - Cust &amp; Use'!L21</f>
        <v>77.10400989432074</v>
      </c>
      <c r="L19" s="135">
        <f>Customers!K$12*'Input - Cust &amp; Use'!M21</f>
        <v>62.44758284507752</v>
      </c>
      <c r="M19" s="135">
        <f>Customers!L$12*'Input - Cust &amp; Use'!N21</f>
        <v>42.434422169625563</v>
      </c>
      <c r="N19" s="135">
        <f>Customers!M$12*'Input - Cust &amp; Use'!O21</f>
        <v>28.223501003998763</v>
      </c>
      <c r="O19" s="135">
        <f>Customers!N$12*'Input - Cust &amp; Use'!P21</f>
        <v>35.612335308275021</v>
      </c>
      <c r="P19" s="6"/>
      <c r="Q19" s="134"/>
      <c r="R19" s="134"/>
    </row>
    <row r="20" spans="1:18" x14ac:dyDescent="0.2">
      <c r="A20" s="370"/>
      <c r="B20" s="137"/>
      <c r="C20" s="154" t="s">
        <v>301</v>
      </c>
      <c r="D20" s="135">
        <f>Customers!C$12*'Input - Cust &amp; Use'!E22</f>
        <v>0</v>
      </c>
      <c r="E20" s="135">
        <f>Customers!D$12*'Input - Cust &amp; Use'!F22</f>
        <v>0</v>
      </c>
      <c r="F20" s="135">
        <f>Customers!E$12*'Input - Cust &amp; Use'!G22</f>
        <v>0</v>
      </c>
      <c r="G20" s="135">
        <f>Customers!F$12*'Input - Cust &amp; Use'!H22</f>
        <v>0</v>
      </c>
      <c r="H20" s="135">
        <f>Customers!G$12*'Input - Cust &amp; Use'!I22</f>
        <v>0</v>
      </c>
      <c r="I20" s="135">
        <f>Customers!H$12*'Input - Cust &amp; Use'!J22</f>
        <v>0</v>
      </c>
      <c r="J20" s="135">
        <f>Customers!I$12*'Input - Cust &amp; Use'!K22</f>
        <v>0</v>
      </c>
      <c r="K20" s="135">
        <f>Customers!J$12*'Input - Cust &amp; Use'!L22</f>
        <v>0</v>
      </c>
      <c r="L20" s="135">
        <f>Customers!K$12*'Input - Cust &amp; Use'!M22</f>
        <v>0</v>
      </c>
      <c r="M20" s="135">
        <f>Customers!L$12*'Input - Cust &amp; Use'!N22</f>
        <v>0</v>
      </c>
      <c r="N20" s="135">
        <f>Customers!M$12*'Input - Cust &amp; Use'!O22</f>
        <v>0</v>
      </c>
      <c r="O20" s="135">
        <f>Customers!N$12*'Input - Cust &amp; Use'!P22</f>
        <v>0</v>
      </c>
      <c r="P20" s="6"/>
      <c r="Q20" s="134"/>
      <c r="R20" s="134"/>
    </row>
    <row r="21" spans="1:18" x14ac:dyDescent="0.2">
      <c r="A21" s="370"/>
      <c r="B21" s="137"/>
      <c r="C21" s="154" t="s">
        <v>302</v>
      </c>
      <c r="D21" s="279">
        <f>Customers!C$12*'Input - Cust &amp; Use'!E23</f>
        <v>0</v>
      </c>
      <c r="E21" s="279">
        <f>Customers!D$12*'Input - Cust &amp; Use'!F23</f>
        <v>0</v>
      </c>
      <c r="F21" s="279">
        <f>Customers!E$12*'Input - Cust &amp; Use'!G23</f>
        <v>0</v>
      </c>
      <c r="G21" s="279">
        <f>Customers!F$12*'Input - Cust &amp; Use'!H23</f>
        <v>0</v>
      </c>
      <c r="H21" s="279">
        <f>Customers!G$12*'Input - Cust &amp; Use'!I23</f>
        <v>0</v>
      </c>
      <c r="I21" s="279">
        <f>Customers!H$12*'Input - Cust &amp; Use'!J23</f>
        <v>0</v>
      </c>
      <c r="J21" s="279">
        <f>Customers!I$12*'Input - Cust &amp; Use'!K23</f>
        <v>0</v>
      </c>
      <c r="K21" s="279">
        <f>Customers!J$12*'Input - Cust &amp; Use'!L23</f>
        <v>0</v>
      </c>
      <c r="L21" s="279">
        <f>Customers!K$12*'Input - Cust &amp; Use'!M23</f>
        <v>0</v>
      </c>
      <c r="M21" s="279">
        <f>Customers!L$12*'Input - Cust &amp; Use'!N23</f>
        <v>0</v>
      </c>
      <c r="N21" s="279">
        <f>Customers!M$12*'Input - Cust &amp; Use'!O23</f>
        <v>0</v>
      </c>
      <c r="O21" s="279">
        <f>Customers!N$12*'Input - Cust &amp; Use'!P23</f>
        <v>0</v>
      </c>
      <c r="P21" s="7"/>
      <c r="Q21" s="135"/>
      <c r="R21" s="135"/>
    </row>
    <row r="22" spans="1:18" x14ac:dyDescent="0.2">
      <c r="A22" s="370"/>
      <c r="B22" s="137"/>
      <c r="C22" s="155" t="s">
        <v>303</v>
      </c>
      <c r="D22" s="134">
        <f t="shared" ref="D22:F22" si="5">SUM(D16:D21)</f>
        <v>55076.69642215153</v>
      </c>
      <c r="E22" s="134">
        <f t="shared" si="5"/>
        <v>83357.516774092903</v>
      </c>
      <c r="F22" s="134">
        <f t="shared" si="5"/>
        <v>110080.81429872289</v>
      </c>
      <c r="G22" s="134">
        <f t="shared" ref="G22:L22" si="6">SUM(G16:G21)</f>
        <v>108676.38382485186</v>
      </c>
      <c r="H22" s="134">
        <f t="shared" si="6"/>
        <v>89639.920039610632</v>
      </c>
      <c r="I22" s="134">
        <f t="shared" si="6"/>
        <v>82588.530621251717</v>
      </c>
      <c r="J22" s="134">
        <f t="shared" si="6"/>
        <v>64132.144065968889</v>
      </c>
      <c r="K22" s="134">
        <f t="shared" si="6"/>
        <v>48136.011524211062</v>
      </c>
      <c r="L22" s="134">
        <f t="shared" si="6"/>
        <v>38986.008271292092</v>
      </c>
      <c r="M22" s="134">
        <f t="shared" ref="M22:O22" si="7">SUM(M16:M21)</f>
        <v>26491.797733736119</v>
      </c>
      <c r="N22" s="134">
        <f t="shared" si="7"/>
        <v>17619.923677693641</v>
      </c>
      <c r="O22" s="134">
        <f t="shared" si="7"/>
        <v>22232.770839710389</v>
      </c>
      <c r="P22" s="6">
        <f t="shared" ref="P22" si="8">SUM(D22:O22)</f>
        <v>747018.51809329365</v>
      </c>
      <c r="Q22" s="134"/>
      <c r="R22" s="134"/>
    </row>
    <row r="23" spans="1:18" x14ac:dyDescent="0.2">
      <c r="B23" s="137"/>
      <c r="C23" s="155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6"/>
      <c r="Q23" s="134"/>
      <c r="R23" s="134"/>
    </row>
    <row r="24" spans="1:18" x14ac:dyDescent="0.2">
      <c r="B24" s="137"/>
      <c r="C24" s="155" t="s">
        <v>20</v>
      </c>
      <c r="D24" s="134">
        <f>'Input - Cust &amp; Use'!E26</f>
        <v>25167.4</v>
      </c>
      <c r="E24" s="134">
        <f>'Input - Cust &amp; Use'!F26</f>
        <v>39410.900000000009</v>
      </c>
      <c r="F24" s="134">
        <f>'Input - Cust &amp; Use'!G26</f>
        <v>54104.800000000003</v>
      </c>
      <c r="G24" s="134">
        <f>'Input - Cust &amp; Use'!H26</f>
        <v>71632.700000000012</v>
      </c>
      <c r="H24" s="134">
        <f>'Input - Cust &amp; Use'!I26</f>
        <v>57320.999999999993</v>
      </c>
      <c r="I24" s="134">
        <f>'Input - Cust &amp; Use'!J26</f>
        <v>56906.100000000006</v>
      </c>
      <c r="J24" s="134">
        <f>'Input - Cust &amp; Use'!K26</f>
        <v>45634.9</v>
      </c>
      <c r="K24" s="134">
        <f>'Input - Cust &amp; Use'!L26</f>
        <v>32808.300000000003</v>
      </c>
      <c r="L24" s="134">
        <f>'Input - Cust &amp; Use'!M26</f>
        <v>26394.5</v>
      </c>
      <c r="M24" s="134">
        <f>'Input - Cust &amp; Use'!N26</f>
        <v>24727.000000000004</v>
      </c>
      <c r="N24" s="134">
        <f>'Input - Cust &amp; Use'!O26</f>
        <v>21904.600000000002</v>
      </c>
      <c r="O24" s="134">
        <f>'Input - Cust &amp; Use'!P26</f>
        <v>22545.999999999993</v>
      </c>
      <c r="P24" s="6">
        <f t="shared" ref="P24" si="9">SUM(D24:O24)</f>
        <v>478558.2</v>
      </c>
      <c r="Q24" s="134"/>
      <c r="R24" s="134"/>
    </row>
    <row r="25" spans="1:18" x14ac:dyDescent="0.2">
      <c r="B25" s="137"/>
      <c r="C25" s="155"/>
    </row>
    <row r="26" spans="1:18" x14ac:dyDescent="0.2">
      <c r="B26" s="137"/>
      <c r="C26" s="154" t="s">
        <v>304</v>
      </c>
      <c r="D26" s="134">
        <f>'Input - Cust &amp; Use'!E28</f>
        <v>27144.100000000002</v>
      </c>
      <c r="E26" s="134">
        <f>'Input - Cust &amp; Use'!F28</f>
        <v>28989.5</v>
      </c>
      <c r="F26" s="134">
        <f>'Input - Cust &amp; Use'!G28</f>
        <v>30000</v>
      </c>
      <c r="G26" s="134">
        <f>'Input - Cust &amp; Use'!H28</f>
        <v>30000</v>
      </c>
      <c r="H26" s="134">
        <f>'Input - Cust &amp; Use'!I28</f>
        <v>29943.8</v>
      </c>
      <c r="I26" s="134">
        <f>'Input - Cust &amp; Use'!J28</f>
        <v>30000</v>
      </c>
      <c r="J26" s="134">
        <f>'Input - Cust &amp; Use'!K28</f>
        <v>29800</v>
      </c>
      <c r="K26" s="134">
        <f>'Input - Cust &amp; Use'!L28</f>
        <v>28490.799999999999</v>
      </c>
      <c r="L26" s="134">
        <f>'Input - Cust &amp; Use'!M28</f>
        <v>23629.7</v>
      </c>
      <c r="M26" s="134">
        <f>'Input - Cust &amp; Use'!N28</f>
        <v>22839.5</v>
      </c>
      <c r="N26" s="134">
        <f>'Input - Cust &amp; Use'!O28</f>
        <v>20498.8</v>
      </c>
      <c r="O26" s="134">
        <f>'Input - Cust &amp; Use'!P28</f>
        <v>20771.5</v>
      </c>
      <c r="P26" s="6"/>
      <c r="Q26" s="134"/>
      <c r="R26" s="134"/>
    </row>
    <row r="27" spans="1:18" x14ac:dyDescent="0.2">
      <c r="B27" s="137"/>
      <c r="C27" s="154" t="s">
        <v>305</v>
      </c>
      <c r="D27" s="279">
        <f>'Input - Cust &amp; Use'!E29</f>
        <v>17821.499999999996</v>
      </c>
      <c r="E27" s="279">
        <f>'Input - Cust &amp; Use'!F29</f>
        <v>23759.499999999993</v>
      </c>
      <c r="F27" s="279">
        <f>'Input - Cust &amp; Use'!G29</f>
        <v>41340.399999999994</v>
      </c>
      <c r="G27" s="279">
        <f>'Input - Cust &amp; Use'!H29</f>
        <v>51196</v>
      </c>
      <c r="H27" s="279">
        <f>'Input - Cust &amp; Use'!I29</f>
        <v>44036.5</v>
      </c>
      <c r="I27" s="279">
        <f>'Input - Cust &amp; Use'!J29</f>
        <v>46932.399999999994</v>
      </c>
      <c r="J27" s="279">
        <f>'Input - Cust &amp; Use'!K29</f>
        <v>36555.399999999994</v>
      </c>
      <c r="K27" s="279">
        <f>'Input - Cust &amp; Use'!L29</f>
        <v>23370.000000000011</v>
      </c>
      <c r="L27" s="279">
        <f>'Input - Cust &amp; Use'!M29</f>
        <v>15775.3</v>
      </c>
      <c r="M27" s="279">
        <f>'Input - Cust &amp; Use'!N29</f>
        <v>15584.800000000003</v>
      </c>
      <c r="N27" s="279">
        <f>'Input - Cust &amp; Use'!O29</f>
        <v>13993.099999999995</v>
      </c>
      <c r="O27" s="279">
        <f>'Input - Cust &amp; Use'!P29</f>
        <v>16201.800000000003</v>
      </c>
      <c r="P27" s="7"/>
      <c r="Q27" s="135"/>
      <c r="R27" s="135"/>
    </row>
    <row r="28" spans="1:18" x14ac:dyDescent="0.2">
      <c r="A28" s="137"/>
      <c r="B28" s="137"/>
      <c r="C28" s="155" t="s">
        <v>306</v>
      </c>
      <c r="D28" s="134">
        <f t="shared" ref="D28:F28" si="10">SUM(D26:D27)</f>
        <v>44965.599999999999</v>
      </c>
      <c r="E28" s="134">
        <f t="shared" si="10"/>
        <v>52748.999999999993</v>
      </c>
      <c r="F28" s="134">
        <f t="shared" si="10"/>
        <v>71340.399999999994</v>
      </c>
      <c r="G28" s="134">
        <f t="shared" ref="G28:O28" si="11">SUM(G26:G27)</f>
        <v>81196</v>
      </c>
      <c r="H28" s="134">
        <f t="shared" si="11"/>
        <v>73980.3</v>
      </c>
      <c r="I28" s="134">
        <f t="shared" si="11"/>
        <v>76932.399999999994</v>
      </c>
      <c r="J28" s="134">
        <f t="shared" si="11"/>
        <v>66355.399999999994</v>
      </c>
      <c r="K28" s="134">
        <f t="shared" si="11"/>
        <v>51860.80000000001</v>
      </c>
      <c r="L28" s="134">
        <f t="shared" si="11"/>
        <v>39405</v>
      </c>
      <c r="M28" s="134">
        <f t="shared" si="11"/>
        <v>38424.300000000003</v>
      </c>
      <c r="N28" s="134">
        <f t="shared" si="11"/>
        <v>34491.899999999994</v>
      </c>
      <c r="O28" s="134">
        <f t="shared" si="11"/>
        <v>36973.300000000003</v>
      </c>
      <c r="P28" s="6">
        <f t="shared" ref="P28" si="12">SUM(D28:O28)</f>
        <v>668674.4</v>
      </c>
      <c r="Q28" s="134"/>
      <c r="R28" s="134"/>
    </row>
    <row r="29" spans="1:18" x14ac:dyDescent="0.2">
      <c r="A29" s="137"/>
      <c r="B29" s="137"/>
      <c r="C29" s="155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6"/>
      <c r="Q29" s="134"/>
      <c r="R29" s="134"/>
    </row>
    <row r="30" spans="1:18" x14ac:dyDescent="0.2">
      <c r="A30" s="137"/>
      <c r="B30" s="137"/>
      <c r="C30" s="154" t="s">
        <v>307</v>
      </c>
      <c r="D30" s="135">
        <f>'Input - Cust &amp; Use'!E32</f>
        <v>91448.200000000012</v>
      </c>
      <c r="E30" s="135">
        <f>'Input - Cust &amp; Use'!F32</f>
        <v>105830.5</v>
      </c>
      <c r="F30" s="135">
        <f>'Input - Cust &amp; Use'!G32</f>
        <v>112087.1</v>
      </c>
      <c r="G30" s="135">
        <f>'Input - Cust &amp; Use'!H32</f>
        <v>112320.8</v>
      </c>
      <c r="H30" s="135">
        <f>'Input - Cust &amp; Use'!I32</f>
        <v>105677.8</v>
      </c>
      <c r="I30" s="135">
        <f>'Input - Cust &amp; Use'!J32</f>
        <v>104675.2</v>
      </c>
      <c r="J30" s="135">
        <f>'Input - Cust &amp; Use'!K32</f>
        <v>105097.7</v>
      </c>
      <c r="K30" s="135">
        <f>'Input - Cust &amp; Use'!L32</f>
        <v>89207.2</v>
      </c>
      <c r="L30" s="135">
        <f>'Input - Cust &amp; Use'!M32</f>
        <v>76220.399999999994</v>
      </c>
      <c r="M30" s="135">
        <f>'Input - Cust &amp; Use'!N32</f>
        <v>75223.599999999991</v>
      </c>
      <c r="N30" s="135">
        <f>'Input - Cust &amp; Use'!O32</f>
        <v>69689</v>
      </c>
      <c r="O30" s="135">
        <f>'Input - Cust &amp; Use'!P32</f>
        <v>69364.899999999994</v>
      </c>
      <c r="P30" s="6"/>
      <c r="Q30" s="134"/>
      <c r="R30" s="134"/>
    </row>
    <row r="31" spans="1:18" x14ac:dyDescent="0.2">
      <c r="A31" s="137"/>
      <c r="B31" s="137"/>
      <c r="C31" s="154" t="s">
        <v>308</v>
      </c>
      <c r="D31" s="135">
        <f>'Input - Cust &amp; Use'!E33</f>
        <v>46101.7</v>
      </c>
      <c r="E31" s="135">
        <f>'Input - Cust &amp; Use'!F33</f>
        <v>56570.700000000004</v>
      </c>
      <c r="F31" s="135">
        <f>'Input - Cust &amp; Use'!G33</f>
        <v>78801.299999999988</v>
      </c>
      <c r="G31" s="135">
        <f>'Input - Cust &amp; Use'!H33</f>
        <v>99806.2</v>
      </c>
      <c r="H31" s="135">
        <f>'Input - Cust &amp; Use'!I33</f>
        <v>80439</v>
      </c>
      <c r="I31" s="135">
        <f>'Input - Cust &amp; Use'!J33</f>
        <v>81043.600000000006</v>
      </c>
      <c r="J31" s="135">
        <f>'Input - Cust &amp; Use'!K33</f>
        <v>68562.3</v>
      </c>
      <c r="K31" s="135">
        <f>'Input - Cust &amp; Use'!L33</f>
        <v>42669.899999999994</v>
      </c>
      <c r="L31" s="135">
        <f>'Input - Cust &amp; Use'!M33</f>
        <v>43368.9</v>
      </c>
      <c r="M31" s="135">
        <f>'Input - Cust &amp; Use'!N33</f>
        <v>42118</v>
      </c>
      <c r="N31" s="135">
        <f>'Input - Cust &amp; Use'!O33</f>
        <v>39050.300000000003</v>
      </c>
      <c r="O31" s="135">
        <f>'Input - Cust &amp; Use'!P33</f>
        <v>40146.699999999997</v>
      </c>
      <c r="P31" s="6"/>
      <c r="Q31" s="134"/>
      <c r="R31" s="134"/>
    </row>
    <row r="32" spans="1:18" x14ac:dyDescent="0.2">
      <c r="A32" s="137"/>
      <c r="B32" s="137"/>
      <c r="C32" s="154" t="s">
        <v>309</v>
      </c>
      <c r="D32" s="135">
        <f>'Input - Cust &amp; Use'!E34</f>
        <v>3945</v>
      </c>
      <c r="E32" s="135">
        <f>'Input - Cust &amp; Use'!F34</f>
        <v>378</v>
      </c>
      <c r="F32" s="135">
        <f>'Input - Cust &amp; Use'!G34</f>
        <v>7855.1999999999971</v>
      </c>
      <c r="G32" s="135">
        <f>'Input - Cust &amp; Use'!H34</f>
        <v>30782.800000000003</v>
      </c>
      <c r="H32" s="135">
        <f>'Input - Cust &amp; Use'!I34</f>
        <v>6265.3000000000029</v>
      </c>
      <c r="I32" s="135">
        <f>'Input - Cust &amp; Use'!J34</f>
        <v>13304.800000000003</v>
      </c>
      <c r="J32" s="135">
        <f>'Input - Cust &amp; Use'!K34</f>
        <v>6660</v>
      </c>
      <c r="K32" s="135">
        <f>'Input - Cust &amp; Use'!L34</f>
        <v>6076</v>
      </c>
      <c r="L32" s="135">
        <f>'Input - Cust &amp; Use'!M34</f>
        <v>2248</v>
      </c>
      <c r="M32" s="135">
        <f>'Input - Cust &amp; Use'!N34</f>
        <v>1000</v>
      </c>
      <c r="N32" s="135">
        <f>'Input - Cust &amp; Use'!O34</f>
        <v>1304</v>
      </c>
      <c r="O32" s="135">
        <f>'Input - Cust &amp; Use'!P34</f>
        <v>2329.4000000000015</v>
      </c>
      <c r="P32" s="6"/>
      <c r="Q32" s="134"/>
      <c r="R32" s="134"/>
    </row>
    <row r="33" spans="1:18" x14ac:dyDescent="0.2">
      <c r="A33" s="137"/>
      <c r="B33" s="137"/>
      <c r="C33" s="154" t="s">
        <v>310</v>
      </c>
      <c r="D33" s="135">
        <f>'Input - Cust &amp; Use'!E35</f>
        <v>0</v>
      </c>
      <c r="E33" s="135">
        <f>'Input - Cust &amp; Use'!F35</f>
        <v>0</v>
      </c>
      <c r="F33" s="135">
        <f>'Input - Cust &amp; Use'!G35</f>
        <v>0</v>
      </c>
      <c r="G33" s="135">
        <f>'Input - Cust &amp; Use'!H35</f>
        <v>0</v>
      </c>
      <c r="H33" s="135">
        <f>'Input - Cust &amp; Use'!I35</f>
        <v>0</v>
      </c>
      <c r="I33" s="135">
        <f>'Input - Cust &amp; Use'!J35</f>
        <v>0</v>
      </c>
      <c r="J33" s="135">
        <f>'Input - Cust &amp; Use'!K35</f>
        <v>0</v>
      </c>
      <c r="K33" s="135">
        <f>'Input - Cust &amp; Use'!L35</f>
        <v>0</v>
      </c>
      <c r="L33" s="135">
        <f>'Input - Cust &amp; Use'!M35</f>
        <v>0</v>
      </c>
      <c r="M33" s="135">
        <f>'Input - Cust &amp; Use'!N35</f>
        <v>0</v>
      </c>
      <c r="N33" s="135">
        <f>'Input - Cust &amp; Use'!O35</f>
        <v>0</v>
      </c>
      <c r="O33" s="135">
        <f>'Input - Cust &amp; Use'!P35</f>
        <v>0</v>
      </c>
      <c r="P33" s="6"/>
      <c r="Q33" s="134"/>
      <c r="R33" s="134"/>
    </row>
    <row r="34" spans="1:18" x14ac:dyDescent="0.2">
      <c r="A34" s="137"/>
      <c r="B34" s="137"/>
      <c r="C34" s="154" t="s">
        <v>311</v>
      </c>
      <c r="D34" s="135">
        <f>'Input - Cust &amp; Use'!E36</f>
        <v>0</v>
      </c>
      <c r="E34" s="135">
        <f>'Input - Cust &amp; Use'!F36</f>
        <v>0</v>
      </c>
      <c r="F34" s="135">
        <f>'Input - Cust &amp; Use'!G36</f>
        <v>0</v>
      </c>
      <c r="G34" s="135">
        <f>'Input - Cust &amp; Use'!H36</f>
        <v>0</v>
      </c>
      <c r="H34" s="135">
        <f>'Input - Cust &amp; Use'!I36</f>
        <v>0</v>
      </c>
      <c r="I34" s="135">
        <f>'Input - Cust &amp; Use'!J36</f>
        <v>0</v>
      </c>
      <c r="J34" s="135">
        <f>'Input - Cust &amp; Use'!K36</f>
        <v>0</v>
      </c>
      <c r="K34" s="135">
        <f>'Input - Cust &amp; Use'!L36</f>
        <v>0</v>
      </c>
      <c r="L34" s="135">
        <f>'Input - Cust &amp; Use'!M36</f>
        <v>0</v>
      </c>
      <c r="M34" s="135">
        <f>'Input - Cust &amp; Use'!N36</f>
        <v>0</v>
      </c>
      <c r="N34" s="135">
        <f>'Input - Cust &amp; Use'!O36</f>
        <v>0</v>
      </c>
      <c r="O34" s="135">
        <f>'Input - Cust &amp; Use'!P36</f>
        <v>0</v>
      </c>
      <c r="P34" s="6"/>
      <c r="Q34" s="134"/>
      <c r="R34" s="134"/>
    </row>
    <row r="35" spans="1:18" x14ac:dyDescent="0.2">
      <c r="A35" s="137"/>
      <c r="B35" s="137"/>
      <c r="C35" s="154" t="s">
        <v>312</v>
      </c>
      <c r="D35" s="279">
        <f>'Input - Cust &amp; Use'!E37</f>
        <v>0</v>
      </c>
      <c r="E35" s="279">
        <f>'Input - Cust &amp; Use'!F37</f>
        <v>0</v>
      </c>
      <c r="F35" s="279">
        <f>'Input - Cust &amp; Use'!G37</f>
        <v>0</v>
      </c>
      <c r="G35" s="279">
        <f>'Input - Cust &amp; Use'!H37</f>
        <v>0</v>
      </c>
      <c r="H35" s="279">
        <f>'Input - Cust &amp; Use'!I37</f>
        <v>0</v>
      </c>
      <c r="I35" s="279">
        <f>'Input - Cust &amp; Use'!J37</f>
        <v>0</v>
      </c>
      <c r="J35" s="279">
        <f>'Input - Cust &amp; Use'!K37</f>
        <v>0</v>
      </c>
      <c r="K35" s="279">
        <f>'Input - Cust &amp; Use'!L37</f>
        <v>0</v>
      </c>
      <c r="L35" s="279">
        <f>'Input - Cust &amp; Use'!M37</f>
        <v>0</v>
      </c>
      <c r="M35" s="279">
        <f>'Input - Cust &amp; Use'!N37</f>
        <v>0</v>
      </c>
      <c r="N35" s="279">
        <f>'Input - Cust &amp; Use'!O37</f>
        <v>0</v>
      </c>
      <c r="O35" s="279">
        <f>'Input - Cust &amp; Use'!P37</f>
        <v>0</v>
      </c>
      <c r="P35" s="7"/>
      <c r="Q35" s="135"/>
      <c r="R35" s="135"/>
    </row>
    <row r="36" spans="1:18" x14ac:dyDescent="0.2">
      <c r="A36" s="137"/>
      <c r="B36" s="137"/>
      <c r="C36" s="155" t="s">
        <v>313</v>
      </c>
      <c r="D36" s="134">
        <f t="shared" ref="D36:F36" si="13">SUM(D30:D35)</f>
        <v>141494.90000000002</v>
      </c>
      <c r="E36" s="134">
        <f t="shared" si="13"/>
        <v>162779.20000000001</v>
      </c>
      <c r="F36" s="134">
        <f t="shared" si="13"/>
        <v>198743.59999999998</v>
      </c>
      <c r="G36" s="134">
        <f t="shared" ref="G36:O36" si="14">SUM(G30:G35)</f>
        <v>242909.8</v>
      </c>
      <c r="H36" s="134">
        <f t="shared" si="14"/>
        <v>192382.09999999998</v>
      </c>
      <c r="I36" s="134">
        <f t="shared" si="14"/>
        <v>199023.59999999998</v>
      </c>
      <c r="J36" s="134">
        <f t="shared" si="14"/>
        <v>180320</v>
      </c>
      <c r="K36" s="134">
        <f t="shared" si="14"/>
        <v>137953.09999999998</v>
      </c>
      <c r="L36" s="134">
        <f t="shared" si="14"/>
        <v>121837.29999999999</v>
      </c>
      <c r="M36" s="134">
        <f t="shared" si="14"/>
        <v>118341.59999999999</v>
      </c>
      <c r="N36" s="134">
        <f t="shared" si="14"/>
        <v>110043.3</v>
      </c>
      <c r="O36" s="134">
        <f t="shared" si="14"/>
        <v>111841</v>
      </c>
      <c r="P36" s="6">
        <f t="shared" ref="P36" si="15">SUM(D36:O36)</f>
        <v>1917669.5</v>
      </c>
      <c r="Q36" s="134"/>
      <c r="R36" s="134"/>
    </row>
    <row r="37" spans="1:18" x14ac:dyDescent="0.2">
      <c r="A37" s="137"/>
      <c r="B37" s="137"/>
      <c r="C37" s="155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6"/>
      <c r="Q37" s="134"/>
      <c r="R37" s="134"/>
    </row>
    <row r="38" spans="1:18" x14ac:dyDescent="0.2">
      <c r="A38" s="137"/>
      <c r="B38" s="374"/>
      <c r="C38" s="154"/>
      <c r="D38" s="135">
        <f>'Input - Cust &amp; Use'!E40</f>
        <v>0</v>
      </c>
      <c r="E38" s="135">
        <f>'Input - Cust &amp; Use'!F40</f>
        <v>0</v>
      </c>
      <c r="F38" s="135">
        <f>'Input - Cust &amp; Use'!G40</f>
        <v>0</v>
      </c>
      <c r="G38" s="135">
        <f>'Input - Cust &amp; Use'!H40</f>
        <v>0</v>
      </c>
      <c r="H38" s="135">
        <f>'Input - Cust &amp; Use'!I40</f>
        <v>0</v>
      </c>
      <c r="I38" s="135">
        <f>'Input - Cust &amp; Use'!J40</f>
        <v>0</v>
      </c>
      <c r="J38" s="135">
        <f>'Input - Cust &amp; Use'!K40</f>
        <v>0</v>
      </c>
      <c r="K38" s="135">
        <f>'Input - Cust &amp; Use'!L40</f>
        <v>0</v>
      </c>
      <c r="L38" s="135">
        <f>'Input - Cust &amp; Use'!M40</f>
        <v>0</v>
      </c>
      <c r="M38" s="135">
        <f>'Input - Cust &amp; Use'!N40</f>
        <v>0</v>
      </c>
      <c r="N38" s="135">
        <f>'Input - Cust &amp; Use'!O40</f>
        <v>0</v>
      </c>
      <c r="O38" s="135">
        <f>'Input - Cust &amp; Use'!P40</f>
        <v>0</v>
      </c>
      <c r="P38" s="6"/>
      <c r="Q38" s="134"/>
      <c r="R38" s="134"/>
    </row>
    <row r="39" spans="1:18" x14ac:dyDescent="0.2">
      <c r="A39" s="137"/>
      <c r="B39" s="137"/>
      <c r="C39" s="154"/>
      <c r="D39" s="279">
        <f>'Input - Cust &amp; Use'!E41</f>
        <v>0</v>
      </c>
      <c r="E39" s="279">
        <f>'Input - Cust &amp; Use'!F41</f>
        <v>0</v>
      </c>
      <c r="F39" s="279">
        <f>'Input - Cust &amp; Use'!G41</f>
        <v>0</v>
      </c>
      <c r="G39" s="279">
        <f>'Input - Cust &amp; Use'!H41</f>
        <v>0</v>
      </c>
      <c r="H39" s="279">
        <f>'Input - Cust &amp; Use'!I41</f>
        <v>0</v>
      </c>
      <c r="I39" s="279">
        <f>'Input - Cust &amp; Use'!J41</f>
        <v>0</v>
      </c>
      <c r="J39" s="279">
        <f>'Input - Cust &amp; Use'!K41</f>
        <v>0</v>
      </c>
      <c r="K39" s="279">
        <f>'Input - Cust &amp; Use'!L41</f>
        <v>0</v>
      </c>
      <c r="L39" s="279">
        <f>'Input - Cust &amp; Use'!M41</f>
        <v>0</v>
      </c>
      <c r="M39" s="279">
        <f>'Input - Cust &amp; Use'!N41</f>
        <v>0</v>
      </c>
      <c r="N39" s="279">
        <f>'Input - Cust &amp; Use'!O41</f>
        <v>0</v>
      </c>
      <c r="O39" s="279">
        <f>'Input - Cust &amp; Use'!P41</f>
        <v>0</v>
      </c>
      <c r="P39" s="7"/>
      <c r="Q39" s="135"/>
      <c r="R39" s="135"/>
    </row>
    <row r="40" spans="1:18" x14ac:dyDescent="0.2">
      <c r="A40" s="137"/>
      <c r="B40" s="137"/>
      <c r="C40" s="129"/>
      <c r="D40" s="134">
        <f t="shared" ref="D40:F40" si="16">SUM(D38:D39)</f>
        <v>0</v>
      </c>
      <c r="E40" s="134">
        <f t="shared" si="16"/>
        <v>0</v>
      </c>
      <c r="F40" s="134">
        <f t="shared" si="16"/>
        <v>0</v>
      </c>
      <c r="G40" s="134">
        <f t="shared" ref="G40:O40" si="17">SUM(G38:G39)</f>
        <v>0</v>
      </c>
      <c r="H40" s="134">
        <f t="shared" si="17"/>
        <v>0</v>
      </c>
      <c r="I40" s="134">
        <f t="shared" si="17"/>
        <v>0</v>
      </c>
      <c r="J40" s="134">
        <f t="shared" si="17"/>
        <v>0</v>
      </c>
      <c r="K40" s="134">
        <f t="shared" si="17"/>
        <v>0</v>
      </c>
      <c r="L40" s="134">
        <f t="shared" si="17"/>
        <v>0</v>
      </c>
      <c r="M40" s="134">
        <f t="shared" si="17"/>
        <v>0</v>
      </c>
      <c r="N40" s="134">
        <f t="shared" si="17"/>
        <v>0</v>
      </c>
      <c r="O40" s="134">
        <f t="shared" si="17"/>
        <v>0</v>
      </c>
      <c r="P40" s="6">
        <f t="shared" ref="P40" si="18">SUM(D40:O40)</f>
        <v>0</v>
      </c>
      <c r="Q40" s="134"/>
      <c r="R40" s="134"/>
    </row>
    <row r="41" spans="1:18" x14ac:dyDescent="0.2">
      <c r="A41" s="137"/>
      <c r="B41" s="137"/>
      <c r="C41" s="129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6"/>
      <c r="Q41" s="134"/>
      <c r="R41" s="134"/>
    </row>
    <row r="42" spans="1:18" x14ac:dyDescent="0.2">
      <c r="A42" s="137"/>
      <c r="B42" s="137"/>
      <c r="C42" s="154" t="s">
        <v>317</v>
      </c>
      <c r="D42" s="134">
        <f>'Input - Cust &amp; Use'!E44</f>
        <v>31105</v>
      </c>
      <c r="E42" s="134">
        <f>'Input - Cust &amp; Use'!F44</f>
        <v>39252</v>
      </c>
      <c r="F42" s="134">
        <f>'Input - Cust &amp; Use'!G44</f>
        <v>39281</v>
      </c>
      <c r="G42" s="134">
        <f>'Input - Cust &amp; Use'!H44</f>
        <v>38542</v>
      </c>
      <c r="H42" s="134">
        <f>'Input - Cust &amp; Use'!I44</f>
        <v>39389</v>
      </c>
      <c r="I42" s="134">
        <f>'Input - Cust &amp; Use'!J44</f>
        <v>37573</v>
      </c>
      <c r="J42" s="134">
        <f>'Input - Cust &amp; Use'!K44</f>
        <v>34741</v>
      </c>
      <c r="K42" s="134">
        <f>'Input - Cust &amp; Use'!L44</f>
        <v>31880</v>
      </c>
      <c r="L42" s="134">
        <f>'Input - Cust &amp; Use'!M44</f>
        <v>30177</v>
      </c>
      <c r="M42" s="134">
        <f>'Input - Cust &amp; Use'!N44</f>
        <v>30080</v>
      </c>
      <c r="N42" s="134">
        <f>'Input - Cust &amp; Use'!O44</f>
        <v>30000</v>
      </c>
      <c r="O42" s="134">
        <f>'Input - Cust &amp; Use'!P44</f>
        <v>30000</v>
      </c>
      <c r="P42" s="6"/>
      <c r="Q42" s="134"/>
      <c r="R42" s="134"/>
    </row>
    <row r="43" spans="1:18" x14ac:dyDescent="0.2">
      <c r="A43" s="137"/>
      <c r="B43" s="137"/>
      <c r="C43" s="154" t="s">
        <v>318</v>
      </c>
      <c r="D43" s="134">
        <f>'Input - Cust &amp; Use'!E45</f>
        <v>49973</v>
      </c>
      <c r="E43" s="134">
        <f>'Input - Cust &amp; Use'!F45</f>
        <v>50389</v>
      </c>
      <c r="F43" s="134">
        <f>'Input - Cust &amp; Use'!G45</f>
        <v>51507</v>
      </c>
      <c r="G43" s="134">
        <f>'Input - Cust &amp; Use'!H45</f>
        <v>55979</v>
      </c>
      <c r="H43" s="134">
        <f>'Input - Cust &amp; Use'!I45</f>
        <v>54326</v>
      </c>
      <c r="I43" s="134">
        <f>'Input - Cust &amp; Use'!J45</f>
        <v>48908</v>
      </c>
      <c r="J43" s="134">
        <f>'Input - Cust &amp; Use'!K45</f>
        <v>52307</v>
      </c>
      <c r="K43" s="134">
        <f>'Input - Cust &amp; Use'!L45</f>
        <v>51054</v>
      </c>
      <c r="L43" s="134">
        <f>'Input - Cust &amp; Use'!M45</f>
        <v>54002</v>
      </c>
      <c r="M43" s="134">
        <f>'Input - Cust &amp; Use'!N45</f>
        <v>43183</v>
      </c>
      <c r="N43" s="134">
        <f>'Input - Cust &amp; Use'!O45</f>
        <v>46300</v>
      </c>
      <c r="O43" s="134">
        <f>'Input - Cust &amp; Use'!P45</f>
        <v>50227</v>
      </c>
      <c r="P43" s="6"/>
      <c r="Q43" s="134"/>
      <c r="R43" s="134"/>
    </row>
    <row r="44" spans="1:18" x14ac:dyDescent="0.2">
      <c r="A44" s="137"/>
      <c r="B44" s="137"/>
      <c r="C44" s="154" t="s">
        <v>319</v>
      </c>
      <c r="D44" s="134">
        <f>'Input - Cust &amp; Use'!E46</f>
        <v>21339</v>
      </c>
      <c r="E44" s="134">
        <f>'Input - Cust &amp; Use'!F46</f>
        <v>26782</v>
      </c>
      <c r="F44" s="134">
        <f>'Input - Cust &amp; Use'!G46</f>
        <v>33981</v>
      </c>
      <c r="G44" s="134">
        <f>'Input - Cust &amp; Use'!H46</f>
        <v>31525</v>
      </c>
      <c r="H44" s="134">
        <f>'Input - Cust &amp; Use'!I46</f>
        <v>28961</v>
      </c>
      <c r="I44" s="134">
        <f>'Input - Cust &amp; Use'!J46</f>
        <v>29321</v>
      </c>
      <c r="J44" s="134">
        <f>'Input - Cust &amp; Use'!K46</f>
        <v>20815</v>
      </c>
      <c r="K44" s="134">
        <f>'Input - Cust &amp; Use'!L46</f>
        <v>13522</v>
      </c>
      <c r="L44" s="134">
        <f>'Input - Cust &amp; Use'!M46</f>
        <v>10062</v>
      </c>
      <c r="M44" s="134">
        <f>'Input - Cust &amp; Use'!N46</f>
        <v>7708</v>
      </c>
      <c r="N44" s="134">
        <f>'Input - Cust &amp; Use'!O46</f>
        <v>10420</v>
      </c>
      <c r="O44" s="134">
        <f>'Input - Cust &amp; Use'!P46</f>
        <v>12644</v>
      </c>
      <c r="P44" s="6"/>
      <c r="Q44" s="134"/>
      <c r="R44" s="134"/>
    </row>
    <row r="45" spans="1:18" x14ac:dyDescent="0.2">
      <c r="A45" s="137"/>
      <c r="B45" s="137"/>
      <c r="C45" s="154" t="s">
        <v>320</v>
      </c>
      <c r="D45" s="134">
        <f>'Input - Cust &amp; Use'!E47</f>
        <v>2402</v>
      </c>
      <c r="E45" s="134">
        <f>'Input - Cust &amp; Use'!F47</f>
        <v>9846</v>
      </c>
      <c r="F45" s="134">
        <f>'Input - Cust &amp; Use'!G47</f>
        <v>22762</v>
      </c>
      <c r="G45" s="134">
        <f>'Input - Cust &amp; Use'!H47</f>
        <v>5137</v>
      </c>
      <c r="H45" s="134">
        <f>'Input - Cust &amp; Use'!I47</f>
        <v>7433</v>
      </c>
      <c r="I45" s="134">
        <f>'Input - Cust &amp; Use'!J47</f>
        <v>4363</v>
      </c>
      <c r="J45" s="134">
        <f>'Input - Cust &amp; Use'!K47</f>
        <v>0</v>
      </c>
      <c r="K45" s="134">
        <f>'Input - Cust &amp; Use'!L47</f>
        <v>0</v>
      </c>
      <c r="L45" s="134">
        <f>'Input - Cust &amp; Use'!M47</f>
        <v>0</v>
      </c>
      <c r="M45" s="134">
        <f>'Input - Cust &amp; Use'!N47</f>
        <v>0</v>
      </c>
      <c r="N45" s="134">
        <f>'Input - Cust &amp; Use'!O47</f>
        <v>0</v>
      </c>
      <c r="O45" s="134">
        <f>'Input - Cust &amp; Use'!P47</f>
        <v>0</v>
      </c>
      <c r="P45" s="6"/>
      <c r="Q45" s="134"/>
      <c r="R45" s="134"/>
    </row>
    <row r="46" spans="1:18" x14ac:dyDescent="0.2">
      <c r="A46" s="137"/>
      <c r="B46" s="137"/>
      <c r="C46" s="154" t="s">
        <v>321</v>
      </c>
      <c r="D46" s="134">
        <f>'Input - Cust &amp; Use'!E48</f>
        <v>0</v>
      </c>
      <c r="E46" s="134">
        <f>'Input - Cust &amp; Use'!F48</f>
        <v>0</v>
      </c>
      <c r="F46" s="134">
        <f>'Input - Cust &amp; Use'!G48</f>
        <v>0</v>
      </c>
      <c r="G46" s="134">
        <f>'Input - Cust &amp; Use'!H48</f>
        <v>0</v>
      </c>
      <c r="H46" s="134">
        <f>'Input - Cust &amp; Use'!I48</f>
        <v>0</v>
      </c>
      <c r="I46" s="134">
        <f>'Input - Cust &amp; Use'!J48</f>
        <v>0</v>
      </c>
      <c r="J46" s="134">
        <f>'Input - Cust &amp; Use'!K48</f>
        <v>0</v>
      </c>
      <c r="K46" s="134">
        <f>'Input - Cust &amp; Use'!L48</f>
        <v>0</v>
      </c>
      <c r="L46" s="134">
        <f>'Input - Cust &amp; Use'!M48</f>
        <v>0</v>
      </c>
      <c r="M46" s="134">
        <f>'Input - Cust &amp; Use'!N48</f>
        <v>0</v>
      </c>
      <c r="N46" s="134">
        <f>'Input - Cust &amp; Use'!O48</f>
        <v>0</v>
      </c>
      <c r="O46" s="134">
        <f>'Input - Cust &amp; Use'!P48</f>
        <v>0</v>
      </c>
      <c r="P46" s="6"/>
      <c r="Q46" s="134"/>
      <c r="R46" s="134"/>
    </row>
    <row r="47" spans="1:18" x14ac:dyDescent="0.2">
      <c r="A47" s="370"/>
      <c r="B47" s="137"/>
      <c r="C47" s="154" t="s">
        <v>322</v>
      </c>
      <c r="D47" s="279">
        <f>'Input - Cust &amp; Use'!E49</f>
        <v>0</v>
      </c>
      <c r="E47" s="279">
        <f>'Input - Cust &amp; Use'!F49</f>
        <v>0</v>
      </c>
      <c r="F47" s="279">
        <f>'Input - Cust &amp; Use'!G49</f>
        <v>0</v>
      </c>
      <c r="G47" s="279">
        <f>'Input - Cust &amp; Use'!H49</f>
        <v>0</v>
      </c>
      <c r="H47" s="279">
        <f>'Input - Cust &amp; Use'!I49</f>
        <v>0</v>
      </c>
      <c r="I47" s="279">
        <f>'Input - Cust &amp; Use'!J49</f>
        <v>0</v>
      </c>
      <c r="J47" s="279">
        <f>'Input - Cust &amp; Use'!K49</f>
        <v>0</v>
      </c>
      <c r="K47" s="279">
        <f>'Input - Cust &amp; Use'!L49</f>
        <v>0</v>
      </c>
      <c r="L47" s="279">
        <f>'Input - Cust &amp; Use'!M49</f>
        <v>0</v>
      </c>
      <c r="M47" s="279">
        <f>'Input - Cust &amp; Use'!N49</f>
        <v>0</v>
      </c>
      <c r="N47" s="279">
        <f>'Input - Cust &amp; Use'!O49</f>
        <v>0</v>
      </c>
      <c r="O47" s="279">
        <f>'Input - Cust &amp; Use'!P49</f>
        <v>0</v>
      </c>
      <c r="P47" s="7"/>
      <c r="Q47" s="135"/>
      <c r="R47" s="135"/>
    </row>
    <row r="48" spans="1:18" x14ac:dyDescent="0.2">
      <c r="A48" s="370"/>
      <c r="B48" s="137"/>
      <c r="C48" s="129" t="s">
        <v>323</v>
      </c>
      <c r="D48" s="135">
        <f t="shared" ref="D48:F48" si="19">SUM(D42:D47)</f>
        <v>104819</v>
      </c>
      <c r="E48" s="135">
        <f t="shared" si="19"/>
        <v>126269</v>
      </c>
      <c r="F48" s="135">
        <f t="shared" si="19"/>
        <v>147531</v>
      </c>
      <c r="G48" s="135">
        <f t="shared" ref="G48:O48" si="20">SUM(G42:G47)</f>
        <v>131183</v>
      </c>
      <c r="H48" s="135">
        <f t="shared" si="20"/>
        <v>130109</v>
      </c>
      <c r="I48" s="135">
        <f t="shared" si="20"/>
        <v>120165</v>
      </c>
      <c r="J48" s="135">
        <f t="shared" si="20"/>
        <v>107863</v>
      </c>
      <c r="K48" s="135">
        <f t="shared" si="20"/>
        <v>96456</v>
      </c>
      <c r="L48" s="135">
        <f t="shared" si="20"/>
        <v>94241</v>
      </c>
      <c r="M48" s="135">
        <f t="shared" si="20"/>
        <v>80971</v>
      </c>
      <c r="N48" s="135">
        <f t="shared" si="20"/>
        <v>86720</v>
      </c>
      <c r="O48" s="135">
        <f t="shared" si="20"/>
        <v>92871</v>
      </c>
      <c r="P48" s="6">
        <f t="shared" ref="P48" si="21">SUM(D48:O48)</f>
        <v>1319198</v>
      </c>
      <c r="Q48" s="135"/>
      <c r="R48" s="135"/>
    </row>
    <row r="49" spans="1:18" x14ac:dyDescent="0.2">
      <c r="A49" s="370"/>
      <c r="B49" s="137"/>
      <c r="C49" s="129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6"/>
      <c r="Q49" s="134"/>
      <c r="R49" s="134"/>
    </row>
    <row r="50" spans="1:18" x14ac:dyDescent="0.2">
      <c r="A50" s="370"/>
      <c r="B50" s="138"/>
      <c r="C50" s="155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6"/>
      <c r="Q50" s="134"/>
      <c r="R50" s="134"/>
    </row>
    <row r="51" spans="1:18" x14ac:dyDescent="0.2">
      <c r="A51" s="370"/>
      <c r="B51" s="139" t="s">
        <v>24</v>
      </c>
      <c r="C51" s="154" t="s">
        <v>390</v>
      </c>
      <c r="D51" s="134">
        <f>'Input - Cust &amp; Use'!E53</f>
        <v>33682</v>
      </c>
      <c r="E51" s="134">
        <f>'Input - Cust &amp; Use'!F53</f>
        <v>34000</v>
      </c>
      <c r="F51" s="134">
        <f>'Input - Cust &amp; Use'!G53</f>
        <v>34000</v>
      </c>
      <c r="G51" s="134">
        <f>'Input - Cust &amp; Use'!H53</f>
        <v>34000</v>
      </c>
      <c r="H51" s="134">
        <f>'Input - Cust &amp; Use'!I53</f>
        <v>34000</v>
      </c>
      <c r="I51" s="134">
        <f>'Input - Cust &amp; Use'!J53</f>
        <v>34000</v>
      </c>
      <c r="J51" s="134">
        <f>'Input - Cust &amp; Use'!K53</f>
        <v>33916</v>
      </c>
      <c r="K51" s="134">
        <f>'Input - Cust &amp; Use'!L53</f>
        <v>30904</v>
      </c>
      <c r="L51" s="134">
        <f>'Input - Cust &amp; Use'!M53</f>
        <v>29011</v>
      </c>
      <c r="M51" s="134">
        <f>'Input - Cust &amp; Use'!N53</f>
        <v>23334</v>
      </c>
      <c r="N51" s="134">
        <f>'Input - Cust &amp; Use'!O53</f>
        <v>24130</v>
      </c>
      <c r="O51" s="134">
        <f>'Input - Cust &amp; Use'!P53</f>
        <v>28307</v>
      </c>
      <c r="P51" s="6"/>
      <c r="Q51" s="134"/>
      <c r="R51" s="134"/>
    </row>
    <row r="52" spans="1:18" x14ac:dyDescent="0.2">
      <c r="A52" s="137"/>
      <c r="B52" s="138"/>
      <c r="C52" s="154" t="s">
        <v>391</v>
      </c>
      <c r="D52" s="279">
        <f>'Input - Cust &amp; Use'!E54</f>
        <v>42959</v>
      </c>
      <c r="E52" s="279">
        <f>'Input - Cust &amp; Use'!F54</f>
        <v>71111</v>
      </c>
      <c r="F52" s="279">
        <f>'Input - Cust &amp; Use'!G54</f>
        <v>112463</v>
      </c>
      <c r="G52" s="279">
        <f>'Input - Cust &amp; Use'!H54</f>
        <v>87896</v>
      </c>
      <c r="H52" s="279">
        <f>'Input - Cust &amp; Use'!I54</f>
        <v>86418</v>
      </c>
      <c r="I52" s="279">
        <f>'Input - Cust &amp; Use'!J54</f>
        <v>80087</v>
      </c>
      <c r="J52" s="279">
        <f>'Input - Cust &amp; Use'!K54</f>
        <v>49539</v>
      </c>
      <c r="K52" s="279">
        <f>'Input - Cust &amp; Use'!L54</f>
        <v>19141</v>
      </c>
      <c r="L52" s="279">
        <f>'Input - Cust &amp; Use'!M54</f>
        <v>14417</v>
      </c>
      <c r="M52" s="279">
        <f>'Input - Cust &amp; Use'!N54</f>
        <v>6034</v>
      </c>
      <c r="N52" s="279">
        <f>'Input - Cust &amp; Use'!O54</f>
        <v>6106</v>
      </c>
      <c r="O52" s="279">
        <f>'Input - Cust &amp; Use'!P54</f>
        <v>13980</v>
      </c>
      <c r="P52" s="7"/>
      <c r="Q52" s="135"/>
      <c r="R52" s="135"/>
    </row>
    <row r="53" spans="1:18" x14ac:dyDescent="0.2">
      <c r="A53" s="137"/>
      <c r="B53" s="138"/>
      <c r="C53" s="129" t="s">
        <v>326</v>
      </c>
      <c r="D53" s="134">
        <f t="shared" ref="D53:O53" si="22">SUM(D51:D52)</f>
        <v>76641</v>
      </c>
      <c r="E53" s="134">
        <f t="shared" si="22"/>
        <v>105111</v>
      </c>
      <c r="F53" s="134">
        <f t="shared" si="22"/>
        <v>146463</v>
      </c>
      <c r="G53" s="134">
        <f t="shared" si="22"/>
        <v>121896</v>
      </c>
      <c r="H53" s="134">
        <f t="shared" si="22"/>
        <v>120418</v>
      </c>
      <c r="I53" s="134">
        <f t="shared" si="22"/>
        <v>114087</v>
      </c>
      <c r="J53" s="134">
        <f t="shared" si="22"/>
        <v>83455</v>
      </c>
      <c r="K53" s="134">
        <f t="shared" si="22"/>
        <v>50045</v>
      </c>
      <c r="L53" s="134">
        <f t="shared" si="22"/>
        <v>43428</v>
      </c>
      <c r="M53" s="134">
        <f t="shared" si="22"/>
        <v>29368</v>
      </c>
      <c r="N53" s="134">
        <f t="shared" si="22"/>
        <v>30236</v>
      </c>
      <c r="O53" s="134">
        <f t="shared" si="22"/>
        <v>42287</v>
      </c>
      <c r="P53" s="6">
        <f t="shared" ref="P53" si="23">SUM(D53:O53)</f>
        <v>963435</v>
      </c>
      <c r="Q53" s="134"/>
      <c r="R53" s="134"/>
    </row>
    <row r="54" spans="1:18" x14ac:dyDescent="0.2">
      <c r="A54" s="137"/>
      <c r="B54" s="138"/>
      <c r="C54" s="155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6"/>
      <c r="Q54" s="134"/>
      <c r="R54" s="134"/>
    </row>
    <row r="55" spans="1:18" x14ac:dyDescent="0.2">
      <c r="A55" s="137"/>
      <c r="B55" s="139"/>
      <c r="C55" s="154" t="s">
        <v>327</v>
      </c>
      <c r="D55" s="135">
        <f>'Input - Cust &amp; Use'!E57</f>
        <v>40000</v>
      </c>
      <c r="E55" s="135">
        <f>'Input - Cust &amp; Use'!F57</f>
        <v>40000</v>
      </c>
      <c r="F55" s="135">
        <f>'Input - Cust &amp; Use'!G57</f>
        <v>40000</v>
      </c>
      <c r="G55" s="135">
        <f>'Input - Cust &amp; Use'!H57</f>
        <v>40000</v>
      </c>
      <c r="H55" s="135">
        <f>'Input - Cust &amp; Use'!I57</f>
        <v>40000</v>
      </c>
      <c r="I55" s="135">
        <f>'Input - Cust &amp; Use'!J57</f>
        <v>40000</v>
      </c>
      <c r="J55" s="135">
        <f>'Input - Cust &amp; Use'!K57</f>
        <v>40000</v>
      </c>
      <c r="K55" s="135">
        <f>'Input - Cust &amp; Use'!L57</f>
        <v>40000</v>
      </c>
      <c r="L55" s="135">
        <f>'Input - Cust &amp; Use'!M57</f>
        <v>40000</v>
      </c>
      <c r="M55" s="135">
        <f>'Input - Cust &amp; Use'!N57</f>
        <v>40000</v>
      </c>
      <c r="N55" s="135">
        <f>'Input - Cust &amp; Use'!O57</f>
        <v>40000</v>
      </c>
      <c r="O55" s="135">
        <f>'Input - Cust &amp; Use'!P57</f>
        <v>40000</v>
      </c>
      <c r="P55" s="6"/>
      <c r="Q55" s="134"/>
      <c r="R55" s="134"/>
    </row>
    <row r="56" spans="1:18" x14ac:dyDescent="0.2">
      <c r="A56" s="137"/>
      <c r="B56" s="138"/>
      <c r="C56" s="154" t="s">
        <v>328</v>
      </c>
      <c r="D56" s="135">
        <f>'Input - Cust &amp; Use'!E58</f>
        <v>66739</v>
      </c>
      <c r="E56" s="135">
        <f>'Input - Cust &amp; Use'!F58</f>
        <v>69611</v>
      </c>
      <c r="F56" s="135">
        <f>'Input - Cust &amp; Use'!G58</f>
        <v>76102</v>
      </c>
      <c r="G56" s="135">
        <f>'Input - Cust &amp; Use'!H58</f>
        <v>71989</v>
      </c>
      <c r="H56" s="135">
        <f>'Input - Cust &amp; Use'!I58</f>
        <v>71341</v>
      </c>
      <c r="I56" s="135">
        <f>'Input - Cust &amp; Use'!J58</f>
        <v>70775</v>
      </c>
      <c r="J56" s="135">
        <f>'Input - Cust &amp; Use'!K58</f>
        <v>62472</v>
      </c>
      <c r="K56" s="135">
        <f>'Input - Cust &amp; Use'!L58</f>
        <v>54201</v>
      </c>
      <c r="L56" s="135">
        <f>'Input - Cust &amp; Use'!M58</f>
        <v>53527</v>
      </c>
      <c r="M56" s="135">
        <f>'Input - Cust &amp; Use'!N58</f>
        <v>49796</v>
      </c>
      <c r="N56" s="135">
        <f>'Input - Cust &amp; Use'!O58</f>
        <v>61676</v>
      </c>
      <c r="O56" s="135">
        <f>'Input - Cust &amp; Use'!P58</f>
        <v>64087</v>
      </c>
      <c r="P56" s="6"/>
      <c r="Q56" s="134"/>
      <c r="R56" s="134"/>
    </row>
    <row r="57" spans="1:18" x14ac:dyDescent="0.2">
      <c r="A57" s="137"/>
      <c r="B57" s="138"/>
      <c r="C57" s="154" t="s">
        <v>329</v>
      </c>
      <c r="D57" s="135">
        <f>'Input - Cust &amp; Use'!E59</f>
        <v>37546</v>
      </c>
      <c r="E57" s="135">
        <f>'Input - Cust &amp; Use'!F59</f>
        <v>45401</v>
      </c>
      <c r="F57" s="135">
        <f>'Input - Cust &amp; Use'!G59</f>
        <v>40332</v>
      </c>
      <c r="G57" s="135">
        <f>'Input - Cust &amp; Use'!H59</f>
        <v>37839</v>
      </c>
      <c r="H57" s="135">
        <f>'Input - Cust &amp; Use'!I59</f>
        <v>28163</v>
      </c>
      <c r="I57" s="135">
        <f>'Input - Cust &amp; Use'!J59</f>
        <v>34729</v>
      </c>
      <c r="J57" s="135">
        <f>'Input - Cust &amp; Use'!K59</f>
        <v>35917</v>
      </c>
      <c r="K57" s="135">
        <f>'Input - Cust &amp; Use'!L59</f>
        <v>36816</v>
      </c>
      <c r="L57" s="135">
        <f>'Input - Cust &amp; Use'!M59</f>
        <v>31629</v>
      </c>
      <c r="M57" s="135">
        <f>'Input - Cust &amp; Use'!N59</f>
        <v>33882</v>
      </c>
      <c r="N57" s="135">
        <f>'Input - Cust &amp; Use'!O59</f>
        <v>37032</v>
      </c>
      <c r="O57" s="135">
        <f>'Input - Cust &amp; Use'!P59</f>
        <v>35795</v>
      </c>
      <c r="P57" s="6"/>
      <c r="Q57" s="134"/>
      <c r="R57" s="134"/>
    </row>
    <row r="58" spans="1:18" x14ac:dyDescent="0.2">
      <c r="A58" s="137"/>
      <c r="B58" s="138"/>
      <c r="C58" s="154" t="s">
        <v>330</v>
      </c>
      <c r="D58" s="135">
        <f>'Input - Cust &amp; Use'!E60</f>
        <v>25390</v>
      </c>
      <c r="E58" s="135">
        <f>'Input - Cust &amp; Use'!F60</f>
        <v>33463</v>
      </c>
      <c r="F58" s="135">
        <f>'Input - Cust &amp; Use'!G60</f>
        <v>47952</v>
      </c>
      <c r="G58" s="135">
        <f>'Input - Cust &amp; Use'!H60</f>
        <v>33852</v>
      </c>
      <c r="H58" s="135">
        <f>'Input - Cust &amp; Use'!I60</f>
        <v>32913</v>
      </c>
      <c r="I58" s="135">
        <f>'Input - Cust &amp; Use'!J60</f>
        <v>32672</v>
      </c>
      <c r="J58" s="135">
        <f>'Input - Cust &amp; Use'!K60</f>
        <v>24651</v>
      </c>
      <c r="K58" s="135">
        <f>'Input - Cust &amp; Use'!L60</f>
        <v>25953</v>
      </c>
      <c r="L58" s="135">
        <f>'Input - Cust &amp; Use'!M60</f>
        <v>22830</v>
      </c>
      <c r="M58" s="135">
        <f>'Input - Cust &amp; Use'!N60</f>
        <v>29323</v>
      </c>
      <c r="N58" s="135">
        <f>'Input - Cust &amp; Use'!O60</f>
        <v>29999</v>
      </c>
      <c r="O58" s="135">
        <f>'Input - Cust &amp; Use'!P60</f>
        <v>31574</v>
      </c>
      <c r="P58" s="6"/>
      <c r="Q58" s="134"/>
      <c r="R58" s="134"/>
    </row>
    <row r="59" spans="1:18" x14ac:dyDescent="0.2">
      <c r="A59" s="137"/>
      <c r="B59" s="138"/>
      <c r="C59" s="154" t="s">
        <v>331</v>
      </c>
      <c r="D59" s="135">
        <f>'Input - Cust &amp; Use'!E61</f>
        <v>0</v>
      </c>
      <c r="E59" s="135">
        <f>'Input - Cust &amp; Use'!F61</f>
        <v>0</v>
      </c>
      <c r="F59" s="135">
        <f>'Input - Cust &amp; Use'!G61</f>
        <v>0</v>
      </c>
      <c r="G59" s="135">
        <f>'Input - Cust &amp; Use'!H61</f>
        <v>0</v>
      </c>
      <c r="H59" s="135">
        <f>'Input - Cust &amp; Use'!I61</f>
        <v>0</v>
      </c>
      <c r="I59" s="135">
        <f>'Input - Cust &amp; Use'!J61</f>
        <v>0</v>
      </c>
      <c r="J59" s="135">
        <f>'Input - Cust &amp; Use'!K61</f>
        <v>0</v>
      </c>
      <c r="K59" s="135">
        <f>'Input - Cust &amp; Use'!L61</f>
        <v>0</v>
      </c>
      <c r="L59" s="135">
        <f>'Input - Cust &amp; Use'!M61</f>
        <v>0</v>
      </c>
      <c r="M59" s="135">
        <f>'Input - Cust &amp; Use'!N61</f>
        <v>0</v>
      </c>
      <c r="N59" s="135">
        <f>'Input - Cust &amp; Use'!O61</f>
        <v>0</v>
      </c>
      <c r="O59" s="135">
        <f>'Input - Cust &amp; Use'!P61</f>
        <v>0</v>
      </c>
      <c r="P59" s="6"/>
      <c r="Q59" s="134"/>
      <c r="R59" s="134"/>
    </row>
    <row r="60" spans="1:18" x14ac:dyDescent="0.2">
      <c r="A60" s="137"/>
      <c r="B60" s="138"/>
      <c r="C60" s="154" t="s">
        <v>332</v>
      </c>
      <c r="D60" s="279">
        <f>'Input - Cust &amp; Use'!E62</f>
        <v>0</v>
      </c>
      <c r="E60" s="279">
        <f>'Input - Cust &amp; Use'!F62</f>
        <v>0</v>
      </c>
      <c r="F60" s="279">
        <f>'Input - Cust &amp; Use'!G62</f>
        <v>0</v>
      </c>
      <c r="G60" s="279">
        <f>'Input - Cust &amp; Use'!H62</f>
        <v>0</v>
      </c>
      <c r="H60" s="279">
        <f>'Input - Cust &amp; Use'!I62</f>
        <v>0</v>
      </c>
      <c r="I60" s="279">
        <f>'Input - Cust &amp; Use'!J62</f>
        <v>0</v>
      </c>
      <c r="J60" s="279">
        <f>'Input - Cust &amp; Use'!K62</f>
        <v>0</v>
      </c>
      <c r="K60" s="279">
        <f>'Input - Cust &amp; Use'!L62</f>
        <v>0</v>
      </c>
      <c r="L60" s="279">
        <f>'Input - Cust &amp; Use'!M62</f>
        <v>0</v>
      </c>
      <c r="M60" s="279">
        <f>'Input - Cust &amp; Use'!N62</f>
        <v>0</v>
      </c>
      <c r="N60" s="279">
        <f>'Input - Cust &amp; Use'!O62</f>
        <v>0</v>
      </c>
      <c r="O60" s="279">
        <f>'Input - Cust &amp; Use'!P62</f>
        <v>0</v>
      </c>
      <c r="P60" s="7"/>
      <c r="Q60" s="135"/>
      <c r="R60" s="135"/>
    </row>
    <row r="61" spans="1:18" x14ac:dyDescent="0.2">
      <c r="A61" s="137"/>
      <c r="B61" s="139"/>
      <c r="C61" s="129" t="s">
        <v>303</v>
      </c>
      <c r="D61" s="134">
        <f t="shared" ref="D61:F61" si="24">SUM(D55:D60)</f>
        <v>169675</v>
      </c>
      <c r="E61" s="134">
        <f t="shared" si="24"/>
        <v>188475</v>
      </c>
      <c r="F61" s="134">
        <f t="shared" si="24"/>
        <v>204386</v>
      </c>
      <c r="G61" s="134">
        <f t="shared" ref="G61:O61" si="25">SUM(G55:G60)</f>
        <v>183680</v>
      </c>
      <c r="H61" s="134">
        <f t="shared" si="25"/>
        <v>172417</v>
      </c>
      <c r="I61" s="134">
        <f t="shared" si="25"/>
        <v>178176</v>
      </c>
      <c r="J61" s="134">
        <f t="shared" si="25"/>
        <v>163040</v>
      </c>
      <c r="K61" s="134">
        <f t="shared" si="25"/>
        <v>156970</v>
      </c>
      <c r="L61" s="134">
        <f t="shared" si="25"/>
        <v>147986</v>
      </c>
      <c r="M61" s="134">
        <f t="shared" si="25"/>
        <v>153001</v>
      </c>
      <c r="N61" s="134">
        <f t="shared" si="25"/>
        <v>168707</v>
      </c>
      <c r="O61" s="134">
        <f t="shared" si="25"/>
        <v>171456</v>
      </c>
      <c r="P61" s="6">
        <f t="shared" ref="P61" si="26">SUM(D61:O61)</f>
        <v>2057969</v>
      </c>
      <c r="Q61" s="134"/>
      <c r="R61" s="134"/>
    </row>
    <row r="62" spans="1:18" x14ac:dyDescent="0.2">
      <c r="A62" s="137"/>
      <c r="B62" s="139"/>
      <c r="C62" s="129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6"/>
      <c r="Q62" s="134"/>
      <c r="R62" s="134"/>
    </row>
    <row r="63" spans="1:18" x14ac:dyDescent="0.2">
      <c r="A63" s="137"/>
      <c r="B63" s="139"/>
      <c r="C63" s="154"/>
      <c r="D63" s="135">
        <f>'Input - Cust &amp; Use'!E65</f>
        <v>0</v>
      </c>
      <c r="E63" s="135">
        <f>'Input - Cust &amp; Use'!F65</f>
        <v>0</v>
      </c>
      <c r="F63" s="135">
        <f>'Input - Cust &amp; Use'!G65</f>
        <v>0</v>
      </c>
      <c r="G63" s="135">
        <f>'Input - Cust &amp; Use'!H65</f>
        <v>0</v>
      </c>
      <c r="H63" s="135">
        <f>'Input - Cust &amp; Use'!I65</f>
        <v>0</v>
      </c>
      <c r="I63" s="135">
        <f>'Input - Cust &amp; Use'!J65</f>
        <v>0</v>
      </c>
      <c r="J63" s="135">
        <f>'Input - Cust &amp; Use'!K65</f>
        <v>0</v>
      </c>
      <c r="K63" s="135">
        <f>'Input - Cust &amp; Use'!L65</f>
        <v>0</v>
      </c>
      <c r="L63" s="135">
        <f>'Input - Cust &amp; Use'!M65</f>
        <v>0</v>
      </c>
      <c r="M63" s="135">
        <f>'Input - Cust &amp; Use'!N65</f>
        <v>0</v>
      </c>
      <c r="N63" s="135">
        <f>'Input - Cust &amp; Use'!O65</f>
        <v>0</v>
      </c>
      <c r="O63" s="135">
        <f>'Input - Cust &amp; Use'!P65</f>
        <v>0</v>
      </c>
      <c r="P63" s="6"/>
      <c r="Q63" s="134"/>
      <c r="R63" s="134"/>
    </row>
    <row r="64" spans="1:18" x14ac:dyDescent="0.2">
      <c r="A64" s="137"/>
      <c r="B64" s="139"/>
      <c r="C64" s="154"/>
      <c r="D64" s="279">
        <f>'Input - Cust &amp; Use'!E66</f>
        <v>0</v>
      </c>
      <c r="E64" s="279">
        <f>'Input - Cust &amp; Use'!F66</f>
        <v>0</v>
      </c>
      <c r="F64" s="279">
        <f>'Input - Cust &amp; Use'!G66</f>
        <v>0</v>
      </c>
      <c r="G64" s="279">
        <f>'Input - Cust &amp; Use'!H66</f>
        <v>0</v>
      </c>
      <c r="H64" s="279">
        <f>'Input - Cust &amp; Use'!I66</f>
        <v>0</v>
      </c>
      <c r="I64" s="279">
        <f>'Input - Cust &amp; Use'!J66</f>
        <v>0</v>
      </c>
      <c r="J64" s="279">
        <f>'Input - Cust &amp; Use'!K66</f>
        <v>0</v>
      </c>
      <c r="K64" s="279">
        <f>'Input - Cust &amp; Use'!L66</f>
        <v>0</v>
      </c>
      <c r="L64" s="279">
        <f>'Input - Cust &amp; Use'!M66</f>
        <v>0</v>
      </c>
      <c r="M64" s="279">
        <f>'Input - Cust &amp; Use'!N66</f>
        <v>0</v>
      </c>
      <c r="N64" s="279">
        <f>'Input - Cust &amp; Use'!O66</f>
        <v>0</v>
      </c>
      <c r="O64" s="279">
        <f>'Input - Cust &amp; Use'!P66</f>
        <v>0</v>
      </c>
      <c r="P64" s="7"/>
      <c r="Q64" s="135"/>
      <c r="R64" s="135"/>
    </row>
    <row r="65" spans="1:18" x14ac:dyDescent="0.2">
      <c r="A65" s="137"/>
      <c r="B65" s="139"/>
      <c r="C65" s="129"/>
      <c r="D65" s="134">
        <f t="shared" ref="D65:F65" si="27">SUM(D63:D64)</f>
        <v>0</v>
      </c>
      <c r="E65" s="134">
        <f t="shared" si="27"/>
        <v>0</v>
      </c>
      <c r="F65" s="134">
        <f t="shared" si="27"/>
        <v>0</v>
      </c>
      <c r="G65" s="134">
        <f t="shared" ref="G65:O65" si="28">SUM(G63:G64)</f>
        <v>0</v>
      </c>
      <c r="H65" s="134">
        <f t="shared" si="28"/>
        <v>0</v>
      </c>
      <c r="I65" s="134">
        <f t="shared" si="28"/>
        <v>0</v>
      </c>
      <c r="J65" s="134">
        <f t="shared" si="28"/>
        <v>0</v>
      </c>
      <c r="K65" s="134">
        <f t="shared" si="28"/>
        <v>0</v>
      </c>
      <c r="L65" s="134">
        <f t="shared" si="28"/>
        <v>0</v>
      </c>
      <c r="M65" s="134">
        <f t="shared" si="28"/>
        <v>0</v>
      </c>
      <c r="N65" s="134">
        <f t="shared" si="28"/>
        <v>0</v>
      </c>
      <c r="O65" s="134">
        <f t="shared" si="28"/>
        <v>0</v>
      </c>
      <c r="P65" s="6">
        <f t="shared" ref="P65" si="29">SUM(D65:O65)</f>
        <v>0</v>
      </c>
      <c r="Q65" s="134"/>
      <c r="R65" s="134"/>
    </row>
    <row r="66" spans="1:18" x14ac:dyDescent="0.2">
      <c r="A66" s="137"/>
      <c r="B66" s="139"/>
      <c r="C66" s="129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6"/>
      <c r="Q66" s="134"/>
      <c r="R66" s="134"/>
    </row>
    <row r="67" spans="1:18" x14ac:dyDescent="0.2">
      <c r="A67" s="137"/>
      <c r="B67" s="139"/>
      <c r="C67" s="154" t="s">
        <v>336</v>
      </c>
      <c r="D67" s="135">
        <f>'Input - Cust &amp; Use'!E69</f>
        <v>71082</v>
      </c>
      <c r="E67" s="135">
        <f>'Input - Cust &amp; Use'!F69</f>
        <v>72406</v>
      </c>
      <c r="F67" s="135">
        <f>'Input - Cust &amp; Use'!G69</f>
        <v>74755</v>
      </c>
      <c r="G67" s="135">
        <f>'Input - Cust &amp; Use'!H69</f>
        <v>72726</v>
      </c>
      <c r="H67" s="135">
        <f>'Input - Cust &amp; Use'!I69</f>
        <v>73679</v>
      </c>
      <c r="I67" s="135">
        <f>'Input - Cust &amp; Use'!J69</f>
        <v>73600</v>
      </c>
      <c r="J67" s="135">
        <f>'Input - Cust &amp; Use'!K69</f>
        <v>70453</v>
      </c>
      <c r="K67" s="135">
        <f>'Input - Cust &amp; Use'!L69</f>
        <v>67643</v>
      </c>
      <c r="L67" s="135">
        <f>'Input - Cust &amp; Use'!M69</f>
        <v>64424</v>
      </c>
      <c r="M67" s="135">
        <f>'Input - Cust &amp; Use'!N69</f>
        <v>65624</v>
      </c>
      <c r="N67" s="135">
        <f>'Input - Cust &amp; Use'!O69</f>
        <v>65336</v>
      </c>
      <c r="O67" s="135">
        <f>'Input - Cust &amp; Use'!P69</f>
        <v>63847</v>
      </c>
      <c r="P67" s="6"/>
      <c r="Q67" s="134"/>
      <c r="R67" s="134"/>
    </row>
    <row r="68" spans="1:18" x14ac:dyDescent="0.2">
      <c r="A68" s="137"/>
      <c r="B68" s="139"/>
      <c r="C68" s="154" t="s">
        <v>337</v>
      </c>
      <c r="D68" s="135">
        <f>'Input - Cust &amp; Use'!E70</f>
        <v>69212</v>
      </c>
      <c r="E68" s="135">
        <f>'Input - Cust &amp; Use'!F70</f>
        <v>76164</v>
      </c>
      <c r="F68" s="135">
        <f>'Input - Cust &amp; Use'!G70</f>
        <v>81019</v>
      </c>
      <c r="G68" s="135">
        <f>'Input - Cust &amp; Use'!H70</f>
        <v>76262</v>
      </c>
      <c r="H68" s="135">
        <f>'Input - Cust &amp; Use'!I70</f>
        <v>74441</v>
      </c>
      <c r="I68" s="135">
        <f>'Input - Cust &amp; Use'!J70</f>
        <v>75458</v>
      </c>
      <c r="J68" s="135">
        <f>'Input - Cust &amp; Use'!K70</f>
        <v>70281</v>
      </c>
      <c r="K68" s="135">
        <f>'Input - Cust &amp; Use'!L70</f>
        <v>66073</v>
      </c>
      <c r="L68" s="135">
        <f>'Input - Cust &amp; Use'!M70</f>
        <v>65907</v>
      </c>
      <c r="M68" s="135">
        <f>'Input - Cust &amp; Use'!N70</f>
        <v>65094</v>
      </c>
      <c r="N68" s="135">
        <f>'Input - Cust &amp; Use'!O70</f>
        <v>63638</v>
      </c>
      <c r="O68" s="135">
        <f>'Input - Cust &amp; Use'!P70</f>
        <v>64446</v>
      </c>
      <c r="P68" s="6"/>
      <c r="Q68" s="134"/>
      <c r="R68" s="134"/>
    </row>
    <row r="69" spans="1:18" x14ac:dyDescent="0.2">
      <c r="A69" s="137"/>
      <c r="B69" s="139"/>
      <c r="C69" s="154" t="s">
        <v>338</v>
      </c>
      <c r="D69" s="135">
        <f>'Input - Cust &amp; Use'!E71</f>
        <v>60000</v>
      </c>
      <c r="E69" s="135">
        <f>'Input - Cust &amp; Use'!F71</f>
        <v>60000</v>
      </c>
      <c r="F69" s="135">
        <f>'Input - Cust &amp; Use'!G71</f>
        <v>60000</v>
      </c>
      <c r="G69" s="135">
        <f>'Input - Cust &amp; Use'!H71</f>
        <v>60000</v>
      </c>
      <c r="H69" s="135">
        <f>'Input - Cust &amp; Use'!I71</f>
        <v>60000</v>
      </c>
      <c r="I69" s="135">
        <f>'Input - Cust &amp; Use'!J71</f>
        <v>60000</v>
      </c>
      <c r="J69" s="135">
        <f>'Input - Cust &amp; Use'!K71</f>
        <v>60000</v>
      </c>
      <c r="K69" s="135">
        <f>'Input - Cust &amp; Use'!L71</f>
        <v>60000</v>
      </c>
      <c r="L69" s="135">
        <f>'Input - Cust &amp; Use'!M71</f>
        <v>58539</v>
      </c>
      <c r="M69" s="135">
        <f>'Input - Cust &amp; Use'!N71</f>
        <v>56699</v>
      </c>
      <c r="N69" s="135">
        <f>'Input - Cust &amp; Use'!O71</f>
        <v>57038</v>
      </c>
      <c r="O69" s="135">
        <f>'Input - Cust &amp; Use'!P71</f>
        <v>60000</v>
      </c>
      <c r="P69" s="6"/>
      <c r="Q69" s="134"/>
      <c r="R69" s="134"/>
    </row>
    <row r="70" spans="1:18" x14ac:dyDescent="0.2">
      <c r="A70" s="137"/>
      <c r="B70" s="139"/>
      <c r="C70" s="154" t="s">
        <v>339</v>
      </c>
      <c r="D70" s="135">
        <f>'Input - Cust &amp; Use'!E72</f>
        <v>120501</v>
      </c>
      <c r="E70" s="135">
        <f>'Input - Cust &amp; Use'!F72</f>
        <v>116313</v>
      </c>
      <c r="F70" s="135">
        <f>'Input - Cust &amp; Use'!G72</f>
        <v>122597</v>
      </c>
      <c r="G70" s="135">
        <f>'Input - Cust &amp; Use'!H72</f>
        <v>124210</v>
      </c>
      <c r="H70" s="135">
        <f>'Input - Cust &amp; Use'!I72</f>
        <v>112809</v>
      </c>
      <c r="I70" s="135">
        <f>'Input - Cust &amp; Use'!J72</f>
        <v>120509</v>
      </c>
      <c r="J70" s="135">
        <f>'Input - Cust &amp; Use'!K72</f>
        <v>116009</v>
      </c>
      <c r="K70" s="135">
        <f>'Input - Cust &amp; Use'!L72</f>
        <v>96859</v>
      </c>
      <c r="L70" s="135">
        <f>'Input - Cust &amp; Use'!M72</f>
        <v>94926</v>
      </c>
      <c r="M70" s="135">
        <f>'Input - Cust &amp; Use'!N72</f>
        <v>86421</v>
      </c>
      <c r="N70" s="135">
        <f>'Input - Cust &amp; Use'!O72</f>
        <v>86752</v>
      </c>
      <c r="O70" s="135">
        <f>'Input - Cust &amp; Use'!P72</f>
        <v>95322</v>
      </c>
      <c r="P70" s="6"/>
      <c r="Q70" s="134"/>
      <c r="R70" s="134"/>
    </row>
    <row r="71" spans="1:18" x14ac:dyDescent="0.2">
      <c r="A71" s="137"/>
      <c r="B71" s="139"/>
      <c r="C71" s="154" t="s">
        <v>340</v>
      </c>
      <c r="D71" s="135">
        <f>'Input - Cust &amp; Use'!E73</f>
        <v>0</v>
      </c>
      <c r="E71" s="135">
        <f>'Input - Cust &amp; Use'!F73</f>
        <v>35146</v>
      </c>
      <c r="F71" s="135">
        <f>'Input - Cust &amp; Use'!G73</f>
        <v>99273</v>
      </c>
      <c r="G71" s="135">
        <f>'Input - Cust &amp; Use'!H73</f>
        <v>58580</v>
      </c>
      <c r="H71" s="135">
        <f>'Input - Cust &amp; Use'!I73</f>
        <v>64697</v>
      </c>
      <c r="I71" s="135">
        <f>'Input - Cust &amp; Use'!J73</f>
        <v>64553</v>
      </c>
      <c r="J71" s="135">
        <f>'Input - Cust &amp; Use'!K73</f>
        <v>32993</v>
      </c>
      <c r="K71" s="135">
        <f>'Input - Cust &amp; Use'!L73</f>
        <v>0</v>
      </c>
      <c r="L71" s="135">
        <f>'Input - Cust &amp; Use'!M73</f>
        <v>0</v>
      </c>
      <c r="M71" s="135">
        <f>'Input - Cust &amp; Use'!N73</f>
        <v>0</v>
      </c>
      <c r="N71" s="135">
        <f>'Input - Cust &amp; Use'!O73</f>
        <v>0</v>
      </c>
      <c r="O71" s="135">
        <f>'Input - Cust &amp; Use'!P73</f>
        <v>0</v>
      </c>
      <c r="P71" s="6"/>
      <c r="Q71" s="134"/>
      <c r="R71" s="134"/>
    </row>
    <row r="72" spans="1:18" x14ac:dyDescent="0.2">
      <c r="A72" s="137"/>
      <c r="B72" s="139"/>
      <c r="C72" s="154" t="s">
        <v>341</v>
      </c>
      <c r="D72" s="279">
        <f>'Input - Cust &amp; Use'!E74</f>
        <v>0</v>
      </c>
      <c r="E72" s="279">
        <f>'Input - Cust &amp; Use'!F74</f>
        <v>0</v>
      </c>
      <c r="F72" s="279">
        <f>'Input - Cust &amp; Use'!G74</f>
        <v>0</v>
      </c>
      <c r="G72" s="279">
        <f>'Input - Cust &amp; Use'!H74</f>
        <v>0</v>
      </c>
      <c r="H72" s="279">
        <f>'Input - Cust &amp; Use'!I74</f>
        <v>0</v>
      </c>
      <c r="I72" s="279">
        <f>'Input - Cust &amp; Use'!J74</f>
        <v>0</v>
      </c>
      <c r="J72" s="279">
        <f>'Input - Cust &amp; Use'!K74</f>
        <v>0</v>
      </c>
      <c r="K72" s="279">
        <f>'Input - Cust &amp; Use'!L74</f>
        <v>0</v>
      </c>
      <c r="L72" s="279">
        <f>'Input - Cust &amp; Use'!M74</f>
        <v>0</v>
      </c>
      <c r="M72" s="279">
        <f>'Input - Cust &amp; Use'!N74</f>
        <v>0</v>
      </c>
      <c r="N72" s="279">
        <f>'Input - Cust &amp; Use'!O74</f>
        <v>0</v>
      </c>
      <c r="O72" s="279">
        <f>'Input - Cust &amp; Use'!P74</f>
        <v>0</v>
      </c>
      <c r="P72" s="7"/>
      <c r="Q72" s="135"/>
      <c r="R72" s="135"/>
    </row>
    <row r="73" spans="1:18" x14ac:dyDescent="0.2">
      <c r="A73" s="137"/>
      <c r="B73" s="139"/>
      <c r="C73" s="129" t="s">
        <v>342</v>
      </c>
      <c r="D73" s="134">
        <f t="shared" ref="D73:F73" si="30">SUM(D67:D72)</f>
        <v>320795</v>
      </c>
      <c r="E73" s="134">
        <f t="shared" si="30"/>
        <v>360029</v>
      </c>
      <c r="F73" s="134">
        <f t="shared" si="30"/>
        <v>437644</v>
      </c>
      <c r="G73" s="134">
        <f t="shared" ref="G73:O73" si="31">SUM(G67:G72)</f>
        <v>391778</v>
      </c>
      <c r="H73" s="134">
        <f t="shared" si="31"/>
        <v>385626</v>
      </c>
      <c r="I73" s="134">
        <f t="shared" si="31"/>
        <v>394120</v>
      </c>
      <c r="J73" s="134">
        <f t="shared" si="31"/>
        <v>349736</v>
      </c>
      <c r="K73" s="134">
        <f t="shared" si="31"/>
        <v>290575</v>
      </c>
      <c r="L73" s="134">
        <f t="shared" si="31"/>
        <v>283796</v>
      </c>
      <c r="M73" s="134">
        <f t="shared" si="31"/>
        <v>273838</v>
      </c>
      <c r="N73" s="134">
        <f t="shared" si="31"/>
        <v>272764</v>
      </c>
      <c r="O73" s="134">
        <f t="shared" si="31"/>
        <v>283615</v>
      </c>
      <c r="P73" s="6">
        <f t="shared" ref="P73" si="32">SUM(D73:O73)</f>
        <v>4044316</v>
      </c>
      <c r="Q73" s="134"/>
      <c r="R73" s="134"/>
    </row>
    <row r="74" spans="1:18" x14ac:dyDescent="0.2">
      <c r="A74" s="137"/>
      <c r="B74" s="139"/>
      <c r="C74" s="129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6"/>
      <c r="Q74" s="134"/>
      <c r="R74" s="134"/>
    </row>
    <row r="75" spans="1:18" x14ac:dyDescent="0.2">
      <c r="A75" s="137"/>
      <c r="B75" s="139"/>
      <c r="C75" s="154" t="s">
        <v>343</v>
      </c>
      <c r="D75" s="135">
        <f>'Input - Cust &amp; Use'!E77</f>
        <v>74229</v>
      </c>
      <c r="E75" s="135">
        <f>'Input - Cust &amp; Use'!F77</f>
        <v>84810</v>
      </c>
      <c r="F75" s="135">
        <f>'Input - Cust &amp; Use'!G77</f>
        <v>75245</v>
      </c>
      <c r="G75" s="135">
        <f>'Input - Cust &amp; Use'!H77</f>
        <v>66282</v>
      </c>
      <c r="H75" s="135">
        <f>'Input - Cust &amp; Use'!I77</f>
        <v>74113</v>
      </c>
      <c r="I75" s="135">
        <f>'Input - Cust &amp; Use'!J77</f>
        <v>67100</v>
      </c>
      <c r="J75" s="135">
        <f>'Input - Cust &amp; Use'!K77</f>
        <v>81226</v>
      </c>
      <c r="K75" s="135">
        <f>'Input - Cust &amp; Use'!L77</f>
        <v>75408</v>
      </c>
      <c r="L75" s="135">
        <f>'Input - Cust &amp; Use'!M77</f>
        <v>75967</v>
      </c>
      <c r="M75" s="135">
        <f>'Input - Cust &amp; Use'!N77</f>
        <v>81256</v>
      </c>
      <c r="N75" s="135">
        <f>'Input - Cust &amp; Use'!O77</f>
        <v>83846</v>
      </c>
      <c r="O75" s="135">
        <f>'Input - Cust &amp; Use'!P77</f>
        <v>84876</v>
      </c>
      <c r="P75" s="6"/>
      <c r="Q75" s="134"/>
      <c r="R75" s="134"/>
    </row>
    <row r="76" spans="1:18" x14ac:dyDescent="0.2">
      <c r="A76" s="137"/>
      <c r="B76" s="139"/>
      <c r="C76" s="154" t="s">
        <v>344</v>
      </c>
      <c r="D76" s="135">
        <f>'Input - Cust &amp; Use'!E78</f>
        <v>157759</v>
      </c>
      <c r="E76" s="135">
        <f>'Input - Cust &amp; Use'!F78</f>
        <v>125770</v>
      </c>
      <c r="F76" s="135">
        <f>'Input - Cust &amp; Use'!G78</f>
        <v>126189</v>
      </c>
      <c r="G76" s="135">
        <f>'Input - Cust &amp; Use'!H78</f>
        <v>118268</v>
      </c>
      <c r="H76" s="135">
        <f>'Input - Cust &amp; Use'!I78</f>
        <v>127615</v>
      </c>
      <c r="I76" s="135">
        <f>'Input - Cust &amp; Use'!J78</f>
        <v>115669</v>
      </c>
      <c r="J76" s="135">
        <f>'Input - Cust &amp; Use'!K78</f>
        <v>135151</v>
      </c>
      <c r="K76" s="135">
        <f>'Input - Cust &amp; Use'!L78</f>
        <v>142770</v>
      </c>
      <c r="L76" s="135">
        <f>'Input - Cust &amp; Use'!M78</f>
        <v>134765</v>
      </c>
      <c r="M76" s="135">
        <f>'Input - Cust &amp; Use'!N78</f>
        <v>151516</v>
      </c>
      <c r="N76" s="135">
        <f>'Input - Cust &amp; Use'!O78</f>
        <v>178327</v>
      </c>
      <c r="O76" s="135">
        <f>'Input - Cust &amp; Use'!P78</f>
        <v>147383</v>
      </c>
      <c r="P76" s="6"/>
      <c r="Q76" s="134"/>
      <c r="R76" s="134"/>
    </row>
    <row r="77" spans="1:18" x14ac:dyDescent="0.2">
      <c r="A77" s="137"/>
      <c r="B77" s="139"/>
      <c r="C77" s="154" t="s">
        <v>345</v>
      </c>
      <c r="D77" s="135">
        <f>'Input - Cust &amp; Use'!E79</f>
        <v>125444</v>
      </c>
      <c r="E77" s="135">
        <f>'Input - Cust &amp; Use'!F79</f>
        <v>100000</v>
      </c>
      <c r="F77" s="135">
        <f>'Input - Cust &amp; Use'!G79</f>
        <v>109033</v>
      </c>
      <c r="G77" s="135">
        <f>'Input - Cust &amp; Use'!H79</f>
        <v>114542</v>
      </c>
      <c r="H77" s="135">
        <f>'Input - Cust &amp; Use'!I79</f>
        <v>96483</v>
      </c>
      <c r="I77" s="135">
        <f>'Input - Cust &amp; Use'!J79</f>
        <v>104320</v>
      </c>
      <c r="J77" s="135">
        <f>'Input - Cust &amp; Use'!K79</f>
        <v>113693</v>
      </c>
      <c r="K77" s="135">
        <f>'Input - Cust &amp; Use'!L79</f>
        <v>112278</v>
      </c>
      <c r="L77" s="135">
        <f>'Input - Cust &amp; Use'!M79</f>
        <v>117078</v>
      </c>
      <c r="M77" s="135">
        <f>'Input - Cust &amp; Use'!N79</f>
        <v>139981</v>
      </c>
      <c r="N77" s="135">
        <f>'Input - Cust &amp; Use'!O79</f>
        <v>139140</v>
      </c>
      <c r="O77" s="135">
        <f>'Input - Cust &amp; Use'!P79</f>
        <v>123947</v>
      </c>
      <c r="P77" s="6"/>
      <c r="Q77" s="134"/>
      <c r="R77" s="134"/>
    </row>
    <row r="78" spans="1:18" x14ac:dyDescent="0.2">
      <c r="A78" s="137"/>
      <c r="B78" s="139"/>
      <c r="C78" s="154" t="s">
        <v>346</v>
      </c>
      <c r="D78" s="135">
        <f>'Input - Cust &amp; Use'!E80</f>
        <v>474474</v>
      </c>
      <c r="E78" s="135">
        <f>'Input - Cust &amp; Use'!F80</f>
        <v>362592</v>
      </c>
      <c r="F78" s="135">
        <f>'Input - Cust &amp; Use'!G80</f>
        <v>338185</v>
      </c>
      <c r="G78" s="135">
        <f>'Input - Cust &amp; Use'!H80</f>
        <v>343029</v>
      </c>
      <c r="H78" s="135">
        <f>'Input - Cust &amp; Use'!I80</f>
        <v>282213</v>
      </c>
      <c r="I78" s="135">
        <f>'Input - Cust &amp; Use'!J80</f>
        <v>375226</v>
      </c>
      <c r="J78" s="135">
        <f>'Input - Cust &amp; Use'!K80</f>
        <v>340772</v>
      </c>
      <c r="K78" s="135">
        <f>'Input - Cust &amp; Use'!L80</f>
        <v>342313</v>
      </c>
      <c r="L78" s="135">
        <f>'Input - Cust &amp; Use'!M80</f>
        <v>330978</v>
      </c>
      <c r="M78" s="135">
        <f>'Input - Cust &amp; Use'!N80</f>
        <v>364316</v>
      </c>
      <c r="N78" s="135">
        <f>'Input - Cust &amp; Use'!O80</f>
        <v>435051</v>
      </c>
      <c r="O78" s="135">
        <f>'Input - Cust &amp; Use'!P80</f>
        <v>353430</v>
      </c>
      <c r="P78" s="6"/>
      <c r="Q78" s="134"/>
      <c r="R78" s="134"/>
    </row>
    <row r="79" spans="1:18" x14ac:dyDescent="0.2">
      <c r="A79" s="137"/>
      <c r="B79" s="139"/>
      <c r="C79" s="154" t="s">
        <v>347</v>
      </c>
      <c r="D79" s="135">
        <f>'Input - Cust &amp; Use'!E81</f>
        <v>368036</v>
      </c>
      <c r="E79" s="135">
        <f>'Input - Cust &amp; Use'!F81</f>
        <v>217066</v>
      </c>
      <c r="F79" s="135">
        <f>'Input - Cust &amp; Use'!G81</f>
        <v>310142</v>
      </c>
      <c r="G79" s="135">
        <f>'Input - Cust &amp; Use'!H81</f>
        <v>266525</v>
      </c>
      <c r="H79" s="135">
        <f>'Input - Cust &amp; Use'!I81</f>
        <v>168050</v>
      </c>
      <c r="I79" s="135">
        <f>'Input - Cust &amp; Use'!J81</f>
        <v>235257</v>
      </c>
      <c r="J79" s="135">
        <f>'Input - Cust &amp; Use'!K81</f>
        <v>189908</v>
      </c>
      <c r="K79" s="135">
        <f>'Input - Cust &amp; Use'!L81</f>
        <v>176194</v>
      </c>
      <c r="L79" s="135">
        <f>'Input - Cust &amp; Use'!M81</f>
        <v>154147</v>
      </c>
      <c r="M79" s="135">
        <f>'Input - Cust &amp; Use'!N81</f>
        <v>102913</v>
      </c>
      <c r="N79" s="135">
        <f>'Input - Cust &amp; Use'!O81</f>
        <v>140580</v>
      </c>
      <c r="O79" s="135">
        <f>'Input - Cust &amp; Use'!P81</f>
        <v>255506</v>
      </c>
      <c r="P79" s="6"/>
      <c r="Q79" s="134"/>
      <c r="R79" s="134"/>
    </row>
    <row r="80" spans="1:18" x14ac:dyDescent="0.2">
      <c r="A80" s="137"/>
      <c r="B80" s="139"/>
      <c r="C80" s="154" t="s">
        <v>348</v>
      </c>
      <c r="D80" s="279">
        <f>'Input - Cust &amp; Use'!E82</f>
        <v>0</v>
      </c>
      <c r="E80" s="279">
        <f>'Input - Cust &amp; Use'!F82</f>
        <v>0</v>
      </c>
      <c r="F80" s="279">
        <f>'Input - Cust &amp; Use'!G82</f>
        <v>0</v>
      </c>
      <c r="G80" s="279">
        <f>'Input - Cust &amp; Use'!H82</f>
        <v>0</v>
      </c>
      <c r="H80" s="279">
        <f>'Input - Cust &amp; Use'!I82</f>
        <v>0</v>
      </c>
      <c r="I80" s="279">
        <f>'Input - Cust &amp; Use'!J82</f>
        <v>0</v>
      </c>
      <c r="J80" s="279">
        <f>'Input - Cust &amp; Use'!K82</f>
        <v>0</v>
      </c>
      <c r="K80" s="279">
        <f>'Input - Cust &amp; Use'!L82</f>
        <v>0</v>
      </c>
      <c r="L80" s="279">
        <f>'Input - Cust &amp; Use'!M82</f>
        <v>0</v>
      </c>
      <c r="M80" s="279">
        <f>'Input - Cust &amp; Use'!N82</f>
        <v>0</v>
      </c>
      <c r="N80" s="279">
        <f>'Input - Cust &amp; Use'!O82</f>
        <v>0</v>
      </c>
      <c r="O80" s="279">
        <f>'Input - Cust &amp; Use'!P82</f>
        <v>0</v>
      </c>
      <c r="P80" s="7"/>
      <c r="Q80" s="135"/>
      <c r="R80" s="135"/>
    </row>
    <row r="81" spans="1:18" x14ac:dyDescent="0.2">
      <c r="A81" s="137"/>
      <c r="B81" s="139"/>
      <c r="C81" s="129" t="s">
        <v>323</v>
      </c>
      <c r="D81" s="134">
        <f t="shared" ref="D81:F81" si="33">SUM(D75:D80)</f>
        <v>1199942</v>
      </c>
      <c r="E81" s="134">
        <f t="shared" si="33"/>
        <v>890238</v>
      </c>
      <c r="F81" s="134">
        <f t="shared" si="33"/>
        <v>958794</v>
      </c>
      <c r="G81" s="134">
        <f t="shared" ref="G81:O81" si="34">SUM(G75:G80)</f>
        <v>908646</v>
      </c>
      <c r="H81" s="134">
        <f t="shared" si="34"/>
        <v>748474</v>
      </c>
      <c r="I81" s="134">
        <f t="shared" si="34"/>
        <v>897572</v>
      </c>
      <c r="J81" s="134">
        <f t="shared" si="34"/>
        <v>860750</v>
      </c>
      <c r="K81" s="134">
        <f t="shared" si="34"/>
        <v>848963</v>
      </c>
      <c r="L81" s="134">
        <f t="shared" si="34"/>
        <v>812935</v>
      </c>
      <c r="M81" s="134">
        <f t="shared" si="34"/>
        <v>839982</v>
      </c>
      <c r="N81" s="134">
        <f t="shared" si="34"/>
        <v>976944</v>
      </c>
      <c r="O81" s="134">
        <f t="shared" si="34"/>
        <v>965142</v>
      </c>
      <c r="P81" s="6">
        <f t="shared" ref="P81" si="35">SUM(D81:O81)</f>
        <v>10908382</v>
      </c>
      <c r="Q81" s="134"/>
      <c r="R81" s="134"/>
    </row>
    <row r="82" spans="1:18" x14ac:dyDescent="0.2">
      <c r="A82" s="137"/>
      <c r="B82" s="139"/>
      <c r="C82" s="129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6"/>
      <c r="Q82" s="134"/>
      <c r="R82" s="134"/>
    </row>
    <row r="83" spans="1:18" x14ac:dyDescent="0.2">
      <c r="A83" s="137"/>
      <c r="B83" s="139"/>
      <c r="C83" s="129" t="s">
        <v>416</v>
      </c>
      <c r="D83" s="135">
        <f>'Input - Cust &amp; Use'!E85</f>
        <v>276323</v>
      </c>
      <c r="E83" s="135">
        <f>'Input - Cust &amp; Use'!F85</f>
        <v>281278</v>
      </c>
      <c r="F83" s="135">
        <f>'Input - Cust &amp; Use'!G85</f>
        <v>319867</v>
      </c>
      <c r="G83" s="135">
        <f>'Input - Cust &amp; Use'!H85</f>
        <v>284628</v>
      </c>
      <c r="H83" s="135">
        <f>'Input - Cust &amp; Use'!I85</f>
        <v>264283</v>
      </c>
      <c r="I83" s="135">
        <f>'Input - Cust &amp; Use'!J85</f>
        <v>227606</v>
      </c>
      <c r="J83" s="135">
        <f>'Input - Cust &amp; Use'!K85</f>
        <v>244695</v>
      </c>
      <c r="K83" s="135">
        <f>'Input - Cust &amp; Use'!L85</f>
        <v>208807</v>
      </c>
      <c r="L83" s="135">
        <f>'Input - Cust &amp; Use'!M85</f>
        <v>200568</v>
      </c>
      <c r="M83" s="135">
        <f>'Input - Cust &amp; Use'!N85</f>
        <v>166545</v>
      </c>
      <c r="N83" s="135">
        <f>'Input - Cust &amp; Use'!O85</f>
        <v>198265</v>
      </c>
      <c r="O83" s="135">
        <f>'Input - Cust &amp; Use'!P85</f>
        <v>140290</v>
      </c>
      <c r="P83" s="6">
        <f t="shared" ref="P83" si="36">SUM(D83:O83)</f>
        <v>2813155</v>
      </c>
      <c r="Q83" s="134"/>
      <c r="R83" s="134"/>
    </row>
    <row r="84" spans="1:18" x14ac:dyDescent="0.2">
      <c r="A84" s="137"/>
      <c r="B84" s="139"/>
      <c r="C84" s="129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6"/>
      <c r="Q84" s="134"/>
      <c r="R84" s="134"/>
    </row>
    <row r="85" spans="1:18" ht="14.25" x14ac:dyDescent="0.2">
      <c r="A85" s="302"/>
      <c r="B85" s="139"/>
      <c r="C85" s="129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6"/>
      <c r="Q85" s="134"/>
      <c r="R85" s="134"/>
    </row>
    <row r="86" spans="1:18" x14ac:dyDescent="0.2">
      <c r="A86" s="301"/>
      <c r="B86" s="137"/>
      <c r="C86" s="155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6"/>
      <c r="Q86" s="134"/>
      <c r="R86" s="134"/>
    </row>
    <row r="87" spans="1:18" ht="15" x14ac:dyDescent="0.2">
      <c r="A87" s="300" t="s">
        <v>36</v>
      </c>
      <c r="B87" s="304"/>
      <c r="C87" s="305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6"/>
      <c r="Q87" s="134"/>
      <c r="R87" s="134"/>
    </row>
    <row r="88" spans="1:18" x14ac:dyDescent="0.2">
      <c r="A88" s="137"/>
      <c r="B88" s="138"/>
      <c r="C88" s="155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6"/>
      <c r="Q88" s="134"/>
      <c r="R88" s="134"/>
    </row>
    <row r="89" spans="1:18" ht="14.25" x14ac:dyDescent="0.2">
      <c r="A89" s="156"/>
      <c r="B89" s="137" t="s">
        <v>23</v>
      </c>
      <c r="C89" s="155" t="s">
        <v>12</v>
      </c>
      <c r="D89" s="134">
        <f t="shared" ref="D89:O89" si="37">+D6+D7</f>
        <v>3149885.5231499714</v>
      </c>
      <c r="E89" s="134">
        <f t="shared" si="37"/>
        <v>5897189.2954398105</v>
      </c>
      <c r="F89" s="134">
        <f t="shared" si="37"/>
        <v>8330794.2808513315</v>
      </c>
      <c r="G89" s="134">
        <f t="shared" si="37"/>
        <v>8236852.4007837139</v>
      </c>
      <c r="H89" s="134">
        <f t="shared" si="37"/>
        <v>6664517.5387081588</v>
      </c>
      <c r="I89" s="134">
        <f t="shared" si="37"/>
        <v>5844377.754424097</v>
      </c>
      <c r="J89" s="134">
        <f t="shared" si="37"/>
        <v>4160822.464526209</v>
      </c>
      <c r="K89" s="134">
        <f t="shared" si="37"/>
        <v>2483247.6586962934</v>
      </c>
      <c r="L89" s="134">
        <f t="shared" si="37"/>
        <v>1563420.249121659</v>
      </c>
      <c r="M89" s="134">
        <f t="shared" si="37"/>
        <v>1306968.7046716881</v>
      </c>
      <c r="N89" s="134">
        <f t="shared" si="37"/>
        <v>1301367.478001545</v>
      </c>
      <c r="O89" s="134">
        <f t="shared" si="37"/>
        <v>1429225.7705852308</v>
      </c>
      <c r="P89" s="6">
        <f t="shared" ref="P89:P92" si="38">SUM(D89:O89)</f>
        <v>50368669.118959703</v>
      </c>
      <c r="Q89" s="134"/>
      <c r="R89" s="134"/>
    </row>
    <row r="90" spans="1:18" ht="14.25" x14ac:dyDescent="0.2">
      <c r="A90" s="302"/>
      <c r="B90" s="138"/>
      <c r="C90" s="155" t="s">
        <v>26</v>
      </c>
      <c r="D90" s="134">
        <f t="shared" ref="D90:O90" si="39">+D8+D14+D22+D10+D9</f>
        <v>1400900.3305666116</v>
      </c>
      <c r="E90" s="134">
        <f t="shared" si="39"/>
        <v>2432518.4810015731</v>
      </c>
      <c r="F90" s="134">
        <f t="shared" si="39"/>
        <v>3394120.3846926331</v>
      </c>
      <c r="G90" s="134">
        <f t="shared" si="39"/>
        <v>3359610.4446277833</v>
      </c>
      <c r="H90" s="134">
        <f t="shared" si="39"/>
        <v>2740686.2264221124</v>
      </c>
      <c r="I90" s="134">
        <f t="shared" si="39"/>
        <v>2432346.7919588783</v>
      </c>
      <c r="J90" s="134">
        <f t="shared" si="39"/>
        <v>1788300.7881103042</v>
      </c>
      <c r="K90" s="134">
        <f t="shared" si="39"/>
        <v>1188147.8664782404</v>
      </c>
      <c r="L90" s="134">
        <f t="shared" si="39"/>
        <v>870665.31384671596</v>
      </c>
      <c r="M90" s="134">
        <f t="shared" si="39"/>
        <v>755473.15806145535</v>
      </c>
      <c r="N90" s="134">
        <f t="shared" si="39"/>
        <v>743504.54960562871</v>
      </c>
      <c r="O90" s="134">
        <f t="shared" si="39"/>
        <v>763403.12437294482</v>
      </c>
      <c r="P90" s="6">
        <f t="shared" si="38"/>
        <v>21869677.459744882</v>
      </c>
      <c r="Q90" s="134"/>
      <c r="R90" s="134"/>
    </row>
    <row r="91" spans="1:18" ht="14.25" x14ac:dyDescent="0.2">
      <c r="A91" s="302"/>
      <c r="B91" s="138"/>
      <c r="C91" s="155" t="s">
        <v>27</v>
      </c>
      <c r="D91" s="134">
        <f t="shared" ref="D91:F91" si="40">+D24+D28+D36</f>
        <v>211627.90000000002</v>
      </c>
      <c r="E91" s="134">
        <f t="shared" si="40"/>
        <v>254939.1</v>
      </c>
      <c r="F91" s="134">
        <f t="shared" si="40"/>
        <v>324188.79999999999</v>
      </c>
      <c r="G91" s="134">
        <f t="shared" ref="G91:O91" si="41">+G24+G28+G36</f>
        <v>395738.5</v>
      </c>
      <c r="H91" s="134">
        <f t="shared" si="41"/>
        <v>323683.39999999997</v>
      </c>
      <c r="I91" s="134">
        <f t="shared" si="41"/>
        <v>332862.09999999998</v>
      </c>
      <c r="J91" s="134">
        <f t="shared" si="41"/>
        <v>292310.3</v>
      </c>
      <c r="K91" s="134">
        <f t="shared" si="41"/>
        <v>222622.19999999998</v>
      </c>
      <c r="L91" s="134">
        <f t="shared" si="41"/>
        <v>187636.8</v>
      </c>
      <c r="M91" s="134">
        <f t="shared" si="41"/>
        <v>181492.9</v>
      </c>
      <c r="N91" s="134">
        <f t="shared" si="41"/>
        <v>166439.79999999999</v>
      </c>
      <c r="O91" s="134">
        <f t="shared" si="41"/>
        <v>171360.3</v>
      </c>
      <c r="P91" s="6">
        <f t="shared" si="38"/>
        <v>3064902.0999999992</v>
      </c>
      <c r="Q91" s="134"/>
      <c r="R91" s="134"/>
    </row>
    <row r="92" spans="1:18" ht="14.25" x14ac:dyDescent="0.2">
      <c r="A92" s="302"/>
      <c r="B92" s="137"/>
      <c r="C92" s="155" t="s">
        <v>28</v>
      </c>
      <c r="D92" s="279">
        <f t="shared" ref="D92:F92" si="42">+D40+D48</f>
        <v>104819</v>
      </c>
      <c r="E92" s="279">
        <f t="shared" si="42"/>
        <v>126269</v>
      </c>
      <c r="F92" s="279">
        <f t="shared" si="42"/>
        <v>147531</v>
      </c>
      <c r="G92" s="279">
        <f t="shared" ref="G92:O92" si="43">+G40+G48</f>
        <v>131183</v>
      </c>
      <c r="H92" s="279">
        <f t="shared" si="43"/>
        <v>130109</v>
      </c>
      <c r="I92" s="279">
        <f t="shared" si="43"/>
        <v>120165</v>
      </c>
      <c r="J92" s="279">
        <f t="shared" si="43"/>
        <v>107863</v>
      </c>
      <c r="K92" s="279">
        <f t="shared" si="43"/>
        <v>96456</v>
      </c>
      <c r="L92" s="279">
        <f t="shared" si="43"/>
        <v>94241</v>
      </c>
      <c r="M92" s="279">
        <f t="shared" si="43"/>
        <v>80971</v>
      </c>
      <c r="N92" s="279">
        <f t="shared" si="43"/>
        <v>86720</v>
      </c>
      <c r="O92" s="279">
        <f t="shared" si="43"/>
        <v>92871</v>
      </c>
      <c r="P92" s="7">
        <f t="shared" si="38"/>
        <v>1319198</v>
      </c>
      <c r="Q92" s="135"/>
      <c r="R92" s="135"/>
    </row>
    <row r="93" spans="1:18" ht="14.25" x14ac:dyDescent="0.2">
      <c r="A93" s="302"/>
      <c r="B93" s="137"/>
      <c r="C93" s="155"/>
      <c r="D93" s="134">
        <f t="shared" ref="D93:F93" si="44">SUM(D89:D92)</f>
        <v>4867232.7537165834</v>
      </c>
      <c r="E93" s="134">
        <f t="shared" si="44"/>
        <v>8710915.8764413837</v>
      </c>
      <c r="F93" s="134">
        <f t="shared" si="44"/>
        <v>12196634.465543965</v>
      </c>
      <c r="G93" s="134">
        <f t="shared" ref="G93:O93" si="45">SUM(G89:G92)</f>
        <v>12123384.345411498</v>
      </c>
      <c r="H93" s="134">
        <f t="shared" si="45"/>
        <v>9858996.1651302706</v>
      </c>
      <c r="I93" s="134">
        <f t="shared" si="45"/>
        <v>8729751.6463829745</v>
      </c>
      <c r="J93" s="134">
        <f t="shared" si="45"/>
        <v>6349296.5526365126</v>
      </c>
      <c r="K93" s="134">
        <f t="shared" si="45"/>
        <v>3990473.7251745341</v>
      </c>
      <c r="L93" s="134">
        <f t="shared" si="45"/>
        <v>2715963.362968375</v>
      </c>
      <c r="M93" s="134">
        <f t="shared" si="45"/>
        <v>2324905.7627331433</v>
      </c>
      <c r="N93" s="134">
        <f t="shared" si="45"/>
        <v>2298031.8276071735</v>
      </c>
      <c r="O93" s="134">
        <f t="shared" si="45"/>
        <v>2456860.1949581755</v>
      </c>
      <c r="P93" s="6">
        <f t="shared" ref="P93" si="46">SUM(P89:P92)</f>
        <v>76622446.678704575</v>
      </c>
      <c r="Q93" s="134"/>
      <c r="R93" s="134"/>
    </row>
    <row r="94" spans="1:18" ht="14.25" x14ac:dyDescent="0.2">
      <c r="A94" s="302"/>
      <c r="B94" s="137"/>
      <c r="C94" s="155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6"/>
      <c r="Q94" s="134"/>
      <c r="R94" s="134"/>
    </row>
    <row r="95" spans="1:18" ht="14.25" x14ac:dyDescent="0.2">
      <c r="A95" s="302"/>
      <c r="B95" s="139" t="s">
        <v>24</v>
      </c>
      <c r="C95" s="155" t="s">
        <v>26</v>
      </c>
      <c r="D95" s="134">
        <f t="shared" ref="D95:O95" si="47">D61+D53</f>
        <v>246316</v>
      </c>
      <c r="E95" s="134">
        <f t="shared" si="47"/>
        <v>293586</v>
      </c>
      <c r="F95" s="134">
        <f t="shared" si="47"/>
        <v>350849</v>
      </c>
      <c r="G95" s="134">
        <f t="shared" si="47"/>
        <v>305576</v>
      </c>
      <c r="H95" s="134">
        <f t="shared" si="47"/>
        <v>292835</v>
      </c>
      <c r="I95" s="134">
        <f t="shared" si="47"/>
        <v>292263</v>
      </c>
      <c r="J95" s="134">
        <f t="shared" si="47"/>
        <v>246495</v>
      </c>
      <c r="K95" s="134">
        <f t="shared" si="47"/>
        <v>207015</v>
      </c>
      <c r="L95" s="134">
        <f t="shared" si="47"/>
        <v>191414</v>
      </c>
      <c r="M95" s="134">
        <f t="shared" si="47"/>
        <v>182369</v>
      </c>
      <c r="N95" s="134">
        <f t="shared" si="47"/>
        <v>198943</v>
      </c>
      <c r="O95" s="134">
        <f t="shared" si="47"/>
        <v>213743</v>
      </c>
      <c r="P95" s="6">
        <f t="shared" ref="P95:P98" si="48">SUM(D95:O95)</f>
        <v>3021404</v>
      </c>
      <c r="Q95" s="134"/>
      <c r="R95" s="134"/>
    </row>
    <row r="96" spans="1:18" ht="14.25" x14ac:dyDescent="0.2">
      <c r="A96" s="302"/>
      <c r="B96" s="139"/>
      <c r="C96" s="155" t="s">
        <v>27</v>
      </c>
      <c r="D96" s="134">
        <f t="shared" ref="D96:F96" si="49">+D65+D73</f>
        <v>320795</v>
      </c>
      <c r="E96" s="134">
        <f t="shared" si="49"/>
        <v>360029</v>
      </c>
      <c r="F96" s="134">
        <f t="shared" si="49"/>
        <v>437644</v>
      </c>
      <c r="G96" s="134">
        <f t="shared" ref="G96:O96" si="50">+G65+G73</f>
        <v>391778</v>
      </c>
      <c r="H96" s="134">
        <f t="shared" si="50"/>
        <v>385626</v>
      </c>
      <c r="I96" s="134">
        <f t="shared" si="50"/>
        <v>394120</v>
      </c>
      <c r="J96" s="134">
        <f t="shared" si="50"/>
        <v>349736</v>
      </c>
      <c r="K96" s="134">
        <f t="shared" si="50"/>
        <v>290575</v>
      </c>
      <c r="L96" s="134">
        <f t="shared" si="50"/>
        <v>283796</v>
      </c>
      <c r="M96" s="134">
        <f t="shared" si="50"/>
        <v>273838</v>
      </c>
      <c r="N96" s="134">
        <f t="shared" si="50"/>
        <v>272764</v>
      </c>
      <c r="O96" s="134">
        <f t="shared" si="50"/>
        <v>283615</v>
      </c>
      <c r="P96" s="6">
        <f t="shared" si="48"/>
        <v>4044316</v>
      </c>
      <c r="Q96" s="134"/>
      <c r="R96" s="134"/>
    </row>
    <row r="97" spans="1:18" ht="14.25" x14ac:dyDescent="0.2">
      <c r="A97" s="302"/>
      <c r="B97" s="139"/>
      <c r="C97" s="155" t="s">
        <v>28</v>
      </c>
      <c r="D97" s="135">
        <f t="shared" ref="D97:F97" si="51">+D81</f>
        <v>1199942</v>
      </c>
      <c r="E97" s="135">
        <f t="shared" si="51"/>
        <v>890238</v>
      </c>
      <c r="F97" s="135">
        <f t="shared" si="51"/>
        <v>958794</v>
      </c>
      <c r="G97" s="135">
        <f t="shared" ref="G97:O97" si="52">+G81</f>
        <v>908646</v>
      </c>
      <c r="H97" s="135">
        <f t="shared" si="52"/>
        <v>748474</v>
      </c>
      <c r="I97" s="135">
        <f t="shared" si="52"/>
        <v>897572</v>
      </c>
      <c r="J97" s="135">
        <f t="shared" si="52"/>
        <v>860750</v>
      </c>
      <c r="K97" s="135">
        <f t="shared" si="52"/>
        <v>848963</v>
      </c>
      <c r="L97" s="135">
        <f t="shared" si="52"/>
        <v>812935</v>
      </c>
      <c r="M97" s="135">
        <f t="shared" si="52"/>
        <v>839982</v>
      </c>
      <c r="N97" s="135">
        <f t="shared" si="52"/>
        <v>976944</v>
      </c>
      <c r="O97" s="135">
        <f t="shared" si="52"/>
        <v>965142</v>
      </c>
      <c r="P97" s="8">
        <f t="shared" si="48"/>
        <v>10908382</v>
      </c>
      <c r="Q97" s="134"/>
      <c r="R97" s="134"/>
    </row>
    <row r="98" spans="1:18" ht="14.25" x14ac:dyDescent="0.2">
      <c r="A98" s="302"/>
      <c r="B98" s="139"/>
      <c r="C98" s="129" t="s">
        <v>416</v>
      </c>
      <c r="D98" s="279">
        <f t="shared" ref="D98:F98" si="53">+D83</f>
        <v>276323</v>
      </c>
      <c r="E98" s="279">
        <f t="shared" si="53"/>
        <v>281278</v>
      </c>
      <c r="F98" s="279">
        <f t="shared" si="53"/>
        <v>319867</v>
      </c>
      <c r="G98" s="279">
        <f t="shared" ref="G98:O98" si="54">+G83</f>
        <v>284628</v>
      </c>
      <c r="H98" s="279">
        <f t="shared" si="54"/>
        <v>264283</v>
      </c>
      <c r="I98" s="279">
        <f t="shared" si="54"/>
        <v>227606</v>
      </c>
      <c r="J98" s="279">
        <f t="shared" si="54"/>
        <v>244695</v>
      </c>
      <c r="K98" s="279">
        <f t="shared" si="54"/>
        <v>208807</v>
      </c>
      <c r="L98" s="279">
        <f t="shared" si="54"/>
        <v>200568</v>
      </c>
      <c r="M98" s="279">
        <f t="shared" si="54"/>
        <v>166545</v>
      </c>
      <c r="N98" s="279">
        <f t="shared" si="54"/>
        <v>198265</v>
      </c>
      <c r="O98" s="279">
        <f t="shared" si="54"/>
        <v>140290</v>
      </c>
      <c r="P98" s="7">
        <f t="shared" si="48"/>
        <v>2813155</v>
      </c>
      <c r="Q98" s="134"/>
      <c r="R98" s="134"/>
    </row>
    <row r="99" spans="1:18" ht="14.25" x14ac:dyDescent="0.2">
      <c r="A99" s="302"/>
      <c r="B99" s="139"/>
      <c r="C99" s="155"/>
      <c r="D99" s="134">
        <f t="shared" ref="D99:P99" si="55">SUM(D95:D98)</f>
        <v>2043376</v>
      </c>
      <c r="E99" s="134">
        <f t="shared" si="55"/>
        <v>1825131</v>
      </c>
      <c r="F99" s="134">
        <f t="shared" si="55"/>
        <v>2067154</v>
      </c>
      <c r="G99" s="134">
        <f t="shared" si="55"/>
        <v>1890628</v>
      </c>
      <c r="H99" s="134">
        <f t="shared" si="55"/>
        <v>1691218</v>
      </c>
      <c r="I99" s="134">
        <f t="shared" si="55"/>
        <v>1811561</v>
      </c>
      <c r="J99" s="134">
        <f t="shared" si="55"/>
        <v>1701676</v>
      </c>
      <c r="K99" s="134">
        <f t="shared" si="55"/>
        <v>1555360</v>
      </c>
      <c r="L99" s="134">
        <f t="shared" si="55"/>
        <v>1488713</v>
      </c>
      <c r="M99" s="134">
        <f t="shared" si="55"/>
        <v>1462734</v>
      </c>
      <c r="N99" s="134">
        <f t="shared" si="55"/>
        <v>1646916</v>
      </c>
      <c r="O99" s="134">
        <f t="shared" si="55"/>
        <v>1602790</v>
      </c>
      <c r="P99" s="6">
        <f t="shared" si="55"/>
        <v>20787257</v>
      </c>
      <c r="Q99" s="134"/>
      <c r="R99" s="134"/>
    </row>
    <row r="100" spans="1:18" ht="14.25" x14ac:dyDescent="0.2">
      <c r="A100" s="302"/>
      <c r="B100" s="139"/>
      <c r="C100" s="155"/>
      <c r="D100" s="279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7"/>
      <c r="Q100" s="135"/>
      <c r="R100" s="135"/>
    </row>
    <row r="101" spans="1:18" ht="14.25" x14ac:dyDescent="0.2">
      <c r="A101" s="302"/>
      <c r="B101" s="139"/>
      <c r="C101" s="139" t="s">
        <v>25</v>
      </c>
      <c r="D101" s="134">
        <f t="shared" ref="D101:P101" si="56">+D99+D93</f>
        <v>6910608.7537165834</v>
      </c>
      <c r="E101" s="134">
        <f t="shared" si="56"/>
        <v>10536046.876441384</v>
      </c>
      <c r="F101" s="134">
        <f t="shared" si="56"/>
        <v>14263788.465543965</v>
      </c>
      <c r="G101" s="134">
        <f t="shared" si="56"/>
        <v>14014012.345411498</v>
      </c>
      <c r="H101" s="134">
        <f t="shared" si="56"/>
        <v>11550214.165130271</v>
      </c>
      <c r="I101" s="134">
        <f t="shared" si="56"/>
        <v>10541312.646382974</v>
      </c>
      <c r="J101" s="134">
        <f t="shared" si="56"/>
        <v>8050972.5526365126</v>
      </c>
      <c r="K101" s="134">
        <f t="shared" si="56"/>
        <v>5545833.7251745341</v>
      </c>
      <c r="L101" s="134">
        <f t="shared" si="56"/>
        <v>4204676.362968375</v>
      </c>
      <c r="M101" s="134">
        <f t="shared" si="56"/>
        <v>3787639.7627331433</v>
      </c>
      <c r="N101" s="134">
        <f t="shared" si="56"/>
        <v>3944947.8276071735</v>
      </c>
      <c r="O101" s="134">
        <f t="shared" si="56"/>
        <v>4059650.1949581755</v>
      </c>
      <c r="P101" s="6">
        <f t="shared" si="56"/>
        <v>97409703.678704575</v>
      </c>
      <c r="Q101" s="134"/>
      <c r="R101" s="134"/>
    </row>
    <row r="102" spans="1:18" ht="14.25" x14ac:dyDescent="0.2">
      <c r="A102" s="302"/>
      <c r="B102" s="139"/>
      <c r="C102" s="155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6"/>
      <c r="Q102" s="134"/>
      <c r="R102" s="134"/>
    </row>
    <row r="103" spans="1:18" s="268" customFormat="1" ht="14.25" x14ac:dyDescent="0.2">
      <c r="A103" s="306" t="s">
        <v>15</v>
      </c>
      <c r="B103" s="307" t="str">
        <f>+"Line Loss @ "&amp;Line_Loss*100&amp;"%"</f>
        <v>Line Loss @ 0%</v>
      </c>
      <c r="D103" s="134">
        <f t="shared" ref="D103:O103" si="57">D101*Line_Loss</f>
        <v>0</v>
      </c>
      <c r="E103" s="134">
        <f t="shared" si="57"/>
        <v>0</v>
      </c>
      <c r="F103" s="134">
        <f t="shared" si="57"/>
        <v>0</v>
      </c>
      <c r="G103" s="134">
        <f t="shared" si="57"/>
        <v>0</v>
      </c>
      <c r="H103" s="134">
        <f t="shared" si="57"/>
        <v>0</v>
      </c>
      <c r="I103" s="134">
        <f t="shared" si="57"/>
        <v>0</v>
      </c>
      <c r="J103" s="134">
        <f t="shared" si="57"/>
        <v>0</v>
      </c>
      <c r="K103" s="134">
        <f t="shared" si="57"/>
        <v>0</v>
      </c>
      <c r="L103" s="134">
        <f t="shared" si="57"/>
        <v>0</v>
      </c>
      <c r="M103" s="134">
        <f t="shared" si="57"/>
        <v>0</v>
      </c>
      <c r="N103" s="134">
        <f t="shared" si="57"/>
        <v>0</v>
      </c>
      <c r="O103" s="134">
        <f t="shared" si="57"/>
        <v>0</v>
      </c>
      <c r="P103" s="6">
        <f t="shared" ref="P103" si="58">SUM(D103:O103)</f>
        <v>0</v>
      </c>
      <c r="Q103" s="134"/>
      <c r="R103" s="134"/>
    </row>
    <row r="104" spans="1:18" s="268" customFormat="1" ht="14.25" x14ac:dyDescent="0.2">
      <c r="A104" s="306"/>
      <c r="B104" s="307"/>
      <c r="C104" s="308"/>
      <c r="D104" s="279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383"/>
      <c r="Q104" s="264"/>
      <c r="R104" s="264"/>
    </row>
    <row r="105" spans="1:18" s="268" customFormat="1" ht="14.25" x14ac:dyDescent="0.2">
      <c r="A105" s="306" t="s">
        <v>15</v>
      </c>
      <c r="B105" s="307" t="s">
        <v>37</v>
      </c>
      <c r="C105" s="308"/>
      <c r="D105" s="134">
        <f t="shared" ref="D105:P105" si="59">SUM(D101:D104)</f>
        <v>6910608.7537165834</v>
      </c>
      <c r="E105" s="134">
        <f t="shared" si="59"/>
        <v>10536046.876441384</v>
      </c>
      <c r="F105" s="134">
        <f t="shared" si="59"/>
        <v>14263788.465543965</v>
      </c>
      <c r="G105" s="134">
        <f t="shared" si="59"/>
        <v>14014012.345411498</v>
      </c>
      <c r="H105" s="134">
        <f t="shared" si="59"/>
        <v>11550214.165130271</v>
      </c>
      <c r="I105" s="134">
        <f t="shared" si="59"/>
        <v>10541312.646382974</v>
      </c>
      <c r="J105" s="134">
        <f t="shared" si="59"/>
        <v>8050972.5526365126</v>
      </c>
      <c r="K105" s="134">
        <f t="shared" si="59"/>
        <v>5545833.7251745341</v>
      </c>
      <c r="L105" s="134">
        <f t="shared" si="59"/>
        <v>4204676.362968375</v>
      </c>
      <c r="M105" s="134">
        <f t="shared" si="59"/>
        <v>3787639.7627331433</v>
      </c>
      <c r="N105" s="134">
        <f t="shared" si="59"/>
        <v>3944947.8276071735</v>
      </c>
      <c r="O105" s="134">
        <f t="shared" si="59"/>
        <v>4059650.1949581755</v>
      </c>
      <c r="P105" s="134">
        <f t="shared" si="59"/>
        <v>97409703.678704575</v>
      </c>
      <c r="Q105" s="134"/>
      <c r="R105" s="134"/>
    </row>
    <row r="106" spans="1:18" ht="14.25" x14ac:dyDescent="0.2">
      <c r="A106" s="309"/>
      <c r="B106" s="310"/>
      <c r="C106" s="311"/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312"/>
      <c r="Q106" s="267"/>
      <c r="R106" s="267"/>
    </row>
    <row r="107" spans="1:18" x14ac:dyDescent="0.2">
      <c r="D107" s="268"/>
      <c r="E107" s="268"/>
      <c r="F107" s="268"/>
      <c r="G107" s="268"/>
      <c r="H107" s="268"/>
      <c r="I107" s="268"/>
      <c r="J107" s="268"/>
      <c r="K107" s="268"/>
      <c r="L107" s="268"/>
    </row>
    <row r="125" ht="10.5" customHeight="1" x14ac:dyDescent="0.2"/>
  </sheetData>
  <phoneticPr fontId="0" type="noConversion"/>
  <printOptions horizontalCentered="1"/>
  <pageMargins left="0.5" right="0.5" top="0.5" bottom="0.5" header="0.25" footer="0.25"/>
  <pageSetup scale="91" orientation="portrait" r:id="rId1"/>
  <headerFooter alignWithMargins="0">
    <oddFooter>&amp;C&amp;"Tahoma,Regular"&amp;8&amp;F &amp;D &amp;T&amp;R&amp;"Tahoma,Regular"&amp;8&amp;A</oddFooter>
  </headerFooter>
  <rowBreaks count="1" manualBreakCount="1">
    <brk id="85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39997558519241921"/>
    <pageSetUpPr fitToPage="1"/>
  </sheetPr>
  <dimension ref="A1:S102"/>
  <sheetViews>
    <sheetView zoomScale="80" zoomScaleNormal="80" workbookViewId="0">
      <pane xSplit="4" ySplit="4" topLeftCell="E5" activePane="bottomRight" state="frozen"/>
      <selection activeCell="G240" sqref="G240"/>
      <selection pane="topRight" activeCell="G240" sqref="G240"/>
      <selection pane="bottomLeft" activeCell="G240" sqref="G240"/>
      <selection pane="bottomRight" activeCell="E21" sqref="E21"/>
    </sheetView>
  </sheetViews>
  <sheetFormatPr defaultRowHeight="12.75" x14ac:dyDescent="0.2"/>
  <cols>
    <col min="1" max="1" width="13.7109375" customWidth="1"/>
    <col min="3" max="3" width="32.7109375" bestFit="1" customWidth="1"/>
    <col min="4" max="4" width="10.85546875" bestFit="1" customWidth="1"/>
    <col min="5" max="18" width="14.7109375" customWidth="1"/>
  </cols>
  <sheetData>
    <row r="1" spans="1:17" ht="14.25" x14ac:dyDescent="0.2">
      <c r="A1" s="11" t="s">
        <v>73</v>
      </c>
    </row>
    <row r="2" spans="1:17" ht="14.25" x14ac:dyDescent="0.2">
      <c r="A2" s="11"/>
    </row>
    <row r="3" spans="1:17" x14ac:dyDescent="0.2">
      <c r="E3" s="13">
        <f>'Input - Rates'!$I$8</f>
        <v>2017</v>
      </c>
      <c r="F3" s="13">
        <f>'Input - Rates'!$I$8</f>
        <v>2017</v>
      </c>
      <c r="G3" s="13">
        <f>'Input - Rates'!$I$8</f>
        <v>2017</v>
      </c>
      <c r="H3" s="13">
        <f>'Input - Rates'!$I$8+1</f>
        <v>2018</v>
      </c>
      <c r="I3" s="13">
        <f>'Input - Rates'!$I$8+1</f>
        <v>2018</v>
      </c>
      <c r="J3" s="13">
        <f>'Input - Rates'!$I$8+1</f>
        <v>2018</v>
      </c>
      <c r="K3" s="13">
        <f>'Input - Rates'!$I$8+1</f>
        <v>2018</v>
      </c>
      <c r="L3" s="13">
        <f>'Input - Rates'!$I$8+1</f>
        <v>2018</v>
      </c>
      <c r="M3" s="13">
        <f>'Input - Rates'!$I$8+1</f>
        <v>2018</v>
      </c>
      <c r="N3" s="13">
        <f>'Input - Rates'!$I$8+1</f>
        <v>2018</v>
      </c>
      <c r="O3" s="13">
        <f>'Input - Rates'!$I$8+1</f>
        <v>2018</v>
      </c>
      <c r="P3" s="13">
        <f>'Input - Rates'!$I$8+1</f>
        <v>2018</v>
      </c>
      <c r="Q3" s="13" t="s">
        <v>266</v>
      </c>
    </row>
    <row r="4" spans="1:17" x14ac:dyDescent="0.2">
      <c r="E4" s="13" t="s">
        <v>10</v>
      </c>
      <c r="F4" s="13" t="s">
        <v>11</v>
      </c>
      <c r="G4" s="13" t="s">
        <v>0</v>
      </c>
      <c r="H4" s="13" t="s">
        <v>1</v>
      </c>
      <c r="I4" s="13" t="s">
        <v>2</v>
      </c>
      <c r="J4" s="13" t="s">
        <v>3</v>
      </c>
      <c r="K4" s="13" t="s">
        <v>4</v>
      </c>
      <c r="L4" s="13" t="s">
        <v>5</v>
      </c>
      <c r="M4" s="13" t="s">
        <v>6</v>
      </c>
      <c r="N4" s="13" t="s">
        <v>7</v>
      </c>
      <c r="O4" s="13" t="s">
        <v>8</v>
      </c>
      <c r="P4" s="13" t="s">
        <v>9</v>
      </c>
      <c r="Q4" s="13"/>
    </row>
    <row r="6" spans="1:17" ht="14.25" x14ac:dyDescent="0.2">
      <c r="A6" s="156"/>
      <c r="B6" s="137" t="s">
        <v>23</v>
      </c>
      <c r="C6" s="129" t="s">
        <v>386</v>
      </c>
      <c r="D6" s="9">
        <f>+'Input - Rates'!C9</f>
        <v>3.47</v>
      </c>
      <c r="E6" s="6">
        <f>+$D6*Customers!C6</f>
        <v>2911.3300000000004</v>
      </c>
      <c r="F6" s="6">
        <f>+$D6*Customers!D6</f>
        <v>2925.21</v>
      </c>
      <c r="G6" s="6">
        <f>+$D6*Customers!E6</f>
        <v>2935.6200000000003</v>
      </c>
      <c r="H6" s="6">
        <f>+$D6*Customers!F6</f>
        <v>2959.9100000000003</v>
      </c>
      <c r="I6" s="6">
        <f>+$D6*Customers!G6</f>
        <v>2966.8500000000004</v>
      </c>
      <c r="J6" s="6">
        <f>+$D6*Customers!H6</f>
        <v>2987.67</v>
      </c>
      <c r="K6" s="6">
        <f>+$D6*Customers!I6</f>
        <v>3005.02</v>
      </c>
      <c r="L6" s="6">
        <f>+$D6*Customers!J6</f>
        <v>3015.4300000000003</v>
      </c>
      <c r="M6" s="6">
        <f>+$D6*Customers!K6</f>
        <v>3036.25</v>
      </c>
      <c r="N6" s="6">
        <f>+$D6*Customers!L6</f>
        <v>3036.25</v>
      </c>
      <c r="O6" s="6">
        <f>+$D6*Customers!M6</f>
        <v>3032.78</v>
      </c>
      <c r="P6" s="6">
        <f>+$D6*Customers!N6</f>
        <v>3011.96</v>
      </c>
      <c r="Q6" s="6">
        <f>SUM(E6:P6)</f>
        <v>35824.280000000006</v>
      </c>
    </row>
    <row r="7" spans="1:17" ht="14.25" x14ac:dyDescent="0.2">
      <c r="A7" s="156"/>
      <c r="B7" s="137"/>
      <c r="C7" s="129" t="s">
        <v>387</v>
      </c>
      <c r="D7" s="9">
        <f>+'Input - Rates'!C10</f>
        <v>7</v>
      </c>
      <c r="E7" s="6">
        <f>+$D7*Customers!C7</f>
        <v>513933</v>
      </c>
      <c r="F7" s="6">
        <f>+$D7*Customers!D7</f>
        <v>515956</v>
      </c>
      <c r="G7" s="6">
        <f>+$D7*Customers!E7</f>
        <v>517713</v>
      </c>
      <c r="H7" s="6">
        <f>+$D7*Customers!F7</f>
        <v>519883</v>
      </c>
      <c r="I7" s="6">
        <f>+$D7*Customers!G7</f>
        <v>521017</v>
      </c>
      <c r="J7" s="6">
        <f>+$D7*Customers!H7</f>
        <v>522452</v>
      </c>
      <c r="K7" s="6">
        <f>+$D7*Customers!I7</f>
        <v>523656</v>
      </c>
      <c r="L7" s="6">
        <f>+$D7*Customers!J7</f>
        <v>524846</v>
      </c>
      <c r="M7" s="6">
        <f>+$D7*Customers!K7</f>
        <v>526015</v>
      </c>
      <c r="N7" s="6">
        <f>+$D7*Customers!L7</f>
        <v>527051</v>
      </c>
      <c r="O7" s="6">
        <f>+$D7*Customers!M7</f>
        <v>528017</v>
      </c>
      <c r="P7" s="6">
        <f>+$D7*Customers!N7</f>
        <v>529543</v>
      </c>
      <c r="Q7" s="6">
        <f t="shared" ref="Q7:Q10" si="0">SUM(E7:P7)</f>
        <v>6270082</v>
      </c>
    </row>
    <row r="8" spans="1:17" x14ac:dyDescent="0.2">
      <c r="A8" s="137"/>
      <c r="B8" s="137"/>
      <c r="C8" s="155" t="s">
        <v>388</v>
      </c>
      <c r="D8" s="9">
        <f>+'Input - Rates'!C11</f>
        <v>3.47</v>
      </c>
      <c r="E8" s="6">
        <f>+$D8*Customers!C8</f>
        <v>131.86000000000001</v>
      </c>
      <c r="F8" s="6">
        <f>+$D8*Customers!D8</f>
        <v>128.39000000000001</v>
      </c>
      <c r="G8" s="6">
        <f>+$D8*Customers!E8</f>
        <v>128.39000000000001</v>
      </c>
      <c r="H8" s="6">
        <f>+$D8*Customers!F8</f>
        <v>128.39000000000001</v>
      </c>
      <c r="I8" s="6">
        <f>+$D8*Customers!G8</f>
        <v>121.45</v>
      </c>
      <c r="J8" s="6">
        <f>+$D8*Customers!H8</f>
        <v>124.92</v>
      </c>
      <c r="K8" s="6">
        <f>+$D8*Customers!I8</f>
        <v>128.39000000000001</v>
      </c>
      <c r="L8" s="6">
        <f>+$D8*Customers!J8</f>
        <v>128.39000000000001</v>
      </c>
      <c r="M8" s="6">
        <f>+$D8*Customers!K8</f>
        <v>131.86000000000001</v>
      </c>
      <c r="N8" s="6">
        <f>+$D8*Customers!L8</f>
        <v>128.39000000000001</v>
      </c>
      <c r="O8" s="6">
        <f>+$D8*Customers!M8</f>
        <v>128.39000000000001</v>
      </c>
      <c r="P8" s="6">
        <f>+$D8*Customers!N8</f>
        <v>128.39000000000001</v>
      </c>
      <c r="Q8" s="6">
        <f t="shared" si="0"/>
        <v>1537.2100000000003</v>
      </c>
    </row>
    <row r="9" spans="1:17" x14ac:dyDescent="0.2">
      <c r="A9" s="137"/>
      <c r="B9" s="137"/>
      <c r="C9" s="155" t="s">
        <v>16</v>
      </c>
      <c r="D9" s="9">
        <f>+'Input - Rates'!C12</f>
        <v>15</v>
      </c>
      <c r="E9" s="6">
        <f>+$D9*Customers!C9</f>
        <v>88185</v>
      </c>
      <c r="F9" s="6">
        <f>+$D9*Customers!D9</f>
        <v>88740</v>
      </c>
      <c r="G9" s="6">
        <f>+$D9*Customers!E9</f>
        <v>89460</v>
      </c>
      <c r="H9" s="6">
        <f>+$D9*Customers!F9</f>
        <v>90375</v>
      </c>
      <c r="I9" s="6">
        <f>+$D9*Customers!G9</f>
        <v>90615</v>
      </c>
      <c r="J9" s="6">
        <f>+$D9*Customers!H9</f>
        <v>90705</v>
      </c>
      <c r="K9" s="6">
        <f>+$D9*Customers!I9</f>
        <v>90885</v>
      </c>
      <c r="L9" s="6">
        <f>+$D9*Customers!J9</f>
        <v>90585</v>
      </c>
      <c r="M9" s="6">
        <f>+$D9*Customers!K9</f>
        <v>90570</v>
      </c>
      <c r="N9" s="6">
        <f>+$D9*Customers!L9</f>
        <v>90480</v>
      </c>
      <c r="O9" s="6">
        <f>+$D9*Customers!M9</f>
        <v>90315</v>
      </c>
      <c r="P9" s="6">
        <f>+$D9*Customers!N9</f>
        <v>90360</v>
      </c>
      <c r="Q9" s="6">
        <f t="shared" si="0"/>
        <v>1081275</v>
      </c>
    </row>
    <row r="10" spans="1:17" x14ac:dyDescent="0.2">
      <c r="A10" s="137"/>
      <c r="B10" s="137"/>
      <c r="C10" s="155" t="s">
        <v>251</v>
      </c>
      <c r="D10" s="9">
        <f>+'Input - Rates'!C13</f>
        <v>6</v>
      </c>
      <c r="E10" s="6">
        <f>+$D10*Customers!C10</f>
        <v>4830</v>
      </c>
      <c r="F10" s="6">
        <f>+$D10*Customers!D10</f>
        <v>4920</v>
      </c>
      <c r="G10" s="6">
        <f>+$D10*Customers!E10</f>
        <v>5034</v>
      </c>
      <c r="H10" s="6">
        <f>+$D10*Customers!F10</f>
        <v>4740</v>
      </c>
      <c r="I10" s="6">
        <f>+$D10*Customers!G10</f>
        <v>4842</v>
      </c>
      <c r="J10" s="6">
        <f>+$D10*Customers!H10</f>
        <v>4830</v>
      </c>
      <c r="K10" s="6">
        <f>+$D10*Customers!I10</f>
        <v>4794</v>
      </c>
      <c r="L10" s="6">
        <f>+$D10*Customers!J10</f>
        <v>4608</v>
      </c>
      <c r="M10" s="6">
        <f>+$D10*Customers!K10</f>
        <v>4470</v>
      </c>
      <c r="N10" s="6">
        <f>+$D10*Customers!L10</f>
        <v>4356</v>
      </c>
      <c r="O10" s="6">
        <f>+$D10*Customers!M10</f>
        <v>4452</v>
      </c>
      <c r="P10" s="6">
        <f>+$D10*Customers!N10</f>
        <v>4752</v>
      </c>
      <c r="Q10" s="6">
        <f t="shared" si="0"/>
        <v>56628</v>
      </c>
    </row>
    <row r="11" spans="1:17" x14ac:dyDescent="0.2">
      <c r="A11" s="137"/>
      <c r="B11" s="137"/>
      <c r="C11" s="155"/>
      <c r="D11" s="9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">
      <c r="A12" s="370"/>
      <c r="B12" s="137"/>
      <c r="C12" s="154" t="s">
        <v>295</v>
      </c>
      <c r="D12" s="9">
        <f>+'Input - Rates'!C15</f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">
      <c r="A13" s="370"/>
      <c r="B13" s="137"/>
      <c r="C13" s="154" t="s">
        <v>296</v>
      </c>
      <c r="D13" s="9">
        <f>+'Input - Rates'!C16</f>
        <v>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">
      <c r="A14" s="370"/>
      <c r="B14" s="137"/>
      <c r="C14" s="155" t="s">
        <v>326</v>
      </c>
      <c r="D14" s="9">
        <f>+'Input - Rates'!C17</f>
        <v>250</v>
      </c>
      <c r="E14" s="6">
        <f>+$D14*Customers!C11</f>
        <v>21500</v>
      </c>
      <c r="F14" s="6">
        <f>+$D14*Customers!D11</f>
        <v>22250</v>
      </c>
      <c r="G14" s="6">
        <f>+$D14*Customers!E11</f>
        <v>22750</v>
      </c>
      <c r="H14" s="6">
        <f>+$D14*Customers!F11</f>
        <v>22500</v>
      </c>
      <c r="I14" s="6">
        <f>+$D14*Customers!G11</f>
        <v>22750</v>
      </c>
      <c r="J14" s="6">
        <f>+$D14*Customers!H11</f>
        <v>22500</v>
      </c>
      <c r="K14" s="6">
        <f>+$D14*Customers!I11</f>
        <v>22500</v>
      </c>
      <c r="L14" s="6">
        <f>+$D14*Customers!J11</f>
        <v>22250</v>
      </c>
      <c r="M14" s="6">
        <f>+$D14*Customers!K11</f>
        <v>21500</v>
      </c>
      <c r="N14" s="6">
        <f>+$D14*Customers!L11</f>
        <v>21500</v>
      </c>
      <c r="O14" s="6">
        <f>+$D14*Customers!M11</f>
        <v>21500</v>
      </c>
      <c r="P14" s="6">
        <f>+$D14*Customers!N11</f>
        <v>21500</v>
      </c>
      <c r="Q14" s="6">
        <f t="shared" ref="Q14" si="1">SUM(E14:P14)</f>
        <v>265000</v>
      </c>
    </row>
    <row r="15" spans="1:17" x14ac:dyDescent="0.2">
      <c r="A15" s="370"/>
      <c r="B15" s="137"/>
      <c r="C15" s="155"/>
      <c r="D15" s="9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">
      <c r="A16" s="370"/>
      <c r="B16" s="137"/>
      <c r="C16" s="154" t="s">
        <v>297</v>
      </c>
      <c r="D16" s="9">
        <f>+'Input - Rates'!C19</f>
        <v>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">
      <c r="A17" s="370"/>
      <c r="B17" s="137"/>
      <c r="C17" s="154" t="s">
        <v>298</v>
      </c>
      <c r="D17" s="9">
        <f>+'Input - Rates'!C20</f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">
      <c r="A18" s="370"/>
      <c r="B18" s="137"/>
      <c r="C18" s="154" t="s">
        <v>299</v>
      </c>
      <c r="D18" s="9">
        <f>+'Input - Rates'!C21</f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">
      <c r="A19" s="370"/>
      <c r="B19" s="137"/>
      <c r="C19" s="154" t="s">
        <v>300</v>
      </c>
      <c r="D19" s="9">
        <f>+'Input - Rates'!C22</f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">
      <c r="A20" s="370"/>
      <c r="B20" s="137"/>
      <c r="C20" s="154" t="s">
        <v>301</v>
      </c>
      <c r="D20" s="9">
        <f>+'Input - Rates'!C23</f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">
      <c r="A21" s="370"/>
      <c r="B21" s="137"/>
      <c r="C21" s="154" t="s">
        <v>302</v>
      </c>
      <c r="D21" s="9">
        <f>+'Input - Rates'!C24</f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">
      <c r="A22" s="370"/>
      <c r="B22" s="137"/>
      <c r="C22" s="155" t="s">
        <v>303</v>
      </c>
      <c r="D22" s="9">
        <f>+'Input - Rates'!C25</f>
        <v>1300</v>
      </c>
      <c r="E22" s="6">
        <f>+$D22*Customers!C12</f>
        <v>7800</v>
      </c>
      <c r="F22" s="6">
        <f>+$D22*Customers!D12</f>
        <v>7800</v>
      </c>
      <c r="G22" s="6">
        <f>+$D22*Customers!E12</f>
        <v>7800</v>
      </c>
      <c r="H22" s="6">
        <f>+$D22*Customers!F12</f>
        <v>7800</v>
      </c>
      <c r="I22" s="6">
        <f>+$D22*Customers!G12</f>
        <v>7800</v>
      </c>
      <c r="J22" s="6">
        <f>+$D22*Customers!H12</f>
        <v>7800</v>
      </c>
      <c r="K22" s="6">
        <f>+$D22*Customers!I12</f>
        <v>7800</v>
      </c>
      <c r="L22" s="6">
        <f>+$D22*Customers!J12</f>
        <v>7800</v>
      </c>
      <c r="M22" s="6">
        <f>+$D22*Customers!K12</f>
        <v>7800</v>
      </c>
      <c r="N22" s="6">
        <f>+$D22*Customers!L12</f>
        <v>7800</v>
      </c>
      <c r="O22" s="6">
        <f>+$D22*Customers!M12</f>
        <v>5200</v>
      </c>
      <c r="P22" s="6">
        <f>+$D22*Customers!N12</f>
        <v>6500</v>
      </c>
      <c r="Q22" s="6">
        <f t="shared" ref="Q22:Q24" si="2">SUM(E22:P22)</f>
        <v>89700</v>
      </c>
    </row>
    <row r="23" spans="1:17" x14ac:dyDescent="0.2">
      <c r="A23" s="266"/>
      <c r="B23" s="137"/>
      <c r="C23" s="155"/>
      <c r="D23" s="9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">
      <c r="A24" s="266"/>
      <c r="B24" s="137"/>
      <c r="C24" s="155" t="s">
        <v>20</v>
      </c>
      <c r="D24" s="9">
        <f>+'Input - Rates'!C27</f>
        <v>15</v>
      </c>
      <c r="E24" s="6">
        <f>+$D24*Customers!C13</f>
        <v>405</v>
      </c>
      <c r="F24" s="6">
        <f>+$D24*Customers!D13</f>
        <v>405</v>
      </c>
      <c r="G24" s="6">
        <f>+$D24*Customers!E13</f>
        <v>405</v>
      </c>
      <c r="H24" s="6">
        <f>+$D24*Customers!F13</f>
        <v>405</v>
      </c>
      <c r="I24" s="6">
        <f>+$D24*Customers!G13</f>
        <v>405</v>
      </c>
      <c r="J24" s="6">
        <f>+$D24*Customers!H13</f>
        <v>405</v>
      </c>
      <c r="K24" s="6">
        <f>+$D24*Customers!I13</f>
        <v>405</v>
      </c>
      <c r="L24" s="6">
        <f>+$D24*Customers!J13</f>
        <v>405</v>
      </c>
      <c r="M24" s="6">
        <f>+$D24*Customers!K13</f>
        <v>420</v>
      </c>
      <c r="N24" s="6">
        <f>+$D24*Customers!L13</f>
        <v>420</v>
      </c>
      <c r="O24" s="6">
        <f>+$D24*Customers!M13</f>
        <v>420</v>
      </c>
      <c r="P24" s="6">
        <f>+$D24*Customers!N13</f>
        <v>420</v>
      </c>
      <c r="Q24" s="6">
        <f t="shared" si="2"/>
        <v>4920</v>
      </c>
    </row>
    <row r="25" spans="1:17" x14ac:dyDescent="0.2">
      <c r="A25" s="266"/>
      <c r="B25" s="137"/>
      <c r="C25" s="155"/>
      <c r="D25" s="9"/>
    </row>
    <row r="26" spans="1:17" x14ac:dyDescent="0.2">
      <c r="A26" s="266"/>
      <c r="B26" s="137"/>
      <c r="C26" s="154" t="s">
        <v>304</v>
      </c>
      <c r="D26" s="9">
        <f>+'Input - Rates'!C29</f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">
      <c r="A27" s="266"/>
      <c r="B27" s="137"/>
      <c r="C27" s="154" t="s">
        <v>305</v>
      </c>
      <c r="D27" s="9">
        <f>+'Input - Rates'!C30</f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">
      <c r="A28" s="137"/>
      <c r="B28" s="137"/>
      <c r="C28" s="155" t="s">
        <v>306</v>
      </c>
      <c r="D28" s="9">
        <f>+'Input - Rates'!C31</f>
        <v>250</v>
      </c>
      <c r="E28" s="6">
        <f>+$D28*Customers!C14</f>
        <v>3500</v>
      </c>
      <c r="F28" s="6">
        <f>+$D28*Customers!D14</f>
        <v>3750</v>
      </c>
      <c r="G28" s="6">
        <f>+$D28*Customers!E14</f>
        <v>3750</v>
      </c>
      <c r="H28" s="6">
        <f>+$D28*Customers!F14</f>
        <v>3750</v>
      </c>
      <c r="I28" s="6">
        <f>+$D28*Customers!G14</f>
        <v>3750</v>
      </c>
      <c r="J28" s="6">
        <f>+$D28*Customers!H14</f>
        <v>3750</v>
      </c>
      <c r="K28" s="6">
        <f>+$D28*Customers!I14</f>
        <v>3750</v>
      </c>
      <c r="L28" s="6">
        <f>+$D28*Customers!J14</f>
        <v>3750</v>
      </c>
      <c r="M28" s="6">
        <f>+$D28*Customers!K14</f>
        <v>3750</v>
      </c>
      <c r="N28" s="6">
        <f>+$D28*Customers!L14</f>
        <v>3750</v>
      </c>
      <c r="O28" s="6">
        <f>+$D28*Customers!M14</f>
        <v>3750</v>
      </c>
      <c r="P28" s="6">
        <f>+$D28*Customers!N14</f>
        <v>3750</v>
      </c>
      <c r="Q28" s="6">
        <f t="shared" ref="Q28" si="3">SUM(E28:P28)</f>
        <v>44750</v>
      </c>
    </row>
    <row r="29" spans="1:17" x14ac:dyDescent="0.2">
      <c r="A29" s="137"/>
      <c r="B29" s="137"/>
      <c r="C29" s="155"/>
      <c r="D29" s="9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">
      <c r="A30" s="137"/>
      <c r="B30" s="137"/>
      <c r="C30" s="154" t="s">
        <v>307</v>
      </c>
      <c r="D30" s="9">
        <f>+'Input - Rates'!C33</f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">
      <c r="A31" s="137"/>
      <c r="B31" s="137"/>
      <c r="C31" s="154" t="s">
        <v>308</v>
      </c>
      <c r="D31" s="9">
        <f>+'Input - Rates'!C34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">
      <c r="A32" s="137"/>
      <c r="B32" s="137"/>
      <c r="C32" s="154" t="s">
        <v>309</v>
      </c>
      <c r="D32" s="9">
        <f>+'Input - Rates'!C35</f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9" x14ac:dyDescent="0.2">
      <c r="A33" s="137"/>
      <c r="B33" s="137"/>
      <c r="C33" s="154" t="s">
        <v>310</v>
      </c>
      <c r="D33" s="9">
        <f>+'Input - Rates'!C36</f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9" x14ac:dyDescent="0.2">
      <c r="A34" s="137"/>
      <c r="B34" s="137"/>
      <c r="C34" s="154" t="s">
        <v>311</v>
      </c>
      <c r="D34" s="9">
        <f>+'Input - Rates'!C37</f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9" x14ac:dyDescent="0.2">
      <c r="A35" s="137"/>
      <c r="B35" s="137"/>
      <c r="C35" s="154" t="s">
        <v>312</v>
      </c>
      <c r="D35" s="9">
        <f>+'Input - Rates'!C38</f>
        <v>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9" x14ac:dyDescent="0.2">
      <c r="A36" s="137"/>
      <c r="B36" s="137"/>
      <c r="C36" s="155" t="s">
        <v>313</v>
      </c>
      <c r="D36" s="9">
        <f>+'Input - Rates'!C39</f>
        <v>1300</v>
      </c>
      <c r="E36" s="6">
        <f>+$D36*Customers!C15</f>
        <v>15600</v>
      </c>
      <c r="F36" s="6">
        <f>+$D36*Customers!D15</f>
        <v>15600</v>
      </c>
      <c r="G36" s="6">
        <f>+$D36*Customers!E15</f>
        <v>15600</v>
      </c>
      <c r="H36" s="6">
        <f>+$D36*Customers!F15</f>
        <v>14300</v>
      </c>
      <c r="I36" s="6">
        <f>+$D36*Customers!G15</f>
        <v>15600</v>
      </c>
      <c r="J36" s="6">
        <f>+$D36*Customers!H15</f>
        <v>15600</v>
      </c>
      <c r="K36" s="6">
        <f>+$D36*Customers!I15</f>
        <v>15600</v>
      </c>
      <c r="L36" s="6">
        <f>+$D36*Customers!J15</f>
        <v>15600</v>
      </c>
      <c r="M36" s="6">
        <f>+$D36*Customers!K15</f>
        <v>15600</v>
      </c>
      <c r="N36" s="6">
        <f>+$D36*Customers!L15</f>
        <v>14300</v>
      </c>
      <c r="O36" s="6">
        <f>+$D36*Customers!M15</f>
        <v>15600</v>
      </c>
      <c r="P36" s="6">
        <f>+$D36*Customers!N15</f>
        <v>15600</v>
      </c>
      <c r="Q36" s="6">
        <f t="shared" ref="Q36" si="4">SUM(E36:P36)</f>
        <v>184600</v>
      </c>
    </row>
    <row r="37" spans="1:19" x14ac:dyDescent="0.2">
      <c r="A37" s="137"/>
      <c r="B37" s="137"/>
      <c r="C37" s="155"/>
      <c r="D37" s="9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9" x14ac:dyDescent="0.2">
      <c r="A38" s="137"/>
      <c r="B38" s="374"/>
      <c r="C38" s="154"/>
      <c r="D38" s="9">
        <f>+'Input - Rates'!C41</f>
        <v>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9" x14ac:dyDescent="0.2">
      <c r="A39" s="137"/>
      <c r="B39" s="137"/>
      <c r="C39" s="154"/>
      <c r="D39" s="9">
        <f>+'Input - Rates'!C42</f>
        <v>0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9" x14ac:dyDescent="0.2">
      <c r="A40" s="137"/>
      <c r="B40" s="137"/>
      <c r="C40" s="129"/>
      <c r="D40" s="9">
        <f>+'Input - Rates'!C43</f>
        <v>250</v>
      </c>
      <c r="E40" s="6">
        <f>+$D40*Customers!C16</f>
        <v>0</v>
      </c>
      <c r="F40" s="6">
        <f>+$D40*Customers!D16</f>
        <v>0</v>
      </c>
      <c r="G40" s="6">
        <f>+$D40*Customers!E16</f>
        <v>0</v>
      </c>
      <c r="H40" s="6">
        <f>+$D40*Customers!F16</f>
        <v>0</v>
      </c>
      <c r="I40" s="6">
        <f>+$D40*Customers!G16</f>
        <v>0</v>
      </c>
      <c r="J40" s="6">
        <f>+$D40*Customers!H16</f>
        <v>0</v>
      </c>
      <c r="K40" s="6">
        <f>+$D40*Customers!I16</f>
        <v>0</v>
      </c>
      <c r="L40" s="6">
        <f>+$D40*Customers!J16</f>
        <v>0</v>
      </c>
      <c r="M40" s="6">
        <f>+$D40*Customers!K16</f>
        <v>0</v>
      </c>
      <c r="N40" s="6">
        <f>+$D40*Customers!L16</f>
        <v>0</v>
      </c>
      <c r="O40" s="6">
        <f>+$D40*Customers!M16</f>
        <v>0</v>
      </c>
      <c r="P40" s="6">
        <f>+$D40*Customers!N16</f>
        <v>0</v>
      </c>
      <c r="Q40" s="6">
        <f t="shared" ref="Q40" si="5">SUM(E40:P40)</f>
        <v>0</v>
      </c>
    </row>
    <row r="41" spans="1:19" x14ac:dyDescent="0.2">
      <c r="A41" s="137"/>
      <c r="B41" s="137"/>
      <c r="C41" s="129"/>
      <c r="D41" s="9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9" x14ac:dyDescent="0.2">
      <c r="A42" s="137"/>
      <c r="B42" s="137"/>
      <c r="C42" s="154" t="s">
        <v>317</v>
      </c>
      <c r="D42" s="9">
        <f>+'Input - Rates'!C45</f>
        <v>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9" x14ac:dyDescent="0.2">
      <c r="A43" s="137"/>
      <c r="B43" s="137"/>
      <c r="C43" s="154" t="s">
        <v>318</v>
      </c>
      <c r="D43" s="9">
        <f>+'Input - Rates'!C46</f>
        <v>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9" x14ac:dyDescent="0.2">
      <c r="A44" s="137"/>
      <c r="B44" s="137"/>
      <c r="C44" s="154" t="s">
        <v>319</v>
      </c>
      <c r="D44" s="9">
        <f>+'Input - Rates'!C47</f>
        <v>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9" x14ac:dyDescent="0.2">
      <c r="A45" s="137"/>
      <c r="B45" s="137"/>
      <c r="C45" s="154" t="s">
        <v>320</v>
      </c>
      <c r="D45" s="9">
        <f>+'Input - Rates'!C48</f>
        <v>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9" x14ac:dyDescent="0.2">
      <c r="A46" s="137"/>
      <c r="B46" s="137"/>
      <c r="C46" s="154" t="s">
        <v>321</v>
      </c>
      <c r="D46" s="9">
        <f>+'Input - Rates'!C49</f>
        <v>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9" x14ac:dyDescent="0.2">
      <c r="A47" s="370"/>
      <c r="B47" s="137"/>
      <c r="C47" s="154" t="s">
        <v>322</v>
      </c>
      <c r="D47" s="9">
        <f>+'Input - Rates'!C50</f>
        <v>0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9" x14ac:dyDescent="0.2">
      <c r="A48" s="370"/>
      <c r="B48" s="137"/>
      <c r="C48" s="129" t="s">
        <v>323</v>
      </c>
      <c r="D48" s="9">
        <f>+'Input - Rates'!C51</f>
        <v>1300</v>
      </c>
      <c r="E48" s="6">
        <f>+$D48*(Customers!C17-1)</f>
        <v>5200</v>
      </c>
      <c r="F48" s="6">
        <f>+$D48*(Customers!D17-1)</f>
        <v>5200</v>
      </c>
      <c r="G48" s="6">
        <f>+$D48*(Customers!E17-1)</f>
        <v>5200</v>
      </c>
      <c r="H48" s="6">
        <f>+$D48*(Customers!F17-1)</f>
        <v>5200</v>
      </c>
      <c r="I48" s="6">
        <f>+$D48*(Customers!G17-1)</f>
        <v>5200</v>
      </c>
      <c r="J48" s="6">
        <f>+$D48*(Customers!H17-1)</f>
        <v>5200</v>
      </c>
      <c r="K48" s="6">
        <f>+$D48*(Customers!I17-1)</f>
        <v>5200</v>
      </c>
      <c r="L48" s="6">
        <f>+$D48*(Customers!J17-1)</f>
        <v>5200</v>
      </c>
      <c r="M48" s="6">
        <f>+$D48*(Customers!K17-1)</f>
        <v>5200</v>
      </c>
      <c r="N48" s="6">
        <f>+$D48*(Customers!L17-1)</f>
        <v>5200</v>
      </c>
      <c r="O48" s="6">
        <f>+$D48*(Customers!M17-1)</f>
        <v>5200</v>
      </c>
      <c r="P48" s="6">
        <f>+$D48*(Customers!N17-1)</f>
        <v>5200</v>
      </c>
      <c r="Q48" s="6">
        <f t="shared" ref="Q48" si="6">SUM(E48:P48)</f>
        <v>62400</v>
      </c>
      <c r="S48" s="10" t="s">
        <v>424</v>
      </c>
    </row>
    <row r="49" spans="1:17" x14ac:dyDescent="0.2">
      <c r="A49" s="370"/>
      <c r="B49" s="137"/>
      <c r="C49" s="129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x14ac:dyDescent="0.2">
      <c r="A50" s="370"/>
      <c r="B50" s="138"/>
      <c r="C50" s="155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x14ac:dyDescent="0.2">
      <c r="A51" s="370"/>
      <c r="B51" s="139" t="s">
        <v>24</v>
      </c>
      <c r="C51" s="154" t="s">
        <v>390</v>
      </c>
      <c r="D51" s="9">
        <f>'Input - Rates'!C54</f>
        <v>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x14ac:dyDescent="0.2">
      <c r="A52" s="137"/>
      <c r="B52" s="138"/>
      <c r="C52" s="154" t="s">
        <v>391</v>
      </c>
      <c r="D52" s="9">
        <f>'Input - Rates'!C55</f>
        <v>0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x14ac:dyDescent="0.2">
      <c r="A53" s="137"/>
      <c r="B53" s="138"/>
      <c r="C53" s="129" t="s">
        <v>326</v>
      </c>
      <c r="D53" s="9">
        <f>'Input - Rates'!C56</f>
        <v>500</v>
      </c>
      <c r="E53" s="6">
        <f>+$D53*Customers!C20</f>
        <v>8500</v>
      </c>
      <c r="F53" s="6">
        <f>+$D53*Customers!D20</f>
        <v>8500</v>
      </c>
      <c r="G53" s="6">
        <f>+$D53*Customers!E20</f>
        <v>8000</v>
      </c>
      <c r="H53" s="6">
        <f>+$D53*Customers!F20</f>
        <v>8000</v>
      </c>
      <c r="I53" s="6">
        <f>+$D53*Customers!G20</f>
        <v>8500</v>
      </c>
      <c r="J53" s="6">
        <f>+$D53*Customers!H20</f>
        <v>8500</v>
      </c>
      <c r="K53" s="6">
        <f>+$D53*Customers!I20</f>
        <v>8500</v>
      </c>
      <c r="L53" s="6">
        <f>+$D53*Customers!J20</f>
        <v>8500</v>
      </c>
      <c r="M53" s="6">
        <f>+$D53*Customers!K20</f>
        <v>8500</v>
      </c>
      <c r="N53" s="6">
        <f>+$D53*Customers!L20</f>
        <v>8500</v>
      </c>
      <c r="O53" s="6">
        <f>+$D53*Customers!M20</f>
        <v>8500</v>
      </c>
      <c r="P53" s="6">
        <f>+$D53*Customers!N20</f>
        <v>8500</v>
      </c>
      <c r="Q53" s="6">
        <f t="shared" ref="Q53" si="7">SUM(E53:P53)</f>
        <v>101000</v>
      </c>
    </row>
    <row r="54" spans="1:17" x14ac:dyDescent="0.2">
      <c r="A54" s="137"/>
      <c r="B54" s="138"/>
      <c r="C54" s="155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x14ac:dyDescent="0.2">
      <c r="A55" s="137"/>
      <c r="B55" s="139"/>
      <c r="C55" s="154" t="s">
        <v>327</v>
      </c>
      <c r="D55" s="9">
        <f>+'Input - Rates'!C58</f>
        <v>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x14ac:dyDescent="0.2">
      <c r="A56" s="137"/>
      <c r="B56" s="138"/>
      <c r="C56" s="154" t="s">
        <v>328</v>
      </c>
      <c r="D56" s="9">
        <f>+'Input - Rates'!C59</f>
        <v>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x14ac:dyDescent="0.2">
      <c r="A57" s="137"/>
      <c r="B57" s="138"/>
      <c r="C57" s="154" t="s">
        <v>329</v>
      </c>
      <c r="D57" s="9">
        <f>+'Input - Rates'!C60</f>
        <v>0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x14ac:dyDescent="0.2">
      <c r="A58" s="137"/>
      <c r="B58" s="138"/>
      <c r="C58" s="154" t="s">
        <v>330</v>
      </c>
      <c r="D58" s="9">
        <f>+'Input - Rates'!C61</f>
        <v>0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x14ac:dyDescent="0.2">
      <c r="A59" s="137"/>
      <c r="B59" s="138"/>
      <c r="C59" s="154" t="s">
        <v>331</v>
      </c>
      <c r="D59" s="9">
        <f>+'Input - Rates'!C62</f>
        <v>0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x14ac:dyDescent="0.2">
      <c r="A60" s="137"/>
      <c r="B60" s="138"/>
      <c r="C60" s="154" t="s">
        <v>332</v>
      </c>
      <c r="D60" s="9">
        <f>+'Input - Rates'!C63</f>
        <v>0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x14ac:dyDescent="0.2">
      <c r="A61" s="137"/>
      <c r="B61" s="139"/>
      <c r="C61" s="129" t="s">
        <v>303</v>
      </c>
      <c r="D61" s="9">
        <f>+'Input - Rates'!C64</f>
        <v>1550</v>
      </c>
      <c r="E61" s="6">
        <f>+$D61*Customers!C21</f>
        <v>6200</v>
      </c>
      <c r="F61" s="6">
        <f>+$D61*Customers!D21</f>
        <v>6200</v>
      </c>
      <c r="G61" s="6">
        <f>+$D61*Customers!E21</f>
        <v>6200</v>
      </c>
      <c r="H61" s="6">
        <f>+$D61*Customers!F21</f>
        <v>6200</v>
      </c>
      <c r="I61" s="6">
        <f>+$D61*Customers!G21</f>
        <v>6200</v>
      </c>
      <c r="J61" s="6">
        <f>+$D61*Customers!H21</f>
        <v>6200</v>
      </c>
      <c r="K61" s="6">
        <f>+$D61*Customers!I21</f>
        <v>6200</v>
      </c>
      <c r="L61" s="6">
        <f>+$D61*Customers!J21</f>
        <v>6200</v>
      </c>
      <c r="M61" s="6">
        <f>+$D61*Customers!K21</f>
        <v>6200</v>
      </c>
      <c r="N61" s="6">
        <f>+$D61*Customers!L21</f>
        <v>6200</v>
      </c>
      <c r="O61" s="6">
        <f>+$D61*Customers!M21</f>
        <v>6200</v>
      </c>
      <c r="P61" s="6">
        <f>+$D61*Customers!N21</f>
        <v>6200</v>
      </c>
      <c r="Q61" s="6">
        <f t="shared" ref="Q61" si="8">SUM(E61:P61)</f>
        <v>74400</v>
      </c>
    </row>
    <row r="62" spans="1:17" x14ac:dyDescent="0.2">
      <c r="A62" s="137"/>
      <c r="B62" s="139"/>
      <c r="C62" s="129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x14ac:dyDescent="0.2">
      <c r="A63" s="137"/>
      <c r="B63" s="139"/>
      <c r="C63" s="154"/>
      <c r="D63" s="9">
        <f>+'Input - Rates'!C66</f>
        <v>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x14ac:dyDescent="0.2">
      <c r="A64" s="137"/>
      <c r="B64" s="139"/>
      <c r="C64" s="154"/>
      <c r="D64" s="9">
        <f>+'Input - Rates'!C67</f>
        <v>0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x14ac:dyDescent="0.2">
      <c r="A65" s="137"/>
      <c r="B65" s="139"/>
      <c r="C65" s="129"/>
      <c r="D65" s="9">
        <f>+'Input - Rates'!C68</f>
        <v>500</v>
      </c>
      <c r="E65" s="6">
        <f>+$D65*Customers!C22</f>
        <v>0</v>
      </c>
      <c r="F65" s="6">
        <f>+$D65*Customers!D22</f>
        <v>0</v>
      </c>
      <c r="G65" s="6">
        <f>+$D65*Customers!E22</f>
        <v>0</v>
      </c>
      <c r="H65" s="6">
        <f>+$D65*Customers!F22</f>
        <v>0</v>
      </c>
      <c r="I65" s="6">
        <f>+$D65*Customers!G22</f>
        <v>0</v>
      </c>
      <c r="J65" s="6">
        <f>+$D65*Customers!H22</f>
        <v>0</v>
      </c>
      <c r="K65" s="6">
        <f>+$D65*Customers!I22</f>
        <v>0</v>
      </c>
      <c r="L65" s="6">
        <f>+$D65*Customers!J22</f>
        <v>0</v>
      </c>
      <c r="M65" s="6">
        <f>+$D65*Customers!K22</f>
        <v>0</v>
      </c>
      <c r="N65" s="6">
        <f>+$D65*Customers!L22</f>
        <v>0</v>
      </c>
      <c r="O65" s="6">
        <f>+$D65*Customers!M22</f>
        <v>0</v>
      </c>
      <c r="P65" s="6">
        <f>+$D65*Customers!N22</f>
        <v>0</v>
      </c>
      <c r="Q65" s="6">
        <f t="shared" ref="Q65" si="9">SUM(E65:P65)</f>
        <v>0</v>
      </c>
    </row>
    <row r="66" spans="1:17" x14ac:dyDescent="0.2">
      <c r="A66" s="137"/>
      <c r="B66" s="139"/>
      <c r="C66" s="129"/>
      <c r="D66" s="9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x14ac:dyDescent="0.2">
      <c r="A67" s="137"/>
      <c r="B67" s="139"/>
      <c r="C67" s="154" t="s">
        <v>336</v>
      </c>
      <c r="D67" s="9">
        <f>+'Input - Rates'!C70</f>
        <v>0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x14ac:dyDescent="0.2">
      <c r="A68" s="137"/>
      <c r="B68" s="139"/>
      <c r="C68" s="154" t="s">
        <v>337</v>
      </c>
      <c r="D68" s="9">
        <f>+'Input - Rates'!C71</f>
        <v>0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x14ac:dyDescent="0.2">
      <c r="A69" s="137"/>
      <c r="B69" s="139"/>
      <c r="C69" s="154" t="s">
        <v>338</v>
      </c>
      <c r="D69" s="9">
        <f>+'Input - Rates'!C72</f>
        <v>0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x14ac:dyDescent="0.2">
      <c r="A70" s="137"/>
      <c r="B70" s="139"/>
      <c r="C70" s="154" t="s">
        <v>339</v>
      </c>
      <c r="D70" s="9">
        <f>+'Input - Rates'!C73</f>
        <v>0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x14ac:dyDescent="0.2">
      <c r="A71" s="137"/>
      <c r="B71" s="139"/>
      <c r="C71" s="154" t="s">
        <v>340</v>
      </c>
      <c r="D71" s="9">
        <f>+'Input - Rates'!C74</f>
        <v>0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x14ac:dyDescent="0.2">
      <c r="A72" s="137"/>
      <c r="B72" s="139"/>
      <c r="C72" s="154" t="s">
        <v>341</v>
      </c>
      <c r="D72" s="9">
        <f>+'Input - Rates'!C75</f>
        <v>0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x14ac:dyDescent="0.2">
      <c r="A73" s="137"/>
      <c r="B73" s="139"/>
      <c r="C73" s="129" t="s">
        <v>342</v>
      </c>
      <c r="D73" s="9">
        <f>+'Input - Rates'!C76</f>
        <v>1550</v>
      </c>
      <c r="E73" s="6">
        <f>+$D73*Customers!C23</f>
        <v>10850</v>
      </c>
      <c r="F73" s="6">
        <f>+$D73*Customers!D23</f>
        <v>12400</v>
      </c>
      <c r="G73" s="6">
        <f>+$D73*Customers!E23</f>
        <v>10850</v>
      </c>
      <c r="H73" s="6">
        <f>+$D73*Customers!F23</f>
        <v>12400</v>
      </c>
      <c r="I73" s="6">
        <f>+$D73*Customers!G23</f>
        <v>12400</v>
      </c>
      <c r="J73" s="6">
        <f>+$D73*Customers!H23</f>
        <v>12400</v>
      </c>
      <c r="K73" s="6">
        <f>+$D73*Customers!I23</f>
        <v>12400</v>
      </c>
      <c r="L73" s="6">
        <f>+$D73*Customers!J23</f>
        <v>12400</v>
      </c>
      <c r="M73" s="6">
        <f>+$D73*Customers!K23</f>
        <v>12400</v>
      </c>
      <c r="N73" s="6">
        <f>+$D73*Customers!L23</f>
        <v>12400</v>
      </c>
      <c r="O73" s="6">
        <f>+$D73*Customers!M23</f>
        <v>12400</v>
      </c>
      <c r="P73" s="6">
        <f>+$D73*Customers!N23</f>
        <v>12400</v>
      </c>
      <c r="Q73" s="6">
        <f t="shared" ref="Q73" si="10">SUM(E73:P73)</f>
        <v>145700</v>
      </c>
    </row>
    <row r="74" spans="1:17" x14ac:dyDescent="0.2">
      <c r="A74" s="137"/>
      <c r="B74" s="139"/>
      <c r="C74" s="129"/>
      <c r="D74" s="9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x14ac:dyDescent="0.2">
      <c r="A75" s="137"/>
      <c r="B75" s="139"/>
      <c r="C75" s="154" t="s">
        <v>343</v>
      </c>
      <c r="D75" s="9">
        <f>+'Input - Rates'!C78</f>
        <v>0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x14ac:dyDescent="0.2">
      <c r="A76" s="137"/>
      <c r="B76" s="139"/>
      <c r="C76" s="154" t="s">
        <v>344</v>
      </c>
      <c r="D76" s="9">
        <f>+'Input - Rates'!C79</f>
        <v>0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x14ac:dyDescent="0.2">
      <c r="A77" s="137"/>
      <c r="B77" s="139"/>
      <c r="C77" s="154" t="s">
        <v>345</v>
      </c>
      <c r="D77" s="9">
        <f>+'Input - Rates'!C80</f>
        <v>0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x14ac:dyDescent="0.2">
      <c r="A78" s="137"/>
      <c r="B78" s="139"/>
      <c r="C78" s="154" t="s">
        <v>346</v>
      </c>
      <c r="D78" s="9">
        <f>+'Input - Rates'!C81</f>
        <v>0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x14ac:dyDescent="0.2">
      <c r="A79" s="137"/>
      <c r="B79" s="139"/>
      <c r="C79" s="154" t="s">
        <v>347</v>
      </c>
      <c r="D79" s="9">
        <f>+'Input - Rates'!C82</f>
        <v>0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x14ac:dyDescent="0.2">
      <c r="A80" s="137"/>
      <c r="B80" s="139"/>
      <c r="C80" s="154" t="s">
        <v>348</v>
      </c>
      <c r="D80" s="9">
        <f>+'Input - Rates'!C83</f>
        <v>0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9" x14ac:dyDescent="0.2">
      <c r="A81" s="137"/>
      <c r="B81" s="139"/>
      <c r="C81" s="129" t="s">
        <v>323</v>
      </c>
      <c r="D81" s="9">
        <f>+'Input - Rates'!C84</f>
        <v>1550</v>
      </c>
      <c r="E81" s="6">
        <f>+$D81*(Customers!C24-3)</f>
        <v>10850</v>
      </c>
      <c r="F81" s="6">
        <f>+$D81*(Customers!D24-3)</f>
        <v>12400</v>
      </c>
      <c r="G81" s="6">
        <f>+$D81*(Customers!E24-3)</f>
        <v>12400</v>
      </c>
      <c r="H81" s="6">
        <f>+$D81*(Customers!F24-3)</f>
        <v>12400</v>
      </c>
      <c r="I81" s="6">
        <f>+$D81*(Customers!G24-3)</f>
        <v>12400</v>
      </c>
      <c r="J81" s="6">
        <f>+$D81*(Customers!H24-3)</f>
        <v>12400</v>
      </c>
      <c r="K81" s="6">
        <f>+$D81*(Customers!I24-3)</f>
        <v>12400</v>
      </c>
      <c r="L81" s="6">
        <f>+$D81*(Customers!J24-3)</f>
        <v>12400</v>
      </c>
      <c r="M81" s="6">
        <f>+$D81*(Customers!K24-3)</f>
        <v>12400</v>
      </c>
      <c r="N81" s="6">
        <f>+$D81*(Customers!L24-3)</f>
        <v>12400</v>
      </c>
      <c r="O81" s="6">
        <f>+$D81*(Customers!M24-3)</f>
        <v>12400</v>
      </c>
      <c r="P81" s="6">
        <f>+$D81*(Customers!N24-3)</f>
        <v>12400</v>
      </c>
      <c r="Q81" s="6">
        <f t="shared" ref="Q81" si="11">SUM(E81:P81)</f>
        <v>147250</v>
      </c>
      <c r="S81" s="10" t="s">
        <v>423</v>
      </c>
    </row>
    <row r="82" spans="1:19" x14ac:dyDescent="0.2">
      <c r="A82" s="137"/>
      <c r="B82" s="139"/>
      <c r="C82" s="129"/>
      <c r="D82" s="9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9" x14ac:dyDescent="0.2">
      <c r="A83" s="137"/>
      <c r="B83" s="139"/>
      <c r="C83" s="129" t="s">
        <v>416</v>
      </c>
      <c r="D83" s="9">
        <f>+'Input - Rates'!C91</f>
        <v>10656.487914465199</v>
      </c>
      <c r="E83" s="6">
        <f>+$D83*Customers!C25</f>
        <v>10656.487914465199</v>
      </c>
      <c r="F83" s="6">
        <f>+$D83*Customers!D25</f>
        <v>10656.487914465199</v>
      </c>
      <c r="G83" s="6">
        <f>+$D83*Customers!E25</f>
        <v>10656.487914465199</v>
      </c>
      <c r="H83" s="6">
        <f>+$D83*Customers!F25</f>
        <v>10656.487914465199</v>
      </c>
      <c r="I83" s="6">
        <f>+$D83*Customers!G25</f>
        <v>10656.487914465199</v>
      </c>
      <c r="J83" s="6">
        <f>+$D83*Customers!H25</f>
        <v>10656.487914465199</v>
      </c>
      <c r="K83" s="6">
        <f>+$D83*Customers!I25</f>
        <v>10656.487914465199</v>
      </c>
      <c r="L83" s="6">
        <f>+$D83*Customers!J25</f>
        <v>10656.487914465199</v>
      </c>
      <c r="M83" s="6">
        <f>+$D83*Customers!K25</f>
        <v>10656.487914465199</v>
      </c>
      <c r="N83" s="6">
        <f>+$D83*Customers!L25</f>
        <v>10656.487914465199</v>
      </c>
      <c r="O83" s="6">
        <f>+$D83*Customers!M25</f>
        <v>10656.487914465199</v>
      </c>
      <c r="P83" s="6">
        <f>+$D83*Customers!N25</f>
        <v>10656.487914465199</v>
      </c>
      <c r="Q83" s="6">
        <f t="shared" ref="Q83" si="12">SUM(E83:P83)</f>
        <v>127877.85497358236</v>
      </c>
    </row>
    <row r="84" spans="1:19" x14ac:dyDescent="0.2">
      <c r="A84" s="137"/>
      <c r="B84" s="139"/>
      <c r="C84" s="129"/>
      <c r="D84" s="9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9" ht="14.25" x14ac:dyDescent="0.2">
      <c r="A85" s="302"/>
      <c r="B85" s="139"/>
      <c r="C85" s="129"/>
      <c r="D85" s="9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9" x14ac:dyDescent="0.2">
      <c r="A86" s="301"/>
      <c r="B86" s="137"/>
      <c r="C86" s="155"/>
      <c r="D86" s="9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9" ht="15" x14ac:dyDescent="0.2">
      <c r="A87" s="300" t="s">
        <v>394</v>
      </c>
      <c r="B87" s="304"/>
      <c r="C87" s="305"/>
      <c r="D87" s="133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9" x14ac:dyDescent="0.2">
      <c r="A88" s="137"/>
      <c r="B88" s="138"/>
      <c r="C88" s="155"/>
      <c r="D88" s="9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9" ht="14.25" x14ac:dyDescent="0.2">
      <c r="A89" s="156"/>
      <c r="B89" s="137" t="s">
        <v>23</v>
      </c>
      <c r="C89" s="155" t="s">
        <v>12</v>
      </c>
      <c r="D89" s="9"/>
      <c r="E89" s="134">
        <f t="shared" ref="E89:P89" si="13">+E6+E7</f>
        <v>516844.33</v>
      </c>
      <c r="F89" s="134">
        <f t="shared" si="13"/>
        <v>518881.21</v>
      </c>
      <c r="G89" s="134">
        <f t="shared" si="13"/>
        <v>520648.62</v>
      </c>
      <c r="H89" s="134">
        <f t="shared" si="13"/>
        <v>522842.91</v>
      </c>
      <c r="I89" s="134">
        <f t="shared" si="13"/>
        <v>523983.85</v>
      </c>
      <c r="J89" s="134">
        <f t="shared" si="13"/>
        <v>525439.67000000004</v>
      </c>
      <c r="K89" s="134">
        <f t="shared" si="13"/>
        <v>526661.02</v>
      </c>
      <c r="L89" s="134">
        <f t="shared" si="13"/>
        <v>527861.43000000005</v>
      </c>
      <c r="M89" s="134">
        <f t="shared" si="13"/>
        <v>529051.25</v>
      </c>
      <c r="N89" s="134">
        <f t="shared" si="13"/>
        <v>530087.25</v>
      </c>
      <c r="O89" s="134">
        <f t="shared" si="13"/>
        <v>531049.78</v>
      </c>
      <c r="P89" s="134">
        <f t="shared" si="13"/>
        <v>532554.96</v>
      </c>
      <c r="Q89" s="134">
        <f t="shared" ref="Q89:Q92" si="14">SUM(E89:P89)</f>
        <v>6305906.2800000003</v>
      </c>
    </row>
    <row r="90" spans="1:19" ht="14.25" x14ac:dyDescent="0.2">
      <c r="A90" s="302"/>
      <c r="B90" s="138"/>
      <c r="C90" s="155" t="s">
        <v>26</v>
      </c>
      <c r="D90" s="9"/>
      <c r="E90" s="134">
        <f t="shared" ref="E90:P90" si="15">+E8+E14+E22+E10+E9</f>
        <v>122446.86</v>
      </c>
      <c r="F90" s="134">
        <f t="shared" si="15"/>
        <v>123838.39</v>
      </c>
      <c r="G90" s="134">
        <f t="shared" si="15"/>
        <v>125172.39</v>
      </c>
      <c r="H90" s="134">
        <f t="shared" si="15"/>
        <v>125543.39</v>
      </c>
      <c r="I90" s="134">
        <f t="shared" si="15"/>
        <v>126128.45</v>
      </c>
      <c r="J90" s="134">
        <f t="shared" si="15"/>
        <v>125959.92</v>
      </c>
      <c r="K90" s="134">
        <f t="shared" si="15"/>
        <v>126107.39</v>
      </c>
      <c r="L90" s="134">
        <f t="shared" si="15"/>
        <v>125371.39</v>
      </c>
      <c r="M90" s="134">
        <f t="shared" si="15"/>
        <v>124471.86</v>
      </c>
      <c r="N90" s="134">
        <f t="shared" si="15"/>
        <v>124264.39</v>
      </c>
      <c r="O90" s="134">
        <f t="shared" si="15"/>
        <v>121595.39</v>
      </c>
      <c r="P90" s="134">
        <f t="shared" si="15"/>
        <v>123240.39</v>
      </c>
      <c r="Q90" s="134">
        <f t="shared" si="14"/>
        <v>1494140.2099999997</v>
      </c>
    </row>
    <row r="91" spans="1:19" ht="14.25" x14ac:dyDescent="0.2">
      <c r="A91" s="302"/>
      <c r="B91" s="138"/>
      <c r="C91" s="155" t="s">
        <v>27</v>
      </c>
      <c r="D91" s="9"/>
      <c r="E91" s="134">
        <f t="shared" ref="E91:P91" si="16">+E24+E28+E36</f>
        <v>19505</v>
      </c>
      <c r="F91" s="134">
        <f t="shared" si="16"/>
        <v>19755</v>
      </c>
      <c r="G91" s="134">
        <f t="shared" si="16"/>
        <v>19755</v>
      </c>
      <c r="H91" s="134">
        <f t="shared" si="16"/>
        <v>18455</v>
      </c>
      <c r="I91" s="134">
        <f t="shared" si="16"/>
        <v>19755</v>
      </c>
      <c r="J91" s="134">
        <f t="shared" si="16"/>
        <v>19755</v>
      </c>
      <c r="K91" s="134">
        <f t="shared" si="16"/>
        <v>19755</v>
      </c>
      <c r="L91" s="134">
        <f t="shared" si="16"/>
        <v>19755</v>
      </c>
      <c r="M91" s="134">
        <f t="shared" si="16"/>
        <v>19770</v>
      </c>
      <c r="N91" s="134">
        <f t="shared" si="16"/>
        <v>18470</v>
      </c>
      <c r="O91" s="134">
        <f t="shared" si="16"/>
        <v>19770</v>
      </c>
      <c r="P91" s="134">
        <f t="shared" si="16"/>
        <v>19770</v>
      </c>
      <c r="Q91" s="134">
        <f t="shared" si="14"/>
        <v>234270</v>
      </c>
    </row>
    <row r="92" spans="1:19" ht="14.25" x14ac:dyDescent="0.2">
      <c r="A92" s="302"/>
      <c r="B92" s="137"/>
      <c r="C92" s="155" t="s">
        <v>28</v>
      </c>
      <c r="D92" s="9"/>
      <c r="E92" s="279">
        <f t="shared" ref="E92:P92" si="17">+E40+E48</f>
        <v>5200</v>
      </c>
      <c r="F92" s="279">
        <f t="shared" si="17"/>
        <v>5200</v>
      </c>
      <c r="G92" s="279">
        <f t="shared" si="17"/>
        <v>5200</v>
      </c>
      <c r="H92" s="279">
        <f t="shared" si="17"/>
        <v>5200</v>
      </c>
      <c r="I92" s="279">
        <f t="shared" si="17"/>
        <v>5200</v>
      </c>
      <c r="J92" s="279">
        <f t="shared" si="17"/>
        <v>5200</v>
      </c>
      <c r="K92" s="279">
        <f t="shared" si="17"/>
        <v>5200</v>
      </c>
      <c r="L92" s="279">
        <f t="shared" si="17"/>
        <v>5200</v>
      </c>
      <c r="M92" s="279">
        <f t="shared" si="17"/>
        <v>5200</v>
      </c>
      <c r="N92" s="279">
        <f t="shared" si="17"/>
        <v>5200</v>
      </c>
      <c r="O92" s="279">
        <f t="shared" si="17"/>
        <v>5200</v>
      </c>
      <c r="P92" s="279">
        <f t="shared" si="17"/>
        <v>5200</v>
      </c>
      <c r="Q92" s="279">
        <f t="shared" si="14"/>
        <v>62400</v>
      </c>
    </row>
    <row r="93" spans="1:19" ht="14.25" x14ac:dyDescent="0.2">
      <c r="A93" s="302"/>
      <c r="B93" s="137"/>
      <c r="C93" s="155"/>
      <c r="D93" s="9"/>
      <c r="E93" s="134">
        <f t="shared" ref="E93:G93" si="18">SUM(E89:E92)</f>
        <v>663996.19000000006</v>
      </c>
      <c r="F93" s="134">
        <f t="shared" si="18"/>
        <v>667674.6</v>
      </c>
      <c r="G93" s="134">
        <f t="shared" si="18"/>
        <v>670776.01</v>
      </c>
      <c r="H93" s="134">
        <f t="shared" ref="H93:P93" si="19">SUM(H89:H92)</f>
        <v>672041.29999999993</v>
      </c>
      <c r="I93" s="134">
        <f t="shared" si="19"/>
        <v>675067.29999999993</v>
      </c>
      <c r="J93" s="134">
        <f t="shared" si="19"/>
        <v>676354.59000000008</v>
      </c>
      <c r="K93" s="134">
        <f t="shared" si="19"/>
        <v>677723.41</v>
      </c>
      <c r="L93" s="134">
        <f t="shared" si="19"/>
        <v>678187.82000000007</v>
      </c>
      <c r="M93" s="134">
        <f t="shared" si="19"/>
        <v>678493.11</v>
      </c>
      <c r="N93" s="134">
        <f t="shared" si="19"/>
        <v>678021.64</v>
      </c>
      <c r="O93" s="134">
        <f t="shared" si="19"/>
        <v>677615.17</v>
      </c>
      <c r="P93" s="134">
        <f t="shared" si="19"/>
        <v>680765.35</v>
      </c>
      <c r="Q93" s="134">
        <f>SUM(Q89:Q92)</f>
        <v>8096716.4900000002</v>
      </c>
    </row>
    <row r="94" spans="1:19" ht="14.25" x14ac:dyDescent="0.2">
      <c r="A94" s="302"/>
      <c r="B94" s="137"/>
      <c r="C94" s="155"/>
      <c r="D94" s="9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</row>
    <row r="95" spans="1:19" ht="14.25" x14ac:dyDescent="0.2">
      <c r="A95" s="302"/>
      <c r="B95" s="139" t="s">
        <v>24</v>
      </c>
      <c r="C95" s="155" t="s">
        <v>26</v>
      </c>
      <c r="D95" s="9"/>
      <c r="E95" s="134">
        <f t="shared" ref="E95:P95" si="20">E61+E53</f>
        <v>14700</v>
      </c>
      <c r="F95" s="134">
        <f t="shared" si="20"/>
        <v>14700</v>
      </c>
      <c r="G95" s="134">
        <f t="shared" si="20"/>
        <v>14200</v>
      </c>
      <c r="H95" s="134">
        <f t="shared" si="20"/>
        <v>14200</v>
      </c>
      <c r="I95" s="134">
        <f t="shared" si="20"/>
        <v>14700</v>
      </c>
      <c r="J95" s="134">
        <f t="shared" si="20"/>
        <v>14700</v>
      </c>
      <c r="K95" s="134">
        <f t="shared" si="20"/>
        <v>14700</v>
      </c>
      <c r="L95" s="134">
        <f t="shared" si="20"/>
        <v>14700</v>
      </c>
      <c r="M95" s="134">
        <f t="shared" si="20"/>
        <v>14700</v>
      </c>
      <c r="N95" s="134">
        <f t="shared" si="20"/>
        <v>14700</v>
      </c>
      <c r="O95" s="134">
        <f t="shared" si="20"/>
        <v>14700</v>
      </c>
      <c r="P95" s="134">
        <f t="shared" si="20"/>
        <v>14700</v>
      </c>
      <c r="Q95" s="134">
        <f t="shared" ref="Q95:Q98" si="21">SUM(E95:P95)</f>
        <v>175400</v>
      </c>
    </row>
    <row r="96" spans="1:19" ht="14.25" x14ac:dyDescent="0.2">
      <c r="A96" s="302"/>
      <c r="B96" s="139"/>
      <c r="C96" s="155" t="s">
        <v>27</v>
      </c>
      <c r="D96" s="9"/>
      <c r="E96" s="134">
        <f t="shared" ref="E96:P96" si="22">+E65+E73</f>
        <v>10850</v>
      </c>
      <c r="F96" s="134">
        <f t="shared" si="22"/>
        <v>12400</v>
      </c>
      <c r="G96" s="134">
        <f t="shared" si="22"/>
        <v>10850</v>
      </c>
      <c r="H96" s="134">
        <f t="shared" si="22"/>
        <v>12400</v>
      </c>
      <c r="I96" s="134">
        <f t="shared" si="22"/>
        <v>12400</v>
      </c>
      <c r="J96" s="134">
        <f t="shared" si="22"/>
        <v>12400</v>
      </c>
      <c r="K96" s="134">
        <f t="shared" si="22"/>
        <v>12400</v>
      </c>
      <c r="L96" s="134">
        <f t="shared" si="22"/>
        <v>12400</v>
      </c>
      <c r="M96" s="134">
        <f t="shared" si="22"/>
        <v>12400</v>
      </c>
      <c r="N96" s="134">
        <f t="shared" si="22"/>
        <v>12400</v>
      </c>
      <c r="O96" s="134">
        <f t="shared" si="22"/>
        <v>12400</v>
      </c>
      <c r="P96" s="134">
        <f t="shared" si="22"/>
        <v>12400</v>
      </c>
      <c r="Q96" s="134">
        <f t="shared" si="21"/>
        <v>145700</v>
      </c>
    </row>
    <row r="97" spans="1:17" ht="14.25" x14ac:dyDescent="0.2">
      <c r="A97" s="302"/>
      <c r="B97" s="139"/>
      <c r="C97" s="155" t="s">
        <v>28</v>
      </c>
      <c r="D97" s="9"/>
      <c r="E97" s="134">
        <f t="shared" ref="E97:P97" si="23">+E81</f>
        <v>10850</v>
      </c>
      <c r="F97" s="134">
        <f t="shared" si="23"/>
        <v>12400</v>
      </c>
      <c r="G97" s="134">
        <f t="shared" si="23"/>
        <v>12400</v>
      </c>
      <c r="H97" s="134">
        <f t="shared" si="23"/>
        <v>12400</v>
      </c>
      <c r="I97" s="134">
        <f t="shared" si="23"/>
        <v>12400</v>
      </c>
      <c r="J97" s="134">
        <f t="shared" si="23"/>
        <v>12400</v>
      </c>
      <c r="K97" s="134">
        <f t="shared" si="23"/>
        <v>12400</v>
      </c>
      <c r="L97" s="134">
        <f t="shared" si="23"/>
        <v>12400</v>
      </c>
      <c r="M97" s="134">
        <f t="shared" si="23"/>
        <v>12400</v>
      </c>
      <c r="N97" s="134">
        <f t="shared" si="23"/>
        <v>12400</v>
      </c>
      <c r="O97" s="134">
        <f t="shared" si="23"/>
        <v>12400</v>
      </c>
      <c r="P97" s="134">
        <f t="shared" si="23"/>
        <v>12400</v>
      </c>
      <c r="Q97" s="134">
        <f t="shared" si="21"/>
        <v>147250</v>
      </c>
    </row>
    <row r="98" spans="1:17" ht="14.25" x14ac:dyDescent="0.2">
      <c r="A98" s="302"/>
      <c r="B98" s="139"/>
      <c r="C98" s="129" t="s">
        <v>416</v>
      </c>
      <c r="D98" s="9"/>
      <c r="E98" s="279">
        <f t="shared" ref="E98:P98" si="24">+E83</f>
        <v>10656.487914465199</v>
      </c>
      <c r="F98" s="279">
        <f t="shared" si="24"/>
        <v>10656.487914465199</v>
      </c>
      <c r="G98" s="279">
        <f t="shared" si="24"/>
        <v>10656.487914465199</v>
      </c>
      <c r="H98" s="279">
        <f t="shared" si="24"/>
        <v>10656.487914465199</v>
      </c>
      <c r="I98" s="279">
        <f t="shared" si="24"/>
        <v>10656.487914465199</v>
      </c>
      <c r="J98" s="279">
        <f t="shared" si="24"/>
        <v>10656.487914465199</v>
      </c>
      <c r="K98" s="279">
        <f t="shared" si="24"/>
        <v>10656.487914465199</v>
      </c>
      <c r="L98" s="279">
        <f t="shared" si="24"/>
        <v>10656.487914465199</v>
      </c>
      <c r="M98" s="279">
        <f t="shared" si="24"/>
        <v>10656.487914465199</v>
      </c>
      <c r="N98" s="279">
        <f t="shared" si="24"/>
        <v>10656.487914465199</v>
      </c>
      <c r="O98" s="279">
        <f t="shared" si="24"/>
        <v>10656.487914465199</v>
      </c>
      <c r="P98" s="279">
        <f t="shared" si="24"/>
        <v>10656.487914465199</v>
      </c>
      <c r="Q98" s="279">
        <f t="shared" si="21"/>
        <v>127877.85497358236</v>
      </c>
    </row>
    <row r="99" spans="1:17" ht="14.25" x14ac:dyDescent="0.2">
      <c r="A99" s="302"/>
      <c r="B99" s="139"/>
      <c r="C99" s="155"/>
      <c r="D99" s="9"/>
      <c r="E99" s="134">
        <f t="shared" ref="E99:Q99" si="25">SUM(E95:E98)</f>
        <v>47056.4879144652</v>
      </c>
      <c r="F99" s="134">
        <f t="shared" si="25"/>
        <v>50156.4879144652</v>
      </c>
      <c r="G99" s="134">
        <f t="shared" si="25"/>
        <v>48106.4879144652</v>
      </c>
      <c r="H99" s="134">
        <f t="shared" si="25"/>
        <v>49656.4879144652</v>
      </c>
      <c r="I99" s="134">
        <f t="shared" si="25"/>
        <v>50156.4879144652</v>
      </c>
      <c r="J99" s="134">
        <f t="shared" si="25"/>
        <v>50156.4879144652</v>
      </c>
      <c r="K99" s="134">
        <f t="shared" si="25"/>
        <v>50156.4879144652</v>
      </c>
      <c r="L99" s="134">
        <f t="shared" si="25"/>
        <v>50156.4879144652</v>
      </c>
      <c r="M99" s="134">
        <f t="shared" si="25"/>
        <v>50156.4879144652</v>
      </c>
      <c r="N99" s="134">
        <f t="shared" si="25"/>
        <v>50156.4879144652</v>
      </c>
      <c r="O99" s="134">
        <f t="shared" si="25"/>
        <v>50156.4879144652</v>
      </c>
      <c r="P99" s="134">
        <f t="shared" si="25"/>
        <v>50156.4879144652</v>
      </c>
      <c r="Q99" s="134">
        <f t="shared" si="25"/>
        <v>596227.85497358232</v>
      </c>
    </row>
    <row r="100" spans="1:17" ht="14.25" x14ac:dyDescent="0.2">
      <c r="A100" s="302"/>
      <c r="B100" s="139"/>
      <c r="C100" s="155"/>
      <c r="D100" s="9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79"/>
    </row>
    <row r="101" spans="1:17" ht="14.25" x14ac:dyDescent="0.2">
      <c r="A101" s="302"/>
      <c r="B101" s="139"/>
      <c r="C101" s="139" t="s">
        <v>25</v>
      </c>
      <c r="D101" s="9"/>
      <c r="E101" s="134">
        <f t="shared" ref="E101:Q101" si="26">+E99+E93</f>
        <v>711052.67791446531</v>
      </c>
      <c r="F101" s="134">
        <f t="shared" si="26"/>
        <v>717831.08791446523</v>
      </c>
      <c r="G101" s="134">
        <f t="shared" si="26"/>
        <v>718882.49791446526</v>
      </c>
      <c r="H101" s="134">
        <f t="shared" si="26"/>
        <v>721697.78791446518</v>
      </c>
      <c r="I101" s="134">
        <f t="shared" si="26"/>
        <v>725223.78791446518</v>
      </c>
      <c r="J101" s="134">
        <f t="shared" si="26"/>
        <v>726511.07791446534</v>
      </c>
      <c r="K101" s="134">
        <f t="shared" si="26"/>
        <v>727879.89791446528</v>
      </c>
      <c r="L101" s="134">
        <f t="shared" si="26"/>
        <v>728344.30791446532</v>
      </c>
      <c r="M101" s="134">
        <f t="shared" si="26"/>
        <v>728649.59791446524</v>
      </c>
      <c r="N101" s="134">
        <f t="shared" si="26"/>
        <v>728178.12791446527</v>
      </c>
      <c r="O101" s="134">
        <f t="shared" si="26"/>
        <v>727771.65791446529</v>
      </c>
      <c r="P101" s="134">
        <f t="shared" si="26"/>
        <v>730921.83791446523</v>
      </c>
      <c r="Q101" s="134">
        <f t="shared" si="26"/>
        <v>8692944.3449735828</v>
      </c>
    </row>
    <row r="102" spans="1:17" ht="15" x14ac:dyDescent="0.25">
      <c r="A102" s="4"/>
      <c r="B102" s="3"/>
      <c r="C102" s="2"/>
      <c r="D102" s="9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</sheetData>
  <phoneticPr fontId="0" type="noConversion"/>
  <printOptions horizontalCentered="1"/>
  <pageMargins left="0.5" right="0.5" top="0.5" bottom="0.5" header="0.25" footer="0.25"/>
  <pageSetup fitToHeight="3" orientation="landscape" r:id="rId1"/>
  <headerFooter alignWithMargins="0">
    <oddFooter>&amp;C&amp;"Tahoma,Regular"&amp;8&amp;F &amp;D &amp;T&amp;R&amp;"Tahoma,Regular"&amp;8&amp;A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39997558519241921"/>
  </sheetPr>
  <dimension ref="A1:R102"/>
  <sheetViews>
    <sheetView zoomScale="80" zoomScaleNormal="80" workbookViewId="0">
      <pane xSplit="4" ySplit="4" topLeftCell="E5" activePane="bottomRight" state="frozen"/>
      <selection activeCell="K234" sqref="J234:K234"/>
      <selection pane="topRight" activeCell="K234" sqref="J234:K234"/>
      <selection pane="bottomLeft" activeCell="K234" sqref="J234:K234"/>
      <selection pane="bottomRight" activeCell="H26" sqref="H26"/>
    </sheetView>
  </sheetViews>
  <sheetFormatPr defaultColWidth="9.140625" defaultRowHeight="12.75" x14ac:dyDescent="0.2"/>
  <cols>
    <col min="1" max="1" width="13.7109375" style="10" customWidth="1"/>
    <col min="2" max="2" width="9.140625" style="10"/>
    <col min="3" max="3" width="32.7109375" style="10" bestFit="1" customWidth="1"/>
    <col min="4" max="4" width="9.7109375" style="10" bestFit="1" customWidth="1"/>
    <col min="5" max="21" width="14.7109375" style="10" customWidth="1"/>
    <col min="22" max="16384" width="9.140625" style="10"/>
  </cols>
  <sheetData>
    <row r="1" spans="1:18" ht="15.75" x14ac:dyDescent="0.25">
      <c r="A1" s="280" t="s">
        <v>82</v>
      </c>
    </row>
    <row r="2" spans="1:18" ht="14.25" x14ac:dyDescent="0.2">
      <c r="A2" s="11"/>
    </row>
    <row r="3" spans="1:18" ht="14.25" x14ac:dyDescent="0.2">
      <c r="A3" s="11"/>
      <c r="F3" s="13">
        <f>'Input - Rates'!$I$8</f>
        <v>2017</v>
      </c>
      <c r="G3" s="13">
        <f>'Input - Rates'!$I$8</f>
        <v>2017</v>
      </c>
      <c r="H3" s="13">
        <f>'Input - Rates'!$I$8</f>
        <v>2017</v>
      </c>
      <c r="I3" s="13">
        <f>'Input - Rates'!$I$8+1</f>
        <v>2018</v>
      </c>
      <c r="J3" s="13">
        <f>'Input - Rates'!$I$8+1</f>
        <v>2018</v>
      </c>
      <c r="K3" s="13">
        <f>'Input - Rates'!$I$8+1</f>
        <v>2018</v>
      </c>
      <c r="L3" s="13">
        <f>'Input - Rates'!$I$8+1</f>
        <v>2018</v>
      </c>
      <c r="M3" s="13">
        <f>'Input - Rates'!$I$8+1</f>
        <v>2018</v>
      </c>
      <c r="N3" s="13">
        <f>'Input - Rates'!$I$8+1</f>
        <v>2018</v>
      </c>
      <c r="O3" s="13">
        <f>'Input - Rates'!$I$8+1</f>
        <v>2018</v>
      </c>
      <c r="P3" s="13">
        <f>'Input - Rates'!$I$8+1</f>
        <v>2018</v>
      </c>
      <c r="Q3" s="13">
        <f>'Input - Rates'!$I$8+1</f>
        <v>2018</v>
      </c>
      <c r="R3" s="13" t="s">
        <v>266</v>
      </c>
    </row>
    <row r="4" spans="1:18" x14ac:dyDescent="0.2">
      <c r="F4" s="13" t="s">
        <v>10</v>
      </c>
      <c r="G4" s="13" t="s">
        <v>11</v>
      </c>
      <c r="H4" s="13" t="s">
        <v>0</v>
      </c>
      <c r="I4" s="13" t="s">
        <v>1</v>
      </c>
      <c r="J4" s="13" t="s">
        <v>2</v>
      </c>
      <c r="K4" s="13" t="s">
        <v>3</v>
      </c>
      <c r="L4" s="13" t="s">
        <v>4</v>
      </c>
      <c r="M4" s="13" t="s">
        <v>5</v>
      </c>
      <c r="N4" s="13" t="s">
        <v>6</v>
      </c>
      <c r="O4" s="13" t="s">
        <v>7</v>
      </c>
      <c r="P4" s="13" t="s">
        <v>8</v>
      </c>
      <c r="Q4" s="13" t="s">
        <v>9</v>
      </c>
      <c r="R4" s="13"/>
    </row>
    <row r="5" spans="1:18" x14ac:dyDescent="0.2">
      <c r="D5" s="67" t="s">
        <v>83</v>
      </c>
      <c r="E5" s="68" t="s">
        <v>84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4.25" x14ac:dyDescent="0.2">
      <c r="A6" s="156"/>
      <c r="B6" s="137" t="s">
        <v>23</v>
      </c>
      <c r="C6" s="129" t="s">
        <v>386</v>
      </c>
      <c r="D6" s="385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</row>
    <row r="7" spans="1:18" ht="14.25" x14ac:dyDescent="0.2">
      <c r="A7" s="156"/>
      <c r="B7" s="137"/>
      <c r="C7" s="129" t="s">
        <v>387</v>
      </c>
      <c r="D7" s="385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</row>
    <row r="8" spans="1:18" x14ac:dyDescent="0.2">
      <c r="A8" s="137"/>
      <c r="B8" s="137"/>
      <c r="C8" s="155" t="s">
        <v>388</v>
      </c>
      <c r="D8" s="387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</row>
    <row r="9" spans="1:18" x14ac:dyDescent="0.2">
      <c r="A9" s="137"/>
      <c r="B9" s="137"/>
      <c r="C9" s="155" t="s">
        <v>16</v>
      </c>
      <c r="D9" s="387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</row>
    <row r="10" spans="1:18" x14ac:dyDescent="0.2">
      <c r="A10" s="137"/>
      <c r="B10" s="137"/>
      <c r="C10" s="155" t="s">
        <v>251</v>
      </c>
      <c r="D10" s="387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</row>
    <row r="11" spans="1:18" x14ac:dyDescent="0.2">
      <c r="A11" s="137"/>
      <c r="B11" s="137"/>
      <c r="C11" s="155"/>
      <c r="D11" s="387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</row>
    <row r="12" spans="1:18" x14ac:dyDescent="0.2">
      <c r="A12" s="388"/>
      <c r="B12" s="137"/>
      <c r="C12" s="154" t="s">
        <v>295</v>
      </c>
      <c r="E12" s="5"/>
    </row>
    <row r="13" spans="1:18" x14ac:dyDescent="0.2">
      <c r="A13" s="388"/>
      <c r="B13" s="137"/>
      <c r="C13" s="154" t="s">
        <v>296</v>
      </c>
      <c r="E13" s="5"/>
    </row>
    <row r="14" spans="1:18" x14ac:dyDescent="0.2">
      <c r="A14" s="388"/>
      <c r="B14" s="137"/>
      <c r="C14" s="155" t="s">
        <v>326</v>
      </c>
      <c r="E14" s="5"/>
    </row>
    <row r="15" spans="1:18" x14ac:dyDescent="0.2">
      <c r="A15" s="388"/>
      <c r="B15" s="137"/>
      <c r="C15" s="155"/>
      <c r="E15" s="5"/>
    </row>
    <row r="16" spans="1:18" x14ac:dyDescent="0.2">
      <c r="A16" s="388"/>
      <c r="B16" s="137"/>
      <c r="C16" s="154" t="s">
        <v>297</v>
      </c>
      <c r="E16" s="5"/>
    </row>
    <row r="17" spans="1:18" x14ac:dyDescent="0.2">
      <c r="A17" s="388"/>
      <c r="B17" s="137"/>
      <c r="C17" s="154" t="s">
        <v>298</v>
      </c>
      <c r="E17" s="5"/>
    </row>
    <row r="18" spans="1:18" x14ac:dyDescent="0.2">
      <c r="A18" s="388"/>
      <c r="B18" s="137"/>
      <c r="C18" s="154" t="s">
        <v>299</v>
      </c>
      <c r="E18" s="5"/>
    </row>
    <row r="19" spans="1:18" x14ac:dyDescent="0.2">
      <c r="A19" s="388"/>
      <c r="B19" s="137"/>
      <c r="C19" s="154" t="s">
        <v>300</v>
      </c>
      <c r="E19" s="5"/>
    </row>
    <row r="20" spans="1:18" x14ac:dyDescent="0.2">
      <c r="A20" s="388"/>
      <c r="B20" s="137"/>
      <c r="C20" s="154" t="s">
        <v>301</v>
      </c>
      <c r="E20" s="5"/>
    </row>
    <row r="21" spans="1:18" x14ac:dyDescent="0.2">
      <c r="A21" s="388"/>
      <c r="B21" s="137"/>
      <c r="C21" s="154" t="s">
        <v>302</v>
      </c>
      <c r="E21" s="5"/>
    </row>
    <row r="22" spans="1:18" x14ac:dyDescent="0.2">
      <c r="A22" s="388"/>
      <c r="B22" s="137"/>
      <c r="C22" s="155" t="s">
        <v>303</v>
      </c>
      <c r="D22" s="10">
        <f>+'Input - Rates'!E25</f>
        <v>0.36163000000000001</v>
      </c>
      <c r="E22" s="5">
        <f>+'Input - Rates'!F25</f>
        <v>6781</v>
      </c>
      <c r="F22" s="5">
        <f t="shared" ref="F22:Q22" si="0">+$E22*$D22</f>
        <v>2452.2130299999999</v>
      </c>
      <c r="G22" s="5">
        <f t="shared" si="0"/>
        <v>2452.2130299999999</v>
      </c>
      <c r="H22" s="5">
        <f t="shared" si="0"/>
        <v>2452.2130299999999</v>
      </c>
      <c r="I22" s="5">
        <f t="shared" si="0"/>
        <v>2452.2130299999999</v>
      </c>
      <c r="J22" s="5">
        <f t="shared" si="0"/>
        <v>2452.2130299999999</v>
      </c>
      <c r="K22" s="5">
        <f t="shared" si="0"/>
        <v>2452.2130299999999</v>
      </c>
      <c r="L22" s="5">
        <f t="shared" si="0"/>
        <v>2452.2130299999999</v>
      </c>
      <c r="M22" s="5">
        <f t="shared" si="0"/>
        <v>2452.2130299999999</v>
      </c>
      <c r="N22" s="5">
        <f t="shared" si="0"/>
        <v>2452.2130299999999</v>
      </c>
      <c r="O22" s="5">
        <f t="shared" si="0"/>
        <v>2452.2130299999999</v>
      </c>
      <c r="P22" s="5">
        <f t="shared" si="0"/>
        <v>2452.2130299999999</v>
      </c>
      <c r="Q22" s="5">
        <f t="shared" si="0"/>
        <v>2452.2130299999999</v>
      </c>
      <c r="R22" s="5">
        <f>SUM(F22:Q22)</f>
        <v>29426.556359999991</v>
      </c>
    </row>
    <row r="23" spans="1:18" x14ac:dyDescent="0.2">
      <c r="A23" s="266"/>
      <c r="B23" s="137"/>
      <c r="C23" s="155"/>
      <c r="E23" s="5"/>
    </row>
    <row r="24" spans="1:18" x14ac:dyDescent="0.2">
      <c r="A24" s="266"/>
      <c r="B24" s="137"/>
      <c r="C24" s="155" t="s">
        <v>20</v>
      </c>
      <c r="E24" s="5"/>
    </row>
    <row r="25" spans="1:18" x14ac:dyDescent="0.2">
      <c r="A25" s="266"/>
      <c r="B25" s="137"/>
      <c r="C25" s="155"/>
      <c r="E25" s="5"/>
    </row>
    <row r="26" spans="1:18" x14ac:dyDescent="0.2">
      <c r="A26" s="266"/>
      <c r="B26" s="137"/>
      <c r="C26" s="154" t="s">
        <v>304</v>
      </c>
      <c r="E26" s="5"/>
    </row>
    <row r="27" spans="1:18" x14ac:dyDescent="0.2">
      <c r="A27" s="266"/>
      <c r="B27" s="137"/>
      <c r="C27" s="154" t="s">
        <v>305</v>
      </c>
      <c r="E27" s="5"/>
    </row>
    <row r="28" spans="1:18" x14ac:dyDescent="0.2">
      <c r="A28" s="137"/>
      <c r="B28" s="137"/>
      <c r="C28" s="155" t="s">
        <v>306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x14ac:dyDescent="0.2">
      <c r="A29" s="137"/>
      <c r="B29" s="137"/>
      <c r="C29" s="155"/>
      <c r="E29" s="5"/>
    </row>
    <row r="30" spans="1:18" x14ac:dyDescent="0.2">
      <c r="A30" s="137"/>
      <c r="B30" s="137"/>
      <c r="C30" s="154" t="s">
        <v>307</v>
      </c>
      <c r="E30" s="5"/>
    </row>
    <row r="31" spans="1:18" x14ac:dyDescent="0.2">
      <c r="A31" s="137"/>
      <c r="B31" s="137"/>
      <c r="C31" s="154" t="s">
        <v>308</v>
      </c>
      <c r="E31" s="5"/>
    </row>
    <row r="32" spans="1:18" x14ac:dyDescent="0.2">
      <c r="A32" s="137"/>
      <c r="B32" s="137"/>
      <c r="C32" s="154" t="s">
        <v>309</v>
      </c>
      <c r="E32" s="5"/>
    </row>
    <row r="33" spans="1:18" x14ac:dyDescent="0.2">
      <c r="A33" s="137"/>
      <c r="B33" s="137"/>
      <c r="C33" s="154" t="s">
        <v>310</v>
      </c>
      <c r="E33" s="5"/>
    </row>
    <row r="34" spans="1:18" x14ac:dyDescent="0.2">
      <c r="A34" s="137"/>
      <c r="B34" s="137"/>
      <c r="C34" s="154" t="s">
        <v>311</v>
      </c>
      <c r="E34" s="5"/>
    </row>
    <row r="35" spans="1:18" x14ac:dyDescent="0.2">
      <c r="A35" s="137"/>
      <c r="B35" s="137"/>
      <c r="C35" s="154" t="s">
        <v>312</v>
      </c>
      <c r="E35" s="5"/>
    </row>
    <row r="36" spans="1:18" x14ac:dyDescent="0.2">
      <c r="A36" s="137"/>
      <c r="B36" s="137"/>
      <c r="C36" s="155" t="s">
        <v>313</v>
      </c>
      <c r="D36" s="10">
        <f>+'Input - Rates'!E39</f>
        <v>0.36163000000000001</v>
      </c>
      <c r="E36" s="5">
        <f>+'Input - Rates'!F39</f>
        <v>11213</v>
      </c>
      <c r="F36" s="5">
        <f t="shared" ref="F36:Q36" si="1">+$E36*$D36</f>
        <v>4054.9571900000001</v>
      </c>
      <c r="G36" s="5">
        <f t="shared" si="1"/>
        <v>4054.9571900000001</v>
      </c>
      <c r="H36" s="5">
        <f t="shared" si="1"/>
        <v>4054.9571900000001</v>
      </c>
      <c r="I36" s="5">
        <f t="shared" si="1"/>
        <v>4054.9571900000001</v>
      </c>
      <c r="J36" s="5">
        <f t="shared" si="1"/>
        <v>4054.9571900000001</v>
      </c>
      <c r="K36" s="5">
        <f t="shared" si="1"/>
        <v>4054.9571900000001</v>
      </c>
      <c r="L36" s="5">
        <f t="shared" si="1"/>
        <v>4054.9571900000001</v>
      </c>
      <c r="M36" s="5">
        <f t="shared" si="1"/>
        <v>4054.9571900000001</v>
      </c>
      <c r="N36" s="5">
        <f t="shared" si="1"/>
        <v>4054.9571900000001</v>
      </c>
      <c r="O36" s="5">
        <f t="shared" si="1"/>
        <v>4054.9571900000001</v>
      </c>
      <c r="P36" s="5">
        <f t="shared" si="1"/>
        <v>4054.9571900000001</v>
      </c>
      <c r="Q36" s="5">
        <f t="shared" si="1"/>
        <v>4054.9571900000001</v>
      </c>
      <c r="R36" s="5">
        <f>SUM(F36:Q36)</f>
        <v>48659.486280000005</v>
      </c>
    </row>
    <row r="37" spans="1:18" x14ac:dyDescent="0.2">
      <c r="A37" s="137"/>
      <c r="B37" s="137"/>
      <c r="C37" s="155"/>
      <c r="E37" s="5"/>
    </row>
    <row r="38" spans="1:18" x14ac:dyDescent="0.2">
      <c r="A38" s="137"/>
      <c r="B38" s="374"/>
      <c r="C38" s="154"/>
      <c r="E38" s="5"/>
    </row>
    <row r="39" spans="1:18" x14ac:dyDescent="0.2">
      <c r="A39" s="137"/>
      <c r="B39" s="137"/>
      <c r="C39" s="154"/>
      <c r="E39" s="5"/>
    </row>
    <row r="40" spans="1:18" x14ac:dyDescent="0.2">
      <c r="A40" s="137"/>
      <c r="B40" s="137"/>
      <c r="C40" s="129"/>
      <c r="E40" s="5"/>
    </row>
    <row r="41" spans="1:18" x14ac:dyDescent="0.2">
      <c r="A41" s="137"/>
      <c r="B41" s="137"/>
      <c r="C41" s="129"/>
      <c r="E41" s="5"/>
    </row>
    <row r="42" spans="1:18" x14ac:dyDescent="0.2">
      <c r="A42" s="137"/>
      <c r="B42" s="137"/>
      <c r="C42" s="154" t="s">
        <v>317</v>
      </c>
      <c r="E42" s="5"/>
    </row>
    <row r="43" spans="1:18" x14ac:dyDescent="0.2">
      <c r="A43" s="137"/>
      <c r="B43" s="137"/>
      <c r="C43" s="154" t="s">
        <v>318</v>
      </c>
      <c r="E43" s="5"/>
    </row>
    <row r="44" spans="1:18" x14ac:dyDescent="0.2">
      <c r="A44" s="137"/>
      <c r="B44" s="137"/>
      <c r="C44" s="154" t="s">
        <v>319</v>
      </c>
      <c r="E44" s="5"/>
    </row>
    <row r="45" spans="1:18" x14ac:dyDescent="0.2">
      <c r="A45" s="137"/>
      <c r="B45" s="137"/>
      <c r="C45" s="154" t="s">
        <v>320</v>
      </c>
      <c r="E45" s="5"/>
    </row>
    <row r="46" spans="1:18" x14ac:dyDescent="0.2">
      <c r="A46" s="137"/>
      <c r="B46" s="137"/>
      <c r="C46" s="154" t="s">
        <v>321</v>
      </c>
      <c r="E46" s="5"/>
    </row>
    <row r="47" spans="1:18" x14ac:dyDescent="0.2">
      <c r="A47" s="388"/>
      <c r="B47" s="137"/>
      <c r="C47" s="154" t="s">
        <v>322</v>
      </c>
      <c r="E47" s="5"/>
    </row>
    <row r="48" spans="1:18" x14ac:dyDescent="0.2">
      <c r="A48" s="388"/>
      <c r="B48" s="137"/>
      <c r="C48" s="129" t="s">
        <v>323</v>
      </c>
      <c r="D48" s="10">
        <f>+'Input - Rates'!E51</f>
        <v>0.10208</v>
      </c>
      <c r="E48" s="5">
        <f>+'Input - Rates'!F51</f>
        <v>7673</v>
      </c>
      <c r="F48" s="5">
        <f t="shared" ref="F48:Q48" si="2">+$E48*$D48</f>
        <v>783.25984000000005</v>
      </c>
      <c r="G48" s="5">
        <f t="shared" si="2"/>
        <v>783.25984000000005</v>
      </c>
      <c r="H48" s="5">
        <f t="shared" si="2"/>
        <v>783.25984000000005</v>
      </c>
      <c r="I48" s="5">
        <f t="shared" si="2"/>
        <v>783.25984000000005</v>
      </c>
      <c r="J48" s="5">
        <f t="shared" si="2"/>
        <v>783.25984000000005</v>
      </c>
      <c r="K48" s="5">
        <f t="shared" si="2"/>
        <v>783.25984000000005</v>
      </c>
      <c r="L48" s="5">
        <f t="shared" si="2"/>
        <v>783.25984000000005</v>
      </c>
      <c r="M48" s="5">
        <f t="shared" si="2"/>
        <v>783.25984000000005</v>
      </c>
      <c r="N48" s="5">
        <f t="shared" si="2"/>
        <v>783.25984000000005</v>
      </c>
      <c r="O48" s="5">
        <f t="shared" si="2"/>
        <v>783.25984000000005</v>
      </c>
      <c r="P48" s="5">
        <f t="shared" si="2"/>
        <v>783.25984000000005</v>
      </c>
      <c r="Q48" s="5">
        <f t="shared" si="2"/>
        <v>783.25984000000005</v>
      </c>
      <c r="R48" s="5">
        <f>SUM(F48:Q48)</f>
        <v>9399.1180800000002</v>
      </c>
    </row>
    <row r="49" spans="1:18" x14ac:dyDescent="0.2">
      <c r="A49" s="388"/>
      <c r="B49" s="137"/>
      <c r="C49" s="129"/>
      <c r="E49" s="5"/>
    </row>
    <row r="50" spans="1:18" x14ac:dyDescent="0.2">
      <c r="A50" s="388"/>
      <c r="B50" s="138"/>
      <c r="C50" s="155"/>
      <c r="E50" s="5"/>
    </row>
    <row r="51" spans="1:18" x14ac:dyDescent="0.2">
      <c r="A51" s="388"/>
      <c r="B51" s="139" t="s">
        <v>24</v>
      </c>
      <c r="C51" s="154" t="s">
        <v>390</v>
      </c>
      <c r="E51" s="5"/>
    </row>
    <row r="52" spans="1:18" x14ac:dyDescent="0.2">
      <c r="A52" s="137"/>
      <c r="B52" s="138"/>
      <c r="C52" s="154" t="s">
        <v>391</v>
      </c>
      <c r="E52" s="5"/>
    </row>
    <row r="53" spans="1:18" x14ac:dyDescent="0.2">
      <c r="A53" s="137"/>
      <c r="B53" s="138"/>
      <c r="C53" s="129" t="s">
        <v>326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x14ac:dyDescent="0.2">
      <c r="A54" s="137"/>
      <c r="B54" s="138"/>
      <c r="C54" s="155"/>
      <c r="E54" s="5"/>
    </row>
    <row r="55" spans="1:18" x14ac:dyDescent="0.2">
      <c r="A55" s="137"/>
      <c r="B55" s="139"/>
      <c r="C55" s="154" t="s">
        <v>327</v>
      </c>
      <c r="E55" s="5"/>
    </row>
    <row r="56" spans="1:18" x14ac:dyDescent="0.2">
      <c r="A56" s="137"/>
      <c r="B56" s="138"/>
      <c r="C56" s="154" t="s">
        <v>328</v>
      </c>
      <c r="E56" s="5"/>
    </row>
    <row r="57" spans="1:18" x14ac:dyDescent="0.2">
      <c r="A57" s="137"/>
      <c r="B57" s="138"/>
      <c r="C57" s="154" t="s">
        <v>329</v>
      </c>
      <c r="E57" s="5"/>
    </row>
    <row r="58" spans="1:18" x14ac:dyDescent="0.2">
      <c r="A58" s="137"/>
      <c r="B58" s="138"/>
      <c r="C58" s="154" t="s">
        <v>330</v>
      </c>
      <c r="E58" s="5"/>
    </row>
    <row r="59" spans="1:18" x14ac:dyDescent="0.2">
      <c r="A59" s="137"/>
      <c r="B59" s="138"/>
      <c r="C59" s="154" t="s">
        <v>331</v>
      </c>
      <c r="E59" s="5"/>
    </row>
    <row r="60" spans="1:18" x14ac:dyDescent="0.2">
      <c r="A60" s="137"/>
      <c r="B60" s="138"/>
      <c r="C60" s="154" t="s">
        <v>332</v>
      </c>
      <c r="E60" s="5"/>
    </row>
    <row r="61" spans="1:18" x14ac:dyDescent="0.2">
      <c r="A61" s="137"/>
      <c r="B61" s="139"/>
      <c r="C61" s="129" t="s">
        <v>303</v>
      </c>
      <c r="D61" s="10">
        <f>+'Input - Rates'!E64</f>
        <v>0.15748000000000001</v>
      </c>
      <c r="E61" s="5">
        <f>+'Input - Rates'!F64</f>
        <v>8533</v>
      </c>
      <c r="F61" s="5">
        <f t="shared" ref="F61:Q61" si="3">+$E61*$D61</f>
        <v>1343.77684</v>
      </c>
      <c r="G61" s="5">
        <f t="shared" si="3"/>
        <v>1343.77684</v>
      </c>
      <c r="H61" s="5">
        <f t="shared" si="3"/>
        <v>1343.77684</v>
      </c>
      <c r="I61" s="5">
        <f t="shared" si="3"/>
        <v>1343.77684</v>
      </c>
      <c r="J61" s="5">
        <f t="shared" si="3"/>
        <v>1343.77684</v>
      </c>
      <c r="K61" s="5">
        <f t="shared" si="3"/>
        <v>1343.77684</v>
      </c>
      <c r="L61" s="5">
        <f t="shared" si="3"/>
        <v>1343.77684</v>
      </c>
      <c r="M61" s="5">
        <f t="shared" si="3"/>
        <v>1343.77684</v>
      </c>
      <c r="N61" s="5">
        <f t="shared" si="3"/>
        <v>1343.77684</v>
      </c>
      <c r="O61" s="5">
        <f t="shared" si="3"/>
        <v>1343.77684</v>
      </c>
      <c r="P61" s="5">
        <f t="shared" si="3"/>
        <v>1343.77684</v>
      </c>
      <c r="Q61" s="5">
        <f t="shared" si="3"/>
        <v>1343.77684</v>
      </c>
      <c r="R61" s="5">
        <f>SUM(F61:Q61)</f>
        <v>16125.322080000004</v>
      </c>
    </row>
    <row r="62" spans="1:18" x14ac:dyDescent="0.2">
      <c r="A62" s="137"/>
      <c r="B62" s="139"/>
      <c r="C62" s="129"/>
      <c r="E62" s="5"/>
    </row>
    <row r="63" spans="1:18" x14ac:dyDescent="0.2">
      <c r="A63" s="137"/>
      <c r="B63" s="139"/>
      <c r="C63" s="154"/>
      <c r="E63" s="5"/>
    </row>
    <row r="64" spans="1:18" x14ac:dyDescent="0.2">
      <c r="A64" s="137"/>
      <c r="B64" s="139"/>
      <c r="C64" s="154"/>
      <c r="E64" s="5"/>
    </row>
    <row r="65" spans="1:18" x14ac:dyDescent="0.2">
      <c r="A65" s="137"/>
      <c r="B65" s="139"/>
      <c r="C65" s="129"/>
      <c r="E65" s="5"/>
    </row>
    <row r="66" spans="1:18" x14ac:dyDescent="0.2">
      <c r="A66" s="137"/>
      <c r="B66" s="139"/>
      <c r="C66" s="129"/>
      <c r="E66" s="5"/>
    </row>
    <row r="67" spans="1:18" x14ac:dyDescent="0.2">
      <c r="A67" s="137"/>
      <c r="B67" s="139"/>
      <c r="C67" s="154" t="s">
        <v>336</v>
      </c>
      <c r="E67" s="5"/>
    </row>
    <row r="68" spans="1:18" x14ac:dyDescent="0.2">
      <c r="A68" s="137"/>
      <c r="B68" s="139"/>
      <c r="C68" s="154" t="s">
        <v>337</v>
      </c>
      <c r="E68" s="5"/>
    </row>
    <row r="69" spans="1:18" x14ac:dyDescent="0.2">
      <c r="A69" s="137"/>
      <c r="B69" s="139"/>
      <c r="C69" s="154" t="s">
        <v>338</v>
      </c>
      <c r="E69" s="5"/>
    </row>
    <row r="70" spans="1:18" x14ac:dyDescent="0.2">
      <c r="A70" s="137"/>
      <c r="B70" s="139"/>
      <c r="C70" s="154" t="s">
        <v>339</v>
      </c>
      <c r="E70" s="5"/>
    </row>
    <row r="71" spans="1:18" x14ac:dyDescent="0.2">
      <c r="A71" s="137"/>
      <c r="B71" s="139"/>
      <c r="C71" s="154" t="s">
        <v>340</v>
      </c>
      <c r="E71" s="5"/>
    </row>
    <row r="72" spans="1:18" x14ac:dyDescent="0.2">
      <c r="A72" s="137"/>
      <c r="B72" s="139"/>
      <c r="C72" s="154" t="s">
        <v>341</v>
      </c>
      <c r="E72" s="5"/>
    </row>
    <row r="73" spans="1:18" x14ac:dyDescent="0.2">
      <c r="A73" s="137"/>
      <c r="B73" s="139"/>
      <c r="C73" s="129" t="s">
        <v>342</v>
      </c>
      <c r="D73" s="10">
        <f>+'Input - Rates'!E76</f>
        <v>0.15748000000000001</v>
      </c>
      <c r="E73" s="5">
        <f>+'Input - Rates'!F76</f>
        <v>17543</v>
      </c>
      <c r="F73" s="5">
        <f t="shared" ref="F73:Q73" si="4">+$E73*$D73</f>
        <v>2762.67164</v>
      </c>
      <c r="G73" s="5">
        <f t="shared" si="4"/>
        <v>2762.67164</v>
      </c>
      <c r="H73" s="5">
        <f t="shared" si="4"/>
        <v>2762.67164</v>
      </c>
      <c r="I73" s="5">
        <f t="shared" si="4"/>
        <v>2762.67164</v>
      </c>
      <c r="J73" s="5">
        <f t="shared" si="4"/>
        <v>2762.67164</v>
      </c>
      <c r="K73" s="5">
        <f t="shared" si="4"/>
        <v>2762.67164</v>
      </c>
      <c r="L73" s="5">
        <f t="shared" si="4"/>
        <v>2762.67164</v>
      </c>
      <c r="M73" s="5">
        <f t="shared" si="4"/>
        <v>2762.67164</v>
      </c>
      <c r="N73" s="5">
        <f t="shared" si="4"/>
        <v>2762.67164</v>
      </c>
      <c r="O73" s="5">
        <f t="shared" si="4"/>
        <v>2762.67164</v>
      </c>
      <c r="P73" s="5">
        <f t="shared" si="4"/>
        <v>2762.67164</v>
      </c>
      <c r="Q73" s="5">
        <f t="shared" si="4"/>
        <v>2762.67164</v>
      </c>
      <c r="R73" s="5">
        <f>SUM(F73:Q73)</f>
        <v>33152.059679999998</v>
      </c>
    </row>
    <row r="74" spans="1:18" x14ac:dyDescent="0.2">
      <c r="A74" s="137"/>
      <c r="B74" s="139"/>
      <c r="C74" s="129"/>
      <c r="E74" s="5"/>
    </row>
    <row r="75" spans="1:18" x14ac:dyDescent="0.2">
      <c r="A75" s="137"/>
      <c r="B75" s="139"/>
      <c r="C75" s="154" t="s">
        <v>343</v>
      </c>
      <c r="E75" s="5"/>
    </row>
    <row r="76" spans="1:18" x14ac:dyDescent="0.2">
      <c r="A76" s="137"/>
      <c r="B76" s="139"/>
      <c r="C76" s="154" t="s">
        <v>344</v>
      </c>
      <c r="E76" s="5"/>
    </row>
    <row r="77" spans="1:18" x14ac:dyDescent="0.2">
      <c r="A77" s="137"/>
      <c r="B77" s="139"/>
      <c r="C77" s="154" t="s">
        <v>345</v>
      </c>
      <c r="E77" s="5"/>
    </row>
    <row r="78" spans="1:18" x14ac:dyDescent="0.2">
      <c r="A78" s="137"/>
      <c r="B78" s="139"/>
      <c r="C78" s="154" t="s">
        <v>346</v>
      </c>
      <c r="E78" s="5"/>
    </row>
    <row r="79" spans="1:18" x14ac:dyDescent="0.2">
      <c r="A79" s="137"/>
      <c r="B79" s="139"/>
      <c r="C79" s="154" t="s">
        <v>347</v>
      </c>
      <c r="E79" s="5"/>
    </row>
    <row r="80" spans="1:18" x14ac:dyDescent="0.2">
      <c r="A80" s="137"/>
      <c r="B80" s="139"/>
      <c r="C80" s="154" t="s">
        <v>348</v>
      </c>
      <c r="E80" s="5"/>
    </row>
    <row r="81" spans="1:18" x14ac:dyDescent="0.2">
      <c r="A81" s="137"/>
      <c r="B81" s="139"/>
      <c r="C81" s="129" t="s">
        <v>323</v>
      </c>
      <c r="E81" s="5"/>
    </row>
    <row r="82" spans="1:18" x14ac:dyDescent="0.2">
      <c r="A82" s="137"/>
      <c r="B82" s="139"/>
      <c r="C82" s="129"/>
      <c r="E82" s="5"/>
    </row>
    <row r="83" spans="1:18" x14ac:dyDescent="0.2">
      <c r="A83" s="137"/>
      <c r="B83" s="139"/>
      <c r="C83" s="129" t="s">
        <v>416</v>
      </c>
      <c r="E83" s="5"/>
    </row>
    <row r="84" spans="1:18" x14ac:dyDescent="0.2">
      <c r="A84" s="137"/>
      <c r="B84" s="139"/>
      <c r="C84" s="129"/>
      <c r="E84" s="5"/>
    </row>
    <row r="85" spans="1:18" ht="14.25" x14ac:dyDescent="0.2">
      <c r="A85" s="302"/>
      <c r="B85" s="139"/>
      <c r="C85" s="129"/>
      <c r="E85" s="5"/>
    </row>
    <row r="86" spans="1:18" x14ac:dyDescent="0.2">
      <c r="A86" s="301"/>
      <c r="B86" s="137"/>
      <c r="C86" s="155"/>
      <c r="E86" s="5"/>
    </row>
    <row r="87" spans="1:18" ht="15" x14ac:dyDescent="0.2">
      <c r="A87" s="300" t="s">
        <v>394</v>
      </c>
      <c r="B87" s="304"/>
      <c r="C87" s="305"/>
      <c r="E87" s="5"/>
      <c r="F87" s="386"/>
      <c r="G87" s="386"/>
      <c r="H87" s="386"/>
      <c r="I87" s="386"/>
      <c r="J87" s="386"/>
      <c r="K87" s="386"/>
      <c r="L87" s="386"/>
      <c r="M87" s="386"/>
      <c r="N87" s="386"/>
      <c r="O87" s="386"/>
      <c r="P87" s="386"/>
      <c r="Q87" s="386"/>
      <c r="R87" s="386"/>
    </row>
    <row r="88" spans="1:18" x14ac:dyDescent="0.2">
      <c r="A88" s="137"/>
      <c r="B88" s="138"/>
      <c r="C88" s="155"/>
      <c r="E88" s="5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86"/>
      <c r="R88" s="386"/>
    </row>
    <row r="89" spans="1:18" ht="14.25" x14ac:dyDescent="0.2">
      <c r="A89" s="156"/>
      <c r="B89" s="137" t="s">
        <v>23</v>
      </c>
      <c r="C89" s="155" t="s">
        <v>12</v>
      </c>
      <c r="E89" s="5"/>
      <c r="F89" s="134">
        <f t="shared" ref="F89:Q89" si="5">+F6+F7</f>
        <v>0</v>
      </c>
      <c r="G89" s="134">
        <f t="shared" si="5"/>
        <v>0</v>
      </c>
      <c r="H89" s="134">
        <f t="shared" si="5"/>
        <v>0</v>
      </c>
      <c r="I89" s="134">
        <f t="shared" si="5"/>
        <v>0</v>
      </c>
      <c r="J89" s="134">
        <f t="shared" si="5"/>
        <v>0</v>
      </c>
      <c r="K89" s="134">
        <f t="shared" si="5"/>
        <v>0</v>
      </c>
      <c r="L89" s="134">
        <f t="shared" si="5"/>
        <v>0</v>
      </c>
      <c r="M89" s="134">
        <f t="shared" si="5"/>
        <v>0</v>
      </c>
      <c r="N89" s="134">
        <f t="shared" si="5"/>
        <v>0</v>
      </c>
      <c r="O89" s="134">
        <f t="shared" si="5"/>
        <v>0</v>
      </c>
      <c r="P89" s="134">
        <f t="shared" si="5"/>
        <v>0</v>
      </c>
      <c r="Q89" s="134">
        <f t="shared" si="5"/>
        <v>0</v>
      </c>
      <c r="R89" s="134">
        <f t="shared" ref="R89:R98" si="6">SUM(F89:Q89)</f>
        <v>0</v>
      </c>
    </row>
    <row r="90" spans="1:18" ht="14.25" x14ac:dyDescent="0.2">
      <c r="A90" s="302"/>
      <c r="B90" s="138"/>
      <c r="C90" s="155" t="s">
        <v>26</v>
      </c>
      <c r="E90" s="5"/>
      <c r="F90" s="134">
        <f t="shared" ref="F90:Q90" si="7">+F8+F14+F22+F10+F9</f>
        <v>2452.2130299999999</v>
      </c>
      <c r="G90" s="134">
        <f t="shared" si="7"/>
        <v>2452.2130299999999</v>
      </c>
      <c r="H90" s="134">
        <f t="shared" si="7"/>
        <v>2452.2130299999999</v>
      </c>
      <c r="I90" s="134">
        <f t="shared" si="7"/>
        <v>2452.2130299999999</v>
      </c>
      <c r="J90" s="134">
        <f t="shared" si="7"/>
        <v>2452.2130299999999</v>
      </c>
      <c r="K90" s="134">
        <f t="shared" si="7"/>
        <v>2452.2130299999999</v>
      </c>
      <c r="L90" s="134">
        <f t="shared" si="7"/>
        <v>2452.2130299999999</v>
      </c>
      <c r="M90" s="134">
        <f t="shared" si="7"/>
        <v>2452.2130299999999</v>
      </c>
      <c r="N90" s="134">
        <f t="shared" si="7"/>
        <v>2452.2130299999999</v>
      </c>
      <c r="O90" s="134">
        <f t="shared" si="7"/>
        <v>2452.2130299999999</v>
      </c>
      <c r="P90" s="134">
        <f t="shared" si="7"/>
        <v>2452.2130299999999</v>
      </c>
      <c r="Q90" s="134">
        <f t="shared" si="7"/>
        <v>2452.2130299999999</v>
      </c>
      <c r="R90" s="134">
        <f t="shared" si="6"/>
        <v>29426.556359999991</v>
      </c>
    </row>
    <row r="91" spans="1:18" ht="14.25" x14ac:dyDescent="0.2">
      <c r="A91" s="302"/>
      <c r="B91" s="138"/>
      <c r="C91" s="155" t="s">
        <v>27</v>
      </c>
      <c r="E91" s="5"/>
      <c r="F91" s="134">
        <f t="shared" ref="F91:Q91" si="8">+F24+F28+F36</f>
        <v>4054.9571900000001</v>
      </c>
      <c r="G91" s="134">
        <f t="shared" si="8"/>
        <v>4054.9571900000001</v>
      </c>
      <c r="H91" s="134">
        <f t="shared" si="8"/>
        <v>4054.9571900000001</v>
      </c>
      <c r="I91" s="134">
        <f t="shared" si="8"/>
        <v>4054.9571900000001</v>
      </c>
      <c r="J91" s="134">
        <f t="shared" si="8"/>
        <v>4054.9571900000001</v>
      </c>
      <c r="K91" s="134">
        <f t="shared" si="8"/>
        <v>4054.9571900000001</v>
      </c>
      <c r="L91" s="134">
        <f t="shared" si="8"/>
        <v>4054.9571900000001</v>
      </c>
      <c r="M91" s="134">
        <f t="shared" si="8"/>
        <v>4054.9571900000001</v>
      </c>
      <c r="N91" s="134">
        <f t="shared" si="8"/>
        <v>4054.9571900000001</v>
      </c>
      <c r="O91" s="134">
        <f t="shared" si="8"/>
        <v>4054.9571900000001</v>
      </c>
      <c r="P91" s="134">
        <f t="shared" si="8"/>
        <v>4054.9571900000001</v>
      </c>
      <c r="Q91" s="134">
        <f t="shared" si="8"/>
        <v>4054.9571900000001</v>
      </c>
      <c r="R91" s="134">
        <f t="shared" si="6"/>
        <v>48659.486280000005</v>
      </c>
    </row>
    <row r="92" spans="1:18" ht="14.25" x14ac:dyDescent="0.2">
      <c r="A92" s="302"/>
      <c r="B92" s="137"/>
      <c r="C92" s="155" t="s">
        <v>28</v>
      </c>
      <c r="E92" s="5"/>
      <c r="F92" s="279">
        <f t="shared" ref="F92:Q92" si="9">+F40+F48</f>
        <v>783.25984000000005</v>
      </c>
      <c r="G92" s="279">
        <f t="shared" si="9"/>
        <v>783.25984000000005</v>
      </c>
      <c r="H92" s="279">
        <f t="shared" si="9"/>
        <v>783.25984000000005</v>
      </c>
      <c r="I92" s="279">
        <f t="shared" si="9"/>
        <v>783.25984000000005</v>
      </c>
      <c r="J92" s="279">
        <f t="shared" si="9"/>
        <v>783.25984000000005</v>
      </c>
      <c r="K92" s="279">
        <f t="shared" si="9"/>
        <v>783.25984000000005</v>
      </c>
      <c r="L92" s="279">
        <f t="shared" si="9"/>
        <v>783.25984000000005</v>
      </c>
      <c r="M92" s="279">
        <f t="shared" si="9"/>
        <v>783.25984000000005</v>
      </c>
      <c r="N92" s="279">
        <f t="shared" si="9"/>
        <v>783.25984000000005</v>
      </c>
      <c r="O92" s="279">
        <f t="shared" si="9"/>
        <v>783.25984000000005</v>
      </c>
      <c r="P92" s="279">
        <f t="shared" si="9"/>
        <v>783.25984000000005</v>
      </c>
      <c r="Q92" s="279">
        <f t="shared" si="9"/>
        <v>783.25984000000005</v>
      </c>
      <c r="R92" s="279">
        <f t="shared" si="6"/>
        <v>9399.1180800000002</v>
      </c>
    </row>
    <row r="93" spans="1:18" ht="14.25" x14ac:dyDescent="0.2">
      <c r="A93" s="302"/>
      <c r="B93" s="137"/>
      <c r="C93" s="155"/>
      <c r="E93" s="5"/>
      <c r="F93" s="134">
        <f t="shared" ref="F93:H93" si="10">SUM(F89:F92)</f>
        <v>7290.4300599999997</v>
      </c>
      <c r="G93" s="134">
        <f t="shared" si="10"/>
        <v>7290.4300599999997</v>
      </c>
      <c r="H93" s="134">
        <f t="shared" si="10"/>
        <v>7290.4300599999997</v>
      </c>
      <c r="I93" s="134">
        <f t="shared" ref="I93:Q93" si="11">SUM(I89:I92)</f>
        <v>7290.4300599999997</v>
      </c>
      <c r="J93" s="134">
        <f t="shared" si="11"/>
        <v>7290.4300599999997</v>
      </c>
      <c r="K93" s="134">
        <f t="shared" si="11"/>
        <v>7290.4300599999997</v>
      </c>
      <c r="L93" s="134">
        <f t="shared" si="11"/>
        <v>7290.4300599999997</v>
      </c>
      <c r="M93" s="134">
        <f t="shared" si="11"/>
        <v>7290.4300599999997</v>
      </c>
      <c r="N93" s="134">
        <f t="shared" si="11"/>
        <v>7290.4300599999997</v>
      </c>
      <c r="O93" s="134">
        <f t="shared" si="11"/>
        <v>7290.4300599999997</v>
      </c>
      <c r="P93" s="134">
        <f t="shared" si="11"/>
        <v>7290.4300599999997</v>
      </c>
      <c r="Q93" s="134">
        <f t="shared" si="11"/>
        <v>7290.4300599999997</v>
      </c>
      <c r="R93" s="134">
        <f t="shared" si="6"/>
        <v>87485.16072</v>
      </c>
    </row>
    <row r="94" spans="1:18" ht="14.25" x14ac:dyDescent="0.2">
      <c r="A94" s="302"/>
      <c r="B94" s="137"/>
      <c r="C94" s="155"/>
      <c r="E94" s="5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</row>
    <row r="95" spans="1:18" ht="14.25" x14ac:dyDescent="0.2">
      <c r="A95" s="302"/>
      <c r="B95" s="139" t="s">
        <v>24</v>
      </c>
      <c r="C95" s="155" t="s">
        <v>26</v>
      </c>
      <c r="E95" s="5"/>
      <c r="F95" s="134">
        <f t="shared" ref="F95:Q95" si="12">F61+F53</f>
        <v>1343.77684</v>
      </c>
      <c r="G95" s="134">
        <f t="shared" si="12"/>
        <v>1343.77684</v>
      </c>
      <c r="H95" s="134">
        <f t="shared" si="12"/>
        <v>1343.77684</v>
      </c>
      <c r="I95" s="134">
        <f t="shared" si="12"/>
        <v>1343.77684</v>
      </c>
      <c r="J95" s="134">
        <f t="shared" si="12"/>
        <v>1343.77684</v>
      </c>
      <c r="K95" s="134">
        <f t="shared" si="12"/>
        <v>1343.77684</v>
      </c>
      <c r="L95" s="134">
        <f t="shared" si="12"/>
        <v>1343.77684</v>
      </c>
      <c r="M95" s="134">
        <f t="shared" si="12"/>
        <v>1343.77684</v>
      </c>
      <c r="N95" s="134">
        <f t="shared" si="12"/>
        <v>1343.77684</v>
      </c>
      <c r="O95" s="134">
        <f t="shared" si="12"/>
        <v>1343.77684</v>
      </c>
      <c r="P95" s="134">
        <f t="shared" si="12"/>
        <v>1343.77684</v>
      </c>
      <c r="Q95" s="134">
        <f t="shared" si="12"/>
        <v>1343.77684</v>
      </c>
      <c r="R95" s="134">
        <f t="shared" si="6"/>
        <v>16125.322080000004</v>
      </c>
    </row>
    <row r="96" spans="1:18" ht="14.25" x14ac:dyDescent="0.2">
      <c r="A96" s="302"/>
      <c r="B96" s="139"/>
      <c r="C96" s="155" t="s">
        <v>27</v>
      </c>
      <c r="E96" s="5"/>
      <c r="F96" s="134">
        <f t="shared" ref="F96:Q96" si="13">+F65+F73</f>
        <v>2762.67164</v>
      </c>
      <c r="G96" s="134">
        <f t="shared" si="13"/>
        <v>2762.67164</v>
      </c>
      <c r="H96" s="134">
        <f t="shared" si="13"/>
        <v>2762.67164</v>
      </c>
      <c r="I96" s="134">
        <f t="shared" si="13"/>
        <v>2762.67164</v>
      </c>
      <c r="J96" s="134">
        <f t="shared" si="13"/>
        <v>2762.67164</v>
      </c>
      <c r="K96" s="134">
        <f t="shared" si="13"/>
        <v>2762.67164</v>
      </c>
      <c r="L96" s="134">
        <f t="shared" si="13"/>
        <v>2762.67164</v>
      </c>
      <c r="M96" s="134">
        <f t="shared" si="13"/>
        <v>2762.67164</v>
      </c>
      <c r="N96" s="134">
        <f t="shared" si="13"/>
        <v>2762.67164</v>
      </c>
      <c r="O96" s="134">
        <f t="shared" si="13"/>
        <v>2762.67164</v>
      </c>
      <c r="P96" s="134">
        <f t="shared" si="13"/>
        <v>2762.67164</v>
      </c>
      <c r="Q96" s="134">
        <f t="shared" si="13"/>
        <v>2762.67164</v>
      </c>
      <c r="R96" s="134">
        <f t="shared" si="6"/>
        <v>33152.059679999998</v>
      </c>
    </row>
    <row r="97" spans="1:18" ht="14.25" x14ac:dyDescent="0.2">
      <c r="A97" s="302"/>
      <c r="B97" s="139"/>
      <c r="C97" s="155" t="s">
        <v>28</v>
      </c>
      <c r="E97" s="5"/>
      <c r="F97" s="135">
        <f t="shared" ref="F97:Q97" si="14">+F81</f>
        <v>0</v>
      </c>
      <c r="G97" s="135">
        <f t="shared" si="14"/>
        <v>0</v>
      </c>
      <c r="H97" s="135">
        <f t="shared" si="14"/>
        <v>0</v>
      </c>
      <c r="I97" s="135">
        <f t="shared" si="14"/>
        <v>0</v>
      </c>
      <c r="J97" s="135">
        <f t="shared" si="14"/>
        <v>0</v>
      </c>
      <c r="K97" s="135">
        <f t="shared" si="14"/>
        <v>0</v>
      </c>
      <c r="L97" s="135">
        <f t="shared" si="14"/>
        <v>0</v>
      </c>
      <c r="M97" s="135">
        <f t="shared" si="14"/>
        <v>0</v>
      </c>
      <c r="N97" s="135">
        <f t="shared" si="14"/>
        <v>0</v>
      </c>
      <c r="O97" s="135">
        <f t="shared" si="14"/>
        <v>0</v>
      </c>
      <c r="P97" s="135">
        <f t="shared" si="14"/>
        <v>0</v>
      </c>
      <c r="Q97" s="135">
        <f t="shared" si="14"/>
        <v>0</v>
      </c>
      <c r="R97" s="135">
        <f t="shared" si="6"/>
        <v>0</v>
      </c>
    </row>
    <row r="98" spans="1:18" ht="14.25" x14ac:dyDescent="0.2">
      <c r="A98" s="302"/>
      <c r="B98" s="139"/>
      <c r="C98" s="129" t="s">
        <v>416</v>
      </c>
      <c r="E98" s="5"/>
      <c r="F98" s="279">
        <f t="shared" ref="F98:Q98" si="15">+F83</f>
        <v>0</v>
      </c>
      <c r="G98" s="279">
        <f t="shared" si="15"/>
        <v>0</v>
      </c>
      <c r="H98" s="279">
        <f t="shared" si="15"/>
        <v>0</v>
      </c>
      <c r="I98" s="279">
        <f t="shared" si="15"/>
        <v>0</v>
      </c>
      <c r="J98" s="279">
        <f t="shared" si="15"/>
        <v>0</v>
      </c>
      <c r="K98" s="279">
        <f t="shared" si="15"/>
        <v>0</v>
      </c>
      <c r="L98" s="279">
        <f t="shared" si="15"/>
        <v>0</v>
      </c>
      <c r="M98" s="279">
        <f t="shared" si="15"/>
        <v>0</v>
      </c>
      <c r="N98" s="279">
        <f t="shared" si="15"/>
        <v>0</v>
      </c>
      <c r="O98" s="279">
        <f t="shared" si="15"/>
        <v>0</v>
      </c>
      <c r="P98" s="279">
        <f t="shared" si="15"/>
        <v>0</v>
      </c>
      <c r="Q98" s="279">
        <f t="shared" si="15"/>
        <v>0</v>
      </c>
      <c r="R98" s="279">
        <f t="shared" si="6"/>
        <v>0</v>
      </c>
    </row>
    <row r="99" spans="1:18" ht="14.25" x14ac:dyDescent="0.2">
      <c r="A99" s="302"/>
      <c r="B99" s="139"/>
      <c r="C99" s="155"/>
      <c r="E99" s="5"/>
      <c r="F99" s="134">
        <f t="shared" ref="F99:R99" si="16">SUM(F95:F98)</f>
        <v>4106.44848</v>
      </c>
      <c r="G99" s="134">
        <f t="shared" si="16"/>
        <v>4106.44848</v>
      </c>
      <c r="H99" s="134">
        <f t="shared" si="16"/>
        <v>4106.44848</v>
      </c>
      <c r="I99" s="134">
        <f t="shared" si="16"/>
        <v>4106.44848</v>
      </c>
      <c r="J99" s="134">
        <f t="shared" si="16"/>
        <v>4106.44848</v>
      </c>
      <c r="K99" s="134">
        <f t="shared" si="16"/>
        <v>4106.44848</v>
      </c>
      <c r="L99" s="134">
        <f t="shared" si="16"/>
        <v>4106.44848</v>
      </c>
      <c r="M99" s="134">
        <f t="shared" si="16"/>
        <v>4106.44848</v>
      </c>
      <c r="N99" s="134">
        <f t="shared" si="16"/>
        <v>4106.44848</v>
      </c>
      <c r="O99" s="134">
        <f t="shared" si="16"/>
        <v>4106.44848</v>
      </c>
      <c r="P99" s="134">
        <f t="shared" si="16"/>
        <v>4106.44848</v>
      </c>
      <c r="Q99" s="134">
        <f t="shared" si="16"/>
        <v>4106.44848</v>
      </c>
      <c r="R99" s="134">
        <f t="shared" si="16"/>
        <v>49277.381760000004</v>
      </c>
    </row>
    <row r="100" spans="1:18" ht="14.25" x14ac:dyDescent="0.2">
      <c r="A100" s="302"/>
      <c r="B100" s="139"/>
      <c r="C100" s="155"/>
      <c r="E100" s="5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79"/>
      <c r="R100" s="279"/>
    </row>
    <row r="101" spans="1:18" ht="14.25" x14ac:dyDescent="0.2">
      <c r="A101" s="302"/>
      <c r="B101" s="139"/>
      <c r="C101" s="139" t="s">
        <v>25</v>
      </c>
      <c r="E101" s="5"/>
      <c r="F101" s="134">
        <f t="shared" ref="F101:R101" si="17">+F99+F93</f>
        <v>11396.87854</v>
      </c>
      <c r="G101" s="134">
        <f t="shared" si="17"/>
        <v>11396.87854</v>
      </c>
      <c r="H101" s="134">
        <f t="shared" si="17"/>
        <v>11396.87854</v>
      </c>
      <c r="I101" s="134">
        <f t="shared" si="17"/>
        <v>11396.87854</v>
      </c>
      <c r="J101" s="134">
        <f t="shared" si="17"/>
        <v>11396.87854</v>
      </c>
      <c r="K101" s="134">
        <f t="shared" si="17"/>
        <v>11396.87854</v>
      </c>
      <c r="L101" s="134">
        <f t="shared" si="17"/>
        <v>11396.87854</v>
      </c>
      <c r="M101" s="134">
        <f t="shared" si="17"/>
        <v>11396.87854</v>
      </c>
      <c r="N101" s="134">
        <f t="shared" si="17"/>
        <v>11396.87854</v>
      </c>
      <c r="O101" s="134">
        <f t="shared" si="17"/>
        <v>11396.87854</v>
      </c>
      <c r="P101" s="134">
        <f t="shared" si="17"/>
        <v>11396.87854</v>
      </c>
      <c r="Q101" s="134">
        <f t="shared" si="17"/>
        <v>11396.87854</v>
      </c>
      <c r="R101" s="134">
        <f t="shared" si="17"/>
        <v>136762.54248</v>
      </c>
    </row>
    <row r="102" spans="1:18" ht="15" x14ac:dyDescent="0.25">
      <c r="A102" s="4"/>
      <c r="B102" s="3"/>
      <c r="C102" s="2"/>
      <c r="E102" s="5"/>
      <c r="F102" s="386"/>
      <c r="G102" s="386"/>
      <c r="H102" s="386"/>
      <c r="I102" s="386"/>
      <c r="J102" s="386"/>
      <c r="K102" s="386"/>
      <c r="L102" s="386"/>
      <c r="M102" s="386"/>
      <c r="N102" s="386"/>
      <c r="O102" s="386"/>
      <c r="P102" s="386"/>
      <c r="Q102" s="386"/>
      <c r="R102" s="386"/>
    </row>
  </sheetData>
  <phoneticPr fontId="0" type="noConversion"/>
  <printOptions horizontalCentered="1"/>
  <pageMargins left="0.5" right="0.5" top="0.5" bottom="0.5" header="0.25" footer="0.25"/>
  <pageSetup scale="45" fitToHeight="3" orientation="landscape" r:id="rId1"/>
  <headerFooter alignWithMargins="0">
    <oddFooter>&amp;C&amp;"Tahoma,Regular"&amp;8&amp;F &amp;D &amp;T&amp;R&amp;"Tahoma,Regular"&amp;8&amp;A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39997558519241921"/>
  </sheetPr>
  <dimension ref="A1:Q109"/>
  <sheetViews>
    <sheetView zoomScale="85" zoomScaleNormal="85" workbookViewId="0">
      <pane xSplit="4" ySplit="4" topLeftCell="E5" activePane="bottomRight" state="frozen"/>
      <selection activeCell="G240" sqref="G240"/>
      <selection pane="topRight" activeCell="G240" sqref="G240"/>
      <selection pane="bottomLeft" activeCell="G240" sqref="G240"/>
      <selection pane="bottomRight" activeCell="J29" sqref="J29"/>
    </sheetView>
  </sheetViews>
  <sheetFormatPr defaultColWidth="8.85546875" defaultRowHeight="12.75" x14ac:dyDescent="0.2"/>
  <cols>
    <col min="1" max="1" width="13.7109375" style="12" customWidth="1"/>
    <col min="2" max="2" width="8.85546875" style="12" customWidth="1"/>
    <col min="3" max="3" width="32.7109375" style="12" bestFit="1" customWidth="1"/>
    <col min="4" max="4" width="9.7109375" style="12" bestFit="1" customWidth="1"/>
    <col min="5" max="16" width="14.7109375" style="12" customWidth="1"/>
    <col min="17" max="17" width="14.7109375" style="241" customWidth="1"/>
    <col min="18" max="18" width="14.7109375" style="12" customWidth="1"/>
    <col min="19" max="16384" width="8.85546875" style="12"/>
  </cols>
  <sheetData>
    <row r="1" spans="1:17" ht="14.25" x14ac:dyDescent="0.2">
      <c r="A1" s="11" t="s">
        <v>261</v>
      </c>
    </row>
    <row r="2" spans="1:17" ht="14.25" x14ac:dyDescent="0.2">
      <c r="A2" s="11"/>
    </row>
    <row r="3" spans="1:17" x14ac:dyDescent="0.2">
      <c r="E3" s="13">
        <f>'Input - Rates'!$I$8</f>
        <v>2017</v>
      </c>
      <c r="F3" s="13">
        <f>'Input - Rates'!$I$8</f>
        <v>2017</v>
      </c>
      <c r="G3" s="13">
        <f>'Input - Rates'!$I$8</f>
        <v>2017</v>
      </c>
      <c r="H3" s="13">
        <f>'Input - Rates'!$I$8+1</f>
        <v>2018</v>
      </c>
      <c r="I3" s="13">
        <f>'Input - Rates'!$I$8+1</f>
        <v>2018</v>
      </c>
      <c r="J3" s="13">
        <f>'Input - Rates'!$I$8+1</f>
        <v>2018</v>
      </c>
      <c r="K3" s="13">
        <f>'Input - Rates'!$I$8+1</f>
        <v>2018</v>
      </c>
      <c r="L3" s="13">
        <f>'Input - Rates'!$I$8+1</f>
        <v>2018</v>
      </c>
      <c r="M3" s="13">
        <f>'Input - Rates'!$I$8+1</f>
        <v>2018</v>
      </c>
      <c r="N3" s="13">
        <f>'Input - Rates'!$I$8+1</f>
        <v>2018</v>
      </c>
      <c r="O3" s="13">
        <f>'Input - Rates'!$I$8+1</f>
        <v>2018</v>
      </c>
      <c r="P3" s="13">
        <f>'Input - Rates'!$I$8+1</f>
        <v>2018</v>
      </c>
      <c r="Q3" s="13" t="s">
        <v>266</v>
      </c>
    </row>
    <row r="4" spans="1:17" x14ac:dyDescent="0.2">
      <c r="A4" s="241"/>
      <c r="B4" s="241"/>
      <c r="C4" s="241"/>
      <c r="D4" s="241"/>
      <c r="E4" s="13" t="s">
        <v>10</v>
      </c>
      <c r="F4" s="13" t="s">
        <v>11</v>
      </c>
      <c r="G4" s="13" t="s">
        <v>0</v>
      </c>
      <c r="H4" s="13" t="s">
        <v>1</v>
      </c>
      <c r="I4" s="13" t="s">
        <v>2</v>
      </c>
      <c r="J4" s="13" t="s">
        <v>3</v>
      </c>
      <c r="K4" s="13" t="s">
        <v>4</v>
      </c>
      <c r="L4" s="13" t="s">
        <v>5</v>
      </c>
      <c r="M4" s="13" t="s">
        <v>6</v>
      </c>
      <c r="N4" s="13" t="s">
        <v>7</v>
      </c>
      <c r="O4" s="13" t="s">
        <v>8</v>
      </c>
      <c r="P4" s="13" t="s">
        <v>9</v>
      </c>
      <c r="Q4" s="13"/>
    </row>
    <row r="5" spans="1:17" x14ac:dyDescent="0.2">
      <c r="D5" s="12" t="s">
        <v>259</v>
      </c>
    </row>
    <row r="6" spans="1:17" ht="14.25" x14ac:dyDescent="0.2">
      <c r="A6" s="156"/>
      <c r="B6" s="137" t="s">
        <v>23</v>
      </c>
      <c r="C6" s="129" t="s">
        <v>386</v>
      </c>
      <c r="D6" s="91">
        <f>+'Input - Rates'!D9</f>
        <v>0.68448000000000009</v>
      </c>
      <c r="E6" s="70">
        <f>(+$D6*Volumes!D6)</f>
        <v>8868.4521010952831</v>
      </c>
      <c r="F6" s="70">
        <f>(+$D6*Volumes!E6)</f>
        <v>14855.737135444255</v>
      </c>
      <c r="G6" s="70">
        <f>(+$D6*Volumes!F6)</f>
        <v>20275.281316658075</v>
      </c>
      <c r="H6" s="70">
        <f>(+$D6*Volumes!G6)</f>
        <v>20158.490245504694</v>
      </c>
      <c r="I6" s="70">
        <f>(+$D6*Volumes!H6)</f>
        <v>16504.006432464132</v>
      </c>
      <c r="J6" s="70">
        <f>(+$D6*Volumes!I6)</f>
        <v>14955.662324783028</v>
      </c>
      <c r="K6" s="70">
        <f>(+$D6*Volumes!J6)</f>
        <v>11203.802464696517</v>
      </c>
      <c r="L6" s="70">
        <f>(+$D6*Volumes!K6)</f>
        <v>7552.1556413972676</v>
      </c>
      <c r="M6" s="70">
        <f>(+$D6*Volumes!L6)</f>
        <v>5468.8122360621319</v>
      </c>
      <c r="N6" s="70">
        <f>(+$D6*Volumes!M6)</f>
        <v>4610.5767383802995</v>
      </c>
      <c r="O6" s="70">
        <f>(+$D6*Volumes!N6)</f>
        <v>4587.554793993655</v>
      </c>
      <c r="P6" s="70">
        <f>(+$D6*Volumes!O6)</f>
        <v>4775.533076850912</v>
      </c>
      <c r="Q6" s="70">
        <f>SUM(E6:P6)</f>
        <v>133816.06450733024</v>
      </c>
    </row>
    <row r="7" spans="1:17" s="241" customFormat="1" ht="14.25" x14ac:dyDescent="0.2">
      <c r="A7" s="156"/>
      <c r="B7" s="137"/>
      <c r="C7" s="129" t="s">
        <v>387</v>
      </c>
      <c r="D7" s="91">
        <f>+'Input - Rates'!D10</f>
        <v>0.4145399999999998</v>
      </c>
      <c r="E7" s="70">
        <f>(+$D7*Volumes!D7)</f>
        <v>1300382.5651411968</v>
      </c>
      <c r="F7" s="70">
        <f>(+$D7*Volumes!E7)</f>
        <v>2435623.8056623344</v>
      </c>
      <c r="G7" s="70">
        <f>(+$D7*Volumes!F7)</f>
        <v>3441168.1906181215</v>
      </c>
      <c r="H7" s="70">
        <f>(+$D7*Volumes!G7)</f>
        <v>3402296.2555544875</v>
      </c>
      <c r="I7" s="70">
        <f>(+$D7*Volumes!H7)</f>
        <v>2752713.8181992788</v>
      </c>
      <c r="J7" s="70">
        <f>(+$D7*Volumes!I7)</f>
        <v>2413670.7919941107</v>
      </c>
      <c r="K7" s="70">
        <f>(+$D7*Volumes!J7)</f>
        <v>1718042.0121139972</v>
      </c>
      <c r="L7" s="70">
        <f>(+$D7*Volumes!K7)</f>
        <v>1024831.6903154829</v>
      </c>
      <c r="M7" s="70">
        <f>(+$D7*Volumes!L7)</f>
        <v>644788.16627890815</v>
      </c>
      <c r="N7" s="70">
        <f>(+$D7*Volumes!M7)</f>
        <v>538998.51417283167</v>
      </c>
      <c r="O7" s="70">
        <f>(+$D7*Volumes!N7)</f>
        <v>536690.52439460112</v>
      </c>
      <c r="P7" s="70">
        <f>(+$D7*Volumes!O7)</f>
        <v>589579.05616035406</v>
      </c>
      <c r="Q7" s="70">
        <f t="shared" ref="Q7:Q70" si="0">SUM(E7:P7)</f>
        <v>20798785.390605707</v>
      </c>
    </row>
    <row r="8" spans="1:17" x14ac:dyDescent="0.2">
      <c r="A8" s="137"/>
      <c r="B8" s="137"/>
      <c r="C8" s="155" t="s">
        <v>388</v>
      </c>
      <c r="D8" s="91">
        <f>+'Input - Rates'!D11</f>
        <v>0.68406999999999973</v>
      </c>
      <c r="E8" s="70">
        <f>(+$D8*Volumes!D8)</f>
        <v>1953.1946081727333</v>
      </c>
      <c r="F8" s="70">
        <f>(+$D8*Volumes!E8)</f>
        <v>3530.6192874802991</v>
      </c>
      <c r="G8" s="70">
        <f>(+$D8*Volumes!F8)</f>
        <v>4994.7498343984435</v>
      </c>
      <c r="H8" s="70">
        <f>(+$D8*Volumes!G8)</f>
        <v>4915.7768698635746</v>
      </c>
      <c r="I8" s="70">
        <f>(+$D8*Volumes!H8)</f>
        <v>3746.891499872444</v>
      </c>
      <c r="J8" s="70">
        <f>(+$D8*Volumes!I8)</f>
        <v>3355.6105829573635</v>
      </c>
      <c r="K8" s="70">
        <f>(+$D8*Volumes!J8)</f>
        <v>2449.5508634530738</v>
      </c>
      <c r="L8" s="70">
        <f>(+$D8*Volumes!K8)</f>
        <v>1511.5107257954685</v>
      </c>
      <c r="M8" s="70">
        <f>(+$D8*Volumes!L8)</f>
        <v>1063.5378493536027</v>
      </c>
      <c r="N8" s="70">
        <f>(+$D8*Volumes!M8)</f>
        <v>1203.3910933318991</v>
      </c>
      <c r="O8" s="70">
        <f>(+$D8*Volumes!N8)</f>
        <v>1199.9096865426586</v>
      </c>
      <c r="P8" s="70">
        <f>(+$D8*Volumes!O8)</f>
        <v>1223.1707811675892</v>
      </c>
      <c r="Q8" s="70">
        <f t="shared" si="0"/>
        <v>31147.913682389149</v>
      </c>
    </row>
    <row r="9" spans="1:17" s="241" customFormat="1" x14ac:dyDescent="0.2">
      <c r="A9" s="137"/>
      <c r="B9" s="137"/>
      <c r="C9" s="155" t="s">
        <v>16</v>
      </c>
      <c r="D9" s="91">
        <f>+'Input - Rates'!D12</f>
        <v>0.41858000000000012</v>
      </c>
      <c r="E9" s="70">
        <f>(+$D9*Volumes!D9)</f>
        <v>442211.82300917618</v>
      </c>
      <c r="F9" s="70">
        <f>(+$D9*Volumes!E9)</f>
        <v>790588.12597193196</v>
      </c>
      <c r="G9" s="70">
        <f>(+$D9*Volumes!F9)</f>
        <v>1112641.4062511728</v>
      </c>
      <c r="H9" s="70">
        <f>(+$D9*Volumes!G9)</f>
        <v>1106893.1701221436</v>
      </c>
      <c r="I9" s="70">
        <f>(+$D9*Volumes!H9)</f>
        <v>898251.40346357203</v>
      </c>
      <c r="J9" s="70">
        <f>(+$D9*Volumes!I9)</f>
        <v>791606.87797272077</v>
      </c>
      <c r="K9" s="70">
        <f>(+$D9*Volumes!J9)</f>
        <v>573903.06890498486</v>
      </c>
      <c r="L9" s="70">
        <f>(+$D9*Volumes!K9)</f>
        <v>369401.86890701333</v>
      </c>
      <c r="M9" s="70">
        <f>(+$D9*Volumes!L9)</f>
        <v>264571.10168251424</v>
      </c>
      <c r="N9" s="70">
        <f>(+$D9*Volumes!M9)</f>
        <v>239081.23324568992</v>
      </c>
      <c r="O9" s="70">
        <f>(+$D9*Volumes!N9)</f>
        <v>237890.66559861987</v>
      </c>
      <c r="P9" s="70">
        <f>(+$D9*Volumes!O9)</f>
        <v>243769.39258992052</v>
      </c>
      <c r="Q9" s="70">
        <f t="shared" si="0"/>
        <v>7070810.1377194598</v>
      </c>
    </row>
    <row r="10" spans="1:17" s="241" customFormat="1" x14ac:dyDescent="0.2">
      <c r="A10" s="137"/>
      <c r="B10" s="137"/>
      <c r="C10" s="155" t="s">
        <v>251</v>
      </c>
      <c r="D10" s="91">
        <f>+'Input - Rates'!D13</f>
        <v>0.25419999999999981</v>
      </c>
      <c r="E10" s="70">
        <f>(+$D10*Volumes!D10)</f>
        <v>8505.5587910235026</v>
      </c>
      <c r="F10" s="70">
        <f>(+$D10*Volumes!E10)</f>
        <v>16691.473783701986</v>
      </c>
      <c r="G10" s="70">
        <f>(+$D10*Volumes!F10)</f>
        <v>24418.374710055323</v>
      </c>
      <c r="H10" s="70">
        <f>(+$D10*Volumes!G10)</f>
        <v>22618.333092089491</v>
      </c>
      <c r="I10" s="70">
        <f>(+$D10*Volumes!H10)</f>
        <v>18551.927242275076</v>
      </c>
      <c r="J10" s="70">
        <f>(+$D10*Volumes!I10)</f>
        <v>15969.848490395692</v>
      </c>
      <c r="K10" s="70">
        <f>(+$D10*Volumes!J10)</f>
        <v>11086.813199382192</v>
      </c>
      <c r="L10" s="70">
        <f>(+$D10*Volumes!K10)</f>
        <v>6318.0812316230458</v>
      </c>
      <c r="M10" s="70">
        <f>(+$D10*Volumes!L10)</f>
        <v>4023.5746608355234</v>
      </c>
      <c r="N10" s="70">
        <f>(+$D10*Volumes!M10)</f>
        <v>975.66371120214308</v>
      </c>
      <c r="O10" s="70">
        <f>(+$D10*Volumes!N10)</f>
        <v>981.68300558724877</v>
      </c>
      <c r="P10" s="70">
        <f>(+$D10*Volumes!O10)</f>
        <v>1308.1948787559365</v>
      </c>
      <c r="Q10" s="70">
        <f t="shared" si="0"/>
        <v>131449.52679692715</v>
      </c>
    </row>
    <row r="11" spans="1:17" x14ac:dyDescent="0.2">
      <c r="A11" s="137"/>
      <c r="B11" s="137"/>
      <c r="C11" s="155"/>
      <c r="D11" s="91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>
        <f t="shared" si="0"/>
        <v>0</v>
      </c>
    </row>
    <row r="12" spans="1:17" x14ac:dyDescent="0.2">
      <c r="A12" s="370"/>
      <c r="B12" s="137"/>
      <c r="C12" s="154" t="s">
        <v>295</v>
      </c>
      <c r="D12" s="91">
        <f>+'Input - Rates'!D15</f>
        <v>0.30164000000000019</v>
      </c>
      <c r="E12" s="70">
        <f>(+$D12*Volumes!D12)</f>
        <v>38405.546735543008</v>
      </c>
      <c r="F12" s="70">
        <f>(+$D12*Volumes!E12)</f>
        <v>59129.338014175126</v>
      </c>
      <c r="G12" s="70">
        <f>(+$D12*Volumes!F12)</f>
        <v>79306.620119572093</v>
      </c>
      <c r="H12" s="70">
        <f>(+$D12*Volumes!G12)</f>
        <v>77458.646265123971</v>
      </c>
      <c r="I12" s="70">
        <f>(+$D12*Volumes!H12)</f>
        <v>64750.830607005868</v>
      </c>
      <c r="J12" s="70">
        <f>(+$D12*Volumes!I12)</f>
        <v>59320.281561360316</v>
      </c>
      <c r="K12" s="70">
        <f>(+$D12*Volumes!J12)</f>
        <v>46426.693893607087</v>
      </c>
      <c r="L12" s="70">
        <f>(+$D12*Volumes!K12)</f>
        <v>34973.174258636216</v>
      </c>
      <c r="M12" s="70">
        <f>(+$D12*Volumes!L12)</f>
        <v>27656.727144671444</v>
      </c>
      <c r="N12" s="70">
        <f>(+$D12*Volumes!M12)</f>
        <v>23101.182162238045</v>
      </c>
      <c r="O12" s="70">
        <f>(+$D12*Volumes!N12)</f>
        <v>23060.049001100637</v>
      </c>
      <c r="P12" s="70">
        <f>(+$D12*Volumes!O12)</f>
        <v>23048.332753806415</v>
      </c>
      <c r="Q12" s="70">
        <f t="shared" si="0"/>
        <v>556637.42251684004</v>
      </c>
    </row>
    <row r="13" spans="1:17" x14ac:dyDescent="0.2">
      <c r="A13" s="370"/>
      <c r="B13" s="137"/>
      <c r="C13" s="154" t="s">
        <v>296</v>
      </c>
      <c r="D13" s="91">
        <f>+'Input - Rates'!D16</f>
        <v>0.26579000000000003</v>
      </c>
      <c r="E13" s="73">
        <f>(+$D13*Volumes!D13)</f>
        <v>33417.428382824306</v>
      </c>
      <c r="F13" s="73">
        <f>(+$D13*Volumes!E13)</f>
        <v>51449.610443478836</v>
      </c>
      <c r="G13" s="73">
        <f>(+$D13*Volumes!F13)</f>
        <v>69006.264026882433</v>
      </c>
      <c r="H13" s="73">
        <f>(+$D13*Volumes!G13)</f>
        <v>67398.305302597422</v>
      </c>
      <c r="I13" s="73">
        <f>(+$D13*Volumes!H13)</f>
        <v>56340.982708507538</v>
      </c>
      <c r="J13" s="73">
        <f>(+$D13*Volumes!I13)</f>
        <v>51615.754213209846</v>
      </c>
      <c r="K13" s="73">
        <f>(+$D13*Volumes!J13)</f>
        <v>40396.78770684178</v>
      </c>
      <c r="L13" s="73">
        <f>(+$D13*Volumes!K13)</f>
        <v>30430.852974328482</v>
      </c>
      <c r="M13" s="73">
        <f>(+$D13*Volumes!L13)</f>
        <v>24064.66714364049</v>
      </c>
      <c r="N13" s="73">
        <f>(+$D13*Volumes!M13)</f>
        <v>20100.79704843065</v>
      </c>
      <c r="O13" s="73">
        <f>(+$D13*Volumes!N13)</f>
        <v>20065.006268626534</v>
      </c>
      <c r="P13" s="73">
        <f>(+$D13*Volumes!O13)</f>
        <v>20054.811729343804</v>
      </c>
      <c r="Q13" s="73">
        <f t="shared" si="0"/>
        <v>484341.26794871211</v>
      </c>
    </row>
    <row r="14" spans="1:17" x14ac:dyDescent="0.2">
      <c r="A14" s="370"/>
      <c r="B14" s="137"/>
      <c r="C14" s="155" t="s">
        <v>326</v>
      </c>
      <c r="D14" s="91">
        <f>+'Input - Rates'!D17</f>
        <v>0</v>
      </c>
      <c r="E14" s="70">
        <f t="shared" ref="E14:P14" si="1">SUM(E12:E13)</f>
        <v>71822.975118367322</v>
      </c>
      <c r="F14" s="70">
        <f t="shared" si="1"/>
        <v>110578.94845765395</v>
      </c>
      <c r="G14" s="70">
        <f t="shared" si="1"/>
        <v>148312.88414645451</v>
      </c>
      <c r="H14" s="70">
        <f t="shared" si="1"/>
        <v>144856.95156772138</v>
      </c>
      <c r="I14" s="70">
        <f t="shared" si="1"/>
        <v>121091.8133155134</v>
      </c>
      <c r="J14" s="70">
        <f t="shared" si="1"/>
        <v>110936.03577457016</v>
      </c>
      <c r="K14" s="70">
        <f t="shared" si="1"/>
        <v>86823.481600448868</v>
      </c>
      <c r="L14" s="70">
        <f t="shared" si="1"/>
        <v>65404.027232964698</v>
      </c>
      <c r="M14" s="70">
        <f t="shared" si="1"/>
        <v>51721.394288311931</v>
      </c>
      <c r="N14" s="70">
        <f t="shared" si="1"/>
        <v>43201.979210668695</v>
      </c>
      <c r="O14" s="70">
        <f t="shared" si="1"/>
        <v>43125.055269727171</v>
      </c>
      <c r="P14" s="70">
        <f t="shared" si="1"/>
        <v>43103.144483150216</v>
      </c>
      <c r="Q14" s="70">
        <f t="shared" si="0"/>
        <v>1040978.6904655524</v>
      </c>
    </row>
    <row r="15" spans="1:17" x14ac:dyDescent="0.2">
      <c r="A15" s="370"/>
      <c r="B15" s="137"/>
      <c r="C15" s="155"/>
      <c r="D15" s="91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>
        <f t="shared" si="0"/>
        <v>0</v>
      </c>
    </row>
    <row r="16" spans="1:17" x14ac:dyDescent="0.2">
      <c r="A16" s="370"/>
      <c r="B16" s="137"/>
      <c r="C16" s="154" t="s">
        <v>297</v>
      </c>
      <c r="D16" s="91">
        <f>+'Input - Rates'!D19</f>
        <v>0.11876999999999993</v>
      </c>
      <c r="E16" s="70">
        <f>(+$D16*Volumes!D16)</f>
        <v>3284.012816699124</v>
      </c>
      <c r="F16" s="70">
        <f>(+$D16*Volumes!E16)</f>
        <v>4970.2899998961057</v>
      </c>
      <c r="G16" s="70">
        <f>(+$D16*Volumes!F16)</f>
        <v>6563.698052236231</v>
      </c>
      <c r="H16" s="70">
        <f>(+$D16*Volumes!G16)</f>
        <v>6479.9572330519441</v>
      </c>
      <c r="I16" s="70">
        <f>(+$D16*Volumes!H16)</f>
        <v>5344.8856852563249</v>
      </c>
      <c r="J16" s="70">
        <f>(+$D16*Volumes!I16)</f>
        <v>4924.4382958934129</v>
      </c>
      <c r="K16" s="70">
        <f>(+$D16*Volumes!J16)</f>
        <v>3823.9545353401063</v>
      </c>
      <c r="L16" s="70">
        <f>(+$D16*Volumes!K16)</f>
        <v>2870.1663145995681</v>
      </c>
      <c r="M16" s="70">
        <f>(+$D16*Volumes!L16)</f>
        <v>2324.5866065301652</v>
      </c>
      <c r="N16" s="70">
        <f>(+$D16*Volumes!M16)</f>
        <v>1579.6046049704528</v>
      </c>
      <c r="O16" s="70">
        <f>(+$D16*Volumes!N16)</f>
        <v>1050.6086774575263</v>
      </c>
      <c r="P16" s="70">
        <f>(+$D16*Volumes!O16)</f>
        <v>1325.6551160715255</v>
      </c>
      <c r="Q16" s="70">
        <f t="shared" si="0"/>
        <v>44541.857938002482</v>
      </c>
    </row>
    <row r="17" spans="1:17" x14ac:dyDescent="0.2">
      <c r="A17" s="370"/>
      <c r="B17" s="137"/>
      <c r="C17" s="154" t="s">
        <v>298</v>
      </c>
      <c r="D17" s="91">
        <f>+'Input - Rates'!D20</f>
        <v>0.10631999999999978</v>
      </c>
      <c r="E17" s="70">
        <f>(+$D17*Volumes!D17)</f>
        <v>2323.9676561874749</v>
      </c>
      <c r="F17" s="70">
        <f>(+$D17*Volumes!E17)</f>
        <v>3517.2801832243463</v>
      </c>
      <c r="G17" s="70">
        <f>(+$D17*Volumes!F17)</f>
        <v>4644.8728521436997</v>
      </c>
      <c r="H17" s="70">
        <f>(+$D17*Volumes!G17)</f>
        <v>4585.6127438099766</v>
      </c>
      <c r="I17" s="70">
        <f>(+$D17*Volumes!H17)</f>
        <v>3782.3669248161614</v>
      </c>
      <c r="J17" s="70">
        <f>(+$D17*Volumes!I17)</f>
        <v>3484.8327224405471</v>
      </c>
      <c r="K17" s="70">
        <f>(+$D17*Volumes!J17)</f>
        <v>2706.0633301042312</v>
      </c>
      <c r="L17" s="70">
        <f>(+$D17*Volumes!K17)</f>
        <v>2031.1046440167747</v>
      </c>
      <c r="M17" s="70">
        <f>(+$D17*Volumes!L17)</f>
        <v>1645.0191850994991</v>
      </c>
      <c r="N17" s="70">
        <f>(+$D17*Volumes!M17)</f>
        <v>1117.8245081290288</v>
      </c>
      <c r="O17" s="70">
        <f>(+$D17*Volumes!N17)</f>
        <v>743.47474324881227</v>
      </c>
      <c r="P17" s="70">
        <f>(+$D17*Volumes!O17)</f>
        <v>938.11436951280746</v>
      </c>
      <c r="Q17" s="70">
        <f t="shared" si="0"/>
        <v>31520.533862733359</v>
      </c>
    </row>
    <row r="18" spans="1:17" x14ac:dyDescent="0.2">
      <c r="A18" s="370"/>
      <c r="B18" s="137"/>
      <c r="C18" s="154" t="s">
        <v>299</v>
      </c>
      <c r="D18" s="91">
        <f>+'Input - Rates'!D21</f>
        <v>8.1539999999999918E-2</v>
      </c>
      <c r="E18" s="70">
        <f>(+$D18*Volumes!D18)</f>
        <v>446.84335180218773</v>
      </c>
      <c r="F18" s="70">
        <f>(+$D18*Volumes!E18)</f>
        <v>676.28878659944326</v>
      </c>
      <c r="G18" s="70">
        <f>(+$D18*Volumes!F18)</f>
        <v>893.09786580758032</v>
      </c>
      <c r="H18" s="70">
        <f>(+$D18*Volumes!G18)</f>
        <v>881.70356547577489</v>
      </c>
      <c r="I18" s="70">
        <f>(+$D18*Volumes!H18)</f>
        <v>727.25862166398588</v>
      </c>
      <c r="J18" s="70">
        <f>(+$D18*Volumes!I18)</f>
        <v>670.04991658096446</v>
      </c>
      <c r="K18" s="70">
        <f>(+$D18*Volumes!J18)</f>
        <v>520.31120372667499</v>
      </c>
      <c r="L18" s="70">
        <f>(+$D18*Volumes!K18)</f>
        <v>390.53280478195677</v>
      </c>
      <c r="M18" s="70">
        <f>(+$D18*Volumes!L18)</f>
        <v>316.29781270478475</v>
      </c>
      <c r="N18" s="70">
        <f>(+$D18*Volumes!M18)</f>
        <v>214.93089570723049</v>
      </c>
      <c r="O18" s="70">
        <f>(+$D18*Volumes!N18)</f>
        <v>142.95239667774885</v>
      </c>
      <c r="P18" s="70">
        <f>(+$D18*Volumes!O18)</f>
        <v>180.3769377473138</v>
      </c>
      <c r="Q18" s="70">
        <f t="shared" si="0"/>
        <v>6060.6441592756455</v>
      </c>
    </row>
    <row r="19" spans="1:17" x14ac:dyDescent="0.2">
      <c r="A19" s="370"/>
      <c r="B19" s="137"/>
      <c r="C19" s="154" t="s">
        <v>300</v>
      </c>
      <c r="D19" s="91">
        <f>+'Input - Rates'!D22</f>
        <v>6.5230000000000204E-2</v>
      </c>
      <c r="E19" s="70">
        <f>(+$D19*Volumes!D19)</f>
        <v>5.7546925173979302</v>
      </c>
      <c r="F19" s="70">
        <f>(+$D19*Volumes!E19)</f>
        <v>8.7096160301984558</v>
      </c>
      <c r="G19" s="70">
        <f>(+$D19*Volumes!F19)</f>
        <v>11.501801660332502</v>
      </c>
      <c r="H19" s="70">
        <f>(+$D19*Volumes!G19)</f>
        <v>11.355059643032774</v>
      </c>
      <c r="I19" s="70">
        <f>(+$D19*Volumes!H19)</f>
        <v>9.3660333793118387</v>
      </c>
      <c r="J19" s="70">
        <f>(+$D19*Volumes!I19)</f>
        <v>8.6292684576821426</v>
      </c>
      <c r="K19" s="70">
        <f>(+$D19*Volumes!J19)</f>
        <v>6.7008516043217714</v>
      </c>
      <c r="L19" s="70">
        <f>(+$D19*Volumes!K19)</f>
        <v>5.0294945654065577</v>
      </c>
      <c r="M19" s="70">
        <f>(+$D19*Volumes!L19)</f>
        <v>4.0734558289844189</v>
      </c>
      <c r="N19" s="70">
        <f>(+$D19*Volumes!M19)</f>
        <v>2.7679973581246839</v>
      </c>
      <c r="O19" s="70">
        <f>(+$D19*Volumes!N19)</f>
        <v>1.8410189704908451</v>
      </c>
      <c r="P19" s="70">
        <f>(+$D19*Volumes!O19)</f>
        <v>2.3229926321587868</v>
      </c>
      <c r="Q19" s="70">
        <f t="shared" si="0"/>
        <v>78.052282647442709</v>
      </c>
    </row>
    <row r="20" spans="1:17" x14ac:dyDescent="0.2">
      <c r="A20" s="370"/>
      <c r="B20" s="137"/>
      <c r="C20" s="154" t="s">
        <v>301</v>
      </c>
      <c r="D20" s="91">
        <f>+'Input - Rates'!D23</f>
        <v>4.3479999999999935E-2</v>
      </c>
      <c r="E20" s="70">
        <f>(+$D20*Volumes!D20)</f>
        <v>0</v>
      </c>
      <c r="F20" s="70">
        <f>(+$D20*Volumes!E20)</f>
        <v>0</v>
      </c>
      <c r="G20" s="70">
        <f>(+$D20*Volumes!F20)</f>
        <v>0</v>
      </c>
      <c r="H20" s="70">
        <f>(+$D20*Volumes!G20)</f>
        <v>0</v>
      </c>
      <c r="I20" s="70">
        <f>(+$D20*Volumes!H20)</f>
        <v>0</v>
      </c>
      <c r="J20" s="70">
        <f>(+$D20*Volumes!I20)</f>
        <v>0</v>
      </c>
      <c r="K20" s="70">
        <f>(+$D20*Volumes!J20)</f>
        <v>0</v>
      </c>
      <c r="L20" s="70">
        <f>(+$D20*Volumes!K20)</f>
        <v>0</v>
      </c>
      <c r="M20" s="70">
        <f>(+$D20*Volumes!L20)</f>
        <v>0</v>
      </c>
      <c r="N20" s="70">
        <f>(+$D20*Volumes!M20)</f>
        <v>0</v>
      </c>
      <c r="O20" s="70">
        <f>(+$D20*Volumes!N20)</f>
        <v>0</v>
      </c>
      <c r="P20" s="70">
        <f>(+$D20*Volumes!O20)</f>
        <v>0</v>
      </c>
      <c r="Q20" s="70">
        <f t="shared" si="0"/>
        <v>0</v>
      </c>
    </row>
    <row r="21" spans="1:17" x14ac:dyDescent="0.2">
      <c r="A21" s="370"/>
      <c r="B21" s="137"/>
      <c r="C21" s="154" t="s">
        <v>302</v>
      </c>
      <c r="D21" s="91">
        <f>+'Input - Rates'!D24</f>
        <v>1.6300000000000078E-2</v>
      </c>
      <c r="E21" s="73">
        <f>(+$D21*Volumes!D21)</f>
        <v>0</v>
      </c>
      <c r="F21" s="73">
        <f>(+$D21*Volumes!E21)</f>
        <v>0</v>
      </c>
      <c r="G21" s="73">
        <f>(+$D21*Volumes!F21)</f>
        <v>0</v>
      </c>
      <c r="H21" s="73">
        <f>(+$D21*Volumes!G21)</f>
        <v>0</v>
      </c>
      <c r="I21" s="73">
        <f>(+$D21*Volumes!H21)</f>
        <v>0</v>
      </c>
      <c r="J21" s="73">
        <f>(+$D21*Volumes!I21)</f>
        <v>0</v>
      </c>
      <c r="K21" s="73">
        <f>(+$D21*Volumes!J21)</f>
        <v>0</v>
      </c>
      <c r="L21" s="73">
        <f>(+$D21*Volumes!K21)</f>
        <v>0</v>
      </c>
      <c r="M21" s="73">
        <f>(+$D21*Volumes!L21)</f>
        <v>0</v>
      </c>
      <c r="N21" s="73">
        <f>(+$D21*Volumes!M21)</f>
        <v>0</v>
      </c>
      <c r="O21" s="73">
        <f>(+$D21*Volumes!N21)</f>
        <v>0</v>
      </c>
      <c r="P21" s="73">
        <f>(+$D21*Volumes!O21)</f>
        <v>0</v>
      </c>
      <c r="Q21" s="73">
        <f t="shared" si="0"/>
        <v>0</v>
      </c>
    </row>
    <row r="22" spans="1:17" x14ac:dyDescent="0.2">
      <c r="A22" s="370"/>
      <c r="B22" s="137"/>
      <c r="C22" s="155" t="s">
        <v>303</v>
      </c>
      <c r="D22" s="91">
        <f>+'Input - Rates'!D25</f>
        <v>0</v>
      </c>
      <c r="E22" s="70">
        <f t="shared" ref="E22:P22" si="2">SUM(E16:E21)</f>
        <v>6060.5785172061842</v>
      </c>
      <c r="F22" s="70">
        <f t="shared" si="2"/>
        <v>9172.5685857500939</v>
      </c>
      <c r="G22" s="70">
        <f t="shared" si="2"/>
        <v>12113.170571847842</v>
      </c>
      <c r="H22" s="70">
        <f t="shared" si="2"/>
        <v>11958.628601980727</v>
      </c>
      <c r="I22" s="70">
        <f t="shared" si="2"/>
        <v>9863.8772651157851</v>
      </c>
      <c r="J22" s="70">
        <f t="shared" si="2"/>
        <v>9087.9502033726076</v>
      </c>
      <c r="K22" s="70">
        <f t="shared" si="2"/>
        <v>7057.0299207753333</v>
      </c>
      <c r="L22" s="70">
        <f t="shared" si="2"/>
        <v>5296.8332579637063</v>
      </c>
      <c r="M22" s="70">
        <f t="shared" si="2"/>
        <v>4289.9770601634327</v>
      </c>
      <c r="N22" s="70">
        <f t="shared" si="2"/>
        <v>2915.1280061648367</v>
      </c>
      <c r="O22" s="70">
        <f t="shared" si="2"/>
        <v>1938.8768363545782</v>
      </c>
      <c r="P22" s="70">
        <f t="shared" si="2"/>
        <v>2446.4694159638052</v>
      </c>
      <c r="Q22" s="70">
        <f t="shared" si="0"/>
        <v>82201.088242658938</v>
      </c>
    </row>
    <row r="23" spans="1:17" x14ac:dyDescent="0.2">
      <c r="A23" s="266"/>
      <c r="B23" s="137"/>
      <c r="C23" s="155"/>
      <c r="D23" s="91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>
        <f t="shared" si="0"/>
        <v>0</v>
      </c>
    </row>
    <row r="24" spans="1:17" x14ac:dyDescent="0.2">
      <c r="A24" s="266"/>
      <c r="B24" s="137"/>
      <c r="C24" s="155" t="s">
        <v>20</v>
      </c>
      <c r="D24" s="91">
        <f>+'Input - Rates'!D27</f>
        <v>0.41844999999999954</v>
      </c>
      <c r="E24" s="70">
        <f>(+$D24*Volumes!D24)</f>
        <v>10531.298529999989</v>
      </c>
      <c r="F24" s="70">
        <f>(+$D24*Volumes!E24)</f>
        <v>16491.491104999986</v>
      </c>
      <c r="G24" s="70">
        <f>(+$D24*Volumes!F24)</f>
        <v>22640.153559999977</v>
      </c>
      <c r="H24" s="70">
        <f>(+$D24*Volumes!G24)</f>
        <v>29974.703314999973</v>
      </c>
      <c r="I24" s="70">
        <f>(+$D24*Volumes!H24)</f>
        <v>23985.972449999972</v>
      </c>
      <c r="J24" s="70">
        <f>(+$D24*Volumes!I24)</f>
        <v>23812.357544999977</v>
      </c>
      <c r="K24" s="70">
        <f>(+$D24*Volumes!J24)</f>
        <v>19095.923904999981</v>
      </c>
      <c r="L24" s="70">
        <f>(+$D24*Volumes!K24)</f>
        <v>13728.633134999985</v>
      </c>
      <c r="M24" s="70">
        <f>(+$D24*Volumes!L24)</f>
        <v>11044.778524999989</v>
      </c>
      <c r="N24" s="70">
        <f>(+$D24*Volumes!M24)</f>
        <v>10347.01314999999</v>
      </c>
      <c r="O24" s="70">
        <f>(+$D24*Volumes!N24)</f>
        <v>9165.9798699999901</v>
      </c>
      <c r="P24" s="70">
        <f>(+$D24*Volumes!O24)</f>
        <v>9434.3736999999874</v>
      </c>
      <c r="Q24" s="70">
        <f t="shared" si="0"/>
        <v>200252.6787899998</v>
      </c>
    </row>
    <row r="25" spans="1:17" x14ac:dyDescent="0.2">
      <c r="A25" s="266"/>
      <c r="B25" s="137"/>
      <c r="C25" s="155"/>
      <c r="D25" s="91"/>
      <c r="Q25" s="241">
        <f t="shared" si="0"/>
        <v>0</v>
      </c>
    </row>
    <row r="26" spans="1:17" x14ac:dyDescent="0.2">
      <c r="A26" s="266"/>
      <c r="B26" s="137"/>
      <c r="C26" s="154" t="s">
        <v>304</v>
      </c>
      <c r="D26" s="91">
        <f>+'Input - Rates'!D29</f>
        <v>0.30168000000000023</v>
      </c>
      <c r="E26" s="70">
        <f>(+$D26*Volumes!D26)</f>
        <v>8188.8320880000065</v>
      </c>
      <c r="F26" s="70">
        <f>(+$D26*Volumes!E26)</f>
        <v>8745.552360000007</v>
      </c>
      <c r="G26" s="70">
        <f>(+$D26*Volumes!F26)</f>
        <v>9050.4000000000069</v>
      </c>
      <c r="H26" s="70">
        <f>(+$D26*Volumes!G26)</f>
        <v>9050.4000000000069</v>
      </c>
      <c r="I26" s="70">
        <f>(+$D26*Volumes!H26)</f>
        <v>9033.4455840000064</v>
      </c>
      <c r="J26" s="70">
        <f>(+$D26*Volumes!I26)</f>
        <v>9050.4000000000069</v>
      </c>
      <c r="K26" s="70">
        <f>(+$D26*Volumes!J26)</f>
        <v>8990.0640000000076</v>
      </c>
      <c r="L26" s="70">
        <f>(+$D26*Volumes!K26)</f>
        <v>8595.1045440000071</v>
      </c>
      <c r="M26" s="70">
        <f>(+$D26*Volumes!L26)</f>
        <v>7128.6078960000059</v>
      </c>
      <c r="N26" s="70">
        <f>(+$D26*Volumes!M26)</f>
        <v>6890.2203600000048</v>
      </c>
      <c r="O26" s="70">
        <f>(+$D26*Volumes!N26)</f>
        <v>6184.0779840000041</v>
      </c>
      <c r="P26" s="70">
        <f>(+$D26*Volumes!O26)</f>
        <v>6266.3461200000047</v>
      </c>
      <c r="Q26" s="70">
        <f t="shared" si="0"/>
        <v>97173.450936000067</v>
      </c>
    </row>
    <row r="27" spans="1:17" x14ac:dyDescent="0.2">
      <c r="A27" s="266"/>
      <c r="B27" s="137"/>
      <c r="C27" s="154" t="s">
        <v>305</v>
      </c>
      <c r="D27" s="91">
        <f>+'Input - Rates'!D30</f>
        <v>0.26581999999999989</v>
      </c>
      <c r="E27" s="73">
        <f>(+$D27*Volumes!D27)</f>
        <v>4737.3111299999973</v>
      </c>
      <c r="F27" s="73">
        <f>(+$D27*Volumes!E27)</f>
        <v>6315.7502899999954</v>
      </c>
      <c r="G27" s="73">
        <f>(+$D27*Volumes!F27)</f>
        <v>10989.105127999994</v>
      </c>
      <c r="H27" s="73">
        <f>(+$D27*Volumes!G27)</f>
        <v>13608.920719999995</v>
      </c>
      <c r="I27" s="73">
        <f>(+$D27*Volumes!H27)</f>
        <v>11705.782429999996</v>
      </c>
      <c r="J27" s="73">
        <f>(+$D27*Volumes!I27)</f>
        <v>12475.570567999994</v>
      </c>
      <c r="K27" s="73">
        <f>(+$D27*Volumes!J27)</f>
        <v>9717.1564279999948</v>
      </c>
      <c r="L27" s="73">
        <f>(+$D27*Volumes!K27)</f>
        <v>6212.2134000000005</v>
      </c>
      <c r="M27" s="73">
        <f>(+$D27*Volumes!L27)</f>
        <v>4193.3902459999981</v>
      </c>
      <c r="N27" s="73">
        <f>(+$D27*Volumes!M27)</f>
        <v>4142.7515359999989</v>
      </c>
      <c r="O27" s="73">
        <f>(+$D27*Volumes!N27)</f>
        <v>3719.6458419999972</v>
      </c>
      <c r="P27" s="73">
        <f>(+$D27*Volumes!O27)</f>
        <v>4306.762475999999</v>
      </c>
      <c r="Q27" s="73">
        <f t="shared" si="0"/>
        <v>92124.360193999979</v>
      </c>
    </row>
    <row r="28" spans="1:17" x14ac:dyDescent="0.2">
      <c r="A28" s="137"/>
      <c r="B28" s="137"/>
      <c r="C28" s="155" t="s">
        <v>306</v>
      </c>
      <c r="D28" s="91">
        <f>+'Input - Rates'!D31</f>
        <v>0</v>
      </c>
      <c r="E28" s="70">
        <f t="shared" ref="E28:P28" si="3">SUM(E26:E27)</f>
        <v>12926.143218000005</v>
      </c>
      <c r="F28" s="70">
        <f t="shared" si="3"/>
        <v>15061.302650000001</v>
      </c>
      <c r="G28" s="70">
        <f t="shared" si="3"/>
        <v>20039.505128000001</v>
      </c>
      <c r="H28" s="70">
        <f t="shared" si="3"/>
        <v>22659.320720000003</v>
      </c>
      <c r="I28" s="70">
        <f t="shared" si="3"/>
        <v>20739.228014</v>
      </c>
      <c r="J28" s="70">
        <f t="shared" si="3"/>
        <v>21525.970568000001</v>
      </c>
      <c r="K28" s="70">
        <f t="shared" si="3"/>
        <v>18707.220428000001</v>
      </c>
      <c r="L28" s="70">
        <f t="shared" si="3"/>
        <v>14807.317944000008</v>
      </c>
      <c r="M28" s="70">
        <f t="shared" si="3"/>
        <v>11321.998142000004</v>
      </c>
      <c r="N28" s="70">
        <f t="shared" si="3"/>
        <v>11032.971896000003</v>
      </c>
      <c r="O28" s="70">
        <f t="shared" si="3"/>
        <v>9903.7238260000013</v>
      </c>
      <c r="P28" s="70">
        <f t="shared" si="3"/>
        <v>10573.108596000004</v>
      </c>
      <c r="Q28" s="70">
        <f t="shared" si="0"/>
        <v>189297.81113000002</v>
      </c>
    </row>
    <row r="29" spans="1:17" x14ac:dyDescent="0.2">
      <c r="A29" s="137"/>
      <c r="B29" s="137"/>
      <c r="C29" s="155"/>
      <c r="D29" s="91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>
        <f t="shared" si="0"/>
        <v>0</v>
      </c>
    </row>
    <row r="30" spans="1:17" x14ac:dyDescent="0.2">
      <c r="A30" s="137"/>
      <c r="B30" s="137"/>
      <c r="C30" s="154" t="s">
        <v>307</v>
      </c>
      <c r="D30" s="91">
        <f>+'Input - Rates'!D33</f>
        <v>0.11870999999999998</v>
      </c>
      <c r="E30" s="70">
        <f>(+$D30*Volumes!D30)</f>
        <v>10855.815822</v>
      </c>
      <c r="F30" s="70">
        <f>(+$D30*Volumes!E30)</f>
        <v>12563.138654999999</v>
      </c>
      <c r="G30" s="70">
        <f>(+$D30*Volumes!F30)</f>
        <v>13305.859640999999</v>
      </c>
      <c r="H30" s="70">
        <f>(+$D30*Volumes!G30)</f>
        <v>13333.602167999998</v>
      </c>
      <c r="I30" s="70">
        <f>(+$D30*Volumes!H30)</f>
        <v>12545.011637999998</v>
      </c>
      <c r="J30" s="70">
        <f>(+$D30*Volumes!I30)</f>
        <v>12425.992991999998</v>
      </c>
      <c r="K30" s="70">
        <f>(+$D30*Volumes!J30)</f>
        <v>12476.147966999997</v>
      </c>
      <c r="L30" s="70">
        <f>(+$D30*Volumes!K30)</f>
        <v>10589.786711999997</v>
      </c>
      <c r="M30" s="70">
        <f>(+$D30*Volumes!L30)</f>
        <v>9048.1236839999983</v>
      </c>
      <c r="N30" s="70">
        <f>(+$D30*Volumes!M30)</f>
        <v>8929.7935559999969</v>
      </c>
      <c r="O30" s="70">
        <f>(+$D30*Volumes!N30)</f>
        <v>8272.7811899999979</v>
      </c>
      <c r="P30" s="70">
        <f>(+$D30*Volumes!O30)</f>
        <v>8234.3072789999987</v>
      </c>
      <c r="Q30" s="70">
        <f t="shared" si="0"/>
        <v>132580.36130399996</v>
      </c>
    </row>
    <row r="31" spans="1:17" x14ac:dyDescent="0.2">
      <c r="A31" s="137"/>
      <c r="B31" s="137"/>
      <c r="C31" s="154" t="s">
        <v>308</v>
      </c>
      <c r="D31" s="91">
        <f>+'Input - Rates'!D34</f>
        <v>0.10626000000000008</v>
      </c>
      <c r="E31" s="70">
        <f>(+$D31*Volumes!D31)</f>
        <v>4898.7666420000032</v>
      </c>
      <c r="F31" s="70">
        <f>(+$D31*Volumes!E31)</f>
        <v>6011.2025820000044</v>
      </c>
      <c r="G31" s="70">
        <f>(+$D31*Volumes!F31)</f>
        <v>8373.4261380000044</v>
      </c>
      <c r="H31" s="70">
        <f>(+$D31*Volumes!G31)</f>
        <v>10605.406812000007</v>
      </c>
      <c r="I31" s="70">
        <f>(+$D31*Volumes!H31)</f>
        <v>8547.4481400000059</v>
      </c>
      <c r="J31" s="70">
        <f>(+$D31*Volumes!I31)</f>
        <v>8611.6929360000067</v>
      </c>
      <c r="K31" s="70">
        <f>(+$D31*Volumes!J31)</f>
        <v>7285.429998000006</v>
      </c>
      <c r="L31" s="70">
        <f>(+$D31*Volumes!K31)</f>
        <v>4534.1035740000025</v>
      </c>
      <c r="M31" s="70">
        <f>(+$D31*Volumes!L31)</f>
        <v>4608.3793140000034</v>
      </c>
      <c r="N31" s="70">
        <f>(+$D31*Volumes!M31)</f>
        <v>4475.4586800000034</v>
      </c>
      <c r="O31" s="70">
        <f>(+$D31*Volumes!N31)</f>
        <v>4149.4848780000029</v>
      </c>
      <c r="P31" s="70">
        <f>(+$D31*Volumes!O31)</f>
        <v>4265.9883420000024</v>
      </c>
      <c r="Q31" s="70">
        <f t="shared" si="0"/>
        <v>76366.788036000056</v>
      </c>
    </row>
    <row r="32" spans="1:17" x14ac:dyDescent="0.2">
      <c r="A32" s="137"/>
      <c r="B32" s="137"/>
      <c r="C32" s="154" t="s">
        <v>309</v>
      </c>
      <c r="D32" s="91">
        <f>+'Input - Rates'!D35</f>
        <v>8.1489999999999896E-2</v>
      </c>
      <c r="E32" s="70">
        <f>(+$D32*Volumes!D32)</f>
        <v>321.4780499999996</v>
      </c>
      <c r="F32" s="70">
        <f>(+$D32*Volumes!E32)</f>
        <v>30.803219999999961</v>
      </c>
      <c r="G32" s="70">
        <f>(+$D32*Volumes!F32)</f>
        <v>640.12024799999892</v>
      </c>
      <c r="H32" s="70">
        <f>(+$D32*Volumes!G32)</f>
        <v>2508.490371999997</v>
      </c>
      <c r="I32" s="70">
        <f>(+$D32*Volumes!H32)</f>
        <v>510.55929699999956</v>
      </c>
      <c r="J32" s="70">
        <f>(+$D32*Volumes!I32)</f>
        <v>1084.2081519999988</v>
      </c>
      <c r="K32" s="70">
        <f>(+$D32*Volumes!J32)</f>
        <v>542.72339999999929</v>
      </c>
      <c r="L32" s="70">
        <f>(+$D32*Volumes!K32)</f>
        <v>495.13323999999938</v>
      </c>
      <c r="M32" s="70">
        <f>(+$D32*Volumes!L32)</f>
        <v>183.18951999999976</v>
      </c>
      <c r="N32" s="70">
        <f>(+$D32*Volumes!M32)</f>
        <v>81.489999999999895</v>
      </c>
      <c r="O32" s="70">
        <f>(+$D32*Volumes!N32)</f>
        <v>106.26295999999986</v>
      </c>
      <c r="P32" s="70">
        <f>(+$D32*Volumes!O32)</f>
        <v>189.82280599999987</v>
      </c>
      <c r="Q32" s="70">
        <f t="shared" si="0"/>
        <v>6694.2812649999923</v>
      </c>
    </row>
    <row r="33" spans="1:17" x14ac:dyDescent="0.2">
      <c r="A33" s="137"/>
      <c r="B33" s="137"/>
      <c r="C33" s="154" t="s">
        <v>310</v>
      </c>
      <c r="D33" s="91">
        <f>+'Input - Rates'!D36</f>
        <v>6.5190000000000164E-2</v>
      </c>
      <c r="E33" s="70">
        <f>(+$D33*Volumes!D33)</f>
        <v>0</v>
      </c>
      <c r="F33" s="70">
        <f>(+$D33*Volumes!E33)</f>
        <v>0</v>
      </c>
      <c r="G33" s="70">
        <f>(+$D33*Volumes!F33)</f>
        <v>0</v>
      </c>
      <c r="H33" s="70">
        <f>(+$D33*Volumes!G33)</f>
        <v>0</v>
      </c>
      <c r="I33" s="70">
        <f>(+$D33*Volumes!H33)</f>
        <v>0</v>
      </c>
      <c r="J33" s="70">
        <f>(+$D33*Volumes!I33)</f>
        <v>0</v>
      </c>
      <c r="K33" s="70">
        <f>(+$D33*Volumes!J33)</f>
        <v>0</v>
      </c>
      <c r="L33" s="70">
        <f>(+$D33*Volumes!K33)</f>
        <v>0</v>
      </c>
      <c r="M33" s="70">
        <f>(+$D33*Volumes!L33)</f>
        <v>0</v>
      </c>
      <c r="N33" s="70">
        <f>(+$D33*Volumes!M33)</f>
        <v>0</v>
      </c>
      <c r="O33" s="70">
        <f>(+$D33*Volumes!N33)</f>
        <v>0</v>
      </c>
      <c r="P33" s="70">
        <f>(+$D33*Volumes!O33)</f>
        <v>0</v>
      </c>
      <c r="Q33" s="70">
        <f t="shared" si="0"/>
        <v>0</v>
      </c>
    </row>
    <row r="34" spans="1:17" x14ac:dyDescent="0.2">
      <c r="A34" s="137"/>
      <c r="B34" s="137"/>
      <c r="C34" s="154" t="s">
        <v>311</v>
      </c>
      <c r="D34" s="91">
        <f>+'Input - Rates'!D37</f>
        <v>4.3470000000000189E-2</v>
      </c>
      <c r="E34" s="70">
        <f>(+$D34*Volumes!D34)</f>
        <v>0</v>
      </c>
      <c r="F34" s="70">
        <f>(+$D34*Volumes!E34)</f>
        <v>0</v>
      </c>
      <c r="G34" s="70">
        <f>(+$D34*Volumes!F34)</f>
        <v>0</v>
      </c>
      <c r="H34" s="70">
        <f>(+$D34*Volumes!G34)</f>
        <v>0</v>
      </c>
      <c r="I34" s="70">
        <f>(+$D34*Volumes!H34)</f>
        <v>0</v>
      </c>
      <c r="J34" s="70">
        <f>(+$D34*Volumes!I34)</f>
        <v>0</v>
      </c>
      <c r="K34" s="70">
        <f>(+$D34*Volumes!J34)</f>
        <v>0</v>
      </c>
      <c r="L34" s="70">
        <f>(+$D34*Volumes!K34)</f>
        <v>0</v>
      </c>
      <c r="M34" s="70">
        <f>(+$D34*Volumes!L34)</f>
        <v>0</v>
      </c>
      <c r="N34" s="70">
        <f>(+$D34*Volumes!M34)</f>
        <v>0</v>
      </c>
      <c r="O34" s="70">
        <f>(+$D34*Volumes!N34)</f>
        <v>0</v>
      </c>
      <c r="P34" s="70">
        <f>(+$D34*Volumes!O34)</f>
        <v>0</v>
      </c>
      <c r="Q34" s="70">
        <f t="shared" si="0"/>
        <v>0</v>
      </c>
    </row>
    <row r="35" spans="1:17" x14ac:dyDescent="0.2">
      <c r="A35" s="137"/>
      <c r="B35" s="137"/>
      <c r="C35" s="154" t="s">
        <v>312</v>
      </c>
      <c r="D35" s="91">
        <f>+'Input - Rates'!D38</f>
        <v>1.6289999999999916E-2</v>
      </c>
      <c r="E35" s="73">
        <f>(+$D35*Volumes!D35)</f>
        <v>0</v>
      </c>
      <c r="F35" s="73">
        <f>(+$D35*Volumes!E35)</f>
        <v>0</v>
      </c>
      <c r="G35" s="73">
        <f>(+$D35*Volumes!F35)</f>
        <v>0</v>
      </c>
      <c r="H35" s="73">
        <f>(+$D35*Volumes!G35)</f>
        <v>0</v>
      </c>
      <c r="I35" s="73">
        <f>(+$D35*Volumes!H35)</f>
        <v>0</v>
      </c>
      <c r="J35" s="73">
        <f>(+$D35*Volumes!I35)</f>
        <v>0</v>
      </c>
      <c r="K35" s="73">
        <f>(+$D35*Volumes!J35)</f>
        <v>0</v>
      </c>
      <c r="L35" s="73">
        <f>(+$D35*Volumes!K35)</f>
        <v>0</v>
      </c>
      <c r="M35" s="73">
        <f>(+$D35*Volumes!L35)</f>
        <v>0</v>
      </c>
      <c r="N35" s="73">
        <f>(+$D35*Volumes!M35)</f>
        <v>0</v>
      </c>
      <c r="O35" s="73">
        <f>(+$D35*Volumes!N35)</f>
        <v>0</v>
      </c>
      <c r="P35" s="73">
        <f>(+$D35*Volumes!O35)</f>
        <v>0</v>
      </c>
      <c r="Q35" s="73">
        <f t="shared" si="0"/>
        <v>0</v>
      </c>
    </row>
    <row r="36" spans="1:17" x14ac:dyDescent="0.2">
      <c r="A36" s="137"/>
      <c r="B36" s="137"/>
      <c r="C36" s="155" t="s">
        <v>313</v>
      </c>
      <c r="D36" s="91">
        <f>+'Input - Rates'!D39</f>
        <v>0</v>
      </c>
      <c r="E36" s="70">
        <f t="shared" ref="E36:P36" si="4">SUM(E30:E35)</f>
        <v>16076.060514000003</v>
      </c>
      <c r="F36" s="70">
        <f t="shared" si="4"/>
        <v>18605.144457000006</v>
      </c>
      <c r="G36" s="70">
        <f t="shared" si="4"/>
        <v>22319.406027000005</v>
      </c>
      <c r="H36" s="70">
        <f t="shared" si="4"/>
        <v>26447.499352000003</v>
      </c>
      <c r="I36" s="70">
        <f t="shared" si="4"/>
        <v>21603.019075000004</v>
      </c>
      <c r="J36" s="70">
        <f t="shared" si="4"/>
        <v>22121.894080000005</v>
      </c>
      <c r="K36" s="70">
        <f t="shared" si="4"/>
        <v>20304.301365000003</v>
      </c>
      <c r="L36" s="70">
        <f t="shared" si="4"/>
        <v>15619.023525999999</v>
      </c>
      <c r="M36" s="70">
        <f t="shared" si="4"/>
        <v>13839.692518000002</v>
      </c>
      <c r="N36" s="70">
        <f t="shared" si="4"/>
        <v>13486.742236</v>
      </c>
      <c r="O36" s="70">
        <f t="shared" si="4"/>
        <v>12528.529028000001</v>
      </c>
      <c r="P36" s="70">
        <f t="shared" si="4"/>
        <v>12690.118427000001</v>
      </c>
      <c r="Q36" s="70">
        <f t="shared" si="0"/>
        <v>215641.430605</v>
      </c>
    </row>
    <row r="37" spans="1:17" x14ac:dyDescent="0.2">
      <c r="A37" s="137"/>
      <c r="B37" s="137"/>
      <c r="C37" s="155"/>
      <c r="D37" s="91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>
        <f t="shared" si="0"/>
        <v>0</v>
      </c>
    </row>
    <row r="38" spans="1:17" x14ac:dyDescent="0.2">
      <c r="A38" s="137"/>
      <c r="B38" s="374"/>
      <c r="C38" s="154"/>
      <c r="D38" s="91">
        <f>+'Input - Rates'!D41</f>
        <v>0.30141000000000001</v>
      </c>
      <c r="E38" s="70">
        <f>(+$D38*Volumes!D38)</f>
        <v>0</v>
      </c>
      <c r="F38" s="70">
        <f>(+$D38*Volumes!E38)</f>
        <v>0</v>
      </c>
      <c r="G38" s="70">
        <f>(+$D38*Volumes!F38)</f>
        <v>0</v>
      </c>
      <c r="H38" s="70">
        <f>(+$D38*Volumes!G38)</f>
        <v>0</v>
      </c>
      <c r="I38" s="70">
        <f>(+$D38*Volumes!H38)</f>
        <v>0</v>
      </c>
      <c r="J38" s="70">
        <f>(+$D38*Volumes!I38)</f>
        <v>0</v>
      </c>
      <c r="K38" s="70">
        <f>(+$D38*Volumes!J38)</f>
        <v>0</v>
      </c>
      <c r="L38" s="70">
        <f>(+$D38*Volumes!K38)</f>
        <v>0</v>
      </c>
      <c r="M38" s="70">
        <f>(+$D38*Volumes!L38)</f>
        <v>0</v>
      </c>
      <c r="N38" s="70">
        <f>(+$D38*Volumes!M38)</f>
        <v>0</v>
      </c>
      <c r="O38" s="70">
        <f>(+$D38*Volumes!N38)</f>
        <v>0</v>
      </c>
      <c r="P38" s="70">
        <f>(+$D38*Volumes!O38)</f>
        <v>0</v>
      </c>
      <c r="Q38" s="70">
        <f t="shared" si="0"/>
        <v>0</v>
      </c>
    </row>
    <row r="39" spans="1:17" x14ac:dyDescent="0.2">
      <c r="A39" s="137"/>
      <c r="B39" s="137"/>
      <c r="C39" s="154"/>
      <c r="D39" s="91">
        <f>+'Input - Rates'!D42</f>
        <v>0.26555999999999991</v>
      </c>
      <c r="E39" s="73">
        <f>(+$D39*Volumes!D39)</f>
        <v>0</v>
      </c>
      <c r="F39" s="73">
        <f>(+$D39*Volumes!E39)</f>
        <v>0</v>
      </c>
      <c r="G39" s="73">
        <f>(+$D39*Volumes!F39)</f>
        <v>0</v>
      </c>
      <c r="H39" s="73">
        <f>(+$D39*Volumes!G39)</f>
        <v>0</v>
      </c>
      <c r="I39" s="73">
        <f>(+$D39*Volumes!H39)</f>
        <v>0</v>
      </c>
      <c r="J39" s="73">
        <f>(+$D39*Volumes!I39)</f>
        <v>0</v>
      </c>
      <c r="K39" s="73">
        <f>(+$D39*Volumes!J39)</f>
        <v>0</v>
      </c>
      <c r="L39" s="73">
        <f>(+$D39*Volumes!K39)</f>
        <v>0</v>
      </c>
      <c r="M39" s="73">
        <f>(+$D39*Volumes!L39)</f>
        <v>0</v>
      </c>
      <c r="N39" s="73">
        <f>(+$D39*Volumes!M39)</f>
        <v>0</v>
      </c>
      <c r="O39" s="73">
        <f>(+$D39*Volumes!N39)</f>
        <v>0</v>
      </c>
      <c r="P39" s="73">
        <f>(+$D39*Volumes!O39)</f>
        <v>0</v>
      </c>
      <c r="Q39" s="73">
        <f t="shared" si="0"/>
        <v>0</v>
      </c>
    </row>
    <row r="40" spans="1:17" x14ac:dyDescent="0.2">
      <c r="A40" s="137"/>
      <c r="B40" s="137"/>
      <c r="C40" s="129"/>
      <c r="D40" s="91">
        <f>+'Input - Rates'!D43</f>
        <v>0</v>
      </c>
      <c r="E40" s="70">
        <f t="shared" ref="E40:P40" si="5">SUM(E38:E39)</f>
        <v>0</v>
      </c>
      <c r="F40" s="70">
        <f t="shared" si="5"/>
        <v>0</v>
      </c>
      <c r="G40" s="70">
        <f t="shared" si="5"/>
        <v>0</v>
      </c>
      <c r="H40" s="70">
        <f t="shared" si="5"/>
        <v>0</v>
      </c>
      <c r="I40" s="70">
        <f t="shared" si="5"/>
        <v>0</v>
      </c>
      <c r="J40" s="70">
        <f t="shared" si="5"/>
        <v>0</v>
      </c>
      <c r="K40" s="70">
        <f t="shared" si="5"/>
        <v>0</v>
      </c>
      <c r="L40" s="70">
        <f t="shared" si="5"/>
        <v>0</v>
      </c>
      <c r="M40" s="70">
        <f t="shared" si="5"/>
        <v>0</v>
      </c>
      <c r="N40" s="70">
        <f t="shared" si="5"/>
        <v>0</v>
      </c>
      <c r="O40" s="70">
        <f t="shared" si="5"/>
        <v>0</v>
      </c>
      <c r="P40" s="70">
        <f t="shared" si="5"/>
        <v>0</v>
      </c>
      <c r="Q40" s="70">
        <f t="shared" si="0"/>
        <v>0</v>
      </c>
    </row>
    <row r="41" spans="1:17" x14ac:dyDescent="0.2">
      <c r="A41" s="137"/>
      <c r="B41" s="137"/>
      <c r="C41" s="129"/>
      <c r="D41" s="91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>
        <f t="shared" si="0"/>
        <v>0</v>
      </c>
    </row>
    <row r="42" spans="1:17" x14ac:dyDescent="0.2">
      <c r="A42" s="137"/>
      <c r="B42" s="137"/>
      <c r="C42" s="154" t="s">
        <v>317</v>
      </c>
      <c r="D42" s="91">
        <f>+'Input - Rates'!D45</f>
        <v>0.11869999999999997</v>
      </c>
      <c r="E42" s="70">
        <f>(+$D42*Volumes!D42)</f>
        <v>3692.1634999999992</v>
      </c>
      <c r="F42" s="70">
        <f>(+$D42*Volumes!E42)</f>
        <v>4659.2123999999985</v>
      </c>
      <c r="G42" s="70">
        <f>(+$D42*Volumes!F42)</f>
        <v>4662.6546999999991</v>
      </c>
      <c r="H42" s="70">
        <f>(+$D42*Volumes!G42)</f>
        <v>4574.9353999999985</v>
      </c>
      <c r="I42" s="70">
        <f>(+$D42*Volumes!H42)</f>
        <v>4675.4742999999989</v>
      </c>
      <c r="J42" s="70">
        <f>(+$D42*Volumes!I42)</f>
        <v>4459.9150999999993</v>
      </c>
      <c r="K42" s="70">
        <f>(+$D42*Volumes!J42)</f>
        <v>4123.756699999999</v>
      </c>
      <c r="L42" s="70">
        <f>(+$D42*Volumes!K42)</f>
        <v>3784.155999999999</v>
      </c>
      <c r="M42" s="70">
        <f>(+$D42*Volumes!L42)</f>
        <v>3582.0098999999991</v>
      </c>
      <c r="N42" s="70">
        <f>(+$D42*Volumes!M42)</f>
        <v>3570.4959999999992</v>
      </c>
      <c r="O42" s="70">
        <f>(+$D42*Volumes!N42)</f>
        <v>3560.9999999999991</v>
      </c>
      <c r="P42" s="70">
        <f>(+$D42*Volumes!O42)</f>
        <v>3560.9999999999991</v>
      </c>
      <c r="Q42" s="70">
        <f t="shared" si="0"/>
        <v>48906.773999999983</v>
      </c>
    </row>
    <row r="43" spans="1:17" x14ac:dyDescent="0.2">
      <c r="A43" s="137"/>
      <c r="B43" s="137"/>
      <c r="C43" s="154" t="s">
        <v>318</v>
      </c>
      <c r="D43" s="91">
        <f>+'Input - Rates'!D46</f>
        <v>0.10624999999999987</v>
      </c>
      <c r="E43" s="70">
        <f>(+$D43*Volumes!D43)</f>
        <v>5309.631249999994</v>
      </c>
      <c r="F43" s="70">
        <f>(+$D43*Volumes!E43)</f>
        <v>5353.8312499999938</v>
      </c>
      <c r="G43" s="70">
        <f>(+$D43*Volumes!F43)</f>
        <v>5472.6187499999933</v>
      </c>
      <c r="H43" s="70">
        <f>(+$D43*Volumes!G43)</f>
        <v>5947.7687499999929</v>
      </c>
      <c r="I43" s="70">
        <f>(+$D43*Volumes!H43)</f>
        <v>5772.1374999999935</v>
      </c>
      <c r="J43" s="70">
        <f>(+$D43*Volumes!I43)</f>
        <v>5196.474999999994</v>
      </c>
      <c r="K43" s="70">
        <f>(+$D43*Volumes!J43)</f>
        <v>5557.6187499999933</v>
      </c>
      <c r="L43" s="70">
        <f>(+$D43*Volumes!K43)</f>
        <v>5424.4874999999938</v>
      </c>
      <c r="M43" s="70">
        <f>(+$D43*Volumes!L43)</f>
        <v>5737.7124999999933</v>
      </c>
      <c r="N43" s="70">
        <f>(+$D43*Volumes!M43)</f>
        <v>4588.1937499999949</v>
      </c>
      <c r="O43" s="70">
        <f>(+$D43*Volumes!N43)</f>
        <v>4919.3749999999945</v>
      </c>
      <c r="P43" s="70">
        <f>(+$D43*Volumes!O43)</f>
        <v>5336.6187499999933</v>
      </c>
      <c r="Q43" s="70">
        <f t="shared" si="0"/>
        <v>64616.46874999992</v>
      </c>
    </row>
    <row r="44" spans="1:17" x14ac:dyDescent="0.2">
      <c r="A44" s="137"/>
      <c r="B44" s="137"/>
      <c r="C44" s="154" t="s">
        <v>319</v>
      </c>
      <c r="D44" s="91">
        <f>+'Input - Rates'!D47</f>
        <v>8.1480000000000052E-2</v>
      </c>
      <c r="E44" s="70">
        <f>(+$D44*Volumes!D44)</f>
        <v>1738.7017200000012</v>
      </c>
      <c r="F44" s="70">
        <f>(+$D44*Volumes!E44)</f>
        <v>2182.1973600000015</v>
      </c>
      <c r="G44" s="70">
        <f>(+$D44*Volumes!F44)</f>
        <v>2768.7718800000016</v>
      </c>
      <c r="H44" s="70">
        <f>(+$D44*Volumes!G44)</f>
        <v>2568.6570000000015</v>
      </c>
      <c r="I44" s="70">
        <f>(+$D44*Volumes!H44)</f>
        <v>2359.7422800000013</v>
      </c>
      <c r="J44" s="70">
        <f>(+$D44*Volumes!I44)</f>
        <v>2389.0750800000014</v>
      </c>
      <c r="K44" s="70">
        <f>(+$D44*Volumes!J44)</f>
        <v>1696.0062000000012</v>
      </c>
      <c r="L44" s="70">
        <f>(+$D44*Volumes!K44)</f>
        <v>1101.7725600000008</v>
      </c>
      <c r="M44" s="70">
        <f>(+$D44*Volumes!L44)</f>
        <v>819.85176000000058</v>
      </c>
      <c r="N44" s="70">
        <f>(+$D44*Volumes!M44)</f>
        <v>628.04784000000041</v>
      </c>
      <c r="O44" s="70">
        <f>(+$D44*Volumes!N44)</f>
        <v>849.02160000000049</v>
      </c>
      <c r="P44" s="70">
        <f>(+$D44*Volumes!O44)</f>
        <v>1030.2331200000006</v>
      </c>
      <c r="Q44" s="70">
        <f t="shared" si="0"/>
        <v>20132.078400000013</v>
      </c>
    </row>
    <row r="45" spans="1:17" x14ac:dyDescent="0.2">
      <c r="A45" s="137"/>
      <c r="B45" s="137"/>
      <c r="C45" s="154" t="s">
        <v>320</v>
      </c>
      <c r="D45" s="91">
        <f>+'Input - Rates'!D48</f>
        <v>6.5179999999999821E-2</v>
      </c>
      <c r="E45" s="70">
        <f>(+$D45*Volumes!D45)</f>
        <v>156.56235999999956</v>
      </c>
      <c r="F45" s="70">
        <f>(+$D45*Volumes!E45)</f>
        <v>641.76227999999821</v>
      </c>
      <c r="G45" s="70">
        <f>(+$D45*Volumes!F45)</f>
        <v>1483.6271599999959</v>
      </c>
      <c r="H45" s="70">
        <f>(+$D45*Volumes!G45)</f>
        <v>334.82965999999908</v>
      </c>
      <c r="I45" s="70">
        <f>(+$D45*Volumes!H45)</f>
        <v>484.48293999999868</v>
      </c>
      <c r="J45" s="70">
        <f>(+$D45*Volumes!I45)</f>
        <v>284.38033999999919</v>
      </c>
      <c r="K45" s="70">
        <f>(+$D45*Volumes!J45)</f>
        <v>0</v>
      </c>
      <c r="L45" s="70">
        <f>(+$D45*Volumes!K45)</f>
        <v>0</v>
      </c>
      <c r="M45" s="70">
        <f>(+$D45*Volumes!L45)</f>
        <v>0</v>
      </c>
      <c r="N45" s="70">
        <f>(+$D45*Volumes!M45)</f>
        <v>0</v>
      </c>
      <c r="O45" s="70">
        <f>(+$D45*Volumes!N45)</f>
        <v>0</v>
      </c>
      <c r="P45" s="70">
        <f>(+$D45*Volumes!O45)</f>
        <v>0</v>
      </c>
      <c r="Q45" s="70">
        <f t="shared" si="0"/>
        <v>3385.6447399999902</v>
      </c>
    </row>
    <row r="46" spans="1:17" x14ac:dyDescent="0.2">
      <c r="A46" s="137"/>
      <c r="B46" s="137"/>
      <c r="C46" s="154" t="s">
        <v>321</v>
      </c>
      <c r="D46" s="91">
        <f>+'Input - Rates'!D49</f>
        <v>4.3450000000000016E-2</v>
      </c>
      <c r="E46" s="70">
        <f>(+$D46*Volumes!D46)</f>
        <v>0</v>
      </c>
      <c r="F46" s="70">
        <f>(+$D46*Volumes!E46)</f>
        <v>0</v>
      </c>
      <c r="G46" s="70">
        <f>(+$D46*Volumes!F46)</f>
        <v>0</v>
      </c>
      <c r="H46" s="70">
        <f>(+$D46*Volumes!G46)</f>
        <v>0</v>
      </c>
      <c r="I46" s="70">
        <f>(+$D46*Volumes!H46)</f>
        <v>0</v>
      </c>
      <c r="J46" s="70">
        <f>(+$D46*Volumes!I46)</f>
        <v>0</v>
      </c>
      <c r="K46" s="70">
        <f>(+$D46*Volumes!J46)</f>
        <v>0</v>
      </c>
      <c r="L46" s="70">
        <f>(+$D46*Volumes!K46)</f>
        <v>0</v>
      </c>
      <c r="M46" s="70">
        <f>(+$D46*Volumes!L46)</f>
        <v>0</v>
      </c>
      <c r="N46" s="70">
        <f>(+$D46*Volumes!M46)</f>
        <v>0</v>
      </c>
      <c r="O46" s="70">
        <f>(+$D46*Volumes!N46)</f>
        <v>0</v>
      </c>
      <c r="P46" s="70">
        <f>(+$D46*Volumes!O46)</f>
        <v>0</v>
      </c>
      <c r="Q46" s="70">
        <f t="shared" si="0"/>
        <v>0</v>
      </c>
    </row>
    <row r="47" spans="1:17" x14ac:dyDescent="0.2">
      <c r="A47" s="370"/>
      <c r="B47" s="137"/>
      <c r="C47" s="154" t="s">
        <v>322</v>
      </c>
      <c r="D47" s="91">
        <f>+'Input - Rates'!D50</f>
        <v>1.6299999999999912E-2</v>
      </c>
      <c r="E47" s="73">
        <f>(+$D47*Volumes!D47)</f>
        <v>0</v>
      </c>
      <c r="F47" s="73">
        <f>(+$D47*Volumes!E47)</f>
        <v>0</v>
      </c>
      <c r="G47" s="73">
        <f>(+$D47*Volumes!F47)</f>
        <v>0</v>
      </c>
      <c r="H47" s="73">
        <f>(+$D47*Volumes!G47)</f>
        <v>0</v>
      </c>
      <c r="I47" s="73">
        <f>(+$D47*Volumes!H47)</f>
        <v>0</v>
      </c>
      <c r="J47" s="73">
        <f>(+$D47*Volumes!I47)</f>
        <v>0</v>
      </c>
      <c r="K47" s="73">
        <f>(+$D47*Volumes!J47)</f>
        <v>0</v>
      </c>
      <c r="L47" s="73">
        <f>(+$D47*Volumes!K47)</f>
        <v>0</v>
      </c>
      <c r="M47" s="73">
        <f>(+$D47*Volumes!L47)</f>
        <v>0</v>
      </c>
      <c r="N47" s="73">
        <f>(+$D47*Volumes!M47)</f>
        <v>0</v>
      </c>
      <c r="O47" s="73">
        <f>(+$D47*Volumes!N47)</f>
        <v>0</v>
      </c>
      <c r="P47" s="73">
        <f>(+$D47*Volumes!O47)</f>
        <v>0</v>
      </c>
      <c r="Q47" s="73">
        <f t="shared" si="0"/>
        <v>0</v>
      </c>
    </row>
    <row r="48" spans="1:17" x14ac:dyDescent="0.2">
      <c r="A48" s="370"/>
      <c r="B48" s="137"/>
      <c r="C48" s="129" t="s">
        <v>323</v>
      </c>
      <c r="D48" s="91">
        <f>+'Input - Rates'!D51</f>
        <v>0</v>
      </c>
      <c r="E48" s="70">
        <f t="shared" ref="E48:P48" si="6">SUM(E42:E47)</f>
        <v>10897.058829999994</v>
      </c>
      <c r="F48" s="70">
        <f t="shared" si="6"/>
        <v>12837.003289999993</v>
      </c>
      <c r="G48" s="70">
        <f t="shared" si="6"/>
        <v>14387.672489999992</v>
      </c>
      <c r="H48" s="70">
        <f t="shared" si="6"/>
        <v>13426.190809999991</v>
      </c>
      <c r="I48" s="70">
        <f t="shared" si="6"/>
        <v>13291.837019999992</v>
      </c>
      <c r="J48" s="70">
        <f t="shared" si="6"/>
        <v>12329.845519999995</v>
      </c>
      <c r="K48" s="70">
        <f t="shared" si="6"/>
        <v>11377.381649999994</v>
      </c>
      <c r="L48" s="70">
        <f t="shared" si="6"/>
        <v>10310.416059999994</v>
      </c>
      <c r="M48" s="70">
        <f t="shared" si="6"/>
        <v>10139.574159999993</v>
      </c>
      <c r="N48" s="70">
        <f t="shared" si="6"/>
        <v>8786.7375899999952</v>
      </c>
      <c r="O48" s="70">
        <f t="shared" si="6"/>
        <v>9329.3965999999928</v>
      </c>
      <c r="P48" s="70">
        <f t="shared" si="6"/>
        <v>9927.8518699999931</v>
      </c>
      <c r="Q48" s="70">
        <f t="shared" si="0"/>
        <v>137040.9658899999</v>
      </c>
    </row>
    <row r="49" spans="1:17" x14ac:dyDescent="0.2">
      <c r="A49" s="370"/>
      <c r="B49" s="137"/>
      <c r="C49" s="129"/>
      <c r="D49" s="91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>
        <f t="shared" si="0"/>
        <v>0</v>
      </c>
    </row>
    <row r="50" spans="1:17" x14ac:dyDescent="0.2">
      <c r="A50" s="370"/>
      <c r="B50" s="138"/>
      <c r="C50" s="155"/>
      <c r="D50" s="91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>
        <f t="shared" si="0"/>
        <v>0</v>
      </c>
    </row>
    <row r="51" spans="1:17" s="241" customFormat="1" x14ac:dyDescent="0.2">
      <c r="A51" s="370"/>
      <c r="B51" s="139" t="s">
        <v>24</v>
      </c>
      <c r="C51" s="154" t="s">
        <v>390</v>
      </c>
      <c r="D51" s="91">
        <f>+'Input - Rates'!D54</f>
        <v>0.30076999999999998</v>
      </c>
      <c r="E51" s="70">
        <f>(+$D51*Volumes!D51)</f>
        <v>10130.53514</v>
      </c>
      <c r="F51" s="70">
        <f>(+$D51*Volumes!E51)</f>
        <v>10226.18</v>
      </c>
      <c r="G51" s="70">
        <f>(+$D51*Volumes!F51)</f>
        <v>10226.18</v>
      </c>
      <c r="H51" s="70">
        <f>(+$D51*Volumes!G51)</f>
        <v>10226.18</v>
      </c>
      <c r="I51" s="70">
        <f>(+$D51*Volumes!H51)</f>
        <v>10226.18</v>
      </c>
      <c r="J51" s="70">
        <f>(+$D51*Volumes!I51)</f>
        <v>10226.18</v>
      </c>
      <c r="K51" s="70">
        <f>(+$D51*Volumes!J51)</f>
        <v>10200.91532</v>
      </c>
      <c r="L51" s="70">
        <f>(+$D51*Volumes!K51)</f>
        <v>9294.996079999999</v>
      </c>
      <c r="M51" s="70">
        <f>(+$D51*Volumes!L51)</f>
        <v>8725.6384699999999</v>
      </c>
      <c r="N51" s="70">
        <f>(+$D51*Volumes!M51)</f>
        <v>7018.1671799999995</v>
      </c>
      <c r="O51" s="70">
        <f>(+$D51*Volumes!N51)</f>
        <v>7257.5800999999992</v>
      </c>
      <c r="P51" s="70">
        <f>(+$D51*Volumes!O51)</f>
        <v>8513.8963899999999</v>
      </c>
      <c r="Q51" s="70">
        <f t="shared" si="0"/>
        <v>112272.62868000001</v>
      </c>
    </row>
    <row r="52" spans="1:17" s="241" customFormat="1" x14ac:dyDescent="0.2">
      <c r="A52" s="137"/>
      <c r="B52" s="138"/>
      <c r="C52" s="154" t="s">
        <v>391</v>
      </c>
      <c r="D52" s="91">
        <f>+'Input - Rates'!D55</f>
        <v>0.26500000000000001</v>
      </c>
      <c r="E52" s="73">
        <f>(+$D52*Volumes!D52)</f>
        <v>11384.135</v>
      </c>
      <c r="F52" s="73">
        <f>(+$D52*Volumes!E52)</f>
        <v>18844.415000000001</v>
      </c>
      <c r="G52" s="73">
        <f>(+$D52*Volumes!F52)</f>
        <v>29802.695</v>
      </c>
      <c r="H52" s="73">
        <f>(+$D52*Volumes!G52)</f>
        <v>23292.440000000002</v>
      </c>
      <c r="I52" s="73">
        <f>(+$D52*Volumes!H52)</f>
        <v>22900.77</v>
      </c>
      <c r="J52" s="73">
        <f>(+$D52*Volumes!I52)</f>
        <v>21223.055</v>
      </c>
      <c r="K52" s="73">
        <f>(+$D52*Volumes!J52)</f>
        <v>13127.835000000001</v>
      </c>
      <c r="L52" s="73">
        <f>(+$D52*Volumes!K52)</f>
        <v>5072.3650000000007</v>
      </c>
      <c r="M52" s="73">
        <f>(+$D52*Volumes!L52)</f>
        <v>3820.5050000000001</v>
      </c>
      <c r="N52" s="73">
        <f>(+$D52*Volumes!M52)</f>
        <v>1599.01</v>
      </c>
      <c r="O52" s="73">
        <f>(+$D52*Volumes!N52)</f>
        <v>1618.0900000000001</v>
      </c>
      <c r="P52" s="73">
        <f>(+$D52*Volumes!O52)</f>
        <v>3704.7000000000003</v>
      </c>
      <c r="Q52" s="73">
        <f t="shared" si="0"/>
        <v>156390.01500000001</v>
      </c>
    </row>
    <row r="53" spans="1:17" s="241" customFormat="1" x14ac:dyDescent="0.2">
      <c r="A53" s="137"/>
      <c r="B53" s="138"/>
      <c r="C53" s="129" t="s">
        <v>326</v>
      </c>
      <c r="D53" s="91">
        <f>+'Input - Rates'!D56</f>
        <v>0</v>
      </c>
      <c r="E53" s="70">
        <f t="shared" ref="E53:P53" si="7">SUM(E51:E52)</f>
        <v>21514.670140000002</v>
      </c>
      <c r="F53" s="70">
        <f t="shared" si="7"/>
        <v>29070.595000000001</v>
      </c>
      <c r="G53" s="70">
        <f t="shared" si="7"/>
        <v>40028.875</v>
      </c>
      <c r="H53" s="70">
        <f t="shared" si="7"/>
        <v>33518.620000000003</v>
      </c>
      <c r="I53" s="70">
        <f t="shared" si="7"/>
        <v>33126.949999999997</v>
      </c>
      <c r="J53" s="70">
        <f t="shared" si="7"/>
        <v>31449.235000000001</v>
      </c>
      <c r="K53" s="70">
        <f t="shared" si="7"/>
        <v>23328.750319999999</v>
      </c>
      <c r="L53" s="70">
        <f t="shared" si="7"/>
        <v>14367.361079999999</v>
      </c>
      <c r="M53" s="70">
        <f t="shared" si="7"/>
        <v>12546.143469999999</v>
      </c>
      <c r="N53" s="70">
        <f t="shared" si="7"/>
        <v>8617.1771799999988</v>
      </c>
      <c r="O53" s="70">
        <f t="shared" si="7"/>
        <v>8875.6700999999994</v>
      </c>
      <c r="P53" s="70">
        <f t="shared" si="7"/>
        <v>12218.596390000001</v>
      </c>
      <c r="Q53" s="70">
        <f t="shared" si="0"/>
        <v>268662.64367999998</v>
      </c>
    </row>
    <row r="54" spans="1:17" s="241" customFormat="1" x14ac:dyDescent="0.2">
      <c r="A54" s="137"/>
      <c r="B54" s="138"/>
      <c r="C54" s="155"/>
      <c r="D54" s="91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>
        <f t="shared" si="0"/>
        <v>0</v>
      </c>
    </row>
    <row r="55" spans="1:17" x14ac:dyDescent="0.2">
      <c r="A55" s="137"/>
      <c r="B55" s="139"/>
      <c r="C55" s="154" t="s">
        <v>327</v>
      </c>
      <c r="D55" s="91">
        <f>+'Input - Rates'!D58</f>
        <v>0.11817999999999999</v>
      </c>
      <c r="E55" s="70">
        <f>(+$D55*Volumes!D55)</f>
        <v>4727.2</v>
      </c>
      <c r="F55" s="70">
        <f>(+$D55*Volumes!E55)</f>
        <v>4727.2</v>
      </c>
      <c r="G55" s="70">
        <f>(+$D55*Volumes!F55)</f>
        <v>4727.2</v>
      </c>
      <c r="H55" s="70">
        <f>(+$D55*Volumes!G55)</f>
        <v>4727.2</v>
      </c>
      <c r="I55" s="70">
        <f>(+$D55*Volumes!H55)</f>
        <v>4727.2</v>
      </c>
      <c r="J55" s="70">
        <f>(+$D55*Volumes!I55)</f>
        <v>4727.2</v>
      </c>
      <c r="K55" s="70">
        <f>(+$D55*Volumes!J55)</f>
        <v>4727.2</v>
      </c>
      <c r="L55" s="70">
        <f>(+$D55*Volumes!K55)</f>
        <v>4727.2</v>
      </c>
      <c r="M55" s="70">
        <f>(+$D55*Volumes!L55)</f>
        <v>4727.2</v>
      </c>
      <c r="N55" s="70">
        <f>(+$D55*Volumes!M55)</f>
        <v>4727.2</v>
      </c>
      <c r="O55" s="70">
        <f>(+$D55*Volumes!N55)</f>
        <v>4727.2</v>
      </c>
      <c r="P55" s="70">
        <f>(+$D55*Volumes!O55)</f>
        <v>4727.2</v>
      </c>
      <c r="Q55" s="70">
        <f t="shared" si="0"/>
        <v>56726.399999999987</v>
      </c>
    </row>
    <row r="56" spans="1:17" x14ac:dyDescent="0.2">
      <c r="A56" s="137"/>
      <c r="B56" s="138"/>
      <c r="C56" s="154" t="s">
        <v>328</v>
      </c>
      <c r="D56" s="91">
        <f>+'Input - Rates'!D59</f>
        <v>0.10579</v>
      </c>
      <c r="E56" s="70">
        <f>(+$D56*Volumes!D56)</f>
        <v>7060.3188099999998</v>
      </c>
      <c r="F56" s="70">
        <f>(+$D56*Volumes!E56)</f>
        <v>7364.1476899999998</v>
      </c>
      <c r="G56" s="70">
        <f>(+$D56*Volumes!F56)</f>
        <v>8050.8305799999998</v>
      </c>
      <c r="H56" s="70">
        <f>(+$D56*Volumes!G56)</f>
        <v>7615.7163099999998</v>
      </c>
      <c r="I56" s="70">
        <f>(+$D56*Volumes!H56)</f>
        <v>7547.1643899999999</v>
      </c>
      <c r="J56" s="70">
        <f>(+$D56*Volumes!I56)</f>
        <v>7487.2872499999994</v>
      </c>
      <c r="K56" s="70">
        <f>(+$D56*Volumes!J56)</f>
        <v>6608.9128799999999</v>
      </c>
      <c r="L56" s="70">
        <f>(+$D56*Volumes!K56)</f>
        <v>5733.9237899999998</v>
      </c>
      <c r="M56" s="70">
        <f>(+$D56*Volumes!L56)</f>
        <v>5662.6213299999999</v>
      </c>
      <c r="N56" s="70">
        <f>(+$D56*Volumes!M56)</f>
        <v>5267.9188399999994</v>
      </c>
      <c r="O56" s="70">
        <f>(+$D56*Volumes!N56)</f>
        <v>6524.7040399999996</v>
      </c>
      <c r="P56" s="70">
        <f>(+$D56*Volumes!O56)</f>
        <v>6779.7637299999997</v>
      </c>
      <c r="Q56" s="70">
        <f t="shared" si="0"/>
        <v>81703.309640000007</v>
      </c>
    </row>
    <row r="57" spans="1:17" x14ac:dyDescent="0.2">
      <c r="A57" s="137"/>
      <c r="B57" s="138"/>
      <c r="C57" s="154" t="s">
        <v>329</v>
      </c>
      <c r="D57" s="91">
        <f>+'Input - Rates'!D60</f>
        <v>8.1119999999999998E-2</v>
      </c>
      <c r="E57" s="70">
        <f>(+$D57*Volumes!D57)</f>
        <v>3045.7315199999998</v>
      </c>
      <c r="F57" s="70">
        <f>(+$D57*Volumes!E57)</f>
        <v>3682.9291199999998</v>
      </c>
      <c r="G57" s="70">
        <f>(+$D57*Volumes!F57)</f>
        <v>3271.7318399999999</v>
      </c>
      <c r="H57" s="70">
        <f>(+$D57*Volumes!G57)</f>
        <v>3069.4996799999999</v>
      </c>
      <c r="I57" s="70">
        <f>(+$D57*Volumes!H57)</f>
        <v>2284.5825599999998</v>
      </c>
      <c r="J57" s="70">
        <f>(+$D57*Volumes!I57)</f>
        <v>2817.21648</v>
      </c>
      <c r="K57" s="70">
        <f>(+$D57*Volumes!J57)</f>
        <v>2913.5870399999999</v>
      </c>
      <c r="L57" s="70">
        <f>(+$D57*Volumes!K57)</f>
        <v>2986.5139199999999</v>
      </c>
      <c r="M57" s="70">
        <f>(+$D57*Volumes!L57)</f>
        <v>2565.7444799999998</v>
      </c>
      <c r="N57" s="70">
        <f>(+$D57*Volumes!M57)</f>
        <v>2748.5078399999998</v>
      </c>
      <c r="O57" s="70">
        <f>(+$D57*Volumes!N57)</f>
        <v>3004.03584</v>
      </c>
      <c r="P57" s="70">
        <f>(+$D57*Volumes!O57)</f>
        <v>2903.6904</v>
      </c>
      <c r="Q57" s="70">
        <f t="shared" si="0"/>
        <v>35293.77072</v>
      </c>
    </row>
    <row r="58" spans="1:17" x14ac:dyDescent="0.2">
      <c r="A58" s="137"/>
      <c r="B58" s="138"/>
      <c r="C58" s="154" t="s">
        <v>330</v>
      </c>
      <c r="D58" s="91">
        <f>+'Input - Rates'!D61</f>
        <v>6.4899999999999999E-2</v>
      </c>
      <c r="E58" s="70">
        <f>(+$D58*Volumes!D58)</f>
        <v>1647.8109999999999</v>
      </c>
      <c r="F58" s="70">
        <f>(+$D58*Volumes!E58)</f>
        <v>2171.7487000000001</v>
      </c>
      <c r="G58" s="70">
        <f>(+$D58*Volumes!F58)</f>
        <v>3112.0848000000001</v>
      </c>
      <c r="H58" s="70">
        <f>(+$D58*Volumes!G58)</f>
        <v>2196.9947999999999</v>
      </c>
      <c r="I58" s="70">
        <f>(+$D58*Volumes!H58)</f>
        <v>2136.0536999999999</v>
      </c>
      <c r="J58" s="70">
        <f>(+$D58*Volumes!I58)</f>
        <v>2120.4128000000001</v>
      </c>
      <c r="K58" s="70">
        <f>(+$D58*Volumes!J58)</f>
        <v>1599.8498999999999</v>
      </c>
      <c r="L58" s="70">
        <f>(+$D58*Volumes!K58)</f>
        <v>1684.3497</v>
      </c>
      <c r="M58" s="70">
        <f>(+$D58*Volumes!L58)</f>
        <v>1481.6669999999999</v>
      </c>
      <c r="N58" s="70">
        <f>(+$D58*Volumes!M58)</f>
        <v>1903.0626999999999</v>
      </c>
      <c r="O58" s="70">
        <f>(+$D58*Volumes!N58)</f>
        <v>1946.9350999999999</v>
      </c>
      <c r="P58" s="70">
        <f>(+$D58*Volumes!O58)</f>
        <v>2049.1525999999999</v>
      </c>
      <c r="Q58" s="70">
        <f t="shared" si="0"/>
        <v>24050.122800000001</v>
      </c>
    </row>
    <row r="59" spans="1:17" x14ac:dyDescent="0.2">
      <c r="A59" s="137"/>
      <c r="B59" s="138"/>
      <c r="C59" s="154" t="s">
        <v>331</v>
      </c>
      <c r="D59" s="91">
        <f>+'Input - Rates'!D62</f>
        <v>4.3270000000000003E-2</v>
      </c>
      <c r="E59" s="70">
        <f>(+$D59*Volumes!D59)</f>
        <v>0</v>
      </c>
      <c r="F59" s="70">
        <f>(+$D59*Volumes!E59)</f>
        <v>0</v>
      </c>
      <c r="G59" s="70">
        <f>(+$D59*Volumes!F59)</f>
        <v>0</v>
      </c>
      <c r="H59" s="70">
        <f>(+$D59*Volumes!G59)</f>
        <v>0</v>
      </c>
      <c r="I59" s="70">
        <f>(+$D59*Volumes!H59)</f>
        <v>0</v>
      </c>
      <c r="J59" s="70">
        <f>(+$D59*Volumes!I59)</f>
        <v>0</v>
      </c>
      <c r="K59" s="70">
        <f>(+$D59*Volumes!J59)</f>
        <v>0</v>
      </c>
      <c r="L59" s="70">
        <f>(+$D59*Volumes!K59)</f>
        <v>0</v>
      </c>
      <c r="M59" s="70">
        <f>(+$D59*Volumes!L59)</f>
        <v>0</v>
      </c>
      <c r="N59" s="70">
        <f>(+$D59*Volumes!M59)</f>
        <v>0</v>
      </c>
      <c r="O59" s="70">
        <f>(+$D59*Volumes!N59)</f>
        <v>0</v>
      </c>
      <c r="P59" s="70">
        <f>(+$D59*Volumes!O59)</f>
        <v>0</v>
      </c>
      <c r="Q59" s="70">
        <f t="shared" si="0"/>
        <v>0</v>
      </c>
    </row>
    <row r="60" spans="1:17" x14ac:dyDescent="0.2">
      <c r="A60" s="137"/>
      <c r="B60" s="138"/>
      <c r="C60" s="154" t="s">
        <v>332</v>
      </c>
      <c r="D60" s="91">
        <f>+'Input - Rates'!D63</f>
        <v>1.6219999999999998E-2</v>
      </c>
      <c r="E60" s="73">
        <f>(+$D60*Volumes!D60)</f>
        <v>0</v>
      </c>
      <c r="F60" s="73">
        <f>(+$D60*Volumes!E60)</f>
        <v>0</v>
      </c>
      <c r="G60" s="73">
        <f>(+$D60*Volumes!F60)</f>
        <v>0</v>
      </c>
      <c r="H60" s="73">
        <f>(+$D60*Volumes!G60)</f>
        <v>0</v>
      </c>
      <c r="I60" s="73">
        <f>(+$D60*Volumes!H60)</f>
        <v>0</v>
      </c>
      <c r="J60" s="73">
        <f>(+$D60*Volumes!I60)</f>
        <v>0</v>
      </c>
      <c r="K60" s="73">
        <f>(+$D60*Volumes!J60)</f>
        <v>0</v>
      </c>
      <c r="L60" s="73">
        <f>(+$D60*Volumes!K60)</f>
        <v>0</v>
      </c>
      <c r="M60" s="73">
        <f>(+$D60*Volumes!L60)</f>
        <v>0</v>
      </c>
      <c r="N60" s="73">
        <f>(+$D60*Volumes!M60)</f>
        <v>0</v>
      </c>
      <c r="O60" s="73">
        <f>(+$D60*Volumes!N60)</f>
        <v>0</v>
      </c>
      <c r="P60" s="73">
        <f>(+$D60*Volumes!O60)</f>
        <v>0</v>
      </c>
      <c r="Q60" s="73">
        <f t="shared" si="0"/>
        <v>0</v>
      </c>
    </row>
    <row r="61" spans="1:17" x14ac:dyDescent="0.2">
      <c r="A61" s="137"/>
      <c r="B61" s="139"/>
      <c r="C61" s="129" t="s">
        <v>303</v>
      </c>
      <c r="D61" s="91">
        <f>+'Input - Rates'!D64</f>
        <v>0</v>
      </c>
      <c r="E61" s="70">
        <f t="shared" ref="E61:P61" si="8">SUM(E55:E60)</f>
        <v>16481.06133</v>
      </c>
      <c r="F61" s="70">
        <f t="shared" si="8"/>
        <v>17946.025509999999</v>
      </c>
      <c r="G61" s="70">
        <f t="shared" si="8"/>
        <v>19161.84722</v>
      </c>
      <c r="H61" s="70">
        <f t="shared" si="8"/>
        <v>17609.410790000002</v>
      </c>
      <c r="I61" s="70">
        <f t="shared" si="8"/>
        <v>16695.000649999998</v>
      </c>
      <c r="J61" s="70">
        <f t="shared" si="8"/>
        <v>17152.116529999999</v>
      </c>
      <c r="K61" s="70">
        <f t="shared" si="8"/>
        <v>15849.54982</v>
      </c>
      <c r="L61" s="70">
        <f t="shared" si="8"/>
        <v>15131.98741</v>
      </c>
      <c r="M61" s="70">
        <f t="shared" si="8"/>
        <v>14437.232809999998</v>
      </c>
      <c r="N61" s="70">
        <f t="shared" si="8"/>
        <v>14646.68938</v>
      </c>
      <c r="O61" s="70">
        <f t="shared" si="8"/>
        <v>16202.874980000001</v>
      </c>
      <c r="P61" s="70">
        <f t="shared" si="8"/>
        <v>16459.80673</v>
      </c>
      <c r="Q61" s="70">
        <f t="shared" si="0"/>
        <v>197773.60315999997</v>
      </c>
    </row>
    <row r="62" spans="1:17" x14ac:dyDescent="0.2">
      <c r="A62" s="137"/>
      <c r="B62" s="139"/>
      <c r="C62" s="129"/>
      <c r="D62" s="91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>
        <f t="shared" si="0"/>
        <v>0</v>
      </c>
    </row>
    <row r="63" spans="1:17" x14ac:dyDescent="0.2">
      <c r="A63" s="137"/>
      <c r="B63" s="139"/>
      <c r="C63" s="154"/>
      <c r="D63" s="91">
        <f>+'Input - Rates'!D66</f>
        <v>0.30076999999999998</v>
      </c>
      <c r="E63" s="70">
        <f>(+$D63*Volumes!D63)</f>
        <v>0</v>
      </c>
      <c r="F63" s="70">
        <f>(+$D63*Volumes!E63)</f>
        <v>0</v>
      </c>
      <c r="G63" s="70">
        <f>(+$D63*Volumes!F63)</f>
        <v>0</v>
      </c>
      <c r="H63" s="70">
        <f>(+$D63*Volumes!G63)</f>
        <v>0</v>
      </c>
      <c r="I63" s="70">
        <f>(+$D63*Volumes!H63)</f>
        <v>0</v>
      </c>
      <c r="J63" s="70">
        <f>(+$D63*Volumes!I63)</f>
        <v>0</v>
      </c>
      <c r="K63" s="70">
        <f>(+$D63*Volumes!J63)</f>
        <v>0</v>
      </c>
      <c r="L63" s="70">
        <f>(+$D63*Volumes!K63)</f>
        <v>0</v>
      </c>
      <c r="M63" s="70">
        <f>(+$D63*Volumes!L63)</f>
        <v>0</v>
      </c>
      <c r="N63" s="70">
        <f>(+$D63*Volumes!M63)</f>
        <v>0</v>
      </c>
      <c r="O63" s="70">
        <f>(+$D63*Volumes!N63)</f>
        <v>0</v>
      </c>
      <c r="P63" s="70">
        <f>(+$D63*Volumes!O63)</f>
        <v>0</v>
      </c>
      <c r="Q63" s="70">
        <f t="shared" si="0"/>
        <v>0</v>
      </c>
    </row>
    <row r="64" spans="1:17" x14ac:dyDescent="0.2">
      <c r="A64" s="137"/>
      <c r="B64" s="139"/>
      <c r="C64" s="154"/>
      <c r="D64" s="91">
        <f>+'Input - Rates'!D67</f>
        <v>0.26500000000000001</v>
      </c>
      <c r="E64" s="73">
        <f>(+$D64*Volumes!D64)</f>
        <v>0</v>
      </c>
      <c r="F64" s="73">
        <f>(+$D64*Volumes!E64)</f>
        <v>0</v>
      </c>
      <c r="G64" s="73">
        <f>(+$D64*Volumes!F64)</f>
        <v>0</v>
      </c>
      <c r="H64" s="73">
        <f>(+$D64*Volumes!G64)</f>
        <v>0</v>
      </c>
      <c r="I64" s="73">
        <f>(+$D64*Volumes!H64)</f>
        <v>0</v>
      </c>
      <c r="J64" s="73">
        <f>(+$D64*Volumes!I64)</f>
        <v>0</v>
      </c>
      <c r="K64" s="73">
        <f>(+$D64*Volumes!J64)</f>
        <v>0</v>
      </c>
      <c r="L64" s="73">
        <f>(+$D64*Volumes!K64)</f>
        <v>0</v>
      </c>
      <c r="M64" s="73">
        <f>(+$D64*Volumes!L64)</f>
        <v>0</v>
      </c>
      <c r="N64" s="73">
        <f>(+$D64*Volumes!M64)</f>
        <v>0</v>
      </c>
      <c r="O64" s="73">
        <f>(+$D64*Volumes!N64)</f>
        <v>0</v>
      </c>
      <c r="P64" s="73">
        <f>(+$D64*Volumes!O64)</f>
        <v>0</v>
      </c>
      <c r="Q64" s="73">
        <f t="shared" si="0"/>
        <v>0</v>
      </c>
    </row>
    <row r="65" spans="1:17" x14ac:dyDescent="0.2">
      <c r="A65" s="137"/>
      <c r="B65" s="139"/>
      <c r="C65" s="129"/>
      <c r="D65" s="91">
        <f>+'Input - Rates'!D68</f>
        <v>0</v>
      </c>
      <c r="E65" s="70">
        <f t="shared" ref="E65:P65" si="9">SUM(E63:E64)</f>
        <v>0</v>
      </c>
      <c r="F65" s="70">
        <f t="shared" si="9"/>
        <v>0</v>
      </c>
      <c r="G65" s="70">
        <f t="shared" si="9"/>
        <v>0</v>
      </c>
      <c r="H65" s="70">
        <f t="shared" si="9"/>
        <v>0</v>
      </c>
      <c r="I65" s="70">
        <f t="shared" si="9"/>
        <v>0</v>
      </c>
      <c r="J65" s="70">
        <f t="shared" si="9"/>
        <v>0</v>
      </c>
      <c r="K65" s="70">
        <f t="shared" si="9"/>
        <v>0</v>
      </c>
      <c r="L65" s="70">
        <f t="shared" si="9"/>
        <v>0</v>
      </c>
      <c r="M65" s="70">
        <f t="shared" si="9"/>
        <v>0</v>
      </c>
      <c r="N65" s="70">
        <f t="shared" si="9"/>
        <v>0</v>
      </c>
      <c r="O65" s="70">
        <f t="shared" si="9"/>
        <v>0</v>
      </c>
      <c r="P65" s="70">
        <f t="shared" si="9"/>
        <v>0</v>
      </c>
      <c r="Q65" s="70">
        <f t="shared" si="0"/>
        <v>0</v>
      </c>
    </row>
    <row r="66" spans="1:17" x14ac:dyDescent="0.2">
      <c r="A66" s="137"/>
      <c r="B66" s="139"/>
      <c r="C66" s="129"/>
      <c r="D66" s="91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>
        <f t="shared" si="0"/>
        <v>0</v>
      </c>
    </row>
    <row r="67" spans="1:17" x14ac:dyDescent="0.2">
      <c r="A67" s="137"/>
      <c r="B67" s="139"/>
      <c r="C67" s="154" t="s">
        <v>336</v>
      </c>
      <c r="D67" s="91">
        <f>+'Input - Rates'!D70</f>
        <v>0.11817999999999999</v>
      </c>
      <c r="E67" s="70">
        <f>(+$D67*Volumes!D67)</f>
        <v>8400.4707600000002</v>
      </c>
      <c r="F67" s="70">
        <f>(+$D67*Volumes!E67)</f>
        <v>8556.9410799999987</v>
      </c>
      <c r="G67" s="70">
        <f>(+$D67*Volumes!F67)</f>
        <v>8834.5458999999992</v>
      </c>
      <c r="H67" s="70">
        <f>(+$D67*Volumes!G67)</f>
        <v>8594.758679999999</v>
      </c>
      <c r="I67" s="70">
        <f>(+$D67*Volumes!H67)</f>
        <v>8707.3842199999999</v>
      </c>
      <c r="J67" s="70">
        <f>(+$D67*Volumes!I67)</f>
        <v>8698.0479999999989</v>
      </c>
      <c r="K67" s="70">
        <f>(+$D67*Volumes!J67)</f>
        <v>8326.1355399999993</v>
      </c>
      <c r="L67" s="70">
        <f>(+$D67*Volumes!K67)</f>
        <v>7994.0497399999995</v>
      </c>
      <c r="M67" s="70">
        <f>(+$D67*Volumes!L67)</f>
        <v>7613.6283199999998</v>
      </c>
      <c r="N67" s="70">
        <f>(+$D67*Volumes!M67)</f>
        <v>7755.4443199999996</v>
      </c>
      <c r="O67" s="70">
        <f>(+$D67*Volumes!N67)</f>
        <v>7721.4084799999991</v>
      </c>
      <c r="P67" s="70">
        <f>(+$D67*Volumes!O67)</f>
        <v>7545.4384599999994</v>
      </c>
      <c r="Q67" s="70">
        <f t="shared" si="0"/>
        <v>98748.253500000006</v>
      </c>
    </row>
    <row r="68" spans="1:17" x14ac:dyDescent="0.2">
      <c r="A68" s="137"/>
      <c r="B68" s="139"/>
      <c r="C68" s="154" t="s">
        <v>337</v>
      </c>
      <c r="D68" s="91">
        <f>+'Input - Rates'!D71</f>
        <v>0.10579</v>
      </c>
      <c r="E68" s="70">
        <f>(+$D68*Volumes!D68)</f>
        <v>7321.9374799999996</v>
      </c>
      <c r="F68" s="70">
        <f>(+$D68*Volumes!E68)</f>
        <v>8057.3895599999996</v>
      </c>
      <c r="G68" s="70">
        <f>(+$D68*Volumes!F68)</f>
        <v>8571.0000099999997</v>
      </c>
      <c r="H68" s="70">
        <f>(+$D68*Volumes!G68)</f>
        <v>8067.7569799999992</v>
      </c>
      <c r="I68" s="70">
        <f>(+$D68*Volumes!H68)</f>
        <v>7875.1133899999995</v>
      </c>
      <c r="J68" s="70">
        <f>(+$D68*Volumes!I68)</f>
        <v>7982.7018199999993</v>
      </c>
      <c r="K68" s="70">
        <f>(+$D68*Volumes!J68)</f>
        <v>7435.0269899999994</v>
      </c>
      <c r="L68" s="70">
        <f>(+$D68*Volumes!K68)</f>
        <v>6989.8626699999995</v>
      </c>
      <c r="M68" s="70">
        <f>(+$D68*Volumes!L68)</f>
        <v>6972.3015299999997</v>
      </c>
      <c r="N68" s="70">
        <f>(+$D68*Volumes!M68)</f>
        <v>6886.2942599999997</v>
      </c>
      <c r="O68" s="70">
        <f>(+$D68*Volumes!N68)</f>
        <v>6732.2640199999996</v>
      </c>
      <c r="P68" s="70">
        <f>(+$D68*Volumes!O68)</f>
        <v>6817.7423399999998</v>
      </c>
      <c r="Q68" s="70">
        <f t="shared" si="0"/>
        <v>89709.391049999991</v>
      </c>
    </row>
    <row r="69" spans="1:17" x14ac:dyDescent="0.2">
      <c r="A69" s="137"/>
      <c r="B69" s="139"/>
      <c r="C69" s="154" t="s">
        <v>338</v>
      </c>
      <c r="D69" s="91">
        <f>+'Input - Rates'!D72</f>
        <v>8.1119999999999998E-2</v>
      </c>
      <c r="E69" s="70">
        <f>(+$D69*Volumes!D69)</f>
        <v>4867.2</v>
      </c>
      <c r="F69" s="70">
        <f>(+$D69*Volumes!E69)</f>
        <v>4867.2</v>
      </c>
      <c r="G69" s="70">
        <f>(+$D69*Volumes!F69)</f>
        <v>4867.2</v>
      </c>
      <c r="H69" s="70">
        <f>(+$D69*Volumes!G69)</f>
        <v>4867.2</v>
      </c>
      <c r="I69" s="70">
        <f>(+$D69*Volumes!H69)</f>
        <v>4867.2</v>
      </c>
      <c r="J69" s="70">
        <f>(+$D69*Volumes!I69)</f>
        <v>4867.2</v>
      </c>
      <c r="K69" s="70">
        <f>(+$D69*Volumes!J69)</f>
        <v>4867.2</v>
      </c>
      <c r="L69" s="70">
        <f>(+$D69*Volumes!K69)</f>
        <v>4867.2</v>
      </c>
      <c r="M69" s="70">
        <f>(+$D69*Volumes!L69)</f>
        <v>4748.6836800000001</v>
      </c>
      <c r="N69" s="70">
        <f>(+$D69*Volumes!M69)</f>
        <v>4599.4228800000001</v>
      </c>
      <c r="O69" s="70">
        <f>(+$D69*Volumes!N69)</f>
        <v>4626.92256</v>
      </c>
      <c r="P69" s="70">
        <f>(+$D69*Volumes!O69)</f>
        <v>4867.2</v>
      </c>
      <c r="Q69" s="70">
        <f t="shared" si="0"/>
        <v>57779.829119999995</v>
      </c>
    </row>
    <row r="70" spans="1:17" x14ac:dyDescent="0.2">
      <c r="A70" s="137"/>
      <c r="B70" s="139"/>
      <c r="C70" s="154" t="s">
        <v>339</v>
      </c>
      <c r="D70" s="91">
        <f>+'Input - Rates'!D73</f>
        <v>6.4899999999999999E-2</v>
      </c>
      <c r="E70" s="70">
        <f>(+$D70*Volumes!D70)</f>
        <v>7820.5149000000001</v>
      </c>
      <c r="F70" s="70">
        <f>(+$D70*Volumes!E70)</f>
        <v>7548.7137000000002</v>
      </c>
      <c r="G70" s="70">
        <f>(+$D70*Volumes!F70)</f>
        <v>7956.5452999999998</v>
      </c>
      <c r="H70" s="70">
        <f>(+$D70*Volumes!G70)</f>
        <v>8061.2290000000003</v>
      </c>
      <c r="I70" s="70">
        <f>(+$D70*Volumes!H70)</f>
        <v>7321.3041000000003</v>
      </c>
      <c r="J70" s="70">
        <f>(+$D70*Volumes!I70)</f>
        <v>7821.0340999999999</v>
      </c>
      <c r="K70" s="70">
        <f>(+$D70*Volumes!J70)</f>
        <v>7528.9840999999997</v>
      </c>
      <c r="L70" s="70">
        <f>(+$D70*Volumes!K70)</f>
        <v>6286.1490999999996</v>
      </c>
      <c r="M70" s="70">
        <f>(+$D70*Volumes!L70)</f>
        <v>6160.6974</v>
      </c>
      <c r="N70" s="70">
        <f>(+$D70*Volumes!M70)</f>
        <v>5608.7228999999998</v>
      </c>
      <c r="O70" s="70">
        <f>(+$D70*Volumes!N70)</f>
        <v>5630.2047999999995</v>
      </c>
      <c r="P70" s="70">
        <f>(+$D70*Volumes!O70)</f>
        <v>6186.3977999999997</v>
      </c>
      <c r="Q70" s="70">
        <f t="shared" si="0"/>
        <v>83930.497200000013</v>
      </c>
    </row>
    <row r="71" spans="1:17" x14ac:dyDescent="0.2">
      <c r="A71" s="137"/>
      <c r="B71" s="139"/>
      <c r="C71" s="154" t="s">
        <v>340</v>
      </c>
      <c r="D71" s="91">
        <f>+'Input - Rates'!D74</f>
        <v>4.3270000000000003E-2</v>
      </c>
      <c r="E71" s="70">
        <f>(+$D71*Volumes!D71)</f>
        <v>0</v>
      </c>
      <c r="F71" s="70">
        <f>(+$D71*Volumes!E71)</f>
        <v>1520.7674200000001</v>
      </c>
      <c r="G71" s="70">
        <f>(+$D71*Volumes!F71)</f>
        <v>4295.5427100000006</v>
      </c>
      <c r="H71" s="70">
        <f>(+$D71*Volumes!G71)</f>
        <v>2534.7566000000002</v>
      </c>
      <c r="I71" s="70">
        <f>(+$D71*Volumes!H71)</f>
        <v>2799.4391900000001</v>
      </c>
      <c r="J71" s="70">
        <f>(+$D71*Volumes!I71)</f>
        <v>2793.20831</v>
      </c>
      <c r="K71" s="70">
        <f>(+$D71*Volumes!J71)</f>
        <v>1427.6071100000001</v>
      </c>
      <c r="L71" s="70">
        <f>(+$D71*Volumes!K71)</f>
        <v>0</v>
      </c>
      <c r="M71" s="70">
        <f>(+$D71*Volumes!L71)</f>
        <v>0</v>
      </c>
      <c r="N71" s="70">
        <f>(+$D71*Volumes!M71)</f>
        <v>0</v>
      </c>
      <c r="O71" s="70">
        <f>(+$D71*Volumes!N71)</f>
        <v>0</v>
      </c>
      <c r="P71" s="70">
        <f>(+$D71*Volumes!O71)</f>
        <v>0</v>
      </c>
      <c r="Q71" s="70">
        <f t="shared" ref="Q71:Q83" si="10">SUM(E71:P71)</f>
        <v>15371.32134</v>
      </c>
    </row>
    <row r="72" spans="1:17" x14ac:dyDescent="0.2">
      <c r="A72" s="137"/>
      <c r="B72" s="139"/>
      <c r="C72" s="154" t="s">
        <v>341</v>
      </c>
      <c r="D72" s="91">
        <f>+'Input - Rates'!D75</f>
        <v>1.6219999999999998E-2</v>
      </c>
      <c r="E72" s="73">
        <f>(+$D72*Volumes!D72)</f>
        <v>0</v>
      </c>
      <c r="F72" s="73">
        <f>(+$D72*Volumes!E72)</f>
        <v>0</v>
      </c>
      <c r="G72" s="73">
        <f>(+$D72*Volumes!F72)</f>
        <v>0</v>
      </c>
      <c r="H72" s="73">
        <f>(+$D72*Volumes!G72)</f>
        <v>0</v>
      </c>
      <c r="I72" s="73">
        <f>(+$D72*Volumes!H72)</f>
        <v>0</v>
      </c>
      <c r="J72" s="73">
        <f>(+$D72*Volumes!I72)</f>
        <v>0</v>
      </c>
      <c r="K72" s="73">
        <f>(+$D72*Volumes!J72)</f>
        <v>0</v>
      </c>
      <c r="L72" s="73">
        <f>(+$D72*Volumes!K72)</f>
        <v>0</v>
      </c>
      <c r="M72" s="73">
        <f>(+$D72*Volumes!L72)</f>
        <v>0</v>
      </c>
      <c r="N72" s="73">
        <f>(+$D72*Volumes!M72)</f>
        <v>0</v>
      </c>
      <c r="O72" s="73">
        <f>(+$D72*Volumes!N72)</f>
        <v>0</v>
      </c>
      <c r="P72" s="73">
        <f>(+$D72*Volumes!O72)</f>
        <v>0</v>
      </c>
      <c r="Q72" s="73">
        <f t="shared" si="10"/>
        <v>0</v>
      </c>
    </row>
    <row r="73" spans="1:17" x14ac:dyDescent="0.2">
      <c r="A73" s="137"/>
      <c r="B73" s="139"/>
      <c r="C73" s="129" t="s">
        <v>342</v>
      </c>
      <c r="D73" s="91">
        <f>+'Input - Rates'!D76</f>
        <v>0</v>
      </c>
      <c r="E73" s="70">
        <f t="shared" ref="E73:P73" si="11">SUM(E67:E72)</f>
        <v>28410.123140000003</v>
      </c>
      <c r="F73" s="70">
        <f t="shared" si="11"/>
        <v>30551.011760000001</v>
      </c>
      <c r="G73" s="70">
        <f t="shared" si="11"/>
        <v>34524.833920000005</v>
      </c>
      <c r="H73" s="70">
        <f t="shared" si="11"/>
        <v>32125.701259999998</v>
      </c>
      <c r="I73" s="70">
        <f t="shared" si="11"/>
        <v>31570.440900000001</v>
      </c>
      <c r="J73" s="70">
        <f t="shared" si="11"/>
        <v>32162.192230000001</v>
      </c>
      <c r="K73" s="70">
        <f t="shared" si="11"/>
        <v>29584.953740000001</v>
      </c>
      <c r="L73" s="70">
        <f t="shared" si="11"/>
        <v>26137.261509999997</v>
      </c>
      <c r="M73" s="70">
        <f t="shared" si="11"/>
        <v>25495.310930000003</v>
      </c>
      <c r="N73" s="70">
        <f t="shared" si="11"/>
        <v>24849.88436</v>
      </c>
      <c r="O73" s="70">
        <f t="shared" si="11"/>
        <v>24710.799859999999</v>
      </c>
      <c r="P73" s="70">
        <f t="shared" si="11"/>
        <v>25416.778599999998</v>
      </c>
      <c r="Q73" s="70">
        <f t="shared" si="10"/>
        <v>345539.29221000004</v>
      </c>
    </row>
    <row r="74" spans="1:17" x14ac:dyDescent="0.2">
      <c r="A74" s="137"/>
      <c r="B74" s="139"/>
      <c r="C74" s="129"/>
      <c r="D74" s="91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>
        <f t="shared" si="10"/>
        <v>0</v>
      </c>
    </row>
    <row r="75" spans="1:17" x14ac:dyDescent="0.2">
      <c r="A75" s="137"/>
      <c r="B75" s="139"/>
      <c r="C75" s="154" t="s">
        <v>343</v>
      </c>
      <c r="D75" s="91">
        <f>+'Input - Rates'!D78</f>
        <v>0.11817999999999999</v>
      </c>
      <c r="E75" s="70">
        <f>(+$D75*Volumes!D75)</f>
        <v>8772.3832199999997</v>
      </c>
      <c r="F75" s="70">
        <f>(+$D75*Volumes!E75)</f>
        <v>10022.845799999999</v>
      </c>
      <c r="G75" s="70">
        <f>(+$D75*Volumes!F75)</f>
        <v>8892.454099999999</v>
      </c>
      <c r="H75" s="70">
        <f>(+$D75*Volumes!G75)</f>
        <v>7833.2067599999991</v>
      </c>
      <c r="I75" s="70">
        <f>(+$D75*Volumes!H75)</f>
        <v>8758.6743399999996</v>
      </c>
      <c r="J75" s="70">
        <f>(+$D75*Volumes!I75)</f>
        <v>7929.8779999999997</v>
      </c>
      <c r="K75" s="70">
        <f>(+$D75*Volumes!J75)</f>
        <v>9599.2886799999997</v>
      </c>
      <c r="L75" s="70">
        <f>(+$D75*Volumes!K75)</f>
        <v>8911.7174400000004</v>
      </c>
      <c r="M75" s="70">
        <f>(+$D75*Volumes!L75)</f>
        <v>8977.7800599999991</v>
      </c>
      <c r="N75" s="70">
        <f>(+$D75*Volumes!M75)</f>
        <v>9602.8340799999987</v>
      </c>
      <c r="O75" s="70">
        <f>(+$D75*Volumes!N75)</f>
        <v>9908.9202800000003</v>
      </c>
      <c r="P75" s="70">
        <f>(+$D75*Volumes!O75)</f>
        <v>10030.64568</v>
      </c>
      <c r="Q75" s="70">
        <f t="shared" si="10"/>
        <v>109240.62844</v>
      </c>
    </row>
    <row r="76" spans="1:17" x14ac:dyDescent="0.2">
      <c r="A76" s="137"/>
      <c r="B76" s="139"/>
      <c r="C76" s="154" t="s">
        <v>344</v>
      </c>
      <c r="D76" s="91">
        <f>+'Input - Rates'!D79</f>
        <v>0.10579</v>
      </c>
      <c r="E76" s="70">
        <f>(+$D76*Volumes!D76)</f>
        <v>16689.32461</v>
      </c>
      <c r="F76" s="70">
        <f>(+$D76*Volumes!E76)</f>
        <v>13305.2083</v>
      </c>
      <c r="G76" s="70">
        <f>(+$D76*Volumes!F76)</f>
        <v>13349.534309999999</v>
      </c>
      <c r="H76" s="70">
        <f>(+$D76*Volumes!G76)</f>
        <v>12511.57172</v>
      </c>
      <c r="I76" s="70">
        <f>(+$D76*Volumes!H76)</f>
        <v>13500.39085</v>
      </c>
      <c r="J76" s="70">
        <f>(+$D76*Volumes!I76)</f>
        <v>12236.623509999999</v>
      </c>
      <c r="K76" s="70">
        <f>(+$D76*Volumes!J76)</f>
        <v>14297.62429</v>
      </c>
      <c r="L76" s="70">
        <f>(+$D76*Volumes!K76)</f>
        <v>15103.638299999999</v>
      </c>
      <c r="M76" s="70">
        <f>(+$D76*Volumes!L76)</f>
        <v>14256.789349999999</v>
      </c>
      <c r="N76" s="70">
        <f>(+$D76*Volumes!M76)</f>
        <v>16028.877639999999</v>
      </c>
      <c r="O76" s="70">
        <f>(+$D76*Volumes!N76)</f>
        <v>18865.213329999999</v>
      </c>
      <c r="P76" s="70">
        <f>(+$D76*Volumes!O76)</f>
        <v>15591.647569999999</v>
      </c>
      <c r="Q76" s="70">
        <f t="shared" si="10"/>
        <v>175736.44378</v>
      </c>
    </row>
    <row r="77" spans="1:17" x14ac:dyDescent="0.2">
      <c r="A77" s="137"/>
      <c r="B77" s="139"/>
      <c r="C77" s="154" t="s">
        <v>345</v>
      </c>
      <c r="D77" s="91">
        <f>+'Input - Rates'!D80</f>
        <v>8.1119999999999998E-2</v>
      </c>
      <c r="E77" s="70">
        <f>(+$D77*Volumes!D77)</f>
        <v>10176.01728</v>
      </c>
      <c r="F77" s="70">
        <f>(+$D77*Volumes!E77)</f>
        <v>8112</v>
      </c>
      <c r="G77" s="70">
        <f>(+$D77*Volumes!F77)</f>
        <v>8844.7569600000006</v>
      </c>
      <c r="H77" s="70">
        <f>(+$D77*Volumes!G77)</f>
        <v>9291.6470399999998</v>
      </c>
      <c r="I77" s="70">
        <f>(+$D77*Volumes!H77)</f>
        <v>7826.7009600000001</v>
      </c>
      <c r="J77" s="70">
        <f>(+$D77*Volumes!I77)</f>
        <v>8462.4383999999991</v>
      </c>
      <c r="K77" s="70">
        <f>(+$D77*Volumes!J77)</f>
        <v>9222.7761599999994</v>
      </c>
      <c r="L77" s="70">
        <f>(+$D77*Volumes!K77)</f>
        <v>9107.99136</v>
      </c>
      <c r="M77" s="70">
        <f>(+$D77*Volumes!L77)</f>
        <v>9497.3673600000002</v>
      </c>
      <c r="N77" s="70">
        <f>(+$D77*Volumes!M77)</f>
        <v>11355.25872</v>
      </c>
      <c r="O77" s="70">
        <f>(+$D77*Volumes!N77)</f>
        <v>11287.0368</v>
      </c>
      <c r="P77" s="70">
        <f>(+$D77*Volumes!O77)</f>
        <v>10054.58064</v>
      </c>
      <c r="Q77" s="70">
        <f t="shared" si="10"/>
        <v>113238.57168000001</v>
      </c>
    </row>
    <row r="78" spans="1:17" x14ac:dyDescent="0.2">
      <c r="A78" s="137"/>
      <c r="B78" s="139"/>
      <c r="C78" s="154" t="s">
        <v>346</v>
      </c>
      <c r="D78" s="91">
        <f>+'Input - Rates'!D81</f>
        <v>6.4899999999999999E-2</v>
      </c>
      <c r="E78" s="70">
        <f>(+$D78*Volumes!D78)</f>
        <v>30793.3626</v>
      </c>
      <c r="F78" s="70">
        <f>(+$D78*Volumes!E78)</f>
        <v>23532.220799999999</v>
      </c>
      <c r="G78" s="70">
        <f>(+$D78*Volumes!F78)</f>
        <v>21948.2065</v>
      </c>
      <c r="H78" s="70">
        <f>(+$D78*Volumes!G78)</f>
        <v>22262.5821</v>
      </c>
      <c r="I78" s="70">
        <f>(+$D78*Volumes!H78)</f>
        <v>18315.6237</v>
      </c>
      <c r="J78" s="70">
        <f>(+$D78*Volumes!I78)</f>
        <v>24352.167399999998</v>
      </c>
      <c r="K78" s="70">
        <f>(+$D78*Volumes!J78)</f>
        <v>22116.102800000001</v>
      </c>
      <c r="L78" s="70">
        <f>(+$D78*Volumes!K78)</f>
        <v>22216.113699999998</v>
      </c>
      <c r="M78" s="70">
        <f>(+$D78*Volumes!L78)</f>
        <v>21480.4722</v>
      </c>
      <c r="N78" s="70">
        <f>(+$D78*Volumes!M78)</f>
        <v>23644.108400000001</v>
      </c>
      <c r="O78" s="70">
        <f>(+$D78*Volumes!N78)</f>
        <v>28234.8099</v>
      </c>
      <c r="P78" s="70">
        <f>(+$D78*Volumes!O78)</f>
        <v>22937.607</v>
      </c>
      <c r="Q78" s="70">
        <f t="shared" si="10"/>
        <v>281833.37709999998</v>
      </c>
    </row>
    <row r="79" spans="1:17" x14ac:dyDescent="0.2">
      <c r="A79" s="137"/>
      <c r="B79" s="139"/>
      <c r="C79" s="154" t="s">
        <v>347</v>
      </c>
      <c r="D79" s="91">
        <f>+'Input - Rates'!D82</f>
        <v>4.3270000000000003E-2</v>
      </c>
      <c r="E79" s="70">
        <f>(+$D79*Volumes!D79)</f>
        <v>15924.917720000001</v>
      </c>
      <c r="F79" s="70">
        <f>(+$D79*Volumes!E79)</f>
        <v>9392.4458200000008</v>
      </c>
      <c r="G79" s="70">
        <f>(+$D79*Volumes!F79)</f>
        <v>13419.844340000001</v>
      </c>
      <c r="H79" s="70">
        <f>(+$D79*Volumes!G79)</f>
        <v>11532.536750000001</v>
      </c>
      <c r="I79" s="70">
        <f>(+$D79*Volumes!H79)</f>
        <v>7271.5235000000002</v>
      </c>
      <c r="J79" s="70">
        <f>(+$D79*Volumes!I79)</f>
        <v>10179.570390000001</v>
      </c>
      <c r="K79" s="70">
        <f>(+$D79*Volumes!J79)</f>
        <v>8217.3191600000009</v>
      </c>
      <c r="L79" s="70">
        <f>(+$D79*Volumes!K79)</f>
        <v>7623.9143800000002</v>
      </c>
      <c r="M79" s="70">
        <f>(+$D79*Volumes!L79)</f>
        <v>6669.9406900000004</v>
      </c>
      <c r="N79" s="70">
        <f>(+$D79*Volumes!M79)</f>
        <v>4453.0455099999999</v>
      </c>
      <c r="O79" s="70">
        <f>(+$D79*Volumes!N79)</f>
        <v>6082.8966</v>
      </c>
      <c r="P79" s="70">
        <f>(+$D79*Volumes!O79)</f>
        <v>11055.744620000001</v>
      </c>
      <c r="Q79" s="70">
        <f t="shared" si="10"/>
        <v>111823.69948</v>
      </c>
    </row>
    <row r="80" spans="1:17" x14ac:dyDescent="0.2">
      <c r="A80" s="137"/>
      <c r="B80" s="139"/>
      <c r="C80" s="154" t="s">
        <v>348</v>
      </c>
      <c r="D80" s="91">
        <f>+'Input - Rates'!D83</f>
        <v>1.6219999999999998E-2</v>
      </c>
      <c r="E80" s="73">
        <f>(+$D80*Volumes!D80)</f>
        <v>0</v>
      </c>
      <c r="F80" s="73">
        <f>(+$D80*Volumes!E80)</f>
        <v>0</v>
      </c>
      <c r="G80" s="73">
        <f>(+$D80*Volumes!F80)</f>
        <v>0</v>
      </c>
      <c r="H80" s="73">
        <f>(+$D80*Volumes!G80)</f>
        <v>0</v>
      </c>
      <c r="I80" s="73">
        <f>(+$D80*Volumes!H80)</f>
        <v>0</v>
      </c>
      <c r="J80" s="73">
        <f>(+$D80*Volumes!I80)</f>
        <v>0</v>
      </c>
      <c r="K80" s="73">
        <f>(+$D80*Volumes!J80)</f>
        <v>0</v>
      </c>
      <c r="L80" s="73">
        <f>(+$D80*Volumes!K80)</f>
        <v>0</v>
      </c>
      <c r="M80" s="73">
        <f>(+$D80*Volumes!L80)</f>
        <v>0</v>
      </c>
      <c r="N80" s="73">
        <f>(+$D80*Volumes!M80)</f>
        <v>0</v>
      </c>
      <c r="O80" s="73">
        <f>(+$D80*Volumes!N80)</f>
        <v>0</v>
      </c>
      <c r="P80" s="73">
        <f>(+$D80*Volumes!O80)</f>
        <v>0</v>
      </c>
      <c r="Q80" s="73">
        <f t="shared" si="10"/>
        <v>0</v>
      </c>
    </row>
    <row r="81" spans="1:17" x14ac:dyDescent="0.2">
      <c r="A81" s="137"/>
      <c r="B81" s="139"/>
      <c r="C81" s="129" t="s">
        <v>323</v>
      </c>
      <c r="D81" s="91">
        <f>+'Input - Rates'!D84</f>
        <v>0</v>
      </c>
      <c r="E81" s="70">
        <f t="shared" ref="E81:P81" si="12">SUM(E75:E80)</f>
        <v>82356.00542999999</v>
      </c>
      <c r="F81" s="70">
        <f t="shared" si="12"/>
        <v>64364.720720000005</v>
      </c>
      <c r="G81" s="70">
        <f t="shared" si="12"/>
        <v>66454.79621</v>
      </c>
      <c r="H81" s="70">
        <f t="shared" si="12"/>
        <v>63431.544370000003</v>
      </c>
      <c r="I81" s="70">
        <f t="shared" si="12"/>
        <v>55672.91335000001</v>
      </c>
      <c r="J81" s="70">
        <f t="shared" si="12"/>
        <v>63160.677699999993</v>
      </c>
      <c r="K81" s="70">
        <f t="shared" si="12"/>
        <v>63453.111089999999</v>
      </c>
      <c r="L81" s="70">
        <f t="shared" si="12"/>
        <v>62963.375180000003</v>
      </c>
      <c r="M81" s="70">
        <f t="shared" si="12"/>
        <v>60882.34966</v>
      </c>
      <c r="N81" s="70">
        <f t="shared" si="12"/>
        <v>65084.124349999998</v>
      </c>
      <c r="O81" s="70">
        <f t="shared" si="12"/>
        <v>74378.876909999992</v>
      </c>
      <c r="P81" s="70">
        <f t="shared" si="12"/>
        <v>69670.225510000004</v>
      </c>
      <c r="Q81" s="70">
        <f t="shared" si="10"/>
        <v>791872.72048000002</v>
      </c>
    </row>
    <row r="82" spans="1:17" x14ac:dyDescent="0.2">
      <c r="A82" s="137"/>
      <c r="B82" s="139"/>
      <c r="C82" s="129"/>
      <c r="D82" s="91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</row>
    <row r="83" spans="1:17" s="89" customFormat="1" x14ac:dyDescent="0.2">
      <c r="A83" s="137"/>
      <c r="B83" s="139"/>
      <c r="C83" s="129" t="s">
        <v>416</v>
      </c>
      <c r="D83" s="282">
        <f>+'Input - Rates'!D93</f>
        <v>4.1602529433789573E-2</v>
      </c>
      <c r="E83" s="16">
        <f>IF(Volumes!D83&lt;200001,Volumes!D83*'Perm Base Rate Rev'!$D83,200000*'Perm Base Rate Rev'!$D83+(Volumes!D83-200000)*'Perm Base Rate Rev'!$D84)</f>
        <v>10701.928277239254</v>
      </c>
      <c r="F83" s="16">
        <f>IF(Volumes!E83&lt;200001,Volumes!E83*'Perm Base Rate Rev'!$D83,200000*'Perm Base Rate Rev'!$D83+(Volumes!E83-200000)*'Perm Base Rate Rev'!$D84)</f>
        <v>10856.533677247575</v>
      </c>
      <c r="G83" s="16">
        <f>IF(Volumes!F83&lt;200001,Volumes!F83*'Perm Base Rate Rev'!$D83,200000*'Perm Base Rate Rev'!$D83+(Volumes!F83-200000)*'Perm Base Rate Rev'!$D84)</f>
        <v>12060.583683487956</v>
      </c>
      <c r="H83" s="16">
        <f>IF(Volumes!G83&lt;200001,Volumes!G83*'Perm Base Rate Rev'!$D83,200000*'Perm Base Rate Rev'!$D83+(Volumes!G83-200000)*'Perm Base Rate Rev'!$D84)</f>
        <v>10961.060032449972</v>
      </c>
      <c r="I83" s="16">
        <f>IF(Volumes!H83&lt;200001,Volumes!H83*'Perm Base Rate Rev'!$D83,200000*'Perm Base Rate Rev'!$D83+(Volumes!H83-200000)*'Perm Base Rate Rev'!$D84)</f>
        <v>10326.257436452135</v>
      </c>
      <c r="J83" s="16">
        <f>IF(Volumes!I83&lt;200001,Volumes!I83*'Perm Base Rate Rev'!$D83,200000*'Perm Base Rate Rev'!$D83+(Volumes!I83-200000)*'Perm Base Rate Rev'!$D84)</f>
        <v>9181.8654574198099</v>
      </c>
      <c r="K83" s="16">
        <f>IF(Volumes!J83&lt;200001,Volumes!J83*'Perm Base Rate Rev'!$D83,200000*'Perm Base Rate Rev'!$D83+(Volumes!J83-200000)*'Perm Base Rate Rev'!$D84)</f>
        <v>9715.0746765403328</v>
      </c>
      <c r="L83" s="16">
        <f>IF(Volumes!K83&lt;200001,Volumes!K83*'Perm Base Rate Rev'!$D83,200000*'Perm Base Rate Rev'!$D83+(Volumes!K83-200000)*'Perm Base Rate Rev'!$D84)</f>
        <v>8595.3009943004527</v>
      </c>
      <c r="M83" s="16">
        <f>IF(Volumes!L83&lt;200001,Volumes!L83*'Perm Base Rate Rev'!$D83,200000*'Perm Base Rate Rev'!$D83+(Volumes!L83-200000)*'Perm Base Rate Rev'!$D84)</f>
        <v>8338.2285642967072</v>
      </c>
      <c r="N83" s="16">
        <f>IF(Volumes!M83&lt;200001,Volumes!M83*'Perm Base Rate Rev'!$D83,200000*'Perm Base Rate Rev'!$D83+(Volumes!M83-200000)*'Perm Base Rate Rev'!$D84)</f>
        <v>6928.6932645504849</v>
      </c>
      <c r="O83" s="16">
        <f>IF(Volumes!N83&lt;200001,Volumes!N83*'Perm Base Rate Rev'!$D83,200000*'Perm Base Rate Rev'!$D83+(Volumes!N83-200000)*'Perm Base Rate Rev'!$D84)</f>
        <v>8248.3254981902901</v>
      </c>
      <c r="P83" s="16">
        <f>IF(Volumes!O83&lt;200001,Volumes!O83*'Perm Base Rate Rev'!$D83,200000*'Perm Base Rate Rev'!$D83+(Volumes!O83-200000)*'Perm Base Rate Rev'!$D84)</f>
        <v>5836.4188542663396</v>
      </c>
      <c r="Q83" s="70">
        <f t="shared" si="10"/>
        <v>111750.27041644132</v>
      </c>
    </row>
    <row r="84" spans="1:17" s="89" customFormat="1" x14ac:dyDescent="0.2">
      <c r="A84" s="137"/>
      <c r="B84" s="139"/>
      <c r="C84" s="129"/>
      <c r="D84" s="282">
        <f>+'Input - Rates'!D94</f>
        <v>3.120189707534218E-2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4.25" x14ac:dyDescent="0.2">
      <c r="A85" s="302"/>
      <c r="B85" s="139"/>
      <c r="C85" s="129"/>
      <c r="D85" s="282">
        <f>+'Input - Rates'!D95</f>
        <v>2.0801264716894786E-2</v>
      </c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</row>
    <row r="86" spans="1:17" s="241" customFormat="1" ht="14.25" x14ac:dyDescent="0.2">
      <c r="A86" s="302"/>
      <c r="B86" s="139"/>
      <c r="C86" s="129"/>
      <c r="D86" s="282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</row>
    <row r="87" spans="1:17" x14ac:dyDescent="0.2">
      <c r="A87" s="301"/>
      <c r="B87" s="137"/>
      <c r="C87" s="155"/>
      <c r="D87" s="91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</row>
    <row r="88" spans="1:17" ht="15" x14ac:dyDescent="0.2">
      <c r="A88" s="300" t="s">
        <v>394</v>
      </c>
      <c r="B88" s="304"/>
      <c r="C88" s="305"/>
      <c r="D88" s="321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</row>
    <row r="89" spans="1:17" x14ac:dyDescent="0.2">
      <c r="A89" s="137"/>
      <c r="B89" s="138"/>
      <c r="C89" s="155"/>
      <c r="D89" s="322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</row>
    <row r="90" spans="1:17" ht="14.25" x14ac:dyDescent="0.2">
      <c r="A90" s="156"/>
      <c r="B90" s="137" t="s">
        <v>23</v>
      </c>
      <c r="C90" s="155" t="s">
        <v>12</v>
      </c>
      <c r="D90" s="93"/>
      <c r="E90" s="134">
        <f t="shared" ref="E90:P90" si="13">+E6+E7</f>
        <v>1309251.0172422922</v>
      </c>
      <c r="F90" s="134">
        <f t="shared" si="13"/>
        <v>2450479.5427977787</v>
      </c>
      <c r="G90" s="134">
        <f t="shared" si="13"/>
        <v>3461443.4719347795</v>
      </c>
      <c r="H90" s="134">
        <f t="shared" si="13"/>
        <v>3422454.7457999922</v>
      </c>
      <c r="I90" s="134">
        <f t="shared" si="13"/>
        <v>2769217.8246317431</v>
      </c>
      <c r="J90" s="134">
        <f t="shared" si="13"/>
        <v>2428626.4543188936</v>
      </c>
      <c r="K90" s="134">
        <f t="shared" si="13"/>
        <v>1729245.8145786938</v>
      </c>
      <c r="L90" s="134">
        <f t="shared" si="13"/>
        <v>1032383.8459568801</v>
      </c>
      <c r="M90" s="134">
        <f t="shared" si="13"/>
        <v>650256.97851497028</v>
      </c>
      <c r="N90" s="134">
        <f t="shared" si="13"/>
        <v>543609.09091121191</v>
      </c>
      <c r="O90" s="134">
        <f t="shared" si="13"/>
        <v>541278.07918859483</v>
      </c>
      <c r="P90" s="134">
        <f t="shared" si="13"/>
        <v>594354.58923720499</v>
      </c>
      <c r="Q90" s="6">
        <f t="shared" ref="Q90:Q92" si="14">SUM(E90:P90)</f>
        <v>20932601.455113038</v>
      </c>
    </row>
    <row r="91" spans="1:17" ht="14.25" x14ac:dyDescent="0.2">
      <c r="A91" s="302"/>
      <c r="B91" s="138"/>
      <c r="C91" s="155" t="s">
        <v>26</v>
      </c>
      <c r="D91" s="93"/>
      <c r="E91" s="134">
        <f t="shared" ref="E91:P91" si="15">+E8+E14+E22+E10+E9</f>
        <v>530554.13004394597</v>
      </c>
      <c r="F91" s="134">
        <f t="shared" si="15"/>
        <v>930561.73608651827</v>
      </c>
      <c r="G91" s="134">
        <f t="shared" si="15"/>
        <v>1302480.5855139289</v>
      </c>
      <c r="H91" s="134">
        <f t="shared" si="15"/>
        <v>1291242.8602537988</v>
      </c>
      <c r="I91" s="134">
        <f t="shared" si="15"/>
        <v>1051505.9127863487</v>
      </c>
      <c r="J91" s="134">
        <f t="shared" si="15"/>
        <v>930956.32302401657</v>
      </c>
      <c r="K91" s="134">
        <f t="shared" si="15"/>
        <v>681319.94448904437</v>
      </c>
      <c r="L91" s="134">
        <f t="shared" si="15"/>
        <v>447932.32135536021</v>
      </c>
      <c r="M91" s="134">
        <f t="shared" si="15"/>
        <v>325669.58554117871</v>
      </c>
      <c r="N91" s="134">
        <f t="shared" si="15"/>
        <v>287377.39526705747</v>
      </c>
      <c r="O91" s="134">
        <f t="shared" si="15"/>
        <v>285136.19039683155</v>
      </c>
      <c r="P91" s="134">
        <f t="shared" si="15"/>
        <v>291850.37214895803</v>
      </c>
      <c r="Q91" s="6">
        <f t="shared" si="14"/>
        <v>8356587.3569069868</v>
      </c>
    </row>
    <row r="92" spans="1:17" ht="14.25" x14ac:dyDescent="0.2">
      <c r="A92" s="302"/>
      <c r="B92" s="138"/>
      <c r="C92" s="155" t="s">
        <v>27</v>
      </c>
      <c r="D92" s="93"/>
      <c r="E92" s="134">
        <f t="shared" ref="E92:P92" si="16">+E24+E28+E36</f>
        <v>39533.502261999995</v>
      </c>
      <c r="F92" s="134">
        <f t="shared" si="16"/>
        <v>50157.938211999994</v>
      </c>
      <c r="G92" s="134">
        <f t="shared" si="16"/>
        <v>64999.064714999986</v>
      </c>
      <c r="H92" s="134">
        <f t="shared" si="16"/>
        <v>79081.523386999979</v>
      </c>
      <c r="I92" s="134">
        <f t="shared" si="16"/>
        <v>66328.219538999983</v>
      </c>
      <c r="J92" s="134">
        <f t="shared" si="16"/>
        <v>67460.222192999994</v>
      </c>
      <c r="K92" s="134">
        <f t="shared" si="16"/>
        <v>58107.445697999981</v>
      </c>
      <c r="L92" s="134">
        <f t="shared" si="16"/>
        <v>44154.974604999989</v>
      </c>
      <c r="M92" s="134">
        <f t="shared" si="16"/>
        <v>36206.469184999994</v>
      </c>
      <c r="N92" s="134">
        <f t="shared" si="16"/>
        <v>34866.727281999993</v>
      </c>
      <c r="O92" s="134">
        <f t="shared" si="16"/>
        <v>31598.23272399999</v>
      </c>
      <c r="P92" s="134">
        <f t="shared" si="16"/>
        <v>32697.600722999992</v>
      </c>
      <c r="Q92" s="6">
        <f t="shared" si="14"/>
        <v>605191.92052499996</v>
      </c>
    </row>
    <row r="93" spans="1:17" ht="14.25" x14ac:dyDescent="0.2">
      <c r="A93" s="302"/>
      <c r="B93" s="137"/>
      <c r="C93" s="155" t="s">
        <v>28</v>
      </c>
      <c r="D93" s="93"/>
      <c r="E93" s="279">
        <f t="shared" ref="E93:Q93" si="17">+E40+E48</f>
        <v>10897.058829999994</v>
      </c>
      <c r="F93" s="279">
        <f t="shared" si="17"/>
        <v>12837.003289999993</v>
      </c>
      <c r="G93" s="279">
        <f t="shared" si="17"/>
        <v>14387.672489999992</v>
      </c>
      <c r="H93" s="279">
        <f t="shared" si="17"/>
        <v>13426.190809999991</v>
      </c>
      <c r="I93" s="279">
        <f t="shared" si="17"/>
        <v>13291.837019999992</v>
      </c>
      <c r="J93" s="279">
        <f t="shared" si="17"/>
        <v>12329.845519999995</v>
      </c>
      <c r="K93" s="279">
        <f t="shared" si="17"/>
        <v>11377.381649999994</v>
      </c>
      <c r="L93" s="279">
        <f t="shared" si="17"/>
        <v>10310.416059999994</v>
      </c>
      <c r="M93" s="279">
        <f t="shared" si="17"/>
        <v>10139.574159999993</v>
      </c>
      <c r="N93" s="279">
        <f t="shared" si="17"/>
        <v>8786.7375899999952</v>
      </c>
      <c r="O93" s="279">
        <f t="shared" si="17"/>
        <v>9329.3965999999928</v>
      </c>
      <c r="P93" s="279">
        <f t="shared" si="17"/>
        <v>9927.8518699999931</v>
      </c>
      <c r="Q93" s="7">
        <f t="shared" si="17"/>
        <v>137040.9658899999</v>
      </c>
    </row>
    <row r="94" spans="1:17" ht="14.25" x14ac:dyDescent="0.2">
      <c r="A94" s="302"/>
      <c r="B94" s="137"/>
      <c r="C94" s="155"/>
      <c r="D94" s="93"/>
      <c r="E94" s="134">
        <f t="shared" ref="E94:G94" si="18">SUM(E90:E93)</f>
        <v>1890235.7083782381</v>
      </c>
      <c r="F94" s="134">
        <f t="shared" si="18"/>
        <v>3444036.220386297</v>
      </c>
      <c r="G94" s="134">
        <f t="shared" si="18"/>
        <v>4843310.7946537081</v>
      </c>
      <c r="H94" s="134">
        <f t="shared" ref="H94:Q94" si="19">SUM(H90:H93)</f>
        <v>4806205.3202507906</v>
      </c>
      <c r="I94" s="134">
        <f t="shared" si="19"/>
        <v>3900343.793977092</v>
      </c>
      <c r="J94" s="134">
        <f t="shared" si="19"/>
        <v>3439372.8450559098</v>
      </c>
      <c r="K94" s="134">
        <f t="shared" si="19"/>
        <v>2480050.5864157383</v>
      </c>
      <c r="L94" s="134">
        <f t="shared" si="19"/>
        <v>1534781.5579772401</v>
      </c>
      <c r="M94" s="134">
        <f t="shared" si="19"/>
        <v>1022272.607401149</v>
      </c>
      <c r="N94" s="134">
        <f t="shared" si="19"/>
        <v>874639.95105026942</v>
      </c>
      <c r="O94" s="134">
        <f t="shared" si="19"/>
        <v>867341.89890942641</v>
      </c>
      <c r="P94" s="134">
        <f t="shared" si="19"/>
        <v>928830.41397916304</v>
      </c>
      <c r="Q94" s="6">
        <f t="shared" si="19"/>
        <v>30031421.698435027</v>
      </c>
    </row>
    <row r="95" spans="1:17" ht="14.25" x14ac:dyDescent="0.2">
      <c r="A95" s="302"/>
      <c r="B95" s="137"/>
      <c r="C95" s="155"/>
      <c r="D95" s="93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6"/>
    </row>
    <row r="96" spans="1:17" ht="14.25" x14ac:dyDescent="0.2">
      <c r="A96" s="302"/>
      <c r="B96" s="139" t="s">
        <v>24</v>
      </c>
      <c r="C96" s="155" t="s">
        <v>26</v>
      </c>
      <c r="D96" s="93"/>
      <c r="E96" s="134">
        <f t="shared" ref="E96:P96" si="20">E61+E53</f>
        <v>37995.731469999999</v>
      </c>
      <c r="F96" s="134">
        <f t="shared" si="20"/>
        <v>47016.620510000001</v>
      </c>
      <c r="G96" s="134">
        <f t="shared" si="20"/>
        <v>59190.722219999996</v>
      </c>
      <c r="H96" s="134">
        <f t="shared" si="20"/>
        <v>51128.030790000004</v>
      </c>
      <c r="I96" s="134">
        <f t="shared" si="20"/>
        <v>49821.950649999999</v>
      </c>
      <c r="J96" s="134">
        <f t="shared" si="20"/>
        <v>48601.35153</v>
      </c>
      <c r="K96" s="134">
        <f t="shared" si="20"/>
        <v>39178.300139999999</v>
      </c>
      <c r="L96" s="134">
        <f t="shared" si="20"/>
        <v>29499.348489999997</v>
      </c>
      <c r="M96" s="134">
        <f t="shared" si="20"/>
        <v>26983.376279999997</v>
      </c>
      <c r="N96" s="134">
        <f t="shared" si="20"/>
        <v>23263.866559999999</v>
      </c>
      <c r="O96" s="134">
        <f t="shared" si="20"/>
        <v>25078.54508</v>
      </c>
      <c r="P96" s="134">
        <f t="shared" si="20"/>
        <v>28678.403120000003</v>
      </c>
      <c r="Q96" s="6">
        <f t="shared" ref="Q96:Q99" si="21">SUM(E96:P96)</f>
        <v>466436.24684000004</v>
      </c>
    </row>
    <row r="97" spans="1:17" ht="14.25" x14ac:dyDescent="0.2">
      <c r="A97" s="302"/>
      <c r="B97" s="139"/>
      <c r="C97" s="155" t="s">
        <v>27</v>
      </c>
      <c r="D97" s="93"/>
      <c r="E97" s="134">
        <f t="shared" ref="E97:P97" si="22">+E65+E73</f>
        <v>28410.123140000003</v>
      </c>
      <c r="F97" s="134">
        <f t="shared" si="22"/>
        <v>30551.011760000001</v>
      </c>
      <c r="G97" s="134">
        <f t="shared" si="22"/>
        <v>34524.833920000005</v>
      </c>
      <c r="H97" s="134">
        <f t="shared" si="22"/>
        <v>32125.701259999998</v>
      </c>
      <c r="I97" s="134">
        <f t="shared" si="22"/>
        <v>31570.440900000001</v>
      </c>
      <c r="J97" s="134">
        <f t="shared" si="22"/>
        <v>32162.192230000001</v>
      </c>
      <c r="K97" s="134">
        <f t="shared" si="22"/>
        <v>29584.953740000001</v>
      </c>
      <c r="L97" s="134">
        <f t="shared" si="22"/>
        <v>26137.261509999997</v>
      </c>
      <c r="M97" s="134">
        <f t="shared" si="22"/>
        <v>25495.310930000003</v>
      </c>
      <c r="N97" s="134">
        <f t="shared" si="22"/>
        <v>24849.88436</v>
      </c>
      <c r="O97" s="134">
        <f t="shared" si="22"/>
        <v>24710.799859999999</v>
      </c>
      <c r="P97" s="134">
        <f t="shared" si="22"/>
        <v>25416.778599999998</v>
      </c>
      <c r="Q97" s="6">
        <f t="shared" si="21"/>
        <v>345539.29221000004</v>
      </c>
    </row>
    <row r="98" spans="1:17" ht="14.25" x14ac:dyDescent="0.2">
      <c r="A98" s="302"/>
      <c r="B98" s="139"/>
      <c r="C98" s="155" t="s">
        <v>28</v>
      </c>
      <c r="D98" s="93"/>
      <c r="E98" s="134">
        <f t="shared" ref="E98:P98" si="23">+E81</f>
        <v>82356.00542999999</v>
      </c>
      <c r="F98" s="134">
        <f t="shared" si="23"/>
        <v>64364.720720000005</v>
      </c>
      <c r="G98" s="134">
        <f t="shared" si="23"/>
        <v>66454.79621</v>
      </c>
      <c r="H98" s="134">
        <f t="shared" si="23"/>
        <v>63431.544370000003</v>
      </c>
      <c r="I98" s="134">
        <f t="shared" si="23"/>
        <v>55672.91335000001</v>
      </c>
      <c r="J98" s="134">
        <f t="shared" si="23"/>
        <v>63160.677699999993</v>
      </c>
      <c r="K98" s="134">
        <f t="shared" si="23"/>
        <v>63453.111089999999</v>
      </c>
      <c r="L98" s="134">
        <f t="shared" si="23"/>
        <v>62963.375180000003</v>
      </c>
      <c r="M98" s="134">
        <f t="shared" si="23"/>
        <v>60882.34966</v>
      </c>
      <c r="N98" s="134">
        <f t="shared" si="23"/>
        <v>65084.124349999998</v>
      </c>
      <c r="O98" s="134">
        <f t="shared" si="23"/>
        <v>74378.876909999992</v>
      </c>
      <c r="P98" s="134">
        <f t="shared" si="23"/>
        <v>69670.225510000004</v>
      </c>
      <c r="Q98" s="6">
        <f t="shared" si="21"/>
        <v>791872.72048000002</v>
      </c>
    </row>
    <row r="99" spans="1:17" ht="14.25" x14ac:dyDescent="0.2">
      <c r="A99" s="302"/>
      <c r="B99" s="139"/>
      <c r="C99" s="129" t="s">
        <v>416</v>
      </c>
      <c r="D99" s="92"/>
      <c r="E99" s="279">
        <f t="shared" ref="E99:P99" si="24">+E83</f>
        <v>10701.928277239254</v>
      </c>
      <c r="F99" s="279">
        <f t="shared" si="24"/>
        <v>10856.533677247575</v>
      </c>
      <c r="G99" s="279">
        <f t="shared" si="24"/>
        <v>12060.583683487956</v>
      </c>
      <c r="H99" s="279">
        <f t="shared" si="24"/>
        <v>10961.060032449972</v>
      </c>
      <c r="I99" s="279">
        <f t="shared" si="24"/>
        <v>10326.257436452135</v>
      </c>
      <c r="J99" s="279">
        <f t="shared" si="24"/>
        <v>9181.8654574198099</v>
      </c>
      <c r="K99" s="279">
        <f t="shared" si="24"/>
        <v>9715.0746765403328</v>
      </c>
      <c r="L99" s="279">
        <f t="shared" si="24"/>
        <v>8595.3009943004527</v>
      </c>
      <c r="M99" s="279">
        <f t="shared" si="24"/>
        <v>8338.2285642967072</v>
      </c>
      <c r="N99" s="279">
        <f t="shared" si="24"/>
        <v>6928.6932645504849</v>
      </c>
      <c r="O99" s="279">
        <f t="shared" si="24"/>
        <v>8248.3254981902901</v>
      </c>
      <c r="P99" s="279">
        <f t="shared" si="24"/>
        <v>5836.4188542663396</v>
      </c>
      <c r="Q99" s="7">
        <f t="shared" si="21"/>
        <v>111750.27041644132</v>
      </c>
    </row>
    <row r="100" spans="1:17" ht="14.25" x14ac:dyDescent="0.2">
      <c r="A100" s="302"/>
      <c r="B100" s="139"/>
      <c r="C100" s="155"/>
      <c r="D100" s="93"/>
      <c r="E100" s="134">
        <f t="shared" ref="E100:Q100" si="25">SUM(E96:E99)</f>
        <v>159463.78831723926</v>
      </c>
      <c r="F100" s="134">
        <f t="shared" si="25"/>
        <v>152788.8866672476</v>
      </c>
      <c r="G100" s="134">
        <f t="shared" si="25"/>
        <v>172230.93603348796</v>
      </c>
      <c r="H100" s="134">
        <f t="shared" si="25"/>
        <v>157646.33645244999</v>
      </c>
      <c r="I100" s="134">
        <f t="shared" si="25"/>
        <v>147391.56233645216</v>
      </c>
      <c r="J100" s="134">
        <f t="shared" si="25"/>
        <v>153106.0869174198</v>
      </c>
      <c r="K100" s="134">
        <f t="shared" si="25"/>
        <v>141931.43964654033</v>
      </c>
      <c r="L100" s="134">
        <f t="shared" si="25"/>
        <v>127195.28617430045</v>
      </c>
      <c r="M100" s="134">
        <f t="shared" si="25"/>
        <v>121699.26543429671</v>
      </c>
      <c r="N100" s="134">
        <f t="shared" si="25"/>
        <v>120126.56853455048</v>
      </c>
      <c r="O100" s="134">
        <f t="shared" si="25"/>
        <v>132416.54734819027</v>
      </c>
      <c r="P100" s="134">
        <f t="shared" si="25"/>
        <v>129601.82608426636</v>
      </c>
      <c r="Q100" s="6">
        <f t="shared" si="25"/>
        <v>1715598.5299464413</v>
      </c>
    </row>
    <row r="101" spans="1:17" ht="14.25" x14ac:dyDescent="0.2">
      <c r="A101" s="302"/>
      <c r="B101" s="139"/>
      <c r="C101" s="155"/>
      <c r="D101" s="93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7"/>
    </row>
    <row r="102" spans="1:17" ht="14.25" x14ac:dyDescent="0.2">
      <c r="A102" s="302"/>
      <c r="B102" s="139"/>
      <c r="C102" s="139" t="s">
        <v>25</v>
      </c>
      <c r="D102" s="94"/>
      <c r="E102" s="134">
        <f t="shared" ref="E102:Q102" si="26">+E100+E94</f>
        <v>2049699.4966954775</v>
      </c>
      <c r="F102" s="134">
        <f t="shared" si="26"/>
        <v>3596825.1070535444</v>
      </c>
      <c r="G102" s="134">
        <f t="shared" si="26"/>
        <v>5015541.7306871964</v>
      </c>
      <c r="H102" s="134">
        <f t="shared" si="26"/>
        <v>4963851.6567032402</v>
      </c>
      <c r="I102" s="134">
        <f t="shared" si="26"/>
        <v>4047735.3563135443</v>
      </c>
      <c r="J102" s="134">
        <f t="shared" si="26"/>
        <v>3592478.9319733297</v>
      </c>
      <c r="K102" s="134">
        <f t="shared" si="26"/>
        <v>2621982.0260622785</v>
      </c>
      <c r="L102" s="134">
        <f t="shared" si="26"/>
        <v>1661976.8441515404</v>
      </c>
      <c r="M102" s="134">
        <f t="shared" si="26"/>
        <v>1143971.8728354457</v>
      </c>
      <c r="N102" s="134">
        <f t="shared" si="26"/>
        <v>994766.51958481991</v>
      </c>
      <c r="O102" s="134">
        <f t="shared" si="26"/>
        <v>999758.44625761663</v>
      </c>
      <c r="P102" s="134">
        <f t="shared" si="26"/>
        <v>1058432.2400634293</v>
      </c>
      <c r="Q102" s="6">
        <f t="shared" si="26"/>
        <v>31747020.22838147</v>
      </c>
    </row>
    <row r="103" spans="1:17" ht="14.25" x14ac:dyDescent="0.2">
      <c r="A103" s="75"/>
      <c r="B103" s="74"/>
      <c r="C103" s="71"/>
      <c r="D103" s="93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</row>
    <row r="104" spans="1:17" x14ac:dyDescent="0.2">
      <c r="D104" s="95"/>
    </row>
    <row r="105" spans="1:17" x14ac:dyDescent="0.2">
      <c r="D105" s="95"/>
    </row>
    <row r="106" spans="1:17" x14ac:dyDescent="0.2">
      <c r="D106" s="95"/>
    </row>
    <row r="107" spans="1:17" x14ac:dyDescent="0.2">
      <c r="D107" s="95"/>
    </row>
    <row r="108" spans="1:17" x14ac:dyDescent="0.2">
      <c r="D108" s="95"/>
    </row>
    <row r="109" spans="1:17" x14ac:dyDescent="0.2">
      <c r="D109" s="95"/>
    </row>
  </sheetData>
  <phoneticPr fontId="0" type="noConversion"/>
  <printOptions horizontalCentered="1"/>
  <pageMargins left="0.5" right="0.5" top="0.5" bottom="0.5" header="0.25" footer="0.25"/>
  <pageSetup scale="41" fitToHeight="3" orientation="landscape" r:id="rId1"/>
  <headerFooter alignWithMargins="0">
    <oddFooter>&amp;C&amp;"Tahoma,Regular"&amp;8&amp;F &amp;D &amp;T&amp;R&amp;"Tahoma,Regular"&amp;8&amp;A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?mso-contentType ?>
<SharedContentType xmlns="Microsoft.SharePoint.Taxonomy.ContentTypeSync" SourceId="2325b277-f75f-4fe5-be9c-96af4b44a052" ContentTypeId="0x010100DFED22610ED1124DA9823594D8F3943D" PreviousValue="false"/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I G P z K + P X 5 3 + 5 J n 5 0 P 7 + + O n p 6 5 N X Z y / f 4 I 9 n Z y + O n 6 f P T l 6 / S b / I 6 o t i m e 7 s / v 6 7 9 3 7 / 3 b 3 x u 7 J 5 9 / i u 3 / j x s 1 d f v n h z + u L p 7 6 8 9 / P 5 n L 5 5 9 e f T g 3 s 7 O e H f M / z 7 c + f T x 3 X i z x 2 9 + / 6 f H b 4 5 f v v r y J 8 + e n r 5 K 7 + K T s z e n X 7 z G r 6 9 / / 5 8 8 f n V 2 / O T 5 6 Q m 9 f H z 2 4 v T V 0 W P 7 6 + / / 7 e M X T 5 8 T a Z v i 0 b I o P / u o r d d E M 4 D 4 v X / / L 5 9 8 5 / T k D d 6 n / z / / 6 v R 1 p N n d K P w 3 v z 9 h 8 / L 0 1 Z u z 0 9 d E r V e / d / D 3 2 d O j 4 + f P v / z u 7 / / 0 1 f H n v z 8 h Q L 9 8 + f L x X f r 8 M X d 0 9 H s T r f k X I m / n 5 Q i w V 6 f P X p 2 + / v b v f / p 7 n 7 3 5 / b 8 4 P n n 1 p c C 6 z b v 0 5 8 n p a z e I r 4 / F F 6 f P 3 1 g w r 7 8 + H P r z D c j + 3 S 9 f / V 5 P v v z y 9 / I g M c F v A c I Q 5 L t P f n 9 i E v r q x d c A Y v r / / V 8 e v 3 5 N f z y 9 P V H f f P v 0 C 6 X k b Z q / f v P 7 P D / 9 / b 9 6 S V x 8 + v t / 8 e X T Y B J 2 3 o t 4 b 1 4 d v 3 j 9 j P j 6 w 8 D 8 + I u f 9 F / m P 9 / r 9 a / C 1 7 9 6 r 9 d f f P n 7 f / f V s S 8 Q 7 z 1 n n e H f 9 v 3 X 3 y a p p A + c P H w A I 1 t k z p R 1 3 g u V l 8 e v T l + 8 + c B 5 V C D 8 x t f A 4 f V X L 1 9 + + e r N 7 / / 6 7 M X n x K F P X / 7 + K l l f A 9 Z X r 0 9 J E t + c f X H 2 U 6 e / / + s 3 X 5 L q u 6 2 y u R u q U 0 A 6 + f K L l 4 T I a 1 g P 6 O L H d 7 u f P p a x v z j + g l G U v 9 7 8 P i 9 P j 7 5 b 1 W 8 n V f X 2 8 V 3 v w 8 e v 3 x j p O y J u 9 f 5 6 z J b w 6 P 8 B M R 4 w 7 q o H A A A = < / A p p l i c a t i o n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181053</DocketNumber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elegatedOrder xmlns="dc463f71-b30c-4ab2-9473-d307f9d35888">false</DelegatedOrder>
  </documentManagement>
</p:properties>
</file>

<file path=customXml/item5.xml><?xml version="1.0" encoding="utf-8"?>
<?mso-contentType ?>
<p:Policy xmlns:p="office.server.policy" local="true" id="8dee4386-3ae7-489e-8639-87c5c99f4953">
  <p:Name>NWN Standard Content Retention Policy</p:Name>
  <p:Description>NWN Content Retention Policy: Content will be moved to the recycle bin 5 years from the date last modified.</p:Description>
  <p:Statement/>
  <p:PolicyItems>
    <p:PolicyItem featureId="Microsoft.Office.RecordsManagement.PolicyFeatures.Expiration" UniqueId="b3fe7451-9de3-4375-a8c9-afcbf8541cf8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5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  <p:PolicyItem featureId="Microsoft.Office.RecordsManagement.PolicyFeatures.PolicyAudit" UniqueId="597374ab-f52d-4607-bda7-7170db20f1e3">
      <p:Name>Auditing</p:Name>
      <p:Description>Audits user actions on documents and list items to the Audit Log.</p:Description>
      <p:CustomData>
        <Audit/>
      </p:CustomData>
    </p:PolicyItem>
  </p:PolicyItems>
</p:Policy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Version=15.0.0.0, Culture=neutral, PublicKeyToken=71e9bce111e9429c</Assembly>
    <Class>Microsoft.Office.RecordsManagement.Internal.AuditHandler</Class>
    <Data/>
    <Filter/>
  </Receiver>
</spe:Receivers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9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E36EEC69-948C-4278-98D3-E5CDE5654B52}"/>
</file>

<file path=customXml/itemProps2.xml><?xml version="1.0" encoding="utf-8"?>
<ds:datastoreItem xmlns:ds="http://schemas.openxmlformats.org/officeDocument/2006/customXml" ds:itemID="{BBA88257-0E59-49A2-9CFA-EEA1A77E9028}"/>
</file>

<file path=customXml/itemProps3.xml><?xml version="1.0" encoding="utf-8"?>
<ds:datastoreItem xmlns:ds="http://schemas.openxmlformats.org/officeDocument/2006/customXml" ds:itemID="{93236BDA-4978-4597-BDAE-6D09C0FA09FA}"/>
</file>

<file path=customXml/itemProps4.xml><?xml version="1.0" encoding="utf-8"?>
<ds:datastoreItem xmlns:ds="http://schemas.openxmlformats.org/officeDocument/2006/customXml" ds:itemID="{40BD1C33-3F5C-42EF-8DF8-EA1528839A9D}"/>
</file>

<file path=customXml/itemProps5.xml><?xml version="1.0" encoding="utf-8"?>
<ds:datastoreItem xmlns:ds="http://schemas.openxmlformats.org/officeDocument/2006/customXml" ds:itemID="{3D7412F4-B21C-497F-824E-92530A8520BE}"/>
</file>

<file path=customXml/itemProps6.xml><?xml version="1.0" encoding="utf-8"?>
<ds:datastoreItem xmlns:ds="http://schemas.openxmlformats.org/officeDocument/2006/customXml" ds:itemID="{7C3C16D3-0328-4882-823F-DDD29BBE52EC}"/>
</file>

<file path=customXml/itemProps7.xml><?xml version="1.0" encoding="utf-8"?>
<ds:datastoreItem xmlns:ds="http://schemas.openxmlformats.org/officeDocument/2006/customXml" ds:itemID="{5A96BE91-6B08-4343-A886-0350135714E7}"/>
</file>

<file path=customXml/itemProps8.xml><?xml version="1.0" encoding="utf-8"?>
<ds:datastoreItem xmlns:ds="http://schemas.openxmlformats.org/officeDocument/2006/customXml" ds:itemID="{189E4727-D7E8-4F82-8D44-21ECD8F4C196}"/>
</file>

<file path=customXml/itemProps9.xml><?xml version="1.0" encoding="utf-8"?>
<ds:datastoreItem xmlns:ds="http://schemas.openxmlformats.org/officeDocument/2006/customXml" ds:itemID="{42DA5678-FF1C-4E0B-87F4-C5443C6193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29</vt:i4>
      </vt:variant>
    </vt:vector>
  </HeadingPairs>
  <TitlesOfParts>
    <vt:vector size="52" baseType="lpstr">
      <vt:lpstr>Hist Cust &amp; Vols</vt:lpstr>
      <vt:lpstr>Input - Cust &amp; Use</vt:lpstr>
      <vt:lpstr>R&amp;C UPC</vt:lpstr>
      <vt:lpstr>Input - Rates</vt:lpstr>
      <vt:lpstr>Customers</vt:lpstr>
      <vt:lpstr>Volumes</vt:lpstr>
      <vt:lpstr>Cust Charge</vt:lpstr>
      <vt:lpstr>MDDV Service Charge</vt:lpstr>
      <vt:lpstr>Perm Base Rate Rev</vt:lpstr>
      <vt:lpstr>Output to Forecast model</vt:lpstr>
      <vt:lpstr>Margins tab to Forecast model</vt:lpstr>
      <vt:lpstr>Volumes tab to Forecast model</vt:lpstr>
      <vt:lpstr>Mo. Output to Forecast model</vt:lpstr>
      <vt:lpstr>Mo. Margins tab to Forecast mod</vt:lpstr>
      <vt:lpstr>Mo. Volumes tab to Forecast mod</vt:lpstr>
      <vt:lpstr>Export to Lawson Year 1</vt:lpstr>
      <vt:lpstr>Export to Lawson Year 2</vt:lpstr>
      <vt:lpstr>WACOG</vt:lpstr>
      <vt:lpstr>Demand</vt:lpstr>
      <vt:lpstr>Total Cost of Gas</vt:lpstr>
      <vt:lpstr>Total Revenue</vt:lpstr>
      <vt:lpstr>Monthly Margin</vt:lpstr>
      <vt:lpstr>Output to Rev Req</vt:lpstr>
      <vt:lpstr>Line_Loss</vt:lpstr>
      <vt:lpstr>'Cust Charge'!Print_Area</vt:lpstr>
      <vt:lpstr>Customers!Print_Area</vt:lpstr>
      <vt:lpstr>Demand!Print_Area</vt:lpstr>
      <vt:lpstr>'Input - Cust &amp; Use'!Print_Area</vt:lpstr>
      <vt:lpstr>'Input - Rates'!Print_Area</vt:lpstr>
      <vt:lpstr>'Margins tab to Forecast model'!Print_Area</vt:lpstr>
      <vt:lpstr>'MDDV Service Charge'!Print_Area</vt:lpstr>
      <vt:lpstr>'Mo. Margins tab to Forecast mod'!Print_Area</vt:lpstr>
      <vt:lpstr>'Mo. Output to Forecast model'!Print_Area</vt:lpstr>
      <vt:lpstr>'Mo. Volumes tab to Forecast mod'!Print_Area</vt:lpstr>
      <vt:lpstr>'Monthly Margin'!Print_Area</vt:lpstr>
      <vt:lpstr>'Output to Forecast model'!Print_Area</vt:lpstr>
      <vt:lpstr>'Perm Base Rate Rev'!Print_Area</vt:lpstr>
      <vt:lpstr>'Total Cost of Gas'!Print_Area</vt:lpstr>
      <vt:lpstr>'Total Revenue'!Print_Area</vt:lpstr>
      <vt:lpstr>'Volumes tab to Forecast model'!Print_Area</vt:lpstr>
      <vt:lpstr>WACOG!Print_Area</vt:lpstr>
      <vt:lpstr>'Cust Charge'!Print_Titles</vt:lpstr>
      <vt:lpstr>Customers!Print_Titles</vt:lpstr>
      <vt:lpstr>Demand!Print_Titles</vt:lpstr>
      <vt:lpstr>'Input - Rates'!Print_Titles</vt:lpstr>
      <vt:lpstr>'MDDV Service Charge'!Print_Titles</vt:lpstr>
      <vt:lpstr>'Monthly Margin'!Print_Titles</vt:lpstr>
      <vt:lpstr>'Perm Base Rate Rev'!Print_Titles</vt:lpstr>
      <vt:lpstr>'Total Cost of Gas'!Print_Titles</vt:lpstr>
      <vt:lpstr>'Total Revenue'!Print_Titles</vt:lpstr>
      <vt:lpstr>Volumes!Print_Titles</vt:lpstr>
      <vt:lpstr>WACOG!Print_Titles</vt:lpstr>
    </vt:vector>
  </TitlesOfParts>
  <Company>Northwest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NWN User</dc:creator>
  <cp:lastModifiedBy>McVay, Kevin</cp:lastModifiedBy>
  <cp:lastPrinted>2017-10-30T22:11:13Z</cp:lastPrinted>
  <dcterms:created xsi:type="dcterms:W3CDTF">2006-08-04T23:48:57Z</dcterms:created>
  <dcterms:modified xsi:type="dcterms:W3CDTF">2019-01-02T21:04:16Z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Dec 2016 FCST Margin UI Load - BASE CASE REVISED WITH NEW CUSTOMER GROWTH.xlsx</vt:lpwstr>
  </property>
  <property fmtid="{D5CDD505-2E9C-101B-9397-08002B2CF9AE}" pid="3" name="{A44787D4-0540-4523-9961-78E4036D8C6D}">
    <vt:lpwstr>{60BEC32C-0697-46A7-B3A0-4AE5F2785CB1}</vt:lpwstr>
  </property>
  <property fmtid="{D5CDD505-2E9C-101B-9397-08002B2CF9AE}" pid="4" name="ContentTypeId">
    <vt:lpwstr>0x0101006E56B4D1795A2E4DB2F0B01679ED314A007AC0F86E6201B749BFF193A83EBAB7E2</vt:lpwstr>
  </property>
  <property fmtid="{D5CDD505-2E9C-101B-9397-08002B2CF9AE}" pid="5" name="_dlc_policyId">
    <vt:lpwstr/>
  </property>
  <property fmtid="{D5CDD505-2E9C-101B-9397-08002B2CF9AE}" pid="6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