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215" windowHeight="8325" tabRatio="797" activeTab="0"/>
  </bookViews>
  <sheets>
    <sheet name="Lead Sheet" sheetId="1" r:id="rId1"/>
    <sheet name="Summary" sheetId="2" r:id="rId2"/>
    <sheet name="FERC 566" sheetId="3" r:id="rId3"/>
  </sheets>
  <definedNames>
    <definedName name="_Order1" hidden="1">255</definedName>
    <definedName name="_xlnm.Print_Area" localSheetId="1">'Summary'!$A$1:$O$89</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"44KU92Q9LH2VK4DK86GZ93AXN"</definedName>
    <definedName name="wrn.All._.Pages." localSheetId="1" hidden="1">{#N/A,#N/A,FALSE,"cover";#N/A,#N/A,FALSE,"lead sheet";#N/A,#N/A,FALSE,"Adj backup";#N/A,#N/A,FALSE,"t Accounts"}</definedName>
    <definedName name="wrn.All._.Pages." hidden="1">{#N/A,#N/A,FALSE,"cover";#N/A,#N/A,FALSE,"lead sheet";#N/A,#N/A,FALSE,"Adj backup";#N/A,#N/A,FALSE,"t Accounts"}</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s>
  <calcPr calcMode="manual" fullCalcOnLoad="1" iterate="1" iterateCount="100" iterateDelta="0.001"/>
</workbook>
</file>

<file path=xl/sharedStrings.xml><?xml version="1.0" encoding="utf-8"?>
<sst xmlns="http://schemas.openxmlformats.org/spreadsheetml/2006/main" count="158" uniqueCount="119">
  <si>
    <t>TOTAL</t>
  </si>
  <si>
    <t xml:space="preserve"> </t>
  </si>
  <si>
    <t>PAGE</t>
  </si>
  <si>
    <t>ACCOUNT</t>
  </si>
  <si>
    <t>Type</t>
  </si>
  <si>
    <t>COMPANY</t>
  </si>
  <si>
    <t>FACTOR</t>
  </si>
  <si>
    <t>FACTOR %</t>
  </si>
  <si>
    <t>ALLOCATED</t>
  </si>
  <si>
    <t>REF#</t>
  </si>
  <si>
    <t>Description of Adjustment:</t>
  </si>
  <si>
    <t>Adjustment to Revenues:</t>
  </si>
  <si>
    <t>Other Electric Revenues</t>
  </si>
  <si>
    <t>SG</t>
  </si>
  <si>
    <t>Total</t>
  </si>
  <si>
    <t>Post Merger Pt to Pt</t>
  </si>
  <si>
    <t xml:space="preserve">Pre-Merger Wheeling </t>
  </si>
  <si>
    <t>Ancillary</t>
  </si>
  <si>
    <t>Use of Facilities</t>
  </si>
  <si>
    <t>Non Firm Wheeling</t>
  </si>
  <si>
    <t>ST Firm Wheeling</t>
  </si>
  <si>
    <t>Customer</t>
  </si>
  <si>
    <t>Basin Electric Network</t>
  </si>
  <si>
    <t>Bonneville Power Administration</t>
  </si>
  <si>
    <t>Flathead Electric</t>
  </si>
  <si>
    <t>Idaho Power Company</t>
  </si>
  <si>
    <t>Powerex</t>
  </si>
  <si>
    <t>State of South Dakota</t>
  </si>
  <si>
    <t>Warm Springs</t>
  </si>
  <si>
    <t>WAPA</t>
  </si>
  <si>
    <t>Eugene Water &amp; Electric Board</t>
  </si>
  <si>
    <t>Seattle City Light</t>
  </si>
  <si>
    <t>Sempra Energy Solutions</t>
  </si>
  <si>
    <t>Tri-State Generation and Trans.</t>
  </si>
  <si>
    <t>Deseret Generation and Trans.</t>
  </si>
  <si>
    <t>UAMPS</t>
  </si>
  <si>
    <t>Utah Municipal Power Agency</t>
  </si>
  <si>
    <t>US Bureau of Reclamation</t>
  </si>
  <si>
    <t>Moon Lake Electric Association</t>
  </si>
  <si>
    <t>Fall River</t>
  </si>
  <si>
    <t>SeaWest Windpower</t>
  </si>
  <si>
    <t>PG&amp;E</t>
  </si>
  <si>
    <t>Southern Calif Edison Com Direct</t>
  </si>
  <si>
    <t>Cargill</t>
  </si>
  <si>
    <t xml:space="preserve">Morgan Stanley </t>
  </si>
  <si>
    <t>Portland General Electric</t>
  </si>
  <si>
    <t>Public Service Company of Colorado</t>
  </si>
  <si>
    <t xml:space="preserve">Rainbow Energy Marketing </t>
  </si>
  <si>
    <t>Sierra Pacific Power</t>
  </si>
  <si>
    <t>TransAlta Energy</t>
  </si>
  <si>
    <t>PP&amp;L Montana</t>
  </si>
  <si>
    <t>Citigroup Energy</t>
  </si>
  <si>
    <t>JPM Ventures Energy</t>
  </si>
  <si>
    <t>Cowlitz County PUD</t>
  </si>
  <si>
    <t>Accruals and Adjustments</t>
  </si>
  <si>
    <t>Adjustment Detail:</t>
  </si>
  <si>
    <t xml:space="preserve">Total Adjustments </t>
  </si>
  <si>
    <t>Normalized Wheeling Revenues</t>
  </si>
  <si>
    <t>BPA</t>
  </si>
  <si>
    <t>WAPA Folsom</t>
  </si>
  <si>
    <t>Powder River Energy Corp</t>
  </si>
  <si>
    <t>South Columbia Basin Irrigation District</t>
  </si>
  <si>
    <t>Sempra Energy Trading Corp</t>
  </si>
  <si>
    <t>Bear Energy</t>
  </si>
  <si>
    <t>Incremental Adjustment:</t>
  </si>
  <si>
    <t>Test Period Incremental Adjustments</t>
  </si>
  <si>
    <t>Constellation</t>
  </si>
  <si>
    <t>Iberdrolla (PPM)</t>
  </si>
  <si>
    <t>Wheeling Revenue Adjustment</t>
  </si>
  <si>
    <t>Ancillary - C&amp;T</t>
  </si>
  <si>
    <t>Penalties</t>
  </si>
  <si>
    <t>Coral Power/Shell</t>
  </si>
  <si>
    <t>Reverse unreserved use charges: Iberdrola</t>
  </si>
  <si>
    <t>Reverse unreserved use charges: Constellation</t>
  </si>
  <si>
    <t>Removal of imbalance penalties as penalties incurred are accrued and refunded to non-offending customers</t>
  </si>
  <si>
    <t>Accum Test Period Total</t>
  </si>
  <si>
    <t>Incremental Adjustment Total</t>
  </si>
  <si>
    <t>Adj</t>
  </si>
  <si>
    <t>Total Wheeling Revenue Adjustment</t>
  </si>
  <si>
    <t>Wheeling Imbalance Expense</t>
  </si>
  <si>
    <t>Raser (Intermountain Renewables)</t>
  </si>
  <si>
    <t>Colorado Springs Utilities</t>
  </si>
  <si>
    <t>Macquarie Cook Power, Inc.</t>
  </si>
  <si>
    <t xml:space="preserve">Endure Energy, LLC </t>
  </si>
  <si>
    <t>Salt River Project</t>
  </si>
  <si>
    <t>Powerex:  Annualize for full mw contract - increase from 65 to 80 effective 3/1/09 (2 months billed - one month accrual)</t>
  </si>
  <si>
    <t>Reverse unreserved use charges: Intermountain</t>
  </si>
  <si>
    <t>Reverse unreserved use: UAMPS</t>
  </si>
  <si>
    <t>Actual Wheeling Revenues 12 ME Dec 2009</t>
  </si>
  <si>
    <t xml:space="preserve">Black Hills </t>
  </si>
  <si>
    <t>NextEra</t>
  </si>
  <si>
    <t>Enel</t>
  </si>
  <si>
    <t>Integrys/Raser</t>
  </si>
  <si>
    <t>Gila River Power</t>
  </si>
  <si>
    <t>Black Hills/Colorado Electric</t>
  </si>
  <si>
    <t>Iberdrola: 30 mw effective 5/1/09:  Remove revenue  for contract change from 75 mw to 30 mw.</t>
  </si>
  <si>
    <t>Intermountain Renewables (11 mw pt-to-pt: Start: May. 2009.  Annualize for entire year (Dec. in accrual).</t>
  </si>
  <si>
    <t>Reverse Constellation --spinning and supplemental as acquiring non-firm</t>
  </si>
  <si>
    <t>Remove Basin load for Sheridan and Decker -- est remaining Flathead portion</t>
  </si>
  <si>
    <t>Remove Basin charges for regulation and frequency response</t>
  </si>
  <si>
    <t>Annualize estimated Black Hills network charges for change during year</t>
  </si>
  <si>
    <t>Annualize estimated BPA network charges for change during year</t>
  </si>
  <si>
    <t>Annualize estimated WAPA network charges for change during year, pass</t>
  </si>
  <si>
    <t>Annualize estimated USBR network charges for change during year</t>
  </si>
  <si>
    <t>Estimate added load for Tri-State start date May 2010</t>
  </si>
  <si>
    <t>Effective Contract: Enel Cove Fort - 65 mw 11/1/09; 65 mw -11/1/11; no generation so assumed deferral as likely outcome.</t>
  </si>
  <si>
    <t>Washington</t>
  </si>
  <si>
    <t>WRG</t>
  </si>
  <si>
    <t>Washington General Rate Case - December 2009</t>
  </si>
  <si>
    <t>Annualize 10 months as 1 month invoiced and December accrued- effective contract: 11/1/2009: Seattle &amp; NextEra for 105 mw winter/80 mw summer</t>
  </si>
  <si>
    <t>Total Revenue 12 ME Dec 2009</t>
  </si>
  <si>
    <t>Estimate reserves for NextEra generation based on firm capacity and results for December 2009 and January 2010</t>
  </si>
  <si>
    <t>PacifiCorp</t>
  </si>
  <si>
    <t>Restating adjustments (Normalize for out of period and one-time adj's)</t>
  </si>
  <si>
    <t>Proforma adjustments (Proforma known and measurable changes or estimated changes)</t>
  </si>
  <si>
    <t>RES</t>
  </si>
  <si>
    <t>PRO</t>
  </si>
  <si>
    <t>Source: SAP Account Balances - ties to Summary data</t>
  </si>
  <si>
    <t>3.6.2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</si>
</sst>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quot;$&quot;#,##0;&quot;$&quot;\ &quot;(&quot;#,##0&quot;)&quot;"/>
    <numFmt numFmtId="167" formatCode="0.00000%"/>
    <numFmt numFmtId="168" formatCode="_(* #,##0.0_);_(* \(#,##0.0\);_(* &quot;-&quot;??_);_(@_)"/>
    <numFmt numFmtId="169" formatCode="mm/dd/yyyy"/>
    <numFmt numFmtId="170" formatCode="&quot;Yes&quot;;&quot;Yes&quot;;&quot;No&quot;"/>
    <numFmt numFmtId="171" formatCode="&quot;True&quot;;&quot;True&quot;;&quot;False&quot;"/>
    <numFmt numFmtId="172" formatCode="&quot;On&quot;;&quot;On&quot;;&quot;Off&quot;"/>
    <numFmt numFmtId="173" formatCode="[$€-2]\ #,##0.00_);[Red]\([$€-2]\ #,##0.00\)"/>
    <numFmt numFmtId="174" formatCode="&quot;$&quot;#,###"/>
    <numFmt numFmtId="175" formatCode="0.0%"/>
    <numFmt numFmtId="176" formatCode="0.000%"/>
  </numFmts>
  <fonts count="53">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color indexed="10"/>
      <name val="Arial"/>
      <family val="2"/>
    </font>
    <font>
      <sz val="12"/>
      <name val="Times New Roman"/>
      <family val="1"/>
    </font>
    <font>
      <sz val="8"/>
      <name val="Times New Roman"/>
      <family val="1"/>
    </font>
    <font>
      <b/>
      <sz val="10"/>
      <color indexed="8"/>
      <name val="Arial"/>
      <family val="2"/>
    </font>
    <font>
      <b/>
      <sz val="10"/>
      <color indexed="39"/>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b/>
      <sz val="10"/>
      <color indexed="10"/>
      <name val="Arial"/>
      <family val="2"/>
    </font>
    <font>
      <u val="single"/>
      <sz val="10"/>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right>
        <color indexed="63"/>
      </right>
      <top style="thin"/>
      <bottom>
        <color indexed="63"/>
      </bottom>
    </border>
    <border>
      <left style="thin">
        <color indexed="41"/>
      </left>
      <right style="thin">
        <color indexed="48"/>
      </right>
      <top style="medium">
        <color indexed="41"/>
      </top>
      <bottom style="thin">
        <color indexed="48"/>
      </bottom>
    </border>
    <border>
      <left style="thin">
        <color indexed="48"/>
      </left>
      <right style="thin">
        <color indexed="48"/>
      </right>
      <top>
        <color indexed="63"/>
      </top>
      <bottom>
        <color indexed="6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4" fontId="8" fillId="33" borderId="9" applyNumberFormat="0" applyProtection="0">
      <alignment vertical="center"/>
    </xf>
    <xf numFmtId="4" fontId="9" fillId="33" borderId="9" applyNumberFormat="0" applyProtection="0">
      <alignment vertical="center"/>
    </xf>
    <xf numFmtId="4" fontId="8" fillId="33" borderId="9" applyNumberFormat="0" applyProtection="0">
      <alignment vertical="center"/>
    </xf>
    <xf numFmtId="0" fontId="8" fillId="33" borderId="9" applyNumberFormat="0" applyProtection="0">
      <alignment horizontal="left" vertical="top" indent="1"/>
    </xf>
    <xf numFmtId="4" fontId="8" fillId="34" borderId="10" applyNumberFormat="0" applyProtection="0">
      <alignment vertical="center"/>
    </xf>
    <xf numFmtId="4" fontId="4" fillId="35" borderId="9" applyNumberFormat="0" applyProtection="0">
      <alignment horizontal="right" vertical="center"/>
    </xf>
    <xf numFmtId="4" fontId="4" fillId="36" borderId="9" applyNumberFormat="0" applyProtection="0">
      <alignment horizontal="right" vertical="center"/>
    </xf>
    <xf numFmtId="4" fontId="4" fillId="37" borderId="9" applyNumberFormat="0" applyProtection="0">
      <alignment horizontal="right" vertical="center"/>
    </xf>
    <xf numFmtId="4" fontId="4" fillId="38" borderId="9" applyNumberFormat="0" applyProtection="0">
      <alignment horizontal="right" vertical="center"/>
    </xf>
    <xf numFmtId="4" fontId="4" fillId="39" borderId="9" applyNumberFormat="0" applyProtection="0">
      <alignment horizontal="right" vertical="center"/>
    </xf>
    <xf numFmtId="4" fontId="4" fillId="40" borderId="9" applyNumberFormat="0" applyProtection="0">
      <alignment horizontal="right" vertical="center"/>
    </xf>
    <xf numFmtId="4" fontId="4" fillId="41" borderId="9" applyNumberFormat="0" applyProtection="0">
      <alignment horizontal="right" vertical="center"/>
    </xf>
    <xf numFmtId="4" fontId="4" fillId="42" borderId="9" applyNumberFormat="0" applyProtection="0">
      <alignment horizontal="right" vertical="center"/>
    </xf>
    <xf numFmtId="4" fontId="4" fillId="43" borderId="9" applyNumberFormat="0" applyProtection="0">
      <alignment horizontal="right" vertical="center"/>
    </xf>
    <xf numFmtId="4" fontId="8" fillId="44" borderId="11" applyNumberFormat="0" applyProtection="0">
      <alignment horizontal="left" vertical="center" indent="1"/>
    </xf>
    <xf numFmtId="4" fontId="4" fillId="45" borderId="0" applyNumberFormat="0" applyProtection="0">
      <alignment horizontal="left" vertical="center" indent="1"/>
    </xf>
    <xf numFmtId="4" fontId="10" fillId="46" borderId="0" applyNumberFormat="0" applyProtection="0">
      <alignment horizontal="left" vertical="center" indent="1"/>
    </xf>
    <xf numFmtId="4" fontId="4" fillId="34" borderId="9" applyNumberFormat="0" applyProtection="0">
      <alignment horizontal="right" vertical="center"/>
    </xf>
    <xf numFmtId="4" fontId="11" fillId="0" borderId="0" applyNumberFormat="0" applyProtection="0">
      <alignment horizontal="left" vertical="center" indent="1"/>
    </xf>
    <xf numFmtId="4" fontId="12" fillId="0" borderId="0" applyNumberFormat="0" applyProtection="0">
      <alignment horizontal="left" vertical="center" indent="1"/>
    </xf>
    <xf numFmtId="0" fontId="0" fillId="46" borderId="9" applyNumberFormat="0" applyProtection="0">
      <alignment horizontal="left" vertical="center" indent="1"/>
    </xf>
    <xf numFmtId="0" fontId="0" fillId="46" borderId="9" applyNumberFormat="0" applyProtection="0">
      <alignment horizontal="left" vertical="top" indent="1"/>
    </xf>
    <xf numFmtId="0" fontId="0" fillId="34" borderId="9" applyNumberFormat="0" applyProtection="0">
      <alignment horizontal="left" vertical="center" indent="1"/>
    </xf>
    <xf numFmtId="0" fontId="0" fillId="34" borderId="9" applyNumberFormat="0" applyProtection="0">
      <alignment horizontal="left" vertical="top" indent="1"/>
    </xf>
    <xf numFmtId="0" fontId="0" fillId="47" borderId="9" applyNumberFormat="0" applyProtection="0">
      <alignment horizontal="left" vertical="center" indent="1"/>
    </xf>
    <xf numFmtId="0" fontId="0" fillId="47" borderId="9" applyNumberFormat="0" applyProtection="0">
      <alignment horizontal="left" vertical="top" indent="1"/>
    </xf>
    <xf numFmtId="0" fontId="0" fillId="45" borderId="9" applyNumberFormat="0" applyProtection="0">
      <alignment horizontal="left" vertical="center" indent="1"/>
    </xf>
    <xf numFmtId="0" fontId="0" fillId="45" borderId="9" applyNumberFormat="0" applyProtection="0">
      <alignment horizontal="left" vertical="top" indent="1"/>
    </xf>
    <xf numFmtId="4" fontId="4" fillId="48" borderId="9" applyNumberFormat="0" applyProtection="0">
      <alignment vertical="center"/>
    </xf>
    <xf numFmtId="4" fontId="13" fillId="48" borderId="9" applyNumberFormat="0" applyProtection="0">
      <alignment vertical="center"/>
    </xf>
    <xf numFmtId="4" fontId="4" fillId="48" borderId="9" applyNumberFormat="0" applyProtection="0">
      <alignment horizontal="left" vertical="center" indent="1"/>
    </xf>
    <xf numFmtId="0" fontId="4" fillId="48" borderId="9" applyNumberFormat="0" applyProtection="0">
      <alignment horizontal="left" vertical="top" indent="1"/>
    </xf>
    <xf numFmtId="4" fontId="4" fillId="49" borderId="12" applyNumberFormat="0" applyProtection="0">
      <alignment horizontal="right" vertical="center"/>
    </xf>
    <xf numFmtId="4" fontId="13" fillId="45" borderId="9" applyNumberFormat="0" applyProtection="0">
      <alignment horizontal="right" vertical="center"/>
    </xf>
    <xf numFmtId="4" fontId="4" fillId="34" borderId="9" applyNumberFormat="0" applyProtection="0">
      <alignment horizontal="left" vertical="center" indent="1"/>
    </xf>
    <xf numFmtId="0" fontId="4" fillId="34" borderId="9" applyNumberFormat="0" applyProtection="0">
      <alignment horizontal="center" vertical="top"/>
    </xf>
    <xf numFmtId="4" fontId="14" fillId="0" borderId="0" applyNumberFormat="0" applyProtection="0">
      <alignment horizontal="left" vertical="center"/>
    </xf>
    <xf numFmtId="4" fontId="5" fillId="45" borderId="9" applyNumberFormat="0" applyProtection="0">
      <alignment horizontal="right" vertical="center"/>
    </xf>
    <xf numFmtId="0" fontId="49" fillId="0" borderId="0" applyNumberFormat="0" applyFill="0" applyBorder="0" applyAlignment="0" applyProtection="0"/>
    <xf numFmtId="0" fontId="50" fillId="0" borderId="13" applyNumberFormat="0" applyFill="0" applyAlignment="0" applyProtection="0"/>
    <xf numFmtId="0" fontId="51" fillId="0" borderId="0" applyNumberFormat="0" applyFill="0" applyBorder="0" applyAlignment="0" applyProtection="0"/>
  </cellStyleXfs>
  <cellXfs count="134">
    <xf numFmtId="0" fontId="0" fillId="0" borderId="0" xfId="0" applyAlignment="1">
      <alignment/>
    </xf>
    <xf numFmtId="0" fontId="3" fillId="0" borderId="0" xfId="58" applyFont="1">
      <alignment/>
      <protection/>
    </xf>
    <xf numFmtId="164" fontId="15" fillId="0" borderId="0" xfId="42" applyNumberFormat="1" applyFont="1" applyFill="1" applyBorder="1" applyAlignment="1">
      <alignment/>
    </xf>
    <xf numFmtId="0" fontId="3" fillId="0" borderId="14" xfId="0" applyFont="1" applyFill="1" applyBorder="1" applyAlignment="1">
      <alignment horizontal="right" wrapText="1"/>
    </xf>
    <xf numFmtId="164" fontId="3" fillId="0" borderId="14" xfId="42" applyNumberFormat="1" applyFont="1" applyFill="1" applyBorder="1" applyAlignment="1">
      <alignment/>
    </xf>
    <xf numFmtId="0" fontId="3" fillId="0" borderId="0" xfId="0" applyFont="1" applyAlignment="1">
      <alignment horizontal="center"/>
    </xf>
    <xf numFmtId="164" fontId="0" fillId="0" borderId="14" xfId="42" applyNumberFormat="1" applyFont="1" applyFill="1" applyBorder="1" applyAlignment="1">
      <alignment/>
    </xf>
    <xf numFmtId="0" fontId="3" fillId="0" borderId="14" xfId="0" applyFont="1" applyFill="1" applyBorder="1" applyAlignment="1">
      <alignment horizontal="right"/>
    </xf>
    <xf numFmtId="164" fontId="3" fillId="0" borderId="15" xfId="42" applyNumberFormat="1" applyFont="1" applyBorder="1" applyAlignment="1">
      <alignment/>
    </xf>
    <xf numFmtId="164" fontId="3" fillId="0" borderId="15" xfId="42" applyNumberFormat="1" applyFont="1" applyFill="1" applyBorder="1" applyAlignment="1">
      <alignment/>
    </xf>
    <xf numFmtId="164" fontId="15" fillId="0" borderId="14" xfId="42" applyNumberFormat="1" applyFont="1" applyFill="1" applyBorder="1" applyAlignment="1">
      <alignment/>
    </xf>
    <xf numFmtId="0" fontId="3" fillId="0" borderId="0" xfId="57" applyFont="1">
      <alignment/>
      <protection/>
    </xf>
    <xf numFmtId="0" fontId="0" fillId="0" borderId="0" xfId="0" applyFont="1" applyAlignment="1">
      <alignment/>
    </xf>
    <xf numFmtId="0" fontId="3" fillId="0" borderId="0" xfId="57" applyFont="1" quotePrefix="1">
      <alignment/>
      <protection/>
    </xf>
    <xf numFmtId="0" fontId="3" fillId="0" borderId="0" xfId="0" applyFont="1" applyAlignment="1">
      <alignment/>
    </xf>
    <xf numFmtId="0" fontId="0" fillId="0" borderId="10" xfId="0" applyFont="1" applyBorder="1" applyAlignment="1">
      <alignment horizontal="center"/>
    </xf>
    <xf numFmtId="0" fontId="0" fillId="0" borderId="16" xfId="0" applyFont="1" applyBorder="1" applyAlignment="1">
      <alignment/>
    </xf>
    <xf numFmtId="0" fontId="0" fillId="0" borderId="16" xfId="0" applyFont="1" applyBorder="1" applyAlignment="1">
      <alignment horizontal="center"/>
    </xf>
    <xf numFmtId="0" fontId="0" fillId="0" borderId="17" xfId="0" applyFont="1" applyFill="1" applyBorder="1" applyAlignment="1">
      <alignment/>
    </xf>
    <xf numFmtId="0" fontId="0" fillId="0" borderId="18" xfId="0" applyFont="1" applyBorder="1" applyAlignment="1">
      <alignment horizontal="center"/>
    </xf>
    <xf numFmtId="0" fontId="0" fillId="0" borderId="19" xfId="0" applyFont="1" applyBorder="1" applyAlignment="1">
      <alignment/>
    </xf>
    <xf numFmtId="0" fontId="0" fillId="0" borderId="19" xfId="0" applyFont="1" applyBorder="1" applyAlignment="1">
      <alignment horizontal="center"/>
    </xf>
    <xf numFmtId="0" fontId="0" fillId="0" borderId="20" xfId="0" applyFont="1" applyFill="1" applyBorder="1" applyAlignment="1">
      <alignment horizontal="center"/>
    </xf>
    <xf numFmtId="0" fontId="0" fillId="0" borderId="21" xfId="0" applyFont="1" applyBorder="1" applyAlignment="1">
      <alignment horizontal="center"/>
    </xf>
    <xf numFmtId="0" fontId="0" fillId="0" borderId="0" xfId="0" applyFont="1" applyBorder="1" applyAlignment="1">
      <alignment/>
    </xf>
    <xf numFmtId="164" fontId="0" fillId="0" borderId="0" xfId="42" applyNumberFormat="1" applyFont="1" applyBorder="1" applyAlignment="1">
      <alignment/>
    </xf>
    <xf numFmtId="164" fontId="0" fillId="0" borderId="22" xfId="42" applyNumberFormat="1" applyFont="1" applyBorder="1" applyAlignment="1">
      <alignment/>
    </xf>
    <xf numFmtId="0" fontId="0" fillId="0" borderId="21" xfId="0" applyFont="1" applyBorder="1" applyAlignment="1">
      <alignment/>
    </xf>
    <xf numFmtId="0" fontId="0" fillId="0" borderId="23" xfId="0" applyFont="1" applyBorder="1" applyAlignment="1">
      <alignment/>
    </xf>
    <xf numFmtId="0" fontId="0" fillId="0" borderId="14" xfId="0" applyFont="1" applyFill="1" applyBorder="1" applyAlignment="1">
      <alignment horizontal="right"/>
    </xf>
    <xf numFmtId="164" fontId="0" fillId="0" borderId="14" xfId="42" applyNumberFormat="1" applyFont="1" applyBorder="1" applyAlignment="1">
      <alignment/>
    </xf>
    <xf numFmtId="164" fontId="0" fillId="0" borderId="0" xfId="42" applyNumberFormat="1" applyFont="1" applyAlignment="1">
      <alignment/>
    </xf>
    <xf numFmtId="0" fontId="0" fillId="0" borderId="0" xfId="0" applyFont="1" applyAlignment="1">
      <alignment horizontal="left" wrapText="1"/>
    </xf>
    <xf numFmtId="164" fontId="0" fillId="0" borderId="0" xfId="42" applyNumberFormat="1" applyFont="1" applyFill="1" applyAlignment="1">
      <alignment/>
    </xf>
    <xf numFmtId="0" fontId="0" fillId="0" borderId="16" xfId="0" applyFont="1" applyFill="1" applyBorder="1" applyAlignment="1">
      <alignment vertical="top" wrapText="1"/>
    </xf>
    <xf numFmtId="164" fontId="0" fillId="0" borderId="16" xfId="42" applyNumberFormat="1" applyFont="1" applyFill="1" applyBorder="1" applyAlignment="1">
      <alignment vertical="top"/>
    </xf>
    <xf numFmtId="164" fontId="0" fillId="0" borderId="16" xfId="42" applyNumberFormat="1" applyFont="1" applyBorder="1" applyAlignment="1">
      <alignment/>
    </xf>
    <xf numFmtId="164" fontId="0" fillId="0" borderId="24" xfId="42" applyNumberFormat="1" applyFont="1" applyFill="1" applyBorder="1" applyAlignment="1">
      <alignment vertical="top"/>
    </xf>
    <xf numFmtId="0" fontId="0" fillId="0" borderId="0" xfId="0" applyFont="1" applyFill="1" applyBorder="1" applyAlignment="1">
      <alignment horizontal="left" vertical="top" wrapText="1"/>
    </xf>
    <xf numFmtId="164" fontId="0" fillId="0" borderId="0" xfId="42" applyNumberFormat="1" applyFont="1" applyFill="1" applyBorder="1" applyAlignment="1">
      <alignment vertical="top"/>
    </xf>
    <xf numFmtId="164" fontId="0" fillId="0" borderId="22" xfId="42" applyNumberFormat="1" applyFont="1" applyFill="1" applyBorder="1" applyAlignment="1">
      <alignment vertical="top"/>
    </xf>
    <xf numFmtId="0" fontId="0" fillId="0" borderId="0" xfId="42" applyNumberFormat="1" applyFont="1" applyFill="1" applyBorder="1" applyAlignment="1">
      <alignment vertical="top" wrapText="1"/>
    </xf>
    <xf numFmtId="0" fontId="0" fillId="0" borderId="0" xfId="0" applyFont="1" applyFill="1" applyBorder="1" applyAlignment="1">
      <alignment horizontal="left" wrapText="1"/>
    </xf>
    <xf numFmtId="164" fontId="0" fillId="0" borderId="0" xfId="42" applyNumberFormat="1" applyFont="1" applyFill="1" applyBorder="1" applyAlignment="1">
      <alignment/>
    </xf>
    <xf numFmtId="0" fontId="0" fillId="0" borderId="0" xfId="0" applyFont="1" applyAlignment="1">
      <alignment horizontal="left"/>
    </xf>
    <xf numFmtId="43" fontId="0" fillId="0" borderId="0" xfId="42" applyFont="1" applyAlignment="1">
      <alignment/>
    </xf>
    <xf numFmtId="164" fontId="0" fillId="0" borderId="0" xfId="0" applyNumberFormat="1" applyFont="1" applyAlignment="1">
      <alignment/>
    </xf>
    <xf numFmtId="43" fontId="0" fillId="0" borderId="0" xfId="0" applyNumberFormat="1" applyFont="1" applyAlignment="1">
      <alignment/>
    </xf>
    <xf numFmtId="43" fontId="0" fillId="0" borderId="0" xfId="42" applyFont="1" applyBorder="1" applyAlignment="1">
      <alignment/>
    </xf>
    <xf numFmtId="167" fontId="0" fillId="0" borderId="0" xfId="61" applyNumberFormat="1" applyFont="1" applyBorder="1" applyAlignment="1">
      <alignment/>
    </xf>
    <xf numFmtId="0" fontId="3" fillId="0" borderId="0" xfId="57" applyFont="1" applyAlignment="1">
      <alignment horizontal="left"/>
      <protection/>
    </xf>
    <xf numFmtId="0" fontId="0" fillId="0" borderId="10" xfId="57" applyFont="1" applyFill="1" applyBorder="1" applyAlignment="1">
      <alignment horizontal="center" vertical="top"/>
      <protection/>
    </xf>
    <xf numFmtId="0" fontId="0" fillId="0" borderId="21" xfId="57" applyFont="1" applyFill="1" applyBorder="1" applyAlignment="1">
      <alignment horizontal="center" vertical="top"/>
      <protection/>
    </xf>
    <xf numFmtId="0" fontId="0" fillId="0" borderId="23" xfId="57" applyFont="1" applyFill="1" applyBorder="1" applyAlignment="1">
      <alignment horizontal="center" vertical="top"/>
      <protection/>
    </xf>
    <xf numFmtId="0" fontId="0" fillId="0" borderId="0" xfId="57" applyFont="1" applyFill="1" applyBorder="1" applyAlignment="1">
      <alignment horizontal="center" vertical="top"/>
      <protection/>
    </xf>
    <xf numFmtId="0" fontId="0" fillId="0" borderId="23" xfId="57" applyFont="1" applyBorder="1">
      <alignment/>
      <protection/>
    </xf>
    <xf numFmtId="0" fontId="0" fillId="0" borderId="0" xfId="57" applyFont="1">
      <alignment/>
      <protection/>
    </xf>
    <xf numFmtId="0" fontId="0" fillId="0" borderId="0" xfId="0" applyFont="1" applyFill="1" applyBorder="1" applyAlignment="1">
      <alignment wrapText="1"/>
    </xf>
    <xf numFmtId="0" fontId="0" fillId="0" borderId="0" xfId="58" applyFont="1">
      <alignment/>
      <protection/>
    </xf>
    <xf numFmtId="0" fontId="0" fillId="0" borderId="0" xfId="58" applyFont="1" applyAlignment="1">
      <alignment horizontal="center"/>
      <protection/>
    </xf>
    <xf numFmtId="0" fontId="0" fillId="0" borderId="0" xfId="58" applyNumberFormat="1" applyFont="1" applyAlignment="1">
      <alignment horizontal="center"/>
      <protection/>
    </xf>
    <xf numFmtId="0" fontId="0" fillId="0" borderId="0" xfId="58" applyFont="1" applyBorder="1">
      <alignment/>
      <protection/>
    </xf>
    <xf numFmtId="0" fontId="16" fillId="0" borderId="0" xfId="58" applyFont="1" applyAlignment="1">
      <alignment horizontal="center"/>
      <protection/>
    </xf>
    <xf numFmtId="0" fontId="16" fillId="0" borderId="0" xfId="58" applyNumberFormat="1" applyFont="1" applyAlignment="1">
      <alignment horizontal="center"/>
      <protection/>
    </xf>
    <xf numFmtId="0" fontId="0" fillId="0" borderId="0" xfId="58" applyFont="1" applyBorder="1" applyAlignment="1">
      <alignment horizontal="right"/>
      <protection/>
    </xf>
    <xf numFmtId="0" fontId="3" fillId="0" borderId="0" xfId="58" applyFont="1" applyBorder="1" applyAlignment="1">
      <alignment horizontal="left"/>
      <protection/>
    </xf>
    <xf numFmtId="0" fontId="0" fillId="0" borderId="0" xfId="58" applyFont="1" applyBorder="1" applyAlignment="1">
      <alignment horizontal="center"/>
      <protection/>
    </xf>
    <xf numFmtId="164" fontId="0" fillId="0" borderId="0" xfId="42" applyNumberFormat="1" applyFont="1" applyBorder="1" applyAlignment="1">
      <alignment horizontal="center"/>
    </xf>
    <xf numFmtId="0" fontId="0" fillId="0" borderId="0" xfId="58" applyFont="1" applyFill="1" applyAlignment="1">
      <alignment horizontal="left"/>
      <protection/>
    </xf>
    <xf numFmtId="0" fontId="0" fillId="0" borderId="0" xfId="58" applyFont="1" applyFill="1" applyBorder="1">
      <alignment/>
      <protection/>
    </xf>
    <xf numFmtId="0" fontId="0" fillId="0" borderId="0" xfId="58" applyFont="1" applyFill="1" applyBorder="1" applyAlignment="1">
      <alignment horizontal="center"/>
      <protection/>
    </xf>
    <xf numFmtId="41" fontId="0" fillId="0" borderId="0" xfId="42" applyNumberFormat="1" applyFont="1" applyFill="1" applyBorder="1" applyAlignment="1">
      <alignment horizontal="center"/>
    </xf>
    <xf numFmtId="9" fontId="0" fillId="0" borderId="0" xfId="61" applyNumberFormat="1" applyFont="1" applyFill="1" applyAlignment="1">
      <alignment horizontal="center"/>
    </xf>
    <xf numFmtId="41" fontId="0" fillId="0" borderId="0" xfId="42" applyNumberFormat="1" applyFont="1" applyFill="1" applyAlignment="1">
      <alignment horizontal="right"/>
    </xf>
    <xf numFmtId="0" fontId="0" fillId="0" borderId="0" xfId="58" applyNumberFormat="1" applyFont="1" applyFill="1" applyAlignment="1">
      <alignment horizontal="center"/>
      <protection/>
    </xf>
    <xf numFmtId="0" fontId="0" fillId="0" borderId="0" xfId="58" applyFont="1" applyFill="1">
      <alignment/>
      <protection/>
    </xf>
    <xf numFmtId="164" fontId="5" fillId="0" borderId="0" xfId="42" applyNumberFormat="1" applyFont="1" applyBorder="1" applyAlignment="1">
      <alignment/>
    </xf>
    <xf numFmtId="0" fontId="0" fillId="0" borderId="0" xfId="58" applyFont="1" applyFill="1" applyBorder="1" applyAlignment="1">
      <alignment horizontal="left"/>
      <protection/>
    </xf>
    <xf numFmtId="9" fontId="0" fillId="0" borderId="0" xfId="61" applyNumberFormat="1" applyFont="1" applyFill="1" applyBorder="1" applyAlignment="1">
      <alignment horizontal="center"/>
    </xf>
    <xf numFmtId="41" fontId="0" fillId="0" borderId="0" xfId="42" applyNumberFormat="1" applyFont="1" applyFill="1" applyBorder="1" applyAlignment="1">
      <alignment horizontal="right"/>
    </xf>
    <xf numFmtId="0" fontId="0" fillId="0" borderId="0" xfId="58" applyNumberFormat="1" applyFont="1" applyFill="1" applyBorder="1" applyAlignment="1">
      <alignment horizontal="center"/>
      <protection/>
    </xf>
    <xf numFmtId="164" fontId="0" fillId="0" borderId="0" xfId="58" applyNumberFormat="1" applyFont="1" applyFill="1" applyBorder="1" applyAlignment="1">
      <alignment horizontal="right"/>
      <protection/>
    </xf>
    <xf numFmtId="164" fontId="0" fillId="0" borderId="0" xfId="58" applyNumberFormat="1" applyFont="1" applyBorder="1" applyAlignment="1">
      <alignment horizontal="right"/>
      <protection/>
    </xf>
    <xf numFmtId="164" fontId="5" fillId="0" borderId="0" xfId="42" applyNumberFormat="1" applyFont="1" applyBorder="1" applyAlignment="1">
      <alignment horizontal="right"/>
    </xf>
    <xf numFmtId="164" fontId="0" fillId="0" borderId="0" xfId="58" applyNumberFormat="1" applyFont="1" applyBorder="1">
      <alignment/>
      <protection/>
    </xf>
    <xf numFmtId="164" fontId="0" fillId="0" borderId="0" xfId="58" applyNumberFormat="1" applyFont="1" applyFill="1" applyBorder="1">
      <alignment/>
      <protection/>
    </xf>
    <xf numFmtId="164" fontId="0" fillId="0" borderId="0" xfId="58" applyNumberFormat="1" applyFont="1" applyFill="1">
      <alignment/>
      <protection/>
    </xf>
    <xf numFmtId="164" fontId="0" fillId="0" borderId="0" xfId="58" applyNumberFormat="1" applyFont="1">
      <alignment/>
      <protection/>
    </xf>
    <xf numFmtId="164" fontId="5" fillId="0" borderId="0" xfId="42" applyNumberFormat="1" applyFont="1" applyAlignment="1">
      <alignment/>
    </xf>
    <xf numFmtId="164" fontId="17" fillId="0" borderId="0" xfId="58" applyNumberFormat="1" applyFont="1" applyBorder="1">
      <alignment/>
      <protection/>
    </xf>
    <xf numFmtId="0" fontId="3" fillId="0" borderId="0" xfId="58" applyFont="1" applyFill="1" applyBorder="1" applyAlignment="1">
      <alignment horizontal="left"/>
      <protection/>
    </xf>
    <xf numFmtId="164" fontId="0" fillId="0" borderId="0" xfId="58" applyNumberFormat="1" applyFont="1" applyFill="1" applyAlignment="1">
      <alignment horizontal="right"/>
      <protection/>
    </xf>
    <xf numFmtId="164" fontId="0" fillId="0" borderId="0" xfId="58" applyNumberFormat="1" applyFont="1" applyAlignment="1">
      <alignment horizontal="right"/>
      <protection/>
    </xf>
    <xf numFmtId="164" fontId="5" fillId="0" borderId="0" xfId="42" applyNumberFormat="1" applyFont="1" applyAlignment="1">
      <alignment horizontal="right"/>
    </xf>
    <xf numFmtId="0" fontId="0" fillId="0" borderId="0" xfId="58" applyFont="1" applyFill="1" applyBorder="1" applyAlignment="1">
      <alignment horizontal="left" indent="1"/>
      <protection/>
    </xf>
    <xf numFmtId="41" fontId="0" fillId="0" borderId="14" xfId="42" applyNumberFormat="1" applyFont="1" applyFill="1" applyBorder="1" applyAlignment="1">
      <alignment horizontal="center"/>
    </xf>
    <xf numFmtId="164" fontId="17" fillId="0" borderId="0" xfId="58" applyNumberFormat="1" applyFont="1" applyFill="1">
      <alignment/>
      <protection/>
    </xf>
    <xf numFmtId="164" fontId="17" fillId="0" borderId="0" xfId="58" applyNumberFormat="1" applyFont="1">
      <alignment/>
      <protection/>
    </xf>
    <xf numFmtId="164" fontId="5" fillId="0" borderId="0" xfId="58" applyNumberFormat="1" applyFont="1">
      <alignment/>
      <protection/>
    </xf>
    <xf numFmtId="165" fontId="0" fillId="0" borderId="0" xfId="61" applyNumberFormat="1" applyFont="1" applyFill="1" applyBorder="1" applyAlignment="1">
      <alignment horizontal="center"/>
    </xf>
    <xf numFmtId="0" fontId="0" fillId="0" borderId="0" xfId="58" applyFont="1" applyFill="1" applyBorder="1" applyAlignment="1" quotePrefix="1">
      <alignment horizontal="left"/>
      <protection/>
    </xf>
    <xf numFmtId="165" fontId="0" fillId="0" borderId="0" xfId="61" applyNumberFormat="1" applyFont="1" applyFill="1" applyAlignment="1">
      <alignment horizontal="center"/>
    </xf>
    <xf numFmtId="41" fontId="0" fillId="0" borderId="0" xfId="42" applyNumberFormat="1" applyFont="1" applyFill="1" applyAlignment="1">
      <alignment horizontal="center"/>
    </xf>
    <xf numFmtId="0" fontId="3" fillId="0" borderId="0" xfId="58" applyFont="1" applyFill="1" applyBorder="1">
      <alignment/>
      <protection/>
    </xf>
    <xf numFmtId="0" fontId="0" fillId="0" borderId="25" xfId="58" applyFont="1" applyBorder="1">
      <alignment/>
      <protection/>
    </xf>
    <xf numFmtId="0" fontId="0" fillId="0" borderId="26" xfId="58" applyFont="1" applyFill="1" applyBorder="1">
      <alignment/>
      <protection/>
    </xf>
    <xf numFmtId="0" fontId="0" fillId="0" borderId="26" xfId="58" applyFont="1" applyFill="1" applyBorder="1" applyAlignment="1">
      <alignment horizontal="center"/>
      <protection/>
    </xf>
    <xf numFmtId="41" fontId="0" fillId="0" borderId="26" xfId="42" applyNumberFormat="1" applyFont="1" applyFill="1" applyBorder="1" applyAlignment="1">
      <alignment horizontal="center"/>
    </xf>
    <xf numFmtId="165" fontId="0" fillId="0" borderId="26" xfId="61" applyNumberFormat="1" applyFont="1" applyFill="1" applyBorder="1" applyAlignment="1">
      <alignment horizontal="center"/>
    </xf>
    <xf numFmtId="0" fontId="0" fillId="0" borderId="27" xfId="58" applyNumberFormat="1" applyFont="1" applyFill="1" applyBorder="1" applyAlignment="1">
      <alignment horizontal="center"/>
      <protection/>
    </xf>
    <xf numFmtId="0" fontId="0" fillId="0" borderId="28" xfId="58" applyFont="1" applyBorder="1">
      <alignment/>
      <protection/>
    </xf>
    <xf numFmtId="0" fontId="0" fillId="0" borderId="29" xfId="58" applyNumberFormat="1" applyFont="1" applyFill="1" applyBorder="1" applyAlignment="1">
      <alignment horizontal="center"/>
      <protection/>
    </xf>
    <xf numFmtId="0" fontId="0" fillId="0" borderId="29" xfId="58" applyFont="1" applyFill="1" applyBorder="1" applyAlignment="1">
      <alignment horizontal="center"/>
      <protection/>
    </xf>
    <xf numFmtId="3" fontId="0" fillId="0" borderId="0" xfId="58" applyNumberFormat="1" applyFont="1" applyFill="1" applyBorder="1" applyAlignment="1">
      <alignment horizontal="center"/>
      <protection/>
    </xf>
    <xf numFmtId="0" fontId="0" fillId="0" borderId="30" xfId="58" applyFont="1" applyBorder="1">
      <alignment/>
      <protection/>
    </xf>
    <xf numFmtId="0" fontId="0" fillId="0" borderId="31" xfId="58" applyFont="1" applyFill="1" applyBorder="1">
      <alignment/>
      <protection/>
    </xf>
    <xf numFmtId="0" fontId="0" fillId="0" borderId="31" xfId="58" applyFont="1" applyFill="1" applyBorder="1" applyAlignment="1">
      <alignment horizontal="center"/>
      <protection/>
    </xf>
    <xf numFmtId="41" fontId="0" fillId="0" borderId="31" xfId="42" applyNumberFormat="1" applyFont="1" applyFill="1" applyBorder="1" applyAlignment="1">
      <alignment horizontal="center"/>
    </xf>
    <xf numFmtId="0" fontId="0" fillId="0" borderId="32" xfId="58" applyFont="1" applyFill="1" applyBorder="1" applyAlignment="1">
      <alignment horizontal="center"/>
      <protection/>
    </xf>
    <xf numFmtId="41" fontId="0" fillId="0" borderId="0" xfId="42" applyNumberFormat="1" applyFont="1" applyBorder="1" applyAlignment="1">
      <alignment horizontal="center"/>
    </xf>
    <xf numFmtId="0" fontId="0" fillId="0" borderId="0" xfId="0" applyFont="1" applyAlignment="1">
      <alignment vertical="center"/>
    </xf>
    <xf numFmtId="0" fontId="0" fillId="0" borderId="21" xfId="57" applyFont="1" applyFill="1" applyBorder="1" applyAlignment="1">
      <alignment horizontal="center" vertical="center"/>
      <protection/>
    </xf>
    <xf numFmtId="0" fontId="0" fillId="0" borderId="0" xfId="0" applyFont="1" applyFill="1" applyBorder="1" applyAlignment="1">
      <alignment horizontal="left" vertical="center" wrapText="1"/>
    </xf>
    <xf numFmtId="164" fontId="0" fillId="0" borderId="0" xfId="42" applyNumberFormat="1" applyFont="1" applyFill="1" applyBorder="1" applyAlignment="1">
      <alignment vertical="center"/>
    </xf>
    <xf numFmtId="164" fontId="3" fillId="0" borderId="22" xfId="42" applyNumberFormat="1" applyFont="1" applyFill="1" applyBorder="1" applyAlignment="1">
      <alignment vertical="center"/>
    </xf>
    <xf numFmtId="164" fontId="0" fillId="0" borderId="0" xfId="42" applyNumberFormat="1" applyFont="1" applyAlignment="1">
      <alignment/>
    </xf>
    <xf numFmtId="0" fontId="0" fillId="0" borderId="19" xfId="0" applyBorder="1" applyAlignment="1">
      <alignment horizontal="center"/>
    </xf>
    <xf numFmtId="164" fontId="0" fillId="0" borderId="19" xfId="42" applyNumberFormat="1" applyFont="1" applyBorder="1" applyAlignment="1">
      <alignment/>
    </xf>
    <xf numFmtId="0" fontId="52" fillId="0" borderId="0" xfId="0" applyFont="1" applyAlignment="1">
      <alignment/>
    </xf>
    <xf numFmtId="164" fontId="0" fillId="0" borderId="0" xfId="42" applyNumberFormat="1" applyFont="1" applyBorder="1" applyAlignment="1">
      <alignment/>
    </xf>
    <xf numFmtId="0" fontId="0" fillId="0" borderId="19" xfId="0" applyBorder="1" applyAlignment="1">
      <alignment/>
    </xf>
    <xf numFmtId="41" fontId="0" fillId="0" borderId="33" xfId="58" applyNumberFormat="1" applyFont="1" applyBorder="1">
      <alignment/>
      <protection/>
    </xf>
    <xf numFmtId="176" fontId="0" fillId="0" borderId="0" xfId="61" applyNumberFormat="1" applyFont="1" applyFill="1" applyAlignment="1">
      <alignment horizontal="center"/>
    </xf>
    <xf numFmtId="176" fontId="0" fillId="0" borderId="0" xfId="61" applyNumberFormat="1" applyFont="1" applyFill="1" applyBorder="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ransmission Revenue Summary forJuly 2006 through June 2007" xfId="57"/>
    <cellStyle name="Normal_Trapper Mine Adj Dec 2006" xfId="58"/>
    <cellStyle name="Note" xfId="59"/>
    <cellStyle name="Output" xfId="60"/>
    <cellStyle name="Percent" xfId="61"/>
    <cellStyle name="SAPBEXaggData" xfId="62"/>
    <cellStyle name="SAPBEXaggDataEmph" xfId="63"/>
    <cellStyle name="SAPBEXaggItem" xfId="64"/>
    <cellStyle name="SAPBEXaggItemX" xfId="65"/>
    <cellStyle name="SAPBEXchaText" xfId="66"/>
    <cellStyle name="SAPBEXexcBad7" xfId="67"/>
    <cellStyle name="SAPBEXexcBad8" xfId="68"/>
    <cellStyle name="SAPBEXexcBad9" xfId="69"/>
    <cellStyle name="SAPBEXexcCritical4" xfId="70"/>
    <cellStyle name="SAPBEXexcCritical5" xfId="71"/>
    <cellStyle name="SAPBEXexcCritical6" xfId="72"/>
    <cellStyle name="SAPBEXexcGood1" xfId="73"/>
    <cellStyle name="SAPBEXexcGood2" xfId="74"/>
    <cellStyle name="SAPBEXexcGood3" xfId="75"/>
    <cellStyle name="SAPBEXfilterDrill" xfId="76"/>
    <cellStyle name="SAPBEXfilterItem" xfId="77"/>
    <cellStyle name="SAPBEXfilterText" xfId="78"/>
    <cellStyle name="SAPBEXformats" xfId="79"/>
    <cellStyle name="SAPBEXheaderItem" xfId="80"/>
    <cellStyle name="SAPBEXheaderText" xfId="81"/>
    <cellStyle name="SAPBEXHLevel0" xfId="82"/>
    <cellStyle name="SAPBEXHLevel0X" xfId="83"/>
    <cellStyle name="SAPBEXHLevel1" xfId="84"/>
    <cellStyle name="SAPBEXHLevel1X" xfId="85"/>
    <cellStyle name="SAPBEXHLevel2" xfId="86"/>
    <cellStyle name="SAPBEXHLevel2X" xfId="87"/>
    <cellStyle name="SAPBEXHLevel3" xfId="88"/>
    <cellStyle name="SAPBEXHLevel3X" xfId="89"/>
    <cellStyle name="SAPBEXresData" xfId="90"/>
    <cellStyle name="SAPBEXresDataEmph" xfId="91"/>
    <cellStyle name="SAPBEXresItem" xfId="92"/>
    <cellStyle name="SAPBEXresItemX" xfId="93"/>
    <cellStyle name="SAPBEXstdData" xfId="94"/>
    <cellStyle name="SAPBEXstdDataEmph" xfId="95"/>
    <cellStyle name="SAPBEXstdItem" xfId="96"/>
    <cellStyle name="SAPBEXstdItemX" xfId="97"/>
    <cellStyle name="SAPBEXtitle" xfId="98"/>
    <cellStyle name="SAPBEXundefined" xfId="99"/>
    <cellStyle name="Title" xfId="100"/>
    <cellStyle name="Total" xfId="101"/>
    <cellStyle name="Warning Text" xfId="102"/>
  </cellStyles>
  <dxfs count="3">
    <dxf>
      <font>
        <b/>
        <i val="0"/>
        <color indexed="12"/>
      </font>
    </dxf>
    <dxf>
      <font>
        <b/>
        <i val="0"/>
        <color indexed="12"/>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49</xdr:row>
      <xdr:rowOff>104775</xdr:rowOff>
    </xdr:from>
    <xdr:to>
      <xdr:col>9</xdr:col>
      <xdr:colOff>314325</xdr:colOff>
      <xdr:row>60</xdr:row>
      <xdr:rowOff>0</xdr:rowOff>
    </xdr:to>
    <xdr:sp>
      <xdr:nvSpPr>
        <xdr:cNvPr id="1" name="Text 12"/>
        <xdr:cNvSpPr txBox="1">
          <a:spLocks noChangeArrowheads="1"/>
        </xdr:cNvSpPr>
      </xdr:nvSpPr>
      <xdr:spPr>
        <a:xfrm>
          <a:off x="180975" y="7572375"/>
          <a:ext cx="6429375" cy="1571625"/>
        </a:xfrm>
        <a:prstGeom prst="rect">
          <a:avLst/>
        </a:prstGeom>
        <a:solidFill>
          <a:srgbClr val="FFFFFF"/>
        </a:solidFill>
        <a:ln w="1" cmpd="sng">
          <a:noFill/>
        </a:ln>
      </xdr:spPr>
      <xdr:txBody>
        <a:bodyPr vertOverflow="clip" wrap="square" lIns="27432" tIns="22860" rIns="0" bIns="0"/>
        <a:p>
          <a:pPr algn="l">
            <a:defRPr/>
          </a:pPr>
          <a:r>
            <a:rPr lang="en-US" cap="none" sz="1100" b="0" i="0" u="none" baseline="0">
              <a:solidFill>
                <a:srgbClr val="000000"/>
              </a:solidFill>
            </a:rPr>
            <a:t>This restating and proforma adjustment reflects known and measurable changes to actual wheeling revenue for the twelve months ended December 2009.  Imbalance penalty revenue and expense is removed to avoid any impact on regulated results.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15</xdr:row>
      <xdr:rowOff>142875</xdr:rowOff>
    </xdr:from>
    <xdr:to>
      <xdr:col>4</xdr:col>
      <xdr:colOff>657225</xdr:colOff>
      <xdr:row>36</xdr:row>
      <xdr:rowOff>152400</xdr:rowOff>
    </xdr:to>
    <xdr:pic>
      <xdr:nvPicPr>
        <xdr:cNvPr id="1" name="Picture 72"/>
        <xdr:cNvPicPr preferRelativeResize="1">
          <a:picLocks noChangeAspect="1"/>
        </xdr:cNvPicPr>
      </xdr:nvPicPr>
      <xdr:blipFill>
        <a:blip r:embed="rId1"/>
        <a:srcRect t="8593" r="48144" b="17318"/>
        <a:stretch>
          <a:fillRect/>
        </a:stretch>
      </xdr:blipFill>
      <xdr:spPr>
        <a:xfrm>
          <a:off x="104775" y="2571750"/>
          <a:ext cx="3286125" cy="3524250"/>
        </a:xfrm>
        <a:prstGeom prst="rect">
          <a:avLst/>
        </a:prstGeom>
        <a:noFill/>
        <a:ln w="1" cmpd="sng">
          <a:noFill/>
        </a:ln>
      </xdr:spPr>
    </xdr:pic>
    <xdr:clientData/>
  </xdr:twoCellAnchor>
  <xdr:twoCellAnchor editAs="oneCell">
    <xdr:from>
      <xdr:col>5</xdr:col>
      <xdr:colOff>28575</xdr:colOff>
      <xdr:row>15</xdr:row>
      <xdr:rowOff>9525</xdr:rowOff>
    </xdr:from>
    <xdr:to>
      <xdr:col>10</xdr:col>
      <xdr:colOff>485775</xdr:colOff>
      <xdr:row>38</xdr:row>
      <xdr:rowOff>104775</xdr:rowOff>
    </xdr:to>
    <xdr:pic>
      <xdr:nvPicPr>
        <xdr:cNvPr id="2" name="Picture 73"/>
        <xdr:cNvPicPr preferRelativeResize="1">
          <a:picLocks noChangeAspect="1"/>
        </xdr:cNvPicPr>
      </xdr:nvPicPr>
      <xdr:blipFill>
        <a:blip r:embed="rId2"/>
        <a:srcRect t="8203" r="47558" b="16406"/>
        <a:stretch>
          <a:fillRect/>
        </a:stretch>
      </xdr:blipFill>
      <xdr:spPr>
        <a:xfrm>
          <a:off x="3514725" y="2438400"/>
          <a:ext cx="3648075" cy="3933825"/>
        </a:xfrm>
        <a:prstGeom prst="rect">
          <a:avLst/>
        </a:prstGeom>
        <a:noFill/>
        <a:ln w="1" cmpd="sng">
          <a:noFill/>
        </a:ln>
      </xdr:spPr>
    </xdr:pic>
    <xdr:clientData/>
  </xdr:twoCellAnchor>
  <xdr:twoCellAnchor editAs="oneCell">
    <xdr:from>
      <xdr:col>0</xdr:col>
      <xdr:colOff>0</xdr:colOff>
      <xdr:row>44</xdr:row>
      <xdr:rowOff>133350</xdr:rowOff>
    </xdr:from>
    <xdr:to>
      <xdr:col>15</xdr:col>
      <xdr:colOff>28575</xdr:colOff>
      <xdr:row>90</xdr:row>
      <xdr:rowOff>0</xdr:rowOff>
    </xdr:to>
    <xdr:pic>
      <xdr:nvPicPr>
        <xdr:cNvPr id="3" name="Picture 88"/>
        <xdr:cNvPicPr preferRelativeResize="1">
          <a:picLocks noChangeAspect="1"/>
        </xdr:cNvPicPr>
      </xdr:nvPicPr>
      <xdr:blipFill>
        <a:blip r:embed="rId3"/>
        <a:stretch>
          <a:fillRect/>
        </a:stretch>
      </xdr:blipFill>
      <xdr:spPr>
        <a:xfrm>
          <a:off x="0" y="7372350"/>
          <a:ext cx="9753600" cy="7315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4"/>
  <sheetViews>
    <sheetView tabSelected="1" zoomScale="85" zoomScaleNormal="85" zoomScalePageLayoutView="0" workbookViewId="0" topLeftCell="A1">
      <selection activeCell="F27" sqref="F27"/>
    </sheetView>
  </sheetViews>
  <sheetFormatPr defaultColWidth="10.00390625" defaultRowHeight="12.75"/>
  <cols>
    <col min="1" max="1" width="2.57421875" style="58" customWidth="1"/>
    <col min="2" max="2" width="7.140625" style="58" customWidth="1"/>
    <col min="3" max="3" width="21.57421875" style="58" customWidth="1"/>
    <col min="4" max="4" width="9.7109375" style="59" customWidth="1"/>
    <col min="5" max="5" width="4.7109375" style="59" customWidth="1"/>
    <col min="6" max="6" width="14.421875" style="58" customWidth="1"/>
    <col min="7" max="7" width="10.140625" style="58" customWidth="1"/>
    <col min="8" max="8" width="9.7109375" style="58" customWidth="1"/>
    <col min="9" max="9" width="14.421875" style="58" customWidth="1"/>
    <col min="10" max="10" width="8.28125" style="58" customWidth="1"/>
    <col min="11" max="11" width="3.00390625" style="58" customWidth="1"/>
    <col min="12" max="12" width="13.28125" style="58" bestFit="1" customWidth="1"/>
    <col min="13" max="13" width="11.7109375" style="58" bestFit="1" customWidth="1"/>
    <col min="14" max="14" width="11.140625" style="58" bestFit="1" customWidth="1"/>
    <col min="15" max="16" width="10.00390625" style="58" customWidth="1"/>
    <col min="17" max="17" width="11.7109375" style="58" bestFit="1" customWidth="1"/>
    <col min="18" max="16384" width="10.00390625" style="58" customWidth="1"/>
  </cols>
  <sheetData>
    <row r="1" spans="2:10" ht="12" customHeight="1">
      <c r="B1" s="1" t="s">
        <v>112</v>
      </c>
      <c r="F1" s="59"/>
      <c r="G1" s="59"/>
      <c r="H1" s="59"/>
      <c r="I1" s="59" t="s">
        <v>2</v>
      </c>
      <c r="J1" s="60">
        <v>3.6</v>
      </c>
    </row>
    <row r="2" spans="2:10" ht="12" customHeight="1">
      <c r="B2" s="1" t="s">
        <v>108</v>
      </c>
      <c r="F2" s="59"/>
      <c r="G2" s="59"/>
      <c r="H2" s="59"/>
      <c r="I2" s="59"/>
      <c r="J2" s="60"/>
    </row>
    <row r="3" spans="2:20" ht="12" customHeight="1">
      <c r="B3" s="1" t="s">
        <v>68</v>
      </c>
      <c r="F3" s="59"/>
      <c r="G3" s="59"/>
      <c r="H3" s="59"/>
      <c r="I3" s="59"/>
      <c r="J3" s="60"/>
      <c r="L3" s="61"/>
      <c r="M3" s="61"/>
      <c r="N3" s="61"/>
      <c r="O3" s="61"/>
      <c r="P3" s="61"/>
      <c r="Q3" s="61"/>
      <c r="R3" s="61"/>
      <c r="S3" s="61"/>
      <c r="T3" s="61"/>
    </row>
    <row r="4" spans="2:20" ht="12" customHeight="1">
      <c r="B4" s="1"/>
      <c r="F4" s="59"/>
      <c r="G4" s="59"/>
      <c r="H4" s="59"/>
      <c r="I4" s="59"/>
      <c r="J4" s="60"/>
      <c r="L4" s="61"/>
      <c r="M4" s="61"/>
      <c r="N4" s="61"/>
      <c r="O4" s="61"/>
      <c r="P4" s="61"/>
      <c r="Q4" s="61"/>
      <c r="R4" s="61"/>
      <c r="S4" s="61"/>
      <c r="T4" s="61"/>
    </row>
    <row r="5" spans="6:20" ht="12" customHeight="1">
      <c r="F5" s="59"/>
      <c r="G5" s="59"/>
      <c r="H5" s="59"/>
      <c r="I5" s="59"/>
      <c r="J5" s="60"/>
      <c r="L5" s="61"/>
      <c r="M5" s="61"/>
      <c r="N5" s="61"/>
      <c r="O5" s="61"/>
      <c r="P5" s="61"/>
      <c r="Q5" s="61"/>
      <c r="R5" s="61"/>
      <c r="S5" s="61"/>
      <c r="T5" s="61"/>
    </row>
    <row r="6" spans="6:20" ht="12" customHeight="1">
      <c r="F6" s="59"/>
      <c r="G6" s="59"/>
      <c r="H6" s="59"/>
      <c r="I6" s="59"/>
      <c r="J6" s="60"/>
      <c r="L6" s="61"/>
      <c r="M6" s="61"/>
      <c r="N6" s="61"/>
      <c r="O6" s="61"/>
      <c r="P6" s="61"/>
      <c r="Q6" s="61"/>
      <c r="R6" s="61"/>
      <c r="S6" s="61"/>
      <c r="T6" s="61"/>
    </row>
    <row r="7" spans="6:20" ht="12" customHeight="1">
      <c r="F7" s="59" t="s">
        <v>0</v>
      </c>
      <c r="G7" s="59"/>
      <c r="H7" s="59"/>
      <c r="I7" s="59" t="s">
        <v>106</v>
      </c>
      <c r="J7" s="60"/>
      <c r="L7" s="61"/>
      <c r="M7" s="61"/>
      <c r="N7" s="61"/>
      <c r="O7" s="61"/>
      <c r="P7" s="61"/>
      <c r="Q7" s="61"/>
      <c r="R7" s="61"/>
      <c r="S7" s="61"/>
      <c r="T7" s="61"/>
    </row>
    <row r="8" spans="4:20" ht="12" customHeight="1">
      <c r="D8" s="62" t="s">
        <v>3</v>
      </c>
      <c r="E8" s="62" t="s">
        <v>4</v>
      </c>
      <c r="F8" s="62" t="s">
        <v>5</v>
      </c>
      <c r="G8" s="62" t="s">
        <v>6</v>
      </c>
      <c r="H8" s="62" t="s">
        <v>7</v>
      </c>
      <c r="I8" s="62" t="s">
        <v>8</v>
      </c>
      <c r="J8" s="63" t="s">
        <v>9</v>
      </c>
      <c r="L8" s="64"/>
      <c r="M8" s="64"/>
      <c r="N8" s="64"/>
      <c r="O8" s="64"/>
      <c r="P8" s="64"/>
      <c r="Q8" s="64"/>
      <c r="R8" s="64"/>
      <c r="S8" s="64"/>
      <c r="T8" s="64"/>
    </row>
    <row r="9" spans="1:20" ht="12" customHeight="1">
      <c r="A9" s="61"/>
      <c r="B9" s="65" t="s">
        <v>11</v>
      </c>
      <c r="C9" s="61"/>
      <c r="D9" s="66"/>
      <c r="E9" s="66"/>
      <c r="F9" s="66"/>
      <c r="G9" s="66"/>
      <c r="H9" s="66"/>
      <c r="I9" s="67"/>
      <c r="J9" s="60"/>
      <c r="L9" s="61"/>
      <c r="M9" s="61"/>
      <c r="N9" s="61"/>
      <c r="O9" s="61"/>
      <c r="P9" s="61"/>
      <c r="Q9" s="61"/>
      <c r="R9" s="61"/>
      <c r="S9" s="61"/>
      <c r="T9" s="61"/>
    </row>
    <row r="10" spans="1:20" ht="12" customHeight="1">
      <c r="A10" s="61"/>
      <c r="B10" s="68" t="s">
        <v>12</v>
      </c>
      <c r="C10" s="69"/>
      <c r="D10" s="70">
        <v>456</v>
      </c>
      <c r="E10" s="70" t="s">
        <v>115</v>
      </c>
      <c r="F10" s="71">
        <f>-Summary!N86</f>
        <v>1510392.15</v>
      </c>
      <c r="G10" s="71" t="s">
        <v>107</v>
      </c>
      <c r="H10" s="132">
        <v>0.06796213247631744</v>
      </c>
      <c r="I10" s="73">
        <f>+F10*H10</f>
        <v>102649.47138948992</v>
      </c>
      <c r="J10" s="74" t="s">
        <v>118</v>
      </c>
      <c r="K10" s="75"/>
      <c r="L10" s="43"/>
      <c r="M10" s="25"/>
      <c r="N10" s="25"/>
      <c r="O10" s="76"/>
      <c r="P10" s="25"/>
      <c r="Q10" s="25"/>
      <c r="R10" s="25"/>
      <c r="S10" s="25"/>
      <c r="T10" s="25"/>
    </row>
    <row r="11" spans="1:20" ht="12" customHeight="1">
      <c r="A11" s="61"/>
      <c r="B11" s="68"/>
      <c r="C11" s="69"/>
      <c r="D11" s="70"/>
      <c r="E11" s="70"/>
      <c r="F11" s="71"/>
      <c r="G11" s="71"/>
      <c r="H11" s="72"/>
      <c r="I11" s="73"/>
      <c r="J11" s="74"/>
      <c r="K11" s="75"/>
      <c r="L11" s="43"/>
      <c r="M11" s="25"/>
      <c r="N11" s="25"/>
      <c r="O11" s="76"/>
      <c r="P11" s="25"/>
      <c r="Q11" s="25"/>
      <c r="R11" s="25"/>
      <c r="S11" s="25"/>
      <c r="T11" s="25"/>
    </row>
    <row r="12" spans="1:20" ht="12" customHeight="1">
      <c r="A12" s="61"/>
      <c r="B12" s="68" t="s">
        <v>12</v>
      </c>
      <c r="C12" s="69"/>
      <c r="D12" s="70">
        <v>456</v>
      </c>
      <c r="E12" s="70" t="s">
        <v>116</v>
      </c>
      <c r="F12" s="71">
        <f>-(Summary!N87-Summary!J87)</f>
        <v>-251061.4299999999</v>
      </c>
      <c r="G12" s="71" t="s">
        <v>107</v>
      </c>
      <c r="H12" s="132">
        <v>0.06796213247631744</v>
      </c>
      <c r="I12" s="73">
        <f>+F12*H12</f>
        <v>-17062.67016535369</v>
      </c>
      <c r="K12" s="75"/>
      <c r="L12" s="43"/>
      <c r="M12" s="25"/>
      <c r="N12" s="25"/>
      <c r="O12" s="76"/>
      <c r="P12" s="25"/>
      <c r="Q12" s="25"/>
      <c r="R12" s="25"/>
      <c r="S12" s="25"/>
      <c r="T12" s="25"/>
    </row>
    <row r="13" spans="1:20" ht="12" customHeight="1">
      <c r="A13" s="61"/>
      <c r="B13" s="68"/>
      <c r="C13" s="69"/>
      <c r="D13" s="70"/>
      <c r="E13" s="70"/>
      <c r="F13" s="71"/>
      <c r="G13" s="71"/>
      <c r="H13" s="72"/>
      <c r="I13" s="73"/>
      <c r="J13" s="74"/>
      <c r="K13" s="75"/>
      <c r="L13" s="43"/>
      <c r="M13" s="25"/>
      <c r="N13" s="25"/>
      <c r="O13" s="76"/>
      <c r="P13" s="25"/>
      <c r="Q13" s="25"/>
      <c r="R13" s="25"/>
      <c r="S13" s="25"/>
      <c r="T13" s="25"/>
    </row>
    <row r="14" spans="1:20" ht="12" customHeight="1" thickBot="1">
      <c r="A14" s="61"/>
      <c r="B14" s="58" t="s">
        <v>78</v>
      </c>
      <c r="F14" s="131">
        <f>F10+F12</f>
        <v>1259330.72</v>
      </c>
      <c r="I14" s="131">
        <f>I10+I12</f>
        <v>85586.80122413623</v>
      </c>
      <c r="J14" s="74" t="s">
        <v>118</v>
      </c>
      <c r="L14" s="43"/>
      <c r="M14" s="25"/>
      <c r="N14" s="25"/>
      <c r="O14" s="76"/>
      <c r="P14" s="25"/>
      <c r="Q14" s="25"/>
      <c r="R14" s="25"/>
      <c r="S14" s="25"/>
      <c r="T14" s="25"/>
    </row>
    <row r="15" spans="1:20" ht="12" customHeight="1">
      <c r="A15" s="61"/>
      <c r="L15" s="43"/>
      <c r="M15" s="25"/>
      <c r="N15" s="25"/>
      <c r="O15" s="76"/>
      <c r="P15" s="25"/>
      <c r="Q15" s="25"/>
      <c r="R15" s="25"/>
      <c r="S15" s="25"/>
      <c r="T15" s="25"/>
    </row>
    <row r="16" spans="1:20" ht="12" customHeight="1">
      <c r="A16" s="61"/>
      <c r="B16" s="77"/>
      <c r="C16" s="69"/>
      <c r="D16" s="70"/>
      <c r="E16" s="70"/>
      <c r="F16" s="71"/>
      <c r="G16" s="71"/>
      <c r="H16" s="78"/>
      <c r="I16" s="79"/>
      <c r="J16" s="80"/>
      <c r="K16" s="75"/>
      <c r="L16" s="43"/>
      <c r="M16" s="25"/>
      <c r="N16" s="25"/>
      <c r="O16" s="76"/>
      <c r="P16" s="25"/>
      <c r="Q16" s="25"/>
      <c r="R16" s="25"/>
      <c r="S16" s="25"/>
      <c r="T16" s="25"/>
    </row>
    <row r="17" spans="1:20" ht="12" customHeight="1">
      <c r="A17" s="61"/>
      <c r="B17" s="77" t="s">
        <v>79</v>
      </c>
      <c r="C17" s="69"/>
      <c r="D17" s="70">
        <v>566</v>
      </c>
      <c r="E17" s="70" t="s">
        <v>115</v>
      </c>
      <c r="F17" s="71">
        <f>-('FERC 566'!C14+'FERC 566'!B14)</f>
        <v>-89185.72000000002</v>
      </c>
      <c r="G17" s="71" t="s">
        <v>13</v>
      </c>
      <c r="H17" s="133">
        <v>0.0829164461295329</v>
      </c>
      <c r="I17" s="73">
        <f>+F17*H17</f>
        <v>-7394.962947903607</v>
      </c>
      <c r="J17" s="80"/>
      <c r="K17" s="75"/>
      <c r="L17" s="81"/>
      <c r="M17" s="82"/>
      <c r="N17" s="82"/>
      <c r="O17" s="83"/>
      <c r="P17" s="82"/>
      <c r="Q17" s="82"/>
      <c r="R17" s="82"/>
      <c r="S17" s="82"/>
      <c r="T17" s="84"/>
    </row>
    <row r="18" spans="1:20" ht="12" customHeight="1">
      <c r="A18" s="61"/>
      <c r="B18" s="77"/>
      <c r="C18" s="69"/>
      <c r="D18" s="70"/>
      <c r="E18" s="70"/>
      <c r="F18" s="71"/>
      <c r="G18" s="71"/>
      <c r="H18" s="78"/>
      <c r="I18" s="71"/>
      <c r="J18" s="80"/>
      <c r="K18" s="75"/>
      <c r="L18" s="85"/>
      <c r="M18" s="84"/>
      <c r="N18" s="84"/>
      <c r="O18" s="76"/>
      <c r="P18" s="84"/>
      <c r="Q18" s="84"/>
      <c r="R18" s="84"/>
      <c r="S18" s="84"/>
      <c r="T18" s="84"/>
    </row>
    <row r="19" spans="1:20" ht="12" customHeight="1">
      <c r="A19" s="61"/>
      <c r="B19" s="69"/>
      <c r="C19" s="69"/>
      <c r="D19" s="70"/>
      <c r="E19" s="70"/>
      <c r="F19" s="71"/>
      <c r="G19" s="71"/>
      <c r="H19" s="78"/>
      <c r="I19" s="71"/>
      <c r="J19" s="80"/>
      <c r="K19" s="75"/>
      <c r="L19" s="86"/>
      <c r="M19" s="87"/>
      <c r="N19" s="87"/>
      <c r="O19" s="88"/>
      <c r="P19" s="87"/>
      <c r="Q19" s="87"/>
      <c r="R19" s="87"/>
      <c r="S19" s="87"/>
      <c r="T19" s="89"/>
    </row>
    <row r="20" spans="1:20" ht="12" customHeight="1">
      <c r="A20" s="61"/>
      <c r="B20" s="69"/>
      <c r="C20" s="69"/>
      <c r="D20" s="70"/>
      <c r="E20" s="70"/>
      <c r="F20" s="71"/>
      <c r="G20" s="71"/>
      <c r="H20" s="78"/>
      <c r="I20" s="71"/>
      <c r="J20" s="80"/>
      <c r="K20" s="75"/>
      <c r="L20" s="86"/>
      <c r="M20" s="87"/>
      <c r="N20" s="87"/>
      <c r="O20" s="88"/>
      <c r="P20" s="87"/>
      <c r="Q20" s="87"/>
      <c r="R20" s="87"/>
      <c r="S20" s="87"/>
      <c r="T20" s="89"/>
    </row>
    <row r="21" spans="1:20" ht="12" customHeight="1">
      <c r="A21" s="61"/>
      <c r="B21" s="90" t="s">
        <v>55</v>
      </c>
      <c r="C21" s="69"/>
      <c r="D21" s="70"/>
      <c r="E21" s="70"/>
      <c r="F21" s="71"/>
      <c r="G21" s="71"/>
      <c r="H21" s="78"/>
      <c r="I21" s="71"/>
      <c r="J21" s="80"/>
      <c r="K21" s="75"/>
      <c r="L21" s="91"/>
      <c r="M21" s="92"/>
      <c r="N21" s="92"/>
      <c r="O21" s="93"/>
      <c r="P21" s="92"/>
      <c r="Q21" s="92"/>
      <c r="R21" s="92"/>
      <c r="S21" s="92"/>
      <c r="T21" s="84"/>
    </row>
    <row r="22" spans="1:20" ht="12" customHeight="1">
      <c r="A22" s="61"/>
      <c r="B22" s="77" t="s">
        <v>88</v>
      </c>
      <c r="C22" s="69"/>
      <c r="D22" s="70"/>
      <c r="E22" s="70"/>
      <c r="F22" s="71">
        <f>-Summary!N61</f>
        <v>63697983.32000001</v>
      </c>
      <c r="G22" s="71"/>
      <c r="H22" s="78"/>
      <c r="I22" s="71"/>
      <c r="J22" s="74"/>
      <c r="K22" s="75"/>
      <c r="L22" s="86"/>
      <c r="M22" s="87"/>
      <c r="N22" s="87"/>
      <c r="O22" s="88"/>
      <c r="P22" s="87"/>
      <c r="Q22" s="87"/>
      <c r="R22" s="87"/>
      <c r="S22" s="87"/>
      <c r="T22" s="89"/>
    </row>
    <row r="23" spans="1:20" ht="12" customHeight="1">
      <c r="A23" s="61"/>
      <c r="B23" s="77" t="s">
        <v>56</v>
      </c>
      <c r="C23" s="69"/>
      <c r="D23" s="70"/>
      <c r="E23" s="70"/>
      <c r="F23" s="71">
        <f>+F14</f>
        <v>1259330.72</v>
      </c>
      <c r="G23" s="71"/>
      <c r="H23" s="78"/>
      <c r="I23" s="71"/>
      <c r="J23" s="74" t="s">
        <v>118</v>
      </c>
      <c r="K23" s="75"/>
      <c r="L23" s="91"/>
      <c r="M23" s="92"/>
      <c r="N23" s="92"/>
      <c r="O23" s="93"/>
      <c r="P23" s="92"/>
      <c r="Q23" s="92"/>
      <c r="R23" s="92"/>
      <c r="S23" s="92"/>
      <c r="T23" s="84"/>
    </row>
    <row r="24" spans="1:20" ht="12" customHeight="1">
      <c r="A24" s="61"/>
      <c r="B24" s="94" t="s">
        <v>57</v>
      </c>
      <c r="C24" s="69"/>
      <c r="D24" s="70"/>
      <c r="E24" s="70"/>
      <c r="F24" s="95">
        <f>SUM(F22:F23)</f>
        <v>64957314.04000001</v>
      </c>
      <c r="G24" s="71"/>
      <c r="H24" s="78"/>
      <c r="I24" s="71"/>
      <c r="J24" s="74" t="s">
        <v>118</v>
      </c>
      <c r="K24" s="75"/>
      <c r="L24" s="96"/>
      <c r="M24" s="97"/>
      <c r="N24" s="97"/>
      <c r="O24" s="98"/>
      <c r="P24" s="97"/>
      <c r="Q24" s="97"/>
      <c r="R24" s="97"/>
      <c r="S24" s="97"/>
      <c r="T24" s="97"/>
    </row>
    <row r="25" spans="1:12" ht="12" customHeight="1">
      <c r="A25" s="61"/>
      <c r="B25" s="69"/>
      <c r="C25" s="69"/>
      <c r="D25" s="70"/>
      <c r="E25" s="70"/>
      <c r="F25" s="71"/>
      <c r="G25" s="71"/>
      <c r="H25" s="78"/>
      <c r="I25" s="71"/>
      <c r="J25" s="80"/>
      <c r="K25" s="75"/>
      <c r="L25" s="75"/>
    </row>
    <row r="26" spans="1:12" ht="12" customHeight="1">
      <c r="A26" s="61"/>
      <c r="B26" s="77"/>
      <c r="C26" s="69"/>
      <c r="D26" s="70"/>
      <c r="E26" s="70"/>
      <c r="F26" s="71"/>
      <c r="G26" s="71"/>
      <c r="H26" s="78"/>
      <c r="I26" s="79"/>
      <c r="J26" s="80"/>
      <c r="K26" s="75"/>
      <c r="L26" s="75"/>
    </row>
    <row r="27" spans="1:12" ht="12" customHeight="1">
      <c r="A27" s="61"/>
      <c r="B27" s="77"/>
      <c r="C27" s="69"/>
      <c r="D27" s="70"/>
      <c r="E27" s="70"/>
      <c r="F27" s="71"/>
      <c r="G27" s="71"/>
      <c r="H27" s="78"/>
      <c r="I27" s="79"/>
      <c r="J27" s="80"/>
      <c r="K27" s="75"/>
      <c r="L27" s="75"/>
    </row>
    <row r="28" spans="1:12" ht="12" customHeight="1">
      <c r="A28" s="61"/>
      <c r="B28" s="77"/>
      <c r="C28" s="69"/>
      <c r="D28" s="70"/>
      <c r="E28" s="70"/>
      <c r="F28" s="71"/>
      <c r="G28" s="71"/>
      <c r="H28" s="78"/>
      <c r="I28" s="79"/>
      <c r="J28" s="80"/>
      <c r="K28" s="75"/>
      <c r="L28" s="75"/>
    </row>
    <row r="29" spans="1:12" ht="12" customHeight="1">
      <c r="A29" s="61"/>
      <c r="B29" s="77"/>
      <c r="C29" s="69"/>
      <c r="D29" s="70"/>
      <c r="E29" s="70"/>
      <c r="F29" s="71"/>
      <c r="G29" s="71"/>
      <c r="H29" s="78"/>
      <c r="I29" s="79"/>
      <c r="J29" s="80"/>
      <c r="K29" s="75"/>
      <c r="L29" s="75"/>
    </row>
    <row r="30" spans="1:12" ht="12" customHeight="1">
      <c r="A30" s="61"/>
      <c r="B30" s="77"/>
      <c r="C30" s="69"/>
      <c r="D30" s="70"/>
      <c r="E30" s="70"/>
      <c r="F30" s="71"/>
      <c r="G30" s="71"/>
      <c r="H30" s="78"/>
      <c r="I30" s="79"/>
      <c r="J30" s="80"/>
      <c r="K30" s="75"/>
      <c r="L30" s="75"/>
    </row>
    <row r="31" spans="1:12" ht="12" customHeight="1">
      <c r="A31" s="61"/>
      <c r="B31" s="77"/>
      <c r="C31" s="69"/>
      <c r="D31" s="70"/>
      <c r="E31" s="70"/>
      <c r="F31" s="71"/>
      <c r="G31" s="71"/>
      <c r="H31" s="78"/>
      <c r="I31" s="79"/>
      <c r="J31" s="80"/>
      <c r="K31" s="75"/>
      <c r="L31" s="75"/>
    </row>
    <row r="32" spans="1:12" ht="12" customHeight="1">
      <c r="A32" s="61"/>
      <c r="B32" s="77"/>
      <c r="C32" s="69"/>
      <c r="D32" s="70"/>
      <c r="E32" s="70"/>
      <c r="F32" s="71"/>
      <c r="G32" s="71"/>
      <c r="H32" s="99"/>
      <c r="I32" s="79"/>
      <c r="J32" s="80"/>
      <c r="K32" s="75"/>
      <c r="L32" s="75"/>
    </row>
    <row r="33" spans="2:12" ht="12" customHeight="1">
      <c r="B33" s="77"/>
      <c r="C33" s="69"/>
      <c r="D33" s="70"/>
      <c r="E33" s="70"/>
      <c r="F33" s="71"/>
      <c r="G33" s="71"/>
      <c r="H33" s="78"/>
      <c r="I33" s="79"/>
      <c r="J33" s="80"/>
      <c r="K33" s="75"/>
      <c r="L33" s="75"/>
    </row>
    <row r="34" spans="2:12" ht="12" customHeight="1">
      <c r="B34" s="77"/>
      <c r="C34" s="69"/>
      <c r="D34" s="70"/>
      <c r="E34" s="70"/>
      <c r="F34" s="71"/>
      <c r="G34" s="71"/>
      <c r="H34" s="78"/>
      <c r="I34" s="79"/>
      <c r="J34" s="80"/>
      <c r="K34" s="75"/>
      <c r="L34" s="75"/>
    </row>
    <row r="35" spans="2:12" ht="12" customHeight="1">
      <c r="B35" s="77"/>
      <c r="C35" s="69"/>
      <c r="D35" s="70"/>
      <c r="E35" s="70"/>
      <c r="F35" s="71"/>
      <c r="G35" s="71"/>
      <c r="H35" s="78"/>
      <c r="I35" s="79"/>
      <c r="J35" s="80"/>
      <c r="K35" s="75"/>
      <c r="L35" s="75"/>
    </row>
    <row r="36" spans="2:12" ht="12" customHeight="1">
      <c r="B36" s="77"/>
      <c r="C36" s="69"/>
      <c r="D36" s="70"/>
      <c r="E36" s="70"/>
      <c r="F36" s="71"/>
      <c r="G36" s="71"/>
      <c r="H36" s="99"/>
      <c r="I36" s="79"/>
      <c r="J36" s="80"/>
      <c r="K36" s="75"/>
      <c r="L36" s="75"/>
    </row>
    <row r="37" spans="2:12" ht="12" customHeight="1">
      <c r="B37" s="77"/>
      <c r="C37" s="69"/>
      <c r="D37" s="70"/>
      <c r="E37" s="70"/>
      <c r="F37" s="71"/>
      <c r="G37" s="71"/>
      <c r="H37" s="78"/>
      <c r="I37" s="79"/>
      <c r="J37" s="80"/>
      <c r="K37" s="75"/>
      <c r="L37" s="75"/>
    </row>
    <row r="38" spans="2:12" ht="12" customHeight="1">
      <c r="B38" s="77"/>
      <c r="C38" s="57"/>
      <c r="D38" s="57"/>
      <c r="E38" s="57"/>
      <c r="F38" s="57"/>
      <c r="G38" s="57"/>
      <c r="H38" s="57"/>
      <c r="I38" s="57"/>
      <c r="J38" s="80"/>
      <c r="K38" s="75"/>
      <c r="L38" s="75"/>
    </row>
    <row r="39" spans="2:12" ht="12" customHeight="1">
      <c r="B39" s="77"/>
      <c r="C39" s="57"/>
      <c r="D39" s="57"/>
      <c r="E39" s="57"/>
      <c r="F39" s="57"/>
      <c r="G39" s="57"/>
      <c r="H39" s="57"/>
      <c r="I39" s="57"/>
      <c r="J39" s="80"/>
      <c r="K39" s="75"/>
      <c r="L39" s="75"/>
    </row>
    <row r="40" spans="2:12" ht="12" customHeight="1">
      <c r="B40" s="100"/>
      <c r="C40" s="57"/>
      <c r="D40" s="57"/>
      <c r="E40" s="57"/>
      <c r="F40" s="57"/>
      <c r="G40" s="57"/>
      <c r="H40" s="57"/>
      <c r="I40" s="71"/>
      <c r="J40" s="80"/>
      <c r="K40" s="75"/>
      <c r="L40" s="75"/>
    </row>
    <row r="41" spans="2:12" ht="12" customHeight="1">
      <c r="B41" s="100"/>
      <c r="C41" s="69"/>
      <c r="D41" s="70"/>
      <c r="E41" s="70"/>
      <c r="F41" s="71"/>
      <c r="G41" s="71"/>
      <c r="H41" s="99"/>
      <c r="I41" s="71"/>
      <c r="J41" s="80"/>
      <c r="K41" s="75"/>
      <c r="L41" s="75"/>
    </row>
    <row r="42" spans="1:12" ht="12" customHeight="1">
      <c r="A42" s="61"/>
      <c r="B42" s="100"/>
      <c r="C42" s="69"/>
      <c r="D42" s="70"/>
      <c r="E42" s="70"/>
      <c r="F42" s="71"/>
      <c r="G42" s="71"/>
      <c r="H42" s="101"/>
      <c r="I42" s="102"/>
      <c r="J42" s="74"/>
      <c r="K42" s="75"/>
      <c r="L42" s="75"/>
    </row>
    <row r="43" spans="1:12" ht="12" customHeight="1">
      <c r="A43" s="61"/>
      <c r="B43" s="100"/>
      <c r="C43" s="69"/>
      <c r="D43" s="70"/>
      <c r="E43" s="70"/>
      <c r="F43" s="71"/>
      <c r="G43" s="71"/>
      <c r="H43" s="101"/>
      <c r="I43" s="102"/>
      <c r="J43" s="74"/>
      <c r="K43" s="75"/>
      <c r="L43" s="75"/>
    </row>
    <row r="44" spans="1:12" ht="12" customHeight="1">
      <c r="A44" s="61"/>
      <c r="B44" s="68"/>
      <c r="C44" s="69"/>
      <c r="D44" s="70"/>
      <c r="E44" s="70"/>
      <c r="F44" s="71"/>
      <c r="G44" s="71"/>
      <c r="H44" s="72"/>
      <c r="I44" s="73"/>
      <c r="J44" s="74"/>
      <c r="K44" s="75"/>
      <c r="L44" s="75"/>
    </row>
    <row r="45" spans="1:12" ht="12" customHeight="1">
      <c r="A45" s="61"/>
      <c r="B45" s="100"/>
      <c r="C45" s="69"/>
      <c r="D45" s="70"/>
      <c r="E45" s="70"/>
      <c r="F45" s="71"/>
      <c r="G45" s="71"/>
      <c r="H45" s="101"/>
      <c r="I45" s="102"/>
      <c r="J45" s="74"/>
      <c r="K45" s="75"/>
      <c r="L45" s="75"/>
    </row>
    <row r="46" spans="1:12" ht="12" customHeight="1">
      <c r="A46" s="61"/>
      <c r="B46" s="100"/>
      <c r="C46" s="69"/>
      <c r="D46" s="70"/>
      <c r="E46" s="70"/>
      <c r="F46" s="71"/>
      <c r="G46" s="71"/>
      <c r="H46" s="101"/>
      <c r="I46" s="102"/>
      <c r="J46" s="74"/>
      <c r="K46" s="75"/>
      <c r="L46" s="75"/>
    </row>
    <row r="47" spans="1:12" ht="12" customHeight="1">
      <c r="A47" s="61"/>
      <c r="B47" s="100"/>
      <c r="C47" s="69"/>
      <c r="D47" s="70"/>
      <c r="E47" s="70"/>
      <c r="F47" s="71"/>
      <c r="G47" s="71"/>
      <c r="H47" s="101"/>
      <c r="I47" s="102"/>
      <c r="J47" s="74"/>
      <c r="K47" s="75"/>
      <c r="L47" s="75"/>
    </row>
    <row r="48" spans="1:12" ht="12" customHeight="1">
      <c r="A48" s="61"/>
      <c r="B48" s="100"/>
      <c r="C48" s="69"/>
      <c r="D48" s="70"/>
      <c r="E48" s="70"/>
      <c r="F48" s="71"/>
      <c r="G48" s="71"/>
      <c r="H48" s="101"/>
      <c r="I48" s="102"/>
      <c r="J48" s="74"/>
      <c r="K48" s="75"/>
      <c r="L48" s="75"/>
    </row>
    <row r="49" spans="1:12" ht="12" customHeight="1" thickBot="1">
      <c r="A49" s="61"/>
      <c r="B49" s="103" t="s">
        <v>10</v>
      </c>
      <c r="C49" s="69"/>
      <c r="D49" s="70"/>
      <c r="E49" s="70"/>
      <c r="F49" s="71"/>
      <c r="G49" s="71"/>
      <c r="H49" s="101"/>
      <c r="I49" s="102"/>
      <c r="J49" s="74"/>
      <c r="K49" s="75"/>
      <c r="L49" s="75"/>
    </row>
    <row r="50" spans="1:12" ht="12" customHeight="1">
      <c r="A50" s="104"/>
      <c r="B50" s="105"/>
      <c r="C50" s="105"/>
      <c r="D50" s="106"/>
      <c r="E50" s="106"/>
      <c r="F50" s="107"/>
      <c r="G50" s="107"/>
      <c r="H50" s="108"/>
      <c r="I50" s="107"/>
      <c r="J50" s="109"/>
      <c r="K50" s="75"/>
      <c r="L50" s="75"/>
    </row>
    <row r="51" spans="1:12" ht="12" customHeight="1">
      <c r="A51" s="110"/>
      <c r="B51" s="103" t="s">
        <v>1</v>
      </c>
      <c r="C51" s="69"/>
      <c r="D51" s="70"/>
      <c r="E51" s="70"/>
      <c r="F51" s="71"/>
      <c r="G51" s="71"/>
      <c r="H51" s="99"/>
      <c r="I51" s="71"/>
      <c r="J51" s="111"/>
      <c r="K51" s="75"/>
      <c r="L51" s="75"/>
    </row>
    <row r="52" spans="1:12" ht="12" customHeight="1">
      <c r="A52" s="110"/>
      <c r="B52" s="103" t="s">
        <v>1</v>
      </c>
      <c r="C52" s="69"/>
      <c r="D52" s="70"/>
      <c r="E52" s="70"/>
      <c r="F52" s="71"/>
      <c r="G52" s="71"/>
      <c r="H52" s="70"/>
      <c r="I52" s="70"/>
      <c r="J52" s="111"/>
      <c r="K52" s="75"/>
      <c r="L52" s="75"/>
    </row>
    <row r="53" spans="1:12" ht="12" customHeight="1">
      <c r="A53" s="110"/>
      <c r="B53" s="69"/>
      <c r="C53" s="69"/>
      <c r="D53" s="70"/>
      <c r="E53" s="70" t="s">
        <v>1</v>
      </c>
      <c r="F53" s="71" t="s">
        <v>1</v>
      </c>
      <c r="G53" s="71"/>
      <c r="H53" s="70"/>
      <c r="I53" s="70"/>
      <c r="J53" s="112"/>
      <c r="K53" s="75"/>
      <c r="L53" s="75"/>
    </row>
    <row r="54" spans="1:12" ht="12" customHeight="1">
      <c r="A54" s="110"/>
      <c r="B54" s="103" t="s">
        <v>1</v>
      </c>
      <c r="C54" s="69"/>
      <c r="D54" s="70"/>
      <c r="E54" s="70"/>
      <c r="F54" s="70"/>
      <c r="G54" s="71"/>
      <c r="H54" s="70"/>
      <c r="I54" s="70"/>
      <c r="J54" s="111"/>
      <c r="K54" s="75"/>
      <c r="L54" s="75"/>
    </row>
    <row r="55" spans="1:12" ht="12" customHeight="1">
      <c r="A55" s="110"/>
      <c r="B55" s="100"/>
      <c r="C55" s="69"/>
      <c r="D55" s="70"/>
      <c r="E55" s="70"/>
      <c r="F55" s="70"/>
      <c r="G55" s="71"/>
      <c r="H55" s="70"/>
      <c r="I55" s="70"/>
      <c r="J55" s="111"/>
      <c r="K55" s="75"/>
      <c r="L55" s="75"/>
    </row>
    <row r="56" spans="1:12" ht="12" customHeight="1">
      <c r="A56" s="110"/>
      <c r="B56" s="100"/>
      <c r="C56" s="69"/>
      <c r="D56" s="70"/>
      <c r="E56" s="70"/>
      <c r="F56" s="70"/>
      <c r="G56" s="71"/>
      <c r="H56" s="70"/>
      <c r="I56" s="70"/>
      <c r="J56" s="111"/>
      <c r="K56" s="75"/>
      <c r="L56" s="75"/>
    </row>
    <row r="57" spans="1:12" ht="12" customHeight="1">
      <c r="A57" s="110"/>
      <c r="B57" s="100"/>
      <c r="C57" s="69"/>
      <c r="D57" s="70"/>
      <c r="E57" s="70"/>
      <c r="F57" s="70"/>
      <c r="G57" s="71"/>
      <c r="H57" s="70"/>
      <c r="I57" s="70"/>
      <c r="J57" s="111"/>
      <c r="K57" s="75"/>
      <c r="L57" s="75"/>
    </row>
    <row r="58" spans="1:12" ht="12" customHeight="1">
      <c r="A58" s="110"/>
      <c r="B58" s="100"/>
      <c r="C58" s="69"/>
      <c r="D58" s="70"/>
      <c r="E58" s="70"/>
      <c r="F58" s="113"/>
      <c r="G58" s="71"/>
      <c r="H58" s="70"/>
      <c r="I58" s="70"/>
      <c r="J58" s="111"/>
      <c r="K58" s="75"/>
      <c r="L58" s="75"/>
    </row>
    <row r="59" spans="1:12" ht="12" customHeight="1">
      <c r="A59" s="110"/>
      <c r="B59" s="100"/>
      <c r="C59" s="69"/>
      <c r="D59" s="70"/>
      <c r="E59" s="70"/>
      <c r="F59" s="70"/>
      <c r="G59" s="71"/>
      <c r="H59" s="70"/>
      <c r="I59" s="70"/>
      <c r="J59" s="111"/>
      <c r="K59" s="75"/>
      <c r="L59" s="75"/>
    </row>
    <row r="60" spans="1:12" ht="12" customHeight="1">
      <c r="A60" s="110"/>
      <c r="B60" s="100"/>
      <c r="C60" s="69"/>
      <c r="D60" s="70"/>
      <c r="E60" s="70"/>
      <c r="F60" s="70"/>
      <c r="G60" s="71"/>
      <c r="H60" s="70"/>
      <c r="I60" s="70"/>
      <c r="J60" s="111"/>
      <c r="K60" s="75"/>
      <c r="L60" s="75"/>
    </row>
    <row r="61" spans="1:12" ht="12" customHeight="1" thickBot="1">
      <c r="A61" s="114"/>
      <c r="B61" s="115"/>
      <c r="C61" s="115"/>
      <c r="D61" s="116"/>
      <c r="E61" s="116"/>
      <c r="F61" s="116"/>
      <c r="G61" s="117"/>
      <c r="H61" s="116"/>
      <c r="I61" s="116"/>
      <c r="J61" s="118"/>
      <c r="K61" s="75"/>
      <c r="L61" s="75"/>
    </row>
    <row r="62" spans="2:12" ht="12" customHeight="1">
      <c r="B62" s="75"/>
      <c r="C62" s="75"/>
      <c r="D62" s="70"/>
      <c r="E62" s="70"/>
      <c r="F62" s="75"/>
      <c r="G62" s="71"/>
      <c r="H62" s="75"/>
      <c r="I62" s="75"/>
      <c r="J62" s="75"/>
      <c r="K62" s="75"/>
      <c r="L62" s="75"/>
    </row>
    <row r="63" spans="2:12" ht="12.75">
      <c r="B63" s="75"/>
      <c r="C63" s="75"/>
      <c r="D63" s="70"/>
      <c r="E63" s="70"/>
      <c r="F63" s="75"/>
      <c r="G63" s="71"/>
      <c r="H63" s="75"/>
      <c r="I63" s="75"/>
      <c r="J63" s="75"/>
      <c r="K63" s="75"/>
      <c r="L63" s="75"/>
    </row>
    <row r="64" spans="2:12" ht="12.75">
      <c r="B64" s="75"/>
      <c r="C64" s="75"/>
      <c r="D64" s="70"/>
      <c r="E64" s="70"/>
      <c r="F64" s="75"/>
      <c r="G64" s="71"/>
      <c r="H64" s="75"/>
      <c r="I64" s="75"/>
      <c r="J64" s="75"/>
      <c r="K64" s="75"/>
      <c r="L64" s="75"/>
    </row>
    <row r="65" spans="2:12" ht="12.75">
      <c r="B65" s="75"/>
      <c r="C65" s="75"/>
      <c r="D65" s="70"/>
      <c r="E65" s="70"/>
      <c r="F65" s="75"/>
      <c r="G65" s="71"/>
      <c r="H65" s="75"/>
      <c r="I65" s="75"/>
      <c r="J65" s="75"/>
      <c r="K65" s="75"/>
      <c r="L65" s="75"/>
    </row>
    <row r="66" spans="2:12" ht="12.75">
      <c r="B66" s="75"/>
      <c r="C66" s="75"/>
      <c r="D66" s="70"/>
      <c r="E66" s="70"/>
      <c r="F66" s="75"/>
      <c r="G66" s="71"/>
      <c r="H66" s="75"/>
      <c r="I66" s="75"/>
      <c r="J66" s="75"/>
      <c r="K66" s="75"/>
      <c r="L66" s="75"/>
    </row>
    <row r="67" spans="2:12" ht="12.75">
      <c r="B67" s="75"/>
      <c r="C67" s="75"/>
      <c r="D67" s="70"/>
      <c r="E67" s="70"/>
      <c r="F67" s="75"/>
      <c r="G67" s="71"/>
      <c r="H67" s="75"/>
      <c r="I67" s="75"/>
      <c r="J67" s="75"/>
      <c r="K67" s="75"/>
      <c r="L67" s="75"/>
    </row>
    <row r="68" spans="2:12" ht="12.75">
      <c r="B68" s="75"/>
      <c r="C68" s="75"/>
      <c r="D68" s="70"/>
      <c r="E68" s="70"/>
      <c r="F68" s="75"/>
      <c r="G68" s="71"/>
      <c r="H68" s="75"/>
      <c r="I68" s="75"/>
      <c r="J68" s="75"/>
      <c r="K68" s="75"/>
      <c r="L68" s="75"/>
    </row>
    <row r="69" spans="2:12" ht="12.75">
      <c r="B69" s="75"/>
      <c r="C69" s="75"/>
      <c r="D69" s="70"/>
      <c r="E69" s="70"/>
      <c r="F69" s="75"/>
      <c r="G69" s="71"/>
      <c r="H69" s="75"/>
      <c r="I69" s="75"/>
      <c r="J69" s="75"/>
      <c r="K69" s="75"/>
      <c r="L69" s="75"/>
    </row>
    <row r="70" spans="2:12" ht="12.75">
      <c r="B70" s="75"/>
      <c r="C70" s="75"/>
      <c r="D70" s="70"/>
      <c r="E70" s="70"/>
      <c r="F70" s="75"/>
      <c r="G70" s="71"/>
      <c r="H70" s="75"/>
      <c r="I70" s="75"/>
      <c r="J70" s="75"/>
      <c r="K70" s="75"/>
      <c r="L70" s="75"/>
    </row>
    <row r="71" spans="2:12" ht="12.75">
      <c r="B71" s="75"/>
      <c r="C71" s="75"/>
      <c r="D71" s="70"/>
      <c r="E71" s="70"/>
      <c r="F71" s="75"/>
      <c r="G71" s="71"/>
      <c r="H71" s="75"/>
      <c r="I71" s="75"/>
      <c r="J71" s="75"/>
      <c r="K71" s="75"/>
      <c r="L71" s="75"/>
    </row>
    <row r="72" spans="2:12" ht="12.75">
      <c r="B72" s="75"/>
      <c r="C72" s="75"/>
      <c r="D72" s="70"/>
      <c r="E72" s="70"/>
      <c r="F72" s="75"/>
      <c r="G72" s="71"/>
      <c r="H72" s="75"/>
      <c r="I72" s="75"/>
      <c r="J72" s="75"/>
      <c r="K72" s="75"/>
      <c r="L72" s="75"/>
    </row>
    <row r="73" spans="2:12" ht="12.75">
      <c r="B73" s="75"/>
      <c r="C73" s="75"/>
      <c r="D73" s="70"/>
      <c r="E73" s="70"/>
      <c r="F73" s="75"/>
      <c r="G73" s="71"/>
      <c r="H73" s="75"/>
      <c r="I73" s="75"/>
      <c r="J73" s="75"/>
      <c r="K73" s="75"/>
      <c r="L73" s="75"/>
    </row>
    <row r="74" spans="2:12" ht="12.75">
      <c r="B74" s="75"/>
      <c r="C74" s="75"/>
      <c r="D74" s="70"/>
      <c r="E74" s="70"/>
      <c r="F74" s="75"/>
      <c r="G74" s="71"/>
      <c r="H74" s="75"/>
      <c r="I74" s="75"/>
      <c r="J74" s="75"/>
      <c r="K74" s="75"/>
      <c r="L74" s="75"/>
    </row>
    <row r="75" spans="2:12" ht="12.75">
      <c r="B75" s="75"/>
      <c r="C75" s="75"/>
      <c r="D75" s="70"/>
      <c r="E75" s="70"/>
      <c r="F75" s="75"/>
      <c r="G75" s="71"/>
      <c r="H75" s="75"/>
      <c r="I75" s="75"/>
      <c r="J75" s="75"/>
      <c r="K75" s="75"/>
      <c r="L75" s="75"/>
    </row>
    <row r="76" spans="2:12" ht="12.75">
      <c r="B76" s="75"/>
      <c r="C76" s="75"/>
      <c r="D76" s="70"/>
      <c r="E76" s="70"/>
      <c r="F76" s="75"/>
      <c r="G76" s="71"/>
      <c r="H76" s="75"/>
      <c r="I76" s="75"/>
      <c r="J76" s="75"/>
      <c r="K76" s="75"/>
      <c r="L76" s="75"/>
    </row>
    <row r="77" spans="2:12" ht="12.75">
      <c r="B77" s="75"/>
      <c r="C77" s="75"/>
      <c r="D77" s="70"/>
      <c r="E77" s="70"/>
      <c r="F77" s="75"/>
      <c r="G77" s="71"/>
      <c r="H77" s="75"/>
      <c r="I77" s="75"/>
      <c r="J77" s="75"/>
      <c r="K77" s="75"/>
      <c r="L77" s="75"/>
    </row>
    <row r="78" spans="2:12" ht="12.75">
      <c r="B78" s="75"/>
      <c r="C78" s="75"/>
      <c r="D78" s="70"/>
      <c r="E78" s="70"/>
      <c r="F78" s="75"/>
      <c r="G78" s="71"/>
      <c r="H78" s="75"/>
      <c r="I78" s="75"/>
      <c r="J78" s="75"/>
      <c r="K78" s="75"/>
      <c r="L78" s="75"/>
    </row>
    <row r="79" spans="2:12" ht="12.75">
      <c r="B79" s="75"/>
      <c r="C79" s="75"/>
      <c r="D79" s="70"/>
      <c r="E79" s="70"/>
      <c r="F79" s="75"/>
      <c r="G79" s="71"/>
      <c r="H79" s="75"/>
      <c r="I79" s="75"/>
      <c r="J79" s="75"/>
      <c r="K79" s="75"/>
      <c r="L79" s="75"/>
    </row>
    <row r="80" spans="2:12" ht="12.75">
      <c r="B80" s="75"/>
      <c r="C80" s="75"/>
      <c r="D80" s="70"/>
      <c r="E80" s="70"/>
      <c r="F80" s="75"/>
      <c r="G80" s="71"/>
      <c r="H80" s="75"/>
      <c r="I80" s="75"/>
      <c r="J80" s="75"/>
      <c r="K80" s="75"/>
      <c r="L80" s="75"/>
    </row>
    <row r="81" spans="2:12" ht="12.75">
      <c r="B81" s="75"/>
      <c r="C81" s="75"/>
      <c r="D81" s="70"/>
      <c r="E81" s="70"/>
      <c r="F81" s="75"/>
      <c r="G81" s="71"/>
      <c r="H81" s="75"/>
      <c r="I81" s="75"/>
      <c r="J81" s="75"/>
      <c r="K81" s="75"/>
      <c r="L81" s="75"/>
    </row>
    <row r="82" spans="2:12" ht="12.75">
      <c r="B82" s="75"/>
      <c r="C82" s="75"/>
      <c r="D82" s="70"/>
      <c r="E82" s="70"/>
      <c r="F82" s="75"/>
      <c r="G82" s="71"/>
      <c r="H82" s="75"/>
      <c r="I82" s="75"/>
      <c r="J82" s="75"/>
      <c r="K82" s="75"/>
      <c r="L82" s="75"/>
    </row>
    <row r="83" spans="2:12" ht="12.75">
      <c r="B83" s="75"/>
      <c r="C83" s="75"/>
      <c r="D83" s="70"/>
      <c r="E83" s="70"/>
      <c r="F83" s="75"/>
      <c r="G83" s="71"/>
      <c r="H83" s="75"/>
      <c r="I83" s="75"/>
      <c r="J83" s="75"/>
      <c r="K83" s="75"/>
      <c r="L83" s="75"/>
    </row>
    <row r="84" spans="2:12" ht="12.75">
      <c r="B84" s="75"/>
      <c r="C84" s="75"/>
      <c r="D84" s="70"/>
      <c r="E84" s="70"/>
      <c r="F84" s="75"/>
      <c r="G84" s="71"/>
      <c r="H84" s="75"/>
      <c r="I84" s="75"/>
      <c r="J84" s="75"/>
      <c r="K84" s="75"/>
      <c r="L84" s="75"/>
    </row>
    <row r="85" spans="2:12" ht="12.75">
      <c r="B85" s="75"/>
      <c r="C85" s="75"/>
      <c r="D85" s="70"/>
      <c r="E85" s="70"/>
      <c r="F85" s="75"/>
      <c r="G85" s="71"/>
      <c r="H85" s="75"/>
      <c r="I85" s="75"/>
      <c r="J85" s="75"/>
      <c r="K85" s="75"/>
      <c r="L85" s="75"/>
    </row>
    <row r="86" spans="2:12" ht="12.75">
      <c r="B86" s="75"/>
      <c r="C86" s="75"/>
      <c r="D86" s="70"/>
      <c r="E86" s="70"/>
      <c r="F86" s="75"/>
      <c r="G86" s="71"/>
      <c r="H86" s="75"/>
      <c r="I86" s="75"/>
      <c r="J86" s="75"/>
      <c r="K86" s="75"/>
      <c r="L86" s="75"/>
    </row>
    <row r="87" spans="2:12" ht="12.75">
      <c r="B87" s="75"/>
      <c r="C87" s="75"/>
      <c r="D87" s="70"/>
      <c r="E87" s="70"/>
      <c r="F87" s="75"/>
      <c r="G87" s="71"/>
      <c r="H87" s="75"/>
      <c r="I87" s="75"/>
      <c r="J87" s="75"/>
      <c r="K87" s="75"/>
      <c r="L87" s="75"/>
    </row>
    <row r="88" spans="2:12" ht="12.75">
      <c r="B88" s="75"/>
      <c r="C88" s="75"/>
      <c r="D88" s="70"/>
      <c r="E88" s="70"/>
      <c r="F88" s="75"/>
      <c r="G88" s="71"/>
      <c r="H88" s="75"/>
      <c r="I88" s="75"/>
      <c r="J88" s="75"/>
      <c r="K88" s="75"/>
      <c r="L88" s="75"/>
    </row>
    <row r="89" spans="2:12" ht="12.75">
      <c r="B89" s="75"/>
      <c r="C89" s="75"/>
      <c r="D89" s="70"/>
      <c r="E89" s="70"/>
      <c r="F89" s="75"/>
      <c r="G89" s="71"/>
      <c r="H89" s="75"/>
      <c r="I89" s="75"/>
      <c r="J89" s="75"/>
      <c r="K89" s="75"/>
      <c r="L89" s="75"/>
    </row>
    <row r="90" spans="2:12" ht="12.75">
      <c r="B90" s="75"/>
      <c r="C90" s="75"/>
      <c r="D90" s="70"/>
      <c r="E90" s="70"/>
      <c r="F90" s="75"/>
      <c r="G90" s="71"/>
      <c r="H90" s="75"/>
      <c r="I90" s="75"/>
      <c r="J90" s="75"/>
      <c r="K90" s="75"/>
      <c r="L90" s="75"/>
    </row>
    <row r="91" spans="2:12" ht="12.75">
      <c r="B91" s="75"/>
      <c r="C91" s="75"/>
      <c r="D91" s="70"/>
      <c r="E91" s="70"/>
      <c r="F91" s="75"/>
      <c r="G91" s="71"/>
      <c r="H91" s="75"/>
      <c r="I91" s="75"/>
      <c r="J91" s="75"/>
      <c r="K91" s="75"/>
      <c r="L91" s="75"/>
    </row>
    <row r="92" spans="2:12" ht="12.75">
      <c r="B92" s="75"/>
      <c r="C92" s="75"/>
      <c r="D92" s="70"/>
      <c r="E92" s="70"/>
      <c r="F92" s="75"/>
      <c r="G92" s="71"/>
      <c r="H92" s="75"/>
      <c r="I92" s="75"/>
      <c r="J92" s="75"/>
      <c r="K92" s="75"/>
      <c r="L92" s="75"/>
    </row>
    <row r="93" spans="2:12" ht="12.75">
      <c r="B93" s="75"/>
      <c r="C93" s="75"/>
      <c r="D93" s="70"/>
      <c r="E93" s="70"/>
      <c r="F93" s="75"/>
      <c r="G93" s="71"/>
      <c r="H93" s="75"/>
      <c r="I93" s="75"/>
      <c r="J93" s="75"/>
      <c r="K93" s="75"/>
      <c r="L93" s="75"/>
    </row>
    <row r="94" spans="2:12" ht="12.75">
      <c r="B94" s="75"/>
      <c r="C94" s="75"/>
      <c r="D94" s="70"/>
      <c r="E94" s="70"/>
      <c r="F94" s="75"/>
      <c r="G94" s="71"/>
      <c r="H94" s="75"/>
      <c r="I94" s="75"/>
      <c r="J94" s="75"/>
      <c r="K94" s="75"/>
      <c r="L94" s="75"/>
    </row>
    <row r="95" spans="2:12" ht="12.75">
      <c r="B95" s="75"/>
      <c r="C95" s="75"/>
      <c r="D95" s="70"/>
      <c r="E95" s="70"/>
      <c r="F95" s="75"/>
      <c r="G95" s="71"/>
      <c r="H95" s="75"/>
      <c r="I95" s="75"/>
      <c r="J95" s="75"/>
      <c r="K95" s="75"/>
      <c r="L95" s="75"/>
    </row>
    <row r="96" spans="2:12" ht="12.75">
      <c r="B96" s="75"/>
      <c r="C96" s="75"/>
      <c r="D96" s="70"/>
      <c r="E96" s="70"/>
      <c r="F96" s="75"/>
      <c r="G96" s="71"/>
      <c r="H96" s="75"/>
      <c r="I96" s="75"/>
      <c r="J96" s="75"/>
      <c r="K96" s="75"/>
      <c r="L96" s="75"/>
    </row>
    <row r="97" spans="2:12" ht="12.75">
      <c r="B97" s="75"/>
      <c r="C97" s="75"/>
      <c r="D97" s="70"/>
      <c r="E97" s="70"/>
      <c r="F97" s="75"/>
      <c r="G97" s="71"/>
      <c r="H97" s="75"/>
      <c r="I97" s="75"/>
      <c r="J97" s="75"/>
      <c r="K97" s="75"/>
      <c r="L97" s="75"/>
    </row>
    <row r="98" spans="2:12" ht="12.75">
      <c r="B98" s="75"/>
      <c r="C98" s="75"/>
      <c r="D98" s="70"/>
      <c r="E98" s="70"/>
      <c r="F98" s="75"/>
      <c r="G98" s="71"/>
      <c r="H98" s="75"/>
      <c r="I98" s="75"/>
      <c r="J98" s="75"/>
      <c r="K98" s="75"/>
      <c r="L98" s="75"/>
    </row>
    <row r="99" spans="2:12" ht="12.75">
      <c r="B99" s="75"/>
      <c r="C99" s="75"/>
      <c r="D99" s="70"/>
      <c r="E99" s="70"/>
      <c r="F99" s="75"/>
      <c r="G99" s="71"/>
      <c r="H99" s="75"/>
      <c r="I99" s="75"/>
      <c r="J99" s="75"/>
      <c r="K99" s="75"/>
      <c r="L99" s="75"/>
    </row>
    <row r="100" spans="2:12" ht="12.75">
      <c r="B100" s="75"/>
      <c r="C100" s="75"/>
      <c r="D100" s="70"/>
      <c r="E100" s="70"/>
      <c r="F100" s="75"/>
      <c r="G100" s="71"/>
      <c r="H100" s="75"/>
      <c r="I100" s="75"/>
      <c r="J100" s="75"/>
      <c r="K100" s="75"/>
      <c r="L100" s="75"/>
    </row>
    <row r="101" spans="2:12" ht="12.75">
      <c r="B101" s="75"/>
      <c r="C101" s="75"/>
      <c r="D101" s="70"/>
      <c r="E101" s="70"/>
      <c r="F101" s="75"/>
      <c r="G101" s="71"/>
      <c r="H101" s="75"/>
      <c r="I101" s="75"/>
      <c r="J101" s="75"/>
      <c r="K101" s="75"/>
      <c r="L101" s="75"/>
    </row>
    <row r="102" spans="2:12" ht="12.75">
      <c r="B102" s="75"/>
      <c r="C102" s="75"/>
      <c r="D102" s="70"/>
      <c r="E102" s="70"/>
      <c r="F102" s="75"/>
      <c r="G102" s="71"/>
      <c r="H102" s="75"/>
      <c r="I102" s="75"/>
      <c r="J102" s="75"/>
      <c r="K102" s="75"/>
      <c r="L102" s="75"/>
    </row>
    <row r="103" spans="4:7" ht="12.75">
      <c r="D103" s="66"/>
      <c r="E103" s="66"/>
      <c r="G103" s="119"/>
    </row>
    <row r="104" spans="4:7" ht="12.75">
      <c r="D104" s="66"/>
      <c r="E104" s="66"/>
      <c r="G104" s="119"/>
    </row>
    <row r="105" spans="4:7" ht="12.75">
      <c r="D105" s="66"/>
      <c r="E105" s="66"/>
      <c r="G105" s="119"/>
    </row>
    <row r="106" spans="4:7" ht="12.75">
      <c r="D106" s="66"/>
      <c r="E106" s="66"/>
      <c r="G106" s="119"/>
    </row>
    <row r="107" spans="4:7" ht="12.75">
      <c r="D107" s="66"/>
      <c r="E107" s="66"/>
      <c r="G107" s="119"/>
    </row>
    <row r="108" ht="12.75">
      <c r="G108" s="119"/>
    </row>
    <row r="109" ht="12.75">
      <c r="G109" s="119"/>
    </row>
    <row r="110" ht="12.75">
      <c r="G110" s="119"/>
    </row>
    <row r="111" ht="12.75">
      <c r="G111" s="119"/>
    </row>
    <row r="112" ht="12.75">
      <c r="G112" s="119"/>
    </row>
    <row r="113" ht="12.75">
      <c r="G113" s="119"/>
    </row>
    <row r="114" ht="12.75">
      <c r="G114" s="119"/>
    </row>
  </sheetData>
  <sheetProtection/>
  <conditionalFormatting sqref="B24:B25">
    <cfRule type="cellIs" priority="3" dxfId="0" operator="equal" stopIfTrue="1">
      <formula>"Title"</formula>
    </cfRule>
  </conditionalFormatting>
  <conditionalFormatting sqref="B9">
    <cfRule type="cellIs" priority="2" dxfId="0" operator="equal" stopIfTrue="1">
      <formula>"Adjustment to Income/Expense/Rate Base:"</formula>
    </cfRule>
  </conditionalFormatting>
  <conditionalFormatting sqref="J1">
    <cfRule type="cellIs" priority="1" dxfId="0" operator="equal" stopIfTrue="1">
      <formula>"x.x"</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O103"/>
  <sheetViews>
    <sheetView view="pageBreakPreview" zoomScale="85" zoomScaleNormal="85" zoomScaleSheetLayoutView="85" zoomScalePageLayoutView="0" workbookViewId="0" topLeftCell="A52">
      <selection activeCell="N27" sqref="N27"/>
    </sheetView>
  </sheetViews>
  <sheetFormatPr defaultColWidth="9.140625" defaultRowHeight="12.75"/>
  <cols>
    <col min="1" max="1" width="6.140625" style="12" customWidth="1"/>
    <col min="2" max="2" width="5.140625" style="12" customWidth="1"/>
    <col min="3" max="3" width="38.28125" style="12" customWidth="1"/>
    <col min="4" max="4" width="19.8515625" style="12" bestFit="1" customWidth="1"/>
    <col min="5" max="6" width="20.57421875" style="12" bestFit="1" customWidth="1"/>
    <col min="7" max="7" width="14.421875" style="12" bestFit="1" customWidth="1"/>
    <col min="8" max="8" width="11.57421875" style="12" bestFit="1" customWidth="1"/>
    <col min="9" max="9" width="15.421875" style="12" bestFit="1" customWidth="1"/>
    <col min="10" max="10" width="18.00390625" style="12" bestFit="1" customWidth="1"/>
    <col min="11" max="11" width="16.8515625" style="12" bestFit="1" customWidth="1"/>
    <col min="12" max="12" width="11.28125" style="12" bestFit="1" customWidth="1"/>
    <col min="13" max="13" width="12.57421875" style="12" bestFit="1" customWidth="1"/>
    <col min="14" max="14" width="17.28125" style="12" bestFit="1" customWidth="1"/>
    <col min="15" max="16384" width="9.140625" style="12" customWidth="1"/>
  </cols>
  <sheetData>
    <row r="1" spans="1:2" ht="12.75">
      <c r="A1" s="11" t="s">
        <v>112</v>
      </c>
      <c r="B1" s="11"/>
    </row>
    <row r="2" spans="1:2" ht="12.75">
      <c r="A2" s="11" t="s">
        <v>108</v>
      </c>
      <c r="B2" s="13"/>
    </row>
    <row r="3" spans="1:2" ht="12.75">
      <c r="A3" s="11" t="s">
        <v>68</v>
      </c>
      <c r="B3" s="14"/>
    </row>
    <row r="5" spans="2:14" ht="12.75">
      <c r="B5" s="15" t="s">
        <v>77</v>
      </c>
      <c r="C5" s="16"/>
      <c r="D5" s="17" t="s">
        <v>15</v>
      </c>
      <c r="E5" s="17" t="s">
        <v>16</v>
      </c>
      <c r="F5" s="17" t="s">
        <v>16</v>
      </c>
      <c r="G5" s="17" t="s">
        <v>69</v>
      </c>
      <c r="H5" s="17" t="s">
        <v>17</v>
      </c>
      <c r="I5" s="17" t="s">
        <v>18</v>
      </c>
      <c r="J5" s="17" t="s">
        <v>19</v>
      </c>
      <c r="K5" s="17" t="s">
        <v>20</v>
      </c>
      <c r="L5" s="17" t="s">
        <v>70</v>
      </c>
      <c r="M5" s="17" t="s">
        <v>70</v>
      </c>
      <c r="N5" s="18"/>
    </row>
    <row r="6" spans="2:14" ht="12.75">
      <c r="B6" s="19" t="s">
        <v>4</v>
      </c>
      <c r="C6" s="20" t="s">
        <v>21</v>
      </c>
      <c r="D6" s="21">
        <v>301912</v>
      </c>
      <c r="E6" s="21">
        <v>301916</v>
      </c>
      <c r="F6" s="21">
        <v>301917</v>
      </c>
      <c r="G6" s="21">
        <v>301970</v>
      </c>
      <c r="H6" s="21">
        <v>302902</v>
      </c>
      <c r="I6" s="21">
        <v>302901</v>
      </c>
      <c r="J6" s="21">
        <v>301922</v>
      </c>
      <c r="K6" s="21">
        <v>301926</v>
      </c>
      <c r="L6" s="21">
        <v>505961</v>
      </c>
      <c r="M6" s="21">
        <v>505963</v>
      </c>
      <c r="N6" s="22" t="s">
        <v>14</v>
      </c>
    </row>
    <row r="7" spans="2:14" ht="12.75">
      <c r="B7" s="23"/>
      <c r="C7" s="24" t="s">
        <v>58</v>
      </c>
      <c r="D7" s="25">
        <v>0</v>
      </c>
      <c r="E7" s="25">
        <v>-4711230</v>
      </c>
      <c r="F7" s="25">
        <v>0</v>
      </c>
      <c r="G7" s="25">
        <v>0</v>
      </c>
      <c r="H7" s="25">
        <v>0</v>
      </c>
      <c r="I7" s="25">
        <v>0</v>
      </c>
      <c r="J7" s="25">
        <v>0</v>
      </c>
      <c r="K7" s="25">
        <v>0</v>
      </c>
      <c r="L7" s="25">
        <v>0</v>
      </c>
      <c r="M7" s="25">
        <v>0</v>
      </c>
      <c r="N7" s="26">
        <f aca="true" t="shared" si="0" ref="N7:N31">SUM(D7:M7)</f>
        <v>-4711230</v>
      </c>
    </row>
    <row r="8" spans="2:14" ht="12.75">
      <c r="B8" s="27"/>
      <c r="C8" s="24" t="s">
        <v>59</v>
      </c>
      <c r="D8" s="25">
        <v>0</v>
      </c>
      <c r="E8" s="25">
        <v>-1000</v>
      </c>
      <c r="F8" s="25">
        <v>0</v>
      </c>
      <c r="G8" s="25">
        <v>0</v>
      </c>
      <c r="H8" s="25">
        <v>0</v>
      </c>
      <c r="I8" s="25">
        <v>0</v>
      </c>
      <c r="J8" s="25">
        <v>0</v>
      </c>
      <c r="K8" s="25">
        <v>0</v>
      </c>
      <c r="L8" s="25">
        <v>0</v>
      </c>
      <c r="M8" s="25">
        <v>0</v>
      </c>
      <c r="N8" s="26">
        <f t="shared" si="0"/>
        <v>-1000</v>
      </c>
    </row>
    <row r="9" spans="2:14" ht="12.75">
      <c r="B9" s="27"/>
      <c r="C9" s="24" t="s">
        <v>60</v>
      </c>
      <c r="D9" s="25">
        <v>0</v>
      </c>
      <c r="E9" s="25">
        <v>0</v>
      </c>
      <c r="F9" s="25">
        <v>0</v>
      </c>
      <c r="G9" s="25">
        <v>0</v>
      </c>
      <c r="H9" s="25">
        <v>0</v>
      </c>
      <c r="I9" s="25">
        <v>-175.39000000000001</v>
      </c>
      <c r="J9" s="25">
        <v>0</v>
      </c>
      <c r="K9" s="25">
        <v>0</v>
      </c>
      <c r="L9" s="25">
        <v>0</v>
      </c>
      <c r="M9" s="25">
        <v>0</v>
      </c>
      <c r="N9" s="26">
        <f t="shared" si="0"/>
        <v>-175.39000000000001</v>
      </c>
    </row>
    <row r="10" spans="2:14" ht="12.75">
      <c r="B10" s="27"/>
      <c r="C10" s="24" t="s">
        <v>61</v>
      </c>
      <c r="D10" s="25">
        <v>0</v>
      </c>
      <c r="E10" s="25">
        <v>0</v>
      </c>
      <c r="F10" s="25">
        <v>0</v>
      </c>
      <c r="G10" s="25">
        <v>0</v>
      </c>
      <c r="H10" s="25">
        <v>0</v>
      </c>
      <c r="I10" s="25">
        <v>-2378.58</v>
      </c>
      <c r="J10" s="25">
        <v>0</v>
      </c>
      <c r="K10" s="25">
        <v>0</v>
      </c>
      <c r="L10" s="25">
        <v>0</v>
      </c>
      <c r="M10" s="25">
        <v>0</v>
      </c>
      <c r="N10" s="26">
        <f t="shared" si="0"/>
        <v>-2378.58</v>
      </c>
    </row>
    <row r="11" spans="2:14" ht="12.75">
      <c r="B11" s="27"/>
      <c r="C11" s="24" t="s">
        <v>53</v>
      </c>
      <c r="D11" s="25">
        <v>0</v>
      </c>
      <c r="E11" s="25">
        <v>0</v>
      </c>
      <c r="F11" s="25">
        <v>0</v>
      </c>
      <c r="G11" s="25">
        <v>0</v>
      </c>
      <c r="H11" s="25">
        <v>0</v>
      </c>
      <c r="I11" s="25">
        <v>-109195.56</v>
      </c>
      <c r="J11" s="25">
        <v>0</v>
      </c>
      <c r="K11" s="25">
        <v>0</v>
      </c>
      <c r="L11" s="25">
        <v>0</v>
      </c>
      <c r="M11" s="25">
        <v>0</v>
      </c>
      <c r="N11" s="26">
        <f t="shared" si="0"/>
        <v>-109195.56</v>
      </c>
    </row>
    <row r="12" spans="2:14" ht="12.75">
      <c r="B12" s="27"/>
      <c r="C12" s="24" t="s">
        <v>22</v>
      </c>
      <c r="D12" s="25">
        <v>-442214.5199999999</v>
      </c>
      <c r="E12" s="25">
        <v>0</v>
      </c>
      <c r="F12" s="25">
        <v>0</v>
      </c>
      <c r="G12" s="25">
        <v>-18979.54</v>
      </c>
      <c r="H12" s="25">
        <v>-30347.029999999995</v>
      </c>
      <c r="I12" s="25">
        <v>0</v>
      </c>
      <c r="J12" s="25">
        <v>-138212.48</v>
      </c>
      <c r="K12" s="25">
        <v>0</v>
      </c>
      <c r="L12" s="25">
        <v>-23384.95</v>
      </c>
      <c r="M12" s="25">
        <v>0</v>
      </c>
      <c r="N12" s="26">
        <f t="shared" si="0"/>
        <v>-653138.5199999998</v>
      </c>
    </row>
    <row r="13" spans="2:14" ht="12.75">
      <c r="B13" s="27"/>
      <c r="C13" s="24" t="s">
        <v>89</v>
      </c>
      <c r="D13" s="25">
        <v>-1896793.5600000003</v>
      </c>
      <c r="E13" s="25">
        <v>0</v>
      </c>
      <c r="F13" s="25">
        <v>0</v>
      </c>
      <c r="G13" s="25">
        <v>0</v>
      </c>
      <c r="H13" s="25">
        <v>0</v>
      </c>
      <c r="I13" s="25">
        <v>0</v>
      </c>
      <c r="J13" s="25">
        <v>-128229.74999999999</v>
      </c>
      <c r="K13" s="25">
        <v>-151.84</v>
      </c>
      <c r="L13" s="25">
        <v>0</v>
      </c>
      <c r="M13" s="25">
        <v>0</v>
      </c>
      <c r="N13" s="26">
        <f t="shared" si="0"/>
        <v>-2025175.1500000004</v>
      </c>
    </row>
    <row r="14" spans="2:14" ht="12.75">
      <c r="B14" s="27"/>
      <c r="C14" s="24" t="s">
        <v>23</v>
      </c>
      <c r="D14" s="25">
        <v>-983531.6499999992</v>
      </c>
      <c r="E14" s="25">
        <v>0</v>
      </c>
      <c r="F14" s="25">
        <v>-1044070</v>
      </c>
      <c r="G14" s="25">
        <v>-213341.94</v>
      </c>
      <c r="H14" s="25">
        <v>-295328.15999999986</v>
      </c>
      <c r="I14" s="25">
        <v>-1171506</v>
      </c>
      <c r="J14" s="25">
        <v>-11.68</v>
      </c>
      <c r="K14" s="25">
        <v>0</v>
      </c>
      <c r="L14" s="25">
        <v>-6575.279999999999</v>
      </c>
      <c r="M14" s="25">
        <v>0</v>
      </c>
      <c r="N14" s="26">
        <f t="shared" si="0"/>
        <v>-3714364.709999999</v>
      </c>
    </row>
    <row r="15" spans="2:14" ht="12.75">
      <c r="B15" s="27"/>
      <c r="C15" s="24" t="s">
        <v>43</v>
      </c>
      <c r="D15" s="25">
        <v>0</v>
      </c>
      <c r="E15" s="25">
        <v>0</v>
      </c>
      <c r="F15" s="25">
        <v>0</v>
      </c>
      <c r="G15" s="25">
        <v>0</v>
      </c>
      <c r="H15" s="25">
        <v>0</v>
      </c>
      <c r="I15" s="25">
        <v>0</v>
      </c>
      <c r="J15" s="25">
        <v>-1591591.29</v>
      </c>
      <c r="K15" s="25">
        <v>-6420.08</v>
      </c>
      <c r="L15" s="25">
        <v>0</v>
      </c>
      <c r="M15" s="25">
        <v>0</v>
      </c>
      <c r="N15" s="26">
        <f t="shared" si="0"/>
        <v>-1598011.37</v>
      </c>
    </row>
    <row r="16" spans="2:14" ht="12.75">
      <c r="B16" s="27"/>
      <c r="C16" s="24" t="s">
        <v>66</v>
      </c>
      <c r="D16" s="25">
        <v>-90874.02</v>
      </c>
      <c r="E16" s="25">
        <v>0</v>
      </c>
      <c r="F16" s="25">
        <v>0</v>
      </c>
      <c r="G16" s="25">
        <v>-902.9200000000001</v>
      </c>
      <c r="H16" s="25">
        <v>-317.26</v>
      </c>
      <c r="I16" s="25">
        <v>0</v>
      </c>
      <c r="J16" s="25">
        <v>-642130.1900000003</v>
      </c>
      <c r="K16" s="25">
        <v>-372</v>
      </c>
      <c r="L16" s="25">
        <v>0</v>
      </c>
      <c r="M16" s="25">
        <v>-8092.800000000006</v>
      </c>
      <c r="N16" s="26">
        <f t="shared" si="0"/>
        <v>-742689.1900000003</v>
      </c>
    </row>
    <row r="17" spans="2:14" ht="12.75">
      <c r="B17" s="27"/>
      <c r="C17" s="24" t="s">
        <v>71</v>
      </c>
      <c r="D17" s="25">
        <v>0</v>
      </c>
      <c r="E17" s="25">
        <v>0</v>
      </c>
      <c r="F17" s="25">
        <v>0</v>
      </c>
      <c r="G17" s="25">
        <v>0</v>
      </c>
      <c r="H17" s="25">
        <v>0</v>
      </c>
      <c r="I17" s="25">
        <v>0</v>
      </c>
      <c r="J17" s="25">
        <v>-29299.280000000002</v>
      </c>
      <c r="K17" s="25">
        <v>0</v>
      </c>
      <c r="L17" s="25">
        <v>0</v>
      </c>
      <c r="M17" s="25">
        <v>0</v>
      </c>
      <c r="N17" s="26">
        <f t="shared" si="0"/>
        <v>-29299.280000000002</v>
      </c>
    </row>
    <row r="18" spans="2:14" ht="12.75">
      <c r="B18" s="27"/>
      <c r="C18" s="24" t="s">
        <v>34</v>
      </c>
      <c r="D18" s="25">
        <v>0</v>
      </c>
      <c r="E18" s="25">
        <v>0</v>
      </c>
      <c r="F18" s="25">
        <v>-2380986.8200000003</v>
      </c>
      <c r="G18" s="25">
        <v>-1003296.4000000001</v>
      </c>
      <c r="H18" s="25">
        <v>-392972.22999999986</v>
      </c>
      <c r="I18" s="25">
        <v>0</v>
      </c>
      <c r="J18" s="25">
        <v>0</v>
      </c>
      <c r="K18" s="25">
        <v>0</v>
      </c>
      <c r="L18" s="25">
        <v>0</v>
      </c>
      <c r="M18" s="25">
        <v>0</v>
      </c>
      <c r="N18" s="26">
        <f t="shared" si="0"/>
        <v>-3777255.4500000007</v>
      </c>
    </row>
    <row r="19" spans="2:14" ht="12.75">
      <c r="B19" s="27"/>
      <c r="C19" s="24" t="s">
        <v>39</v>
      </c>
      <c r="D19" s="25">
        <v>0</v>
      </c>
      <c r="E19" s="25">
        <v>0</v>
      </c>
      <c r="F19" s="25">
        <v>0</v>
      </c>
      <c r="G19" s="25">
        <v>0</v>
      </c>
      <c r="H19" s="25">
        <v>0</v>
      </c>
      <c r="I19" s="25">
        <v>-151308</v>
      </c>
      <c r="J19" s="25">
        <v>0</v>
      </c>
      <c r="K19" s="25">
        <v>0</v>
      </c>
      <c r="L19" s="25">
        <v>0</v>
      </c>
      <c r="M19" s="25">
        <v>0</v>
      </c>
      <c r="N19" s="26">
        <f t="shared" si="0"/>
        <v>-151308</v>
      </c>
    </row>
    <row r="20" spans="2:14" ht="12.75">
      <c r="B20" s="27"/>
      <c r="C20" s="24" t="s">
        <v>24</v>
      </c>
      <c r="D20" s="25">
        <v>-904.8</v>
      </c>
      <c r="E20" s="25">
        <v>0</v>
      </c>
      <c r="F20" s="25">
        <v>0</v>
      </c>
      <c r="G20" s="25">
        <v>-50.12</v>
      </c>
      <c r="H20" s="25">
        <v>-2118.6600000000003</v>
      </c>
      <c r="I20" s="25">
        <v>0</v>
      </c>
      <c r="J20" s="25">
        <v>0</v>
      </c>
      <c r="K20" s="25">
        <v>0</v>
      </c>
      <c r="L20" s="25">
        <v>0</v>
      </c>
      <c r="M20" s="25">
        <v>0</v>
      </c>
      <c r="N20" s="26">
        <f t="shared" si="0"/>
        <v>-3073.5800000000004</v>
      </c>
    </row>
    <row r="21" spans="2:14" ht="12.75">
      <c r="B21" s="27"/>
      <c r="C21" s="24" t="s">
        <v>40</v>
      </c>
      <c r="D21" s="25">
        <v>0</v>
      </c>
      <c r="E21" s="25">
        <v>0</v>
      </c>
      <c r="F21" s="25">
        <v>0</v>
      </c>
      <c r="G21" s="25">
        <v>0</v>
      </c>
      <c r="H21" s="25">
        <v>0</v>
      </c>
      <c r="I21" s="25">
        <v>-36182.03999999999</v>
      </c>
      <c r="J21" s="25">
        <v>0</v>
      </c>
      <c r="K21" s="25">
        <v>0</v>
      </c>
      <c r="L21" s="25">
        <v>0</v>
      </c>
      <c r="M21" s="25">
        <v>0</v>
      </c>
      <c r="N21" s="26">
        <f t="shared" si="0"/>
        <v>-36182.03999999999</v>
      </c>
    </row>
    <row r="22" spans="2:14" ht="12.75">
      <c r="B22" s="27"/>
      <c r="C22" s="24" t="s">
        <v>25</v>
      </c>
      <c r="D22" s="25">
        <v>-663208.54</v>
      </c>
      <c r="E22" s="25">
        <v>0</v>
      </c>
      <c r="F22" s="25">
        <v>0</v>
      </c>
      <c r="G22" s="25">
        <v>0</v>
      </c>
      <c r="H22" s="25">
        <v>0</v>
      </c>
      <c r="I22" s="25">
        <v>-90108</v>
      </c>
      <c r="J22" s="25">
        <v>-158593.69999999998</v>
      </c>
      <c r="K22" s="25">
        <v>-1012646</v>
      </c>
      <c r="L22" s="25">
        <v>0</v>
      </c>
      <c r="M22" s="25">
        <v>0</v>
      </c>
      <c r="N22" s="26">
        <f t="shared" si="0"/>
        <v>-1924556.24</v>
      </c>
    </row>
    <row r="23" spans="2:14" ht="12.75">
      <c r="B23" s="27"/>
      <c r="C23" s="24" t="s">
        <v>44</v>
      </c>
      <c r="D23" s="25">
        <v>0</v>
      </c>
      <c r="E23" s="25">
        <v>0</v>
      </c>
      <c r="F23" s="25">
        <v>0</v>
      </c>
      <c r="G23" s="25">
        <v>0</v>
      </c>
      <c r="H23" s="25">
        <v>0</v>
      </c>
      <c r="I23" s="25">
        <v>0</v>
      </c>
      <c r="J23" s="25">
        <v>-855634.28</v>
      </c>
      <c r="K23" s="25">
        <v>-619.04</v>
      </c>
      <c r="L23" s="25">
        <v>0</v>
      </c>
      <c r="M23" s="25">
        <v>0</v>
      </c>
      <c r="N23" s="26">
        <f t="shared" si="0"/>
        <v>-856253.3200000001</v>
      </c>
    </row>
    <row r="24" spans="2:14" ht="12.75">
      <c r="B24" s="27"/>
      <c r="C24" s="24" t="s">
        <v>41</v>
      </c>
      <c r="D24" s="25">
        <v>0</v>
      </c>
      <c r="E24" s="25">
        <v>0</v>
      </c>
      <c r="F24" s="25">
        <v>0</v>
      </c>
      <c r="G24" s="25">
        <v>0</v>
      </c>
      <c r="H24" s="25">
        <v>0</v>
      </c>
      <c r="I24" s="25">
        <v>-20327546.999999996</v>
      </c>
      <c r="J24" s="25">
        <v>-981.12</v>
      </c>
      <c r="K24" s="25">
        <v>0</v>
      </c>
      <c r="L24" s="25">
        <v>0</v>
      </c>
      <c r="M24" s="25">
        <v>0</v>
      </c>
      <c r="N24" s="26">
        <f t="shared" si="0"/>
        <v>-20328528.119999997</v>
      </c>
    </row>
    <row r="25" spans="2:14" ht="12.75">
      <c r="B25" s="27"/>
      <c r="C25" s="24" t="s">
        <v>45</v>
      </c>
      <c r="D25" s="25">
        <v>0</v>
      </c>
      <c r="E25" s="25">
        <v>0</v>
      </c>
      <c r="F25" s="25">
        <v>0</v>
      </c>
      <c r="G25" s="25">
        <v>0</v>
      </c>
      <c r="H25" s="25">
        <v>0</v>
      </c>
      <c r="I25" s="25">
        <v>0</v>
      </c>
      <c r="J25" s="25">
        <v>-2756.48</v>
      </c>
      <c r="K25" s="25">
        <v>0</v>
      </c>
      <c r="L25" s="25">
        <v>0</v>
      </c>
      <c r="M25" s="25">
        <v>0</v>
      </c>
      <c r="N25" s="26">
        <f t="shared" si="0"/>
        <v>-2756.48</v>
      </c>
    </row>
    <row r="26" spans="2:14" ht="12.75">
      <c r="B26" s="27"/>
      <c r="C26" s="24" t="s">
        <v>26</v>
      </c>
      <c r="D26" s="25">
        <v>-1822500</v>
      </c>
      <c r="E26" s="25">
        <v>0</v>
      </c>
      <c r="F26" s="25">
        <v>0</v>
      </c>
      <c r="G26" s="25">
        <v>-23732.12</v>
      </c>
      <c r="H26" s="25">
        <v>-8338.32</v>
      </c>
      <c r="I26" s="25">
        <v>0</v>
      </c>
      <c r="J26" s="25">
        <v>-2387831.47</v>
      </c>
      <c r="K26" s="25">
        <v>-2638.04</v>
      </c>
      <c r="L26" s="25">
        <v>0</v>
      </c>
      <c r="M26" s="25">
        <v>-744.5500000000002</v>
      </c>
      <c r="N26" s="26">
        <f t="shared" si="0"/>
        <v>-4245784.5</v>
      </c>
    </row>
    <row r="27" spans="2:14" ht="12.75">
      <c r="B27" s="27"/>
      <c r="C27" s="24" t="s">
        <v>67</v>
      </c>
      <c r="D27" s="25">
        <v>-1195254.35</v>
      </c>
      <c r="E27" s="25">
        <v>0</v>
      </c>
      <c r="F27" s="25">
        <v>0</v>
      </c>
      <c r="G27" s="25">
        <v>-233947.74</v>
      </c>
      <c r="H27" s="25">
        <v>-82197.88</v>
      </c>
      <c r="I27" s="25">
        <v>0</v>
      </c>
      <c r="J27" s="25">
        <v>-1292697.08</v>
      </c>
      <c r="K27" s="25">
        <v>-290229</v>
      </c>
      <c r="L27" s="25">
        <v>0</v>
      </c>
      <c r="M27" s="25">
        <v>-46426.53</v>
      </c>
      <c r="N27" s="26">
        <f t="shared" si="0"/>
        <v>-3140752.58</v>
      </c>
    </row>
    <row r="28" spans="2:14" ht="12.75">
      <c r="B28" s="27"/>
      <c r="C28" s="24" t="s">
        <v>46</v>
      </c>
      <c r="D28" s="25">
        <v>0</v>
      </c>
      <c r="E28" s="25">
        <v>0</v>
      </c>
      <c r="F28" s="25">
        <v>0</v>
      </c>
      <c r="G28" s="25">
        <v>0</v>
      </c>
      <c r="H28" s="25">
        <v>0</v>
      </c>
      <c r="I28" s="25">
        <v>0</v>
      </c>
      <c r="J28" s="25">
        <v>-20953.920000000002</v>
      </c>
      <c r="K28" s="25">
        <v>-139742</v>
      </c>
      <c r="L28" s="25">
        <v>0</v>
      </c>
      <c r="M28" s="25">
        <v>0</v>
      </c>
      <c r="N28" s="26">
        <f t="shared" si="0"/>
        <v>-160695.92</v>
      </c>
    </row>
    <row r="29" spans="2:14" ht="12.75">
      <c r="B29" s="27"/>
      <c r="C29" s="24" t="s">
        <v>47</v>
      </c>
      <c r="D29" s="25">
        <v>0</v>
      </c>
      <c r="E29" s="25">
        <v>0</v>
      </c>
      <c r="F29" s="25">
        <v>0</v>
      </c>
      <c r="G29" s="25">
        <v>0</v>
      </c>
      <c r="H29" s="25">
        <v>0</v>
      </c>
      <c r="I29" s="25">
        <v>0</v>
      </c>
      <c r="J29" s="25">
        <v>-152856.15999999997</v>
      </c>
      <c r="K29" s="25">
        <v>-115164.40000000001</v>
      </c>
      <c r="L29" s="25">
        <v>0</v>
      </c>
      <c r="M29" s="25">
        <v>0</v>
      </c>
      <c r="N29" s="26">
        <f t="shared" si="0"/>
        <v>-268020.56</v>
      </c>
    </row>
    <row r="30" spans="2:14" ht="12.75">
      <c r="B30" s="27"/>
      <c r="C30" s="24" t="s">
        <v>62</v>
      </c>
      <c r="D30" s="25">
        <v>0</v>
      </c>
      <c r="E30" s="25">
        <v>0</v>
      </c>
      <c r="F30" s="25">
        <v>0</v>
      </c>
      <c r="G30" s="25">
        <v>0</v>
      </c>
      <c r="H30" s="25">
        <v>0</v>
      </c>
      <c r="I30" s="25">
        <v>0</v>
      </c>
      <c r="J30" s="25">
        <v>0</v>
      </c>
      <c r="K30" s="25">
        <v>0</v>
      </c>
      <c r="L30" s="25">
        <v>1627.6900000000003</v>
      </c>
      <c r="M30" s="25">
        <v>0</v>
      </c>
      <c r="N30" s="26">
        <f t="shared" si="0"/>
        <v>1627.6900000000003</v>
      </c>
    </row>
    <row r="31" spans="2:14" ht="12.75">
      <c r="B31" s="27"/>
      <c r="C31" s="24" t="s">
        <v>48</v>
      </c>
      <c r="D31" s="25">
        <v>0</v>
      </c>
      <c r="E31" s="25">
        <v>0</v>
      </c>
      <c r="F31" s="25">
        <v>0</v>
      </c>
      <c r="G31" s="25">
        <v>0</v>
      </c>
      <c r="H31" s="25">
        <v>0</v>
      </c>
      <c r="I31" s="25">
        <v>0</v>
      </c>
      <c r="J31" s="25">
        <v>-34195.780000000006</v>
      </c>
      <c r="K31" s="25">
        <v>-221855.6</v>
      </c>
      <c r="L31" s="25">
        <v>0</v>
      </c>
      <c r="M31" s="25">
        <v>0</v>
      </c>
      <c r="N31" s="26">
        <f t="shared" si="0"/>
        <v>-256051.38</v>
      </c>
    </row>
    <row r="32" spans="2:14" ht="12.75">
      <c r="B32" s="27"/>
      <c r="C32" s="24" t="s">
        <v>27</v>
      </c>
      <c r="D32" s="25">
        <v>-97200</v>
      </c>
      <c r="E32" s="25">
        <v>0</v>
      </c>
      <c r="F32" s="25">
        <v>0</v>
      </c>
      <c r="G32" s="25">
        <v>0</v>
      </c>
      <c r="H32" s="25">
        <v>0</v>
      </c>
      <c r="I32" s="25">
        <v>0</v>
      </c>
      <c r="J32" s="25">
        <v>0</v>
      </c>
      <c r="K32" s="25">
        <v>0</v>
      </c>
      <c r="L32" s="25">
        <v>0</v>
      </c>
      <c r="M32" s="25">
        <v>0</v>
      </c>
      <c r="N32" s="26">
        <f>SUM(D32:M32)</f>
        <v>-97200</v>
      </c>
    </row>
    <row r="33" spans="2:14" ht="12.75">
      <c r="B33" s="27"/>
      <c r="C33" s="24" t="s">
        <v>49</v>
      </c>
      <c r="D33" s="25">
        <v>0</v>
      </c>
      <c r="E33" s="25">
        <v>0</v>
      </c>
      <c r="F33" s="25">
        <v>0</v>
      </c>
      <c r="G33" s="25">
        <v>0</v>
      </c>
      <c r="H33" s="25">
        <v>0</v>
      </c>
      <c r="I33" s="25">
        <v>0</v>
      </c>
      <c r="J33" s="25">
        <v>-115528.14000000001</v>
      </c>
      <c r="K33" s="25">
        <v>0</v>
      </c>
      <c r="L33" s="25">
        <v>0</v>
      </c>
      <c r="M33" s="25">
        <v>0</v>
      </c>
      <c r="N33" s="26">
        <f>SUM(D33:M33)</f>
        <v>-115528.14000000001</v>
      </c>
    </row>
    <row r="34" spans="2:14" ht="12.75">
      <c r="B34" s="27"/>
      <c r="C34" s="24" t="s">
        <v>33</v>
      </c>
      <c r="D34" s="25">
        <v>0</v>
      </c>
      <c r="E34" s="25">
        <v>-95370.12</v>
      </c>
      <c r="F34" s="25">
        <v>0</v>
      </c>
      <c r="G34" s="25">
        <v>0</v>
      </c>
      <c r="H34" s="25">
        <v>0</v>
      </c>
      <c r="I34" s="25">
        <v>0</v>
      </c>
      <c r="J34" s="25">
        <v>-94701.44</v>
      </c>
      <c r="K34" s="25">
        <v>0</v>
      </c>
      <c r="L34" s="25">
        <v>0</v>
      </c>
      <c r="M34" s="25">
        <v>0</v>
      </c>
      <c r="N34" s="26">
        <f>SUM(D34:M34)</f>
        <v>-190071.56</v>
      </c>
    </row>
    <row r="35" spans="2:14" ht="12.75">
      <c r="B35" s="27"/>
      <c r="C35" s="24" t="s">
        <v>35</v>
      </c>
      <c r="D35" s="25">
        <v>-2232</v>
      </c>
      <c r="E35" s="25">
        <v>0</v>
      </c>
      <c r="F35" s="25">
        <v>-7551139.100000001</v>
      </c>
      <c r="G35" s="25">
        <v>-371535.2800000001</v>
      </c>
      <c r="H35" s="25">
        <v>-210731.6</v>
      </c>
      <c r="I35" s="25">
        <v>0</v>
      </c>
      <c r="J35" s="25">
        <v>0</v>
      </c>
      <c r="K35" s="25">
        <v>0</v>
      </c>
      <c r="L35" s="25">
        <v>0</v>
      </c>
      <c r="M35" s="25">
        <v>0</v>
      </c>
      <c r="N35" s="26">
        <f>SUM(D35:M35)</f>
        <v>-8135637.98</v>
      </c>
    </row>
    <row r="36" spans="2:14" ht="12.75">
      <c r="B36" s="27"/>
      <c r="C36" s="24" t="s">
        <v>36</v>
      </c>
      <c r="D36" s="25">
        <v>0</v>
      </c>
      <c r="E36" s="25">
        <v>0</v>
      </c>
      <c r="F36" s="25">
        <v>-2041848.1399999997</v>
      </c>
      <c r="G36" s="25">
        <v>-71340</v>
      </c>
      <c r="H36" s="25">
        <v>-36000</v>
      </c>
      <c r="I36" s="25">
        <v>0</v>
      </c>
      <c r="J36" s="25">
        <v>0</v>
      </c>
      <c r="K36" s="25">
        <v>0</v>
      </c>
      <c r="L36" s="25">
        <v>0</v>
      </c>
      <c r="M36" s="25">
        <v>0</v>
      </c>
      <c r="N36" s="26">
        <f>SUM(D36:M36)</f>
        <v>-2149188.1399999997</v>
      </c>
    </row>
    <row r="37" spans="2:14" ht="12.75">
      <c r="B37" s="27"/>
      <c r="C37" s="24" t="s">
        <v>28</v>
      </c>
      <c r="D37" s="25">
        <v>-119700</v>
      </c>
      <c r="E37" s="25">
        <v>0</v>
      </c>
      <c r="F37" s="25">
        <v>0</v>
      </c>
      <c r="G37" s="25">
        <v>0</v>
      </c>
      <c r="H37" s="25">
        <v>0</v>
      </c>
      <c r="I37" s="25">
        <v>0</v>
      </c>
      <c r="J37" s="25">
        <v>0</v>
      </c>
      <c r="K37" s="25">
        <v>0</v>
      </c>
      <c r="L37" s="25">
        <v>0</v>
      </c>
      <c r="M37" s="25">
        <v>0</v>
      </c>
      <c r="N37" s="26">
        <f aca="true" t="shared" si="1" ref="N37:N45">SUM(D37:M37)</f>
        <v>-119700</v>
      </c>
    </row>
    <row r="38" spans="2:14" ht="12.75">
      <c r="B38" s="27"/>
      <c r="C38" s="24" t="s">
        <v>29</v>
      </c>
      <c r="D38" s="25">
        <v>-22434.24</v>
      </c>
      <c r="E38" s="25">
        <v>0</v>
      </c>
      <c r="F38" s="25">
        <v>0</v>
      </c>
      <c r="G38" s="25">
        <v>0</v>
      </c>
      <c r="H38" s="25">
        <v>-39266.200000000004</v>
      </c>
      <c r="I38" s="25">
        <v>0</v>
      </c>
      <c r="J38" s="25">
        <v>0</v>
      </c>
      <c r="K38" s="25">
        <v>0</v>
      </c>
      <c r="L38" s="25">
        <v>0</v>
      </c>
      <c r="M38" s="25">
        <v>0</v>
      </c>
      <c r="N38" s="26">
        <f t="shared" si="1"/>
        <v>-61700.44</v>
      </c>
    </row>
    <row r="39" spans="2:14" ht="12.75">
      <c r="B39" s="27"/>
      <c r="C39" s="24" t="s">
        <v>29</v>
      </c>
      <c r="D39" s="25">
        <v>0</v>
      </c>
      <c r="E39" s="25">
        <v>0</v>
      </c>
      <c r="F39" s="25">
        <v>-2796035.1199999996</v>
      </c>
      <c r="G39" s="25">
        <v>0</v>
      </c>
      <c r="H39" s="25">
        <v>0</v>
      </c>
      <c r="I39" s="25">
        <v>0</v>
      </c>
      <c r="J39" s="25">
        <v>-995307.2799999998</v>
      </c>
      <c r="K39" s="25">
        <v>0</v>
      </c>
      <c r="L39" s="25">
        <v>0</v>
      </c>
      <c r="M39" s="25">
        <v>0</v>
      </c>
      <c r="N39" s="26">
        <f t="shared" si="1"/>
        <v>-3791342.3999999994</v>
      </c>
    </row>
    <row r="40" spans="2:14" ht="12.75">
      <c r="B40" s="27"/>
      <c r="C40" s="24" t="s">
        <v>90</v>
      </c>
      <c r="D40" s="25">
        <v>-162000</v>
      </c>
      <c r="E40" s="25">
        <v>0</v>
      </c>
      <c r="F40" s="25">
        <v>0</v>
      </c>
      <c r="G40" s="25">
        <v>-994</v>
      </c>
      <c r="H40" s="25">
        <v>-349.24</v>
      </c>
      <c r="I40" s="25">
        <v>0</v>
      </c>
      <c r="J40" s="25">
        <v>0</v>
      </c>
      <c r="K40" s="25">
        <v>0</v>
      </c>
      <c r="L40" s="25">
        <v>0</v>
      </c>
      <c r="M40" s="25">
        <v>-4462.95</v>
      </c>
      <c r="N40" s="26">
        <f t="shared" si="1"/>
        <v>-167806.19</v>
      </c>
    </row>
    <row r="41" spans="2:14" ht="12.75">
      <c r="B41" s="27"/>
      <c r="C41" s="24" t="s">
        <v>42</v>
      </c>
      <c r="D41" s="25">
        <v>0</v>
      </c>
      <c r="E41" s="25">
        <v>0</v>
      </c>
      <c r="F41" s="25">
        <v>0</v>
      </c>
      <c r="G41" s="25">
        <v>0</v>
      </c>
      <c r="H41" s="25">
        <v>0</v>
      </c>
      <c r="I41" s="25">
        <v>-327547</v>
      </c>
      <c r="J41" s="25">
        <v>0</v>
      </c>
      <c r="K41" s="25">
        <v>0</v>
      </c>
      <c r="L41" s="25">
        <v>0</v>
      </c>
      <c r="M41" s="25">
        <v>0</v>
      </c>
      <c r="N41" s="26">
        <f t="shared" si="1"/>
        <v>-327547</v>
      </c>
    </row>
    <row r="42" spans="2:14" ht="12.75">
      <c r="B42" s="27"/>
      <c r="C42" s="24" t="s">
        <v>50</v>
      </c>
      <c r="D42" s="25">
        <v>0</v>
      </c>
      <c r="E42" s="25">
        <v>0</v>
      </c>
      <c r="F42" s="25">
        <v>0</v>
      </c>
      <c r="G42" s="25">
        <v>0</v>
      </c>
      <c r="H42" s="25">
        <v>0</v>
      </c>
      <c r="I42" s="25">
        <v>0</v>
      </c>
      <c r="J42" s="25">
        <v>-56846.560000000005</v>
      </c>
      <c r="K42" s="25">
        <v>0</v>
      </c>
      <c r="L42" s="25">
        <v>0</v>
      </c>
      <c r="M42" s="25">
        <v>0</v>
      </c>
      <c r="N42" s="26">
        <f t="shared" si="1"/>
        <v>-56846.560000000005</v>
      </c>
    </row>
    <row r="43" spans="2:14" ht="12.75">
      <c r="B43" s="27"/>
      <c r="C43" s="24" t="s">
        <v>37</v>
      </c>
      <c r="D43" s="25">
        <v>-10048.939999999999</v>
      </c>
      <c r="E43" s="25">
        <v>-13252</v>
      </c>
      <c r="F43" s="25">
        <v>-25187.13</v>
      </c>
      <c r="G43" s="25">
        <v>0</v>
      </c>
      <c r="H43" s="25">
        <v>-9480.550000000003</v>
      </c>
      <c r="I43" s="25">
        <v>0</v>
      </c>
      <c r="J43" s="25">
        <v>0</v>
      </c>
      <c r="K43" s="25">
        <v>0</v>
      </c>
      <c r="L43" s="25">
        <v>0</v>
      </c>
      <c r="M43" s="25">
        <v>0</v>
      </c>
      <c r="N43" s="26">
        <f t="shared" si="1"/>
        <v>-57968.62</v>
      </c>
    </row>
    <row r="44" spans="2:14" ht="12.75">
      <c r="B44" s="27"/>
      <c r="C44" s="24" t="s">
        <v>38</v>
      </c>
      <c r="D44" s="25">
        <v>0</v>
      </c>
      <c r="E44" s="25">
        <v>0</v>
      </c>
      <c r="F44" s="25">
        <v>-19783.800000000003</v>
      </c>
      <c r="G44" s="25">
        <v>0</v>
      </c>
      <c r="H44" s="25">
        <v>0</v>
      </c>
      <c r="I44" s="25">
        <v>0</v>
      </c>
      <c r="J44" s="25">
        <v>0</v>
      </c>
      <c r="K44" s="25">
        <v>0</v>
      </c>
      <c r="L44" s="25">
        <v>0</v>
      </c>
      <c r="M44" s="25">
        <v>0</v>
      </c>
      <c r="N44" s="26">
        <f t="shared" si="1"/>
        <v>-19783.800000000003</v>
      </c>
    </row>
    <row r="45" spans="2:14" ht="12.75">
      <c r="B45" s="27"/>
      <c r="C45" s="24" t="s">
        <v>30</v>
      </c>
      <c r="D45" s="25">
        <v>0</v>
      </c>
      <c r="E45" s="25">
        <v>0</v>
      </c>
      <c r="F45" s="25">
        <v>0</v>
      </c>
      <c r="G45" s="25">
        <v>0</v>
      </c>
      <c r="H45" s="25">
        <v>0</v>
      </c>
      <c r="I45" s="25">
        <v>0</v>
      </c>
      <c r="J45" s="25">
        <v>-30899.440000000002</v>
      </c>
      <c r="K45" s="25">
        <v>0</v>
      </c>
      <c r="L45" s="25">
        <v>0</v>
      </c>
      <c r="M45" s="25">
        <v>0</v>
      </c>
      <c r="N45" s="26">
        <f t="shared" si="1"/>
        <v>-30899.440000000002</v>
      </c>
    </row>
    <row r="46" spans="2:14" ht="12.75">
      <c r="B46" s="27"/>
      <c r="C46" s="24" t="s">
        <v>32</v>
      </c>
      <c r="D46" s="25">
        <v>-112326.70999999999</v>
      </c>
      <c r="E46" s="25">
        <v>0</v>
      </c>
      <c r="F46" s="25">
        <v>0</v>
      </c>
      <c r="G46" s="25">
        <v>-9795.51</v>
      </c>
      <c r="H46" s="25">
        <v>-3441.6600000000003</v>
      </c>
      <c r="I46" s="25">
        <v>0</v>
      </c>
      <c r="J46" s="25">
        <v>0</v>
      </c>
      <c r="K46" s="25">
        <v>0</v>
      </c>
      <c r="L46" s="25">
        <v>0</v>
      </c>
      <c r="M46" s="25">
        <v>0</v>
      </c>
      <c r="N46" s="26">
        <f aca="true" t="shared" si="2" ref="N46:N60">SUM(D46:M46)</f>
        <v>-125563.87999999999</v>
      </c>
    </row>
    <row r="47" spans="2:14" ht="12.75">
      <c r="B47" s="27"/>
      <c r="C47" s="24" t="s">
        <v>91</v>
      </c>
      <c r="D47" s="25">
        <v>-131625</v>
      </c>
      <c r="E47" s="25">
        <v>0</v>
      </c>
      <c r="F47" s="25">
        <v>0</v>
      </c>
      <c r="G47" s="25">
        <v>0</v>
      </c>
      <c r="H47" s="25">
        <v>0</v>
      </c>
      <c r="I47" s="25">
        <v>0</v>
      </c>
      <c r="J47" s="25">
        <v>0</v>
      </c>
      <c r="K47" s="25">
        <v>0</v>
      </c>
      <c r="L47" s="25">
        <v>0</v>
      </c>
      <c r="M47" s="25">
        <v>0</v>
      </c>
      <c r="N47" s="26">
        <f t="shared" si="2"/>
        <v>-131625</v>
      </c>
    </row>
    <row r="48" spans="2:14" ht="12.75">
      <c r="B48" s="27"/>
      <c r="C48" s="24" t="s">
        <v>80</v>
      </c>
      <c r="D48" s="25">
        <v>-184072.5</v>
      </c>
      <c r="E48" s="25">
        <v>0</v>
      </c>
      <c r="F48" s="25">
        <v>0</v>
      </c>
      <c r="G48" s="25">
        <v>-11399.899999999998</v>
      </c>
      <c r="H48" s="25">
        <v>-4005.34</v>
      </c>
      <c r="I48" s="25">
        <v>0</v>
      </c>
      <c r="J48" s="25">
        <v>0</v>
      </c>
      <c r="K48" s="25">
        <v>-3720</v>
      </c>
      <c r="L48" s="25">
        <v>0</v>
      </c>
      <c r="M48" s="25">
        <v>-1128.3600000000001</v>
      </c>
      <c r="N48" s="26">
        <f t="shared" si="2"/>
        <v>-204326.09999999998</v>
      </c>
    </row>
    <row r="49" spans="2:14" ht="12.75">
      <c r="B49" s="27"/>
      <c r="C49" s="24" t="s">
        <v>31</v>
      </c>
      <c r="D49" s="25">
        <v>-50625</v>
      </c>
      <c r="E49" s="25">
        <v>0</v>
      </c>
      <c r="F49" s="25">
        <v>0</v>
      </c>
      <c r="G49" s="25">
        <v>0</v>
      </c>
      <c r="H49" s="25">
        <v>0</v>
      </c>
      <c r="I49" s="25">
        <v>0</v>
      </c>
      <c r="J49" s="25">
        <v>0</v>
      </c>
      <c r="K49" s="25">
        <v>0</v>
      </c>
      <c r="L49" s="25">
        <v>0</v>
      </c>
      <c r="M49" s="25">
        <v>0</v>
      </c>
      <c r="N49" s="26">
        <f t="shared" si="2"/>
        <v>-50625</v>
      </c>
    </row>
    <row r="50" spans="2:14" ht="12.75">
      <c r="B50" s="27"/>
      <c r="C50" s="24" t="s">
        <v>63</v>
      </c>
      <c r="D50" s="25">
        <v>0</v>
      </c>
      <c r="E50" s="25">
        <v>0</v>
      </c>
      <c r="F50" s="25">
        <v>0</v>
      </c>
      <c r="G50" s="25">
        <v>0</v>
      </c>
      <c r="H50" s="25">
        <v>0</v>
      </c>
      <c r="I50" s="25">
        <v>0</v>
      </c>
      <c r="J50" s="25">
        <v>-5.84</v>
      </c>
      <c r="K50" s="25">
        <v>0</v>
      </c>
      <c r="L50" s="25">
        <v>0</v>
      </c>
      <c r="M50" s="25">
        <v>0</v>
      </c>
      <c r="N50" s="26">
        <f t="shared" si="2"/>
        <v>-5.84</v>
      </c>
    </row>
    <row r="51" spans="2:14" ht="12.75">
      <c r="B51" s="27"/>
      <c r="C51" s="24" t="s">
        <v>51</v>
      </c>
      <c r="D51" s="25">
        <v>0</v>
      </c>
      <c r="E51" s="25">
        <v>0</v>
      </c>
      <c r="F51" s="25">
        <v>0</v>
      </c>
      <c r="G51" s="25">
        <v>0</v>
      </c>
      <c r="H51" s="25">
        <v>0</v>
      </c>
      <c r="I51" s="25">
        <v>0</v>
      </c>
      <c r="J51" s="25">
        <v>-881.84</v>
      </c>
      <c r="K51" s="25">
        <v>0</v>
      </c>
      <c r="L51" s="25">
        <v>0</v>
      </c>
      <c r="M51" s="25">
        <v>0</v>
      </c>
      <c r="N51" s="26">
        <f t="shared" si="2"/>
        <v>-881.84</v>
      </c>
    </row>
    <row r="52" spans="2:14" ht="12.75">
      <c r="B52" s="27"/>
      <c r="C52" s="24" t="s">
        <v>52</v>
      </c>
      <c r="D52" s="25">
        <v>0</v>
      </c>
      <c r="E52" s="25">
        <v>0</v>
      </c>
      <c r="F52" s="25">
        <v>0</v>
      </c>
      <c r="G52" s="25">
        <v>0</v>
      </c>
      <c r="H52" s="25">
        <v>0</v>
      </c>
      <c r="I52" s="25">
        <v>0</v>
      </c>
      <c r="J52" s="25">
        <v>-292</v>
      </c>
      <c r="K52" s="25">
        <v>0</v>
      </c>
      <c r="L52" s="25">
        <v>0</v>
      </c>
      <c r="M52" s="25">
        <v>0</v>
      </c>
      <c r="N52" s="26">
        <f t="shared" si="2"/>
        <v>-292</v>
      </c>
    </row>
    <row r="53" spans="2:14" ht="12.75">
      <c r="B53" s="27"/>
      <c r="C53" s="24" t="s">
        <v>92</v>
      </c>
      <c r="D53" s="25">
        <v>0</v>
      </c>
      <c r="E53" s="25">
        <v>0</v>
      </c>
      <c r="F53" s="25">
        <v>0</v>
      </c>
      <c r="G53" s="25">
        <v>0</v>
      </c>
      <c r="H53" s="25">
        <v>0</v>
      </c>
      <c r="I53" s="25">
        <v>0</v>
      </c>
      <c r="J53" s="25">
        <v>-2073.2</v>
      </c>
      <c r="K53" s="25">
        <v>0</v>
      </c>
      <c r="L53" s="25">
        <v>0</v>
      </c>
      <c r="M53" s="25">
        <v>0</v>
      </c>
      <c r="N53" s="26">
        <f t="shared" si="2"/>
        <v>-2073.2</v>
      </c>
    </row>
    <row r="54" spans="2:14" ht="12.75">
      <c r="B54" s="27"/>
      <c r="C54" s="24" t="s">
        <v>81</v>
      </c>
      <c r="D54" s="25">
        <v>0</v>
      </c>
      <c r="E54" s="25">
        <v>0</v>
      </c>
      <c r="F54" s="25">
        <v>0</v>
      </c>
      <c r="G54" s="25">
        <v>0</v>
      </c>
      <c r="H54" s="25">
        <v>0</v>
      </c>
      <c r="I54" s="25">
        <v>0</v>
      </c>
      <c r="J54" s="25">
        <v>-5.84</v>
      </c>
      <c r="K54" s="25">
        <v>0</v>
      </c>
      <c r="L54" s="25">
        <v>0</v>
      </c>
      <c r="M54" s="25">
        <v>0</v>
      </c>
      <c r="N54" s="26">
        <f t="shared" si="2"/>
        <v>-5.84</v>
      </c>
    </row>
    <row r="55" spans="2:14" ht="12.75">
      <c r="B55" s="27"/>
      <c r="C55" s="24" t="s">
        <v>82</v>
      </c>
      <c r="D55" s="25">
        <v>0</v>
      </c>
      <c r="E55" s="25">
        <v>0</v>
      </c>
      <c r="F55" s="25">
        <v>0</v>
      </c>
      <c r="G55" s="25">
        <v>0</v>
      </c>
      <c r="H55" s="25">
        <v>0</v>
      </c>
      <c r="I55" s="25">
        <v>0</v>
      </c>
      <c r="J55" s="25">
        <v>-5.84</v>
      </c>
      <c r="K55" s="25">
        <v>0</v>
      </c>
      <c r="L55" s="25">
        <v>0</v>
      </c>
      <c r="M55" s="25">
        <v>0</v>
      </c>
      <c r="N55" s="26">
        <f t="shared" si="2"/>
        <v>-5.84</v>
      </c>
    </row>
    <row r="56" spans="2:14" ht="12.75">
      <c r="B56" s="27"/>
      <c r="C56" s="24" t="s">
        <v>83</v>
      </c>
      <c r="D56" s="25">
        <v>0</v>
      </c>
      <c r="E56" s="25">
        <v>0</v>
      </c>
      <c r="F56" s="25">
        <v>0</v>
      </c>
      <c r="G56" s="25">
        <v>0</v>
      </c>
      <c r="H56" s="25">
        <v>0</v>
      </c>
      <c r="I56" s="25">
        <v>0</v>
      </c>
      <c r="J56" s="25">
        <v>-6331.24</v>
      </c>
      <c r="K56" s="25">
        <v>0</v>
      </c>
      <c r="L56" s="25">
        <v>0</v>
      </c>
      <c r="M56" s="25">
        <v>0</v>
      </c>
      <c r="N56" s="26">
        <f t="shared" si="2"/>
        <v>-6331.24</v>
      </c>
    </row>
    <row r="57" spans="2:14" ht="12.75">
      <c r="B57" s="27"/>
      <c r="C57" s="24" t="s">
        <v>84</v>
      </c>
      <c r="D57" s="25">
        <v>0</v>
      </c>
      <c r="E57" s="25">
        <v>0</v>
      </c>
      <c r="F57" s="25">
        <v>0</v>
      </c>
      <c r="G57" s="25">
        <v>0</v>
      </c>
      <c r="H57" s="25">
        <v>0</v>
      </c>
      <c r="I57" s="25">
        <v>0</v>
      </c>
      <c r="J57" s="25">
        <v>-90654.32</v>
      </c>
      <c r="K57" s="25">
        <v>0</v>
      </c>
      <c r="L57" s="25">
        <v>0</v>
      </c>
      <c r="M57" s="25">
        <v>0</v>
      </c>
      <c r="N57" s="26">
        <f t="shared" si="2"/>
        <v>-90654.32</v>
      </c>
    </row>
    <row r="58" spans="2:14" ht="12.75">
      <c r="B58" s="27"/>
      <c r="C58" s="24" t="s">
        <v>93</v>
      </c>
      <c r="D58" s="25">
        <v>0</v>
      </c>
      <c r="E58" s="25">
        <v>0</v>
      </c>
      <c r="F58" s="25">
        <v>0</v>
      </c>
      <c r="G58" s="25">
        <v>0</v>
      </c>
      <c r="H58" s="25">
        <v>0</v>
      </c>
      <c r="I58" s="25">
        <v>0</v>
      </c>
      <c r="J58" s="25">
        <v>-2797.3599999999997</v>
      </c>
      <c r="K58" s="25">
        <v>0</v>
      </c>
      <c r="L58" s="25">
        <v>0</v>
      </c>
      <c r="M58" s="25">
        <v>0</v>
      </c>
      <c r="N58" s="26">
        <f t="shared" si="2"/>
        <v>-2797.3599999999997</v>
      </c>
    </row>
    <row r="59" spans="2:14" ht="12.75">
      <c r="B59" s="27"/>
      <c r="C59" s="24" t="s">
        <v>94</v>
      </c>
      <c r="D59" s="25">
        <v>0</v>
      </c>
      <c r="E59" s="25">
        <v>0</v>
      </c>
      <c r="F59" s="25">
        <v>0</v>
      </c>
      <c r="G59" s="25">
        <v>0</v>
      </c>
      <c r="H59" s="25">
        <v>0</v>
      </c>
      <c r="I59" s="25">
        <v>0</v>
      </c>
      <c r="J59" s="25">
        <v>-1997.2800000000002</v>
      </c>
      <c r="K59" s="25">
        <v>0</v>
      </c>
      <c r="L59" s="25">
        <v>0</v>
      </c>
      <c r="M59" s="25">
        <v>0</v>
      </c>
      <c r="N59" s="26">
        <f t="shared" si="2"/>
        <v>-1997.2800000000002</v>
      </c>
    </row>
    <row r="60" spans="2:14" ht="12.75">
      <c r="B60" s="27"/>
      <c r="C60" s="24" t="s">
        <v>54</v>
      </c>
      <c r="D60" s="25">
        <v>-138998.03999999992</v>
      </c>
      <c r="E60" s="25">
        <v>-23181</v>
      </c>
      <c r="F60" s="25">
        <v>98372</v>
      </c>
      <c r="G60" s="25">
        <v>0</v>
      </c>
      <c r="H60" s="25">
        <v>-12391</v>
      </c>
      <c r="I60" s="25">
        <v>6374</v>
      </c>
      <c r="J60" s="25">
        <v>828915.96</v>
      </c>
      <c r="K60" s="25">
        <v>217578</v>
      </c>
      <c r="L60" s="25">
        <v>0</v>
      </c>
      <c r="M60" s="25">
        <v>0</v>
      </c>
      <c r="N60" s="26">
        <f t="shared" si="2"/>
        <v>976669.92</v>
      </c>
    </row>
    <row r="61" spans="2:15" ht="12.75">
      <c r="B61" s="28"/>
      <c r="C61" s="29" t="s">
        <v>110</v>
      </c>
      <c r="D61" s="30">
        <f aca="true" t="shared" si="3" ref="D61:M61">SUM(D7:D60)</f>
        <v>-8126543.87</v>
      </c>
      <c r="E61" s="30">
        <f t="shared" si="3"/>
        <v>-4844033.12</v>
      </c>
      <c r="F61" s="30">
        <f t="shared" si="3"/>
        <v>-15760678.110000003</v>
      </c>
      <c r="G61" s="30">
        <f t="shared" si="3"/>
        <v>-1959315.4700000004</v>
      </c>
      <c r="H61" s="30">
        <f t="shared" si="3"/>
        <v>-1127285.1299999997</v>
      </c>
      <c r="I61" s="30">
        <f t="shared" si="3"/>
        <v>-22209573.569999997</v>
      </c>
      <c r="J61" s="30">
        <f t="shared" si="3"/>
        <v>-8005386.319999999</v>
      </c>
      <c r="K61" s="30">
        <f t="shared" si="3"/>
        <v>-1575980</v>
      </c>
      <c r="L61" s="30">
        <f t="shared" si="3"/>
        <v>-28332.54</v>
      </c>
      <c r="M61" s="30">
        <f t="shared" si="3"/>
        <v>-60855.19</v>
      </c>
      <c r="N61" s="8">
        <f>SUM(N7:N60)</f>
        <v>-63697983.32000001</v>
      </c>
      <c r="O61" s="5" t="str">
        <f>"Ref "&amp;'Lead Sheet'!$J$1</f>
        <v>Ref 3.6</v>
      </c>
    </row>
    <row r="62" spans="4:14" ht="12.75">
      <c r="D62" s="31"/>
      <c r="E62" s="31"/>
      <c r="F62" s="31"/>
      <c r="G62" s="31"/>
      <c r="H62" s="31"/>
      <c r="I62" s="31"/>
      <c r="J62" s="31"/>
      <c r="K62" s="31"/>
      <c r="L62" s="31"/>
      <c r="M62" s="31"/>
      <c r="N62" s="31"/>
    </row>
    <row r="63" spans="2:14" ht="12.75">
      <c r="B63" s="50" t="s">
        <v>64</v>
      </c>
      <c r="C63" s="32"/>
      <c r="D63" s="31"/>
      <c r="E63" s="31"/>
      <c r="F63" s="31"/>
      <c r="G63" s="31"/>
      <c r="H63" s="31"/>
      <c r="I63" s="33"/>
      <c r="J63" s="33"/>
      <c r="K63" s="31"/>
      <c r="L63" s="31"/>
      <c r="M63" s="31"/>
      <c r="N63" s="31"/>
    </row>
    <row r="64" spans="2:14" ht="38.25">
      <c r="B64" s="51" t="s">
        <v>115</v>
      </c>
      <c r="C64" s="34" t="s">
        <v>95</v>
      </c>
      <c r="D64" s="35">
        <v>455625</v>
      </c>
      <c r="E64" s="35">
        <v>0</v>
      </c>
      <c r="F64" s="35">
        <v>0</v>
      </c>
      <c r="G64" s="35">
        <v>0</v>
      </c>
      <c r="H64" s="35">
        <v>0</v>
      </c>
      <c r="I64" s="36">
        <v>0</v>
      </c>
      <c r="J64" s="35">
        <v>0</v>
      </c>
      <c r="K64" s="35">
        <v>0</v>
      </c>
      <c r="L64" s="35">
        <v>0</v>
      </c>
      <c r="M64" s="35">
        <v>0</v>
      </c>
      <c r="N64" s="37">
        <f>SUM(D64:M64)</f>
        <v>455625</v>
      </c>
    </row>
    <row r="65" spans="2:14" ht="38.25">
      <c r="B65" s="52" t="s">
        <v>115</v>
      </c>
      <c r="C65" s="38" t="s">
        <v>85</v>
      </c>
      <c r="D65" s="39">
        <v>-91125</v>
      </c>
      <c r="E65" s="39">
        <v>0</v>
      </c>
      <c r="F65" s="39">
        <v>0</v>
      </c>
      <c r="G65" s="39">
        <v>0</v>
      </c>
      <c r="H65" s="39">
        <v>0</v>
      </c>
      <c r="I65" s="39">
        <v>0</v>
      </c>
      <c r="J65" s="39">
        <v>0</v>
      </c>
      <c r="K65" s="39">
        <v>0</v>
      </c>
      <c r="L65" s="39">
        <v>0</v>
      </c>
      <c r="M65" s="39">
        <v>0</v>
      </c>
      <c r="N65" s="40">
        <f>SUM(D65:M65)</f>
        <v>-91125</v>
      </c>
    </row>
    <row r="66" spans="2:14" ht="25.5">
      <c r="B66" s="52" t="s">
        <v>115</v>
      </c>
      <c r="C66" s="38" t="s">
        <v>86</v>
      </c>
      <c r="D66" s="39">
        <v>28147.5</v>
      </c>
      <c r="E66" s="39">
        <v>0</v>
      </c>
      <c r="F66" s="39">
        <v>0</v>
      </c>
      <c r="G66" s="39">
        <v>0</v>
      </c>
      <c r="H66" s="39">
        <v>0</v>
      </c>
      <c r="I66" s="39">
        <v>0</v>
      </c>
      <c r="J66" s="39">
        <v>0</v>
      </c>
      <c r="K66" s="39">
        <v>0</v>
      </c>
      <c r="L66" s="39">
        <v>0</v>
      </c>
      <c r="M66" s="39">
        <v>0</v>
      </c>
      <c r="N66" s="40">
        <f>SUM(D66:M66)</f>
        <v>28147.5</v>
      </c>
    </row>
    <row r="67" spans="2:14" ht="38.25">
      <c r="B67" s="52" t="s">
        <v>115</v>
      </c>
      <c r="C67" s="38" t="s">
        <v>96</v>
      </c>
      <c r="D67" s="39">
        <v>-133650</v>
      </c>
      <c r="E67" s="39">
        <v>0</v>
      </c>
      <c r="F67" s="39">
        <v>0</v>
      </c>
      <c r="G67" s="39">
        <v>0</v>
      </c>
      <c r="H67" s="39">
        <v>0</v>
      </c>
      <c r="I67" s="39">
        <v>0</v>
      </c>
      <c r="J67" s="39">
        <v>0</v>
      </c>
      <c r="K67" s="39">
        <v>0</v>
      </c>
      <c r="L67" s="39">
        <v>0</v>
      </c>
      <c r="M67" s="39">
        <v>0</v>
      </c>
      <c r="N67" s="40">
        <f aca="true" t="shared" si="4" ref="N67:N82">SUM(D67:M67)</f>
        <v>-133650</v>
      </c>
    </row>
    <row r="68" spans="2:14" ht="51">
      <c r="B68" s="52" t="s">
        <v>115</v>
      </c>
      <c r="C68" s="38" t="s">
        <v>109</v>
      </c>
      <c r="D68" s="39">
        <v>-1873125</v>
      </c>
      <c r="E68" s="39">
        <v>0</v>
      </c>
      <c r="F68" s="39">
        <v>0</v>
      </c>
      <c r="G68" s="39">
        <v>0</v>
      </c>
      <c r="H68" s="39">
        <v>0</v>
      </c>
      <c r="I68" s="39">
        <v>0</v>
      </c>
      <c r="J68" s="39">
        <v>0</v>
      </c>
      <c r="K68" s="39">
        <v>0</v>
      </c>
      <c r="L68" s="39">
        <v>0</v>
      </c>
      <c r="M68" s="39">
        <v>0</v>
      </c>
      <c r="N68" s="40">
        <f t="shared" si="4"/>
        <v>-1873125</v>
      </c>
    </row>
    <row r="69" spans="2:14" ht="38.25">
      <c r="B69" s="52" t="s">
        <v>116</v>
      </c>
      <c r="C69" s="38" t="s">
        <v>111</v>
      </c>
      <c r="D69" s="39">
        <v>0</v>
      </c>
      <c r="E69" s="39">
        <v>0</v>
      </c>
      <c r="F69" s="39">
        <v>0</v>
      </c>
      <c r="G69" s="39">
        <v>-78440</v>
      </c>
      <c r="H69" s="39">
        <v>-27560</v>
      </c>
      <c r="I69" s="39">
        <v>0</v>
      </c>
      <c r="J69" s="39">
        <v>0</v>
      </c>
      <c r="K69" s="39">
        <v>0</v>
      </c>
      <c r="L69" s="39">
        <v>0</v>
      </c>
      <c r="M69" s="39">
        <v>0</v>
      </c>
      <c r="N69" s="40">
        <f t="shared" si="4"/>
        <v>-106000</v>
      </c>
    </row>
    <row r="70" spans="2:14" ht="12.75">
      <c r="B70" s="52" t="s">
        <v>115</v>
      </c>
      <c r="C70" s="38" t="s">
        <v>72</v>
      </c>
      <c r="D70" s="25">
        <v>10629.35</v>
      </c>
      <c r="E70" s="39">
        <v>0</v>
      </c>
      <c r="F70" s="39">
        <v>0</v>
      </c>
      <c r="G70" s="39">
        <v>0</v>
      </c>
      <c r="H70" s="39">
        <v>0</v>
      </c>
      <c r="I70" s="39">
        <v>0</v>
      </c>
      <c r="J70" s="39">
        <v>0</v>
      </c>
      <c r="K70" s="39">
        <v>0</v>
      </c>
      <c r="L70" s="39">
        <v>0</v>
      </c>
      <c r="M70" s="39">
        <v>0</v>
      </c>
      <c r="N70" s="40">
        <f t="shared" si="4"/>
        <v>10629.35</v>
      </c>
    </row>
    <row r="71" spans="2:14" ht="25.5">
      <c r="B71" s="52" t="s">
        <v>115</v>
      </c>
      <c r="C71" s="38" t="s">
        <v>73</v>
      </c>
      <c r="D71" s="39">
        <v>90874</v>
      </c>
      <c r="E71" s="39">
        <v>0</v>
      </c>
      <c r="F71" s="39">
        <v>0</v>
      </c>
      <c r="G71" s="39">
        <v>0</v>
      </c>
      <c r="H71" s="39">
        <v>0</v>
      </c>
      <c r="I71" s="39">
        <v>0</v>
      </c>
      <c r="J71" s="39">
        <v>0</v>
      </c>
      <c r="K71" s="39">
        <v>0</v>
      </c>
      <c r="L71" s="39">
        <v>0</v>
      </c>
      <c r="M71" s="39">
        <v>0</v>
      </c>
      <c r="N71" s="40">
        <f t="shared" si="4"/>
        <v>90874</v>
      </c>
    </row>
    <row r="72" spans="2:14" ht="12.75">
      <c r="B72" s="52" t="s">
        <v>115</v>
      </c>
      <c r="C72" s="38" t="s">
        <v>87</v>
      </c>
      <c r="D72" s="39">
        <v>2232</v>
      </c>
      <c r="E72" s="39">
        <v>0</v>
      </c>
      <c r="F72" s="39">
        <v>0</v>
      </c>
      <c r="G72" s="39">
        <v>0</v>
      </c>
      <c r="H72" s="39">
        <v>0</v>
      </c>
      <c r="I72" s="39">
        <v>0</v>
      </c>
      <c r="J72" s="39">
        <v>0</v>
      </c>
      <c r="K72" s="39">
        <v>0</v>
      </c>
      <c r="L72" s="39">
        <v>0</v>
      </c>
      <c r="M72" s="39">
        <v>0</v>
      </c>
      <c r="N72" s="40">
        <f t="shared" si="4"/>
        <v>2232</v>
      </c>
    </row>
    <row r="73" spans="2:14" ht="25.5">
      <c r="B73" s="52" t="s">
        <v>116</v>
      </c>
      <c r="C73" s="38" t="s">
        <v>97</v>
      </c>
      <c r="D73" s="39">
        <v>1220.18</v>
      </c>
      <c r="E73" s="39">
        <v>0</v>
      </c>
      <c r="F73" s="39">
        <v>0</v>
      </c>
      <c r="G73" s="39">
        <v>902.9200000000001</v>
      </c>
      <c r="H73" s="39">
        <v>317.26</v>
      </c>
      <c r="I73" s="39">
        <v>0</v>
      </c>
      <c r="J73" s="39">
        <v>0</v>
      </c>
      <c r="K73" s="39">
        <v>0</v>
      </c>
      <c r="L73" s="39">
        <v>0</v>
      </c>
      <c r="M73" s="39">
        <v>0</v>
      </c>
      <c r="N73" s="40">
        <f t="shared" si="4"/>
        <v>2440.3600000000006</v>
      </c>
    </row>
    <row r="74" spans="2:14" ht="25.5">
      <c r="B74" s="52" t="s">
        <v>116</v>
      </c>
      <c r="C74" s="38" t="s">
        <v>98</v>
      </c>
      <c r="D74" s="39">
        <v>432319.3199999999</v>
      </c>
      <c r="E74" s="39">
        <v>0</v>
      </c>
      <c r="F74" s="39">
        <v>0</v>
      </c>
      <c r="G74" s="39">
        <v>0</v>
      </c>
      <c r="H74" s="39">
        <v>0</v>
      </c>
      <c r="I74" s="39">
        <v>0</v>
      </c>
      <c r="J74" s="39">
        <v>0</v>
      </c>
      <c r="K74" s="39">
        <v>0</v>
      </c>
      <c r="L74" s="39">
        <v>0</v>
      </c>
      <c r="M74" s="39">
        <v>0</v>
      </c>
      <c r="N74" s="40">
        <f t="shared" si="4"/>
        <v>432319.3199999999</v>
      </c>
    </row>
    <row r="75" spans="2:14" ht="25.5">
      <c r="B75" s="52" t="s">
        <v>116</v>
      </c>
      <c r="C75" s="38" t="s">
        <v>99</v>
      </c>
      <c r="D75" s="39">
        <v>25648.02</v>
      </c>
      <c r="E75" s="39">
        <v>0</v>
      </c>
      <c r="F75" s="39">
        <v>0</v>
      </c>
      <c r="G75" s="39">
        <v>0</v>
      </c>
      <c r="H75" s="39">
        <v>0</v>
      </c>
      <c r="I75" s="39">
        <v>0</v>
      </c>
      <c r="J75" s="39">
        <v>0</v>
      </c>
      <c r="K75" s="39">
        <v>0</v>
      </c>
      <c r="L75" s="39">
        <v>0</v>
      </c>
      <c r="M75" s="39">
        <v>0</v>
      </c>
      <c r="N75" s="40">
        <f t="shared" si="4"/>
        <v>25648.02</v>
      </c>
    </row>
    <row r="76" spans="2:14" ht="25.5">
      <c r="B76" s="52" t="s">
        <v>116</v>
      </c>
      <c r="C76" s="38" t="s">
        <v>100</v>
      </c>
      <c r="D76" s="39">
        <v>-6000</v>
      </c>
      <c r="E76" s="39">
        <v>0</v>
      </c>
      <c r="F76" s="39">
        <v>0</v>
      </c>
      <c r="G76" s="39">
        <v>0</v>
      </c>
      <c r="H76" s="39">
        <v>0</v>
      </c>
      <c r="I76" s="39">
        <v>0</v>
      </c>
      <c r="J76" s="39">
        <v>0</v>
      </c>
      <c r="K76" s="39">
        <v>0</v>
      </c>
      <c r="L76" s="39">
        <v>0</v>
      </c>
      <c r="M76" s="39">
        <v>0</v>
      </c>
      <c r="N76" s="40">
        <f t="shared" si="4"/>
        <v>-6000</v>
      </c>
    </row>
    <row r="77" spans="2:14" ht="25.5">
      <c r="B77" s="52" t="s">
        <v>116</v>
      </c>
      <c r="C77" s="38" t="s">
        <v>101</v>
      </c>
      <c r="D77" s="39">
        <v>56000</v>
      </c>
      <c r="E77" s="39">
        <v>0</v>
      </c>
      <c r="F77" s="39">
        <v>0</v>
      </c>
      <c r="G77" s="39">
        <v>0</v>
      </c>
      <c r="H77" s="39">
        <v>0</v>
      </c>
      <c r="I77" s="39">
        <v>0</v>
      </c>
      <c r="J77" s="39">
        <v>0</v>
      </c>
      <c r="K77" s="39">
        <v>0</v>
      </c>
      <c r="L77" s="39">
        <v>0</v>
      </c>
      <c r="M77" s="39">
        <v>0</v>
      </c>
      <c r="N77" s="40">
        <f t="shared" si="4"/>
        <v>56000</v>
      </c>
    </row>
    <row r="78" spans="2:14" ht="25.5">
      <c r="B78" s="52" t="s">
        <v>116</v>
      </c>
      <c r="C78" s="38" t="s">
        <v>102</v>
      </c>
      <c r="D78" s="39">
        <v>-2682</v>
      </c>
      <c r="E78" s="39">
        <v>0</v>
      </c>
      <c r="F78" s="39">
        <v>0</v>
      </c>
      <c r="G78" s="39">
        <v>0</v>
      </c>
      <c r="H78" s="39">
        <v>0</v>
      </c>
      <c r="I78" s="39">
        <v>0</v>
      </c>
      <c r="J78" s="39">
        <v>0</v>
      </c>
      <c r="K78" s="39">
        <v>0</v>
      </c>
      <c r="L78" s="39">
        <v>0</v>
      </c>
      <c r="M78" s="39">
        <v>0</v>
      </c>
      <c r="N78" s="40">
        <f t="shared" si="4"/>
        <v>-2682</v>
      </c>
    </row>
    <row r="79" spans="2:14" ht="25.5">
      <c r="B79" s="52" t="s">
        <v>116</v>
      </c>
      <c r="C79" s="38" t="s">
        <v>103</v>
      </c>
      <c r="D79" s="39">
        <v>-4387</v>
      </c>
      <c r="E79" s="39">
        <v>0</v>
      </c>
      <c r="F79" s="39">
        <v>0</v>
      </c>
      <c r="G79" s="39">
        <v>0</v>
      </c>
      <c r="H79" s="39">
        <v>0</v>
      </c>
      <c r="I79" s="39">
        <v>0</v>
      </c>
      <c r="J79" s="39">
        <v>0</v>
      </c>
      <c r="K79" s="39">
        <v>0</v>
      </c>
      <c r="L79" s="39">
        <v>0</v>
      </c>
      <c r="M79" s="39">
        <v>0</v>
      </c>
      <c r="N79" s="40">
        <f t="shared" si="4"/>
        <v>-4387</v>
      </c>
    </row>
    <row r="80" spans="2:14" ht="25.5">
      <c r="B80" s="52" t="s">
        <v>116</v>
      </c>
      <c r="C80" s="38" t="s">
        <v>104</v>
      </c>
      <c r="D80" s="39">
        <v>-103840</v>
      </c>
      <c r="E80" s="39">
        <v>0</v>
      </c>
      <c r="F80" s="39">
        <v>0</v>
      </c>
      <c r="G80" s="39">
        <v>0</v>
      </c>
      <c r="H80" s="39">
        <v>0</v>
      </c>
      <c r="I80" s="39">
        <v>0</v>
      </c>
      <c r="J80" s="39">
        <v>0</v>
      </c>
      <c r="K80" s="39">
        <v>0</v>
      </c>
      <c r="L80" s="39">
        <v>0</v>
      </c>
      <c r="M80" s="39">
        <v>0</v>
      </c>
      <c r="N80" s="40">
        <f t="shared" si="4"/>
        <v>-103840</v>
      </c>
    </row>
    <row r="81" spans="2:14" ht="38.25">
      <c r="B81" s="52" t="s">
        <v>116</v>
      </c>
      <c r="C81" s="38" t="s">
        <v>105</v>
      </c>
      <c r="D81" s="39">
        <v>-131625</v>
      </c>
      <c r="E81" s="39">
        <v>0</v>
      </c>
      <c r="F81" s="39">
        <v>0</v>
      </c>
      <c r="G81" s="39">
        <v>0</v>
      </c>
      <c r="H81" s="39">
        <v>0</v>
      </c>
      <c r="I81" s="39">
        <v>0</v>
      </c>
      <c r="J81" s="39">
        <v>0</v>
      </c>
      <c r="K81" s="39">
        <v>0</v>
      </c>
      <c r="L81" s="39">
        <v>0</v>
      </c>
      <c r="M81" s="39">
        <v>0</v>
      </c>
      <c r="N81" s="40">
        <f t="shared" si="4"/>
        <v>-131625</v>
      </c>
    </row>
    <row r="82" spans="2:14" ht="38.25">
      <c r="B82" s="52" t="s">
        <v>116</v>
      </c>
      <c r="C82" s="41" t="s">
        <v>74</v>
      </c>
      <c r="D82" s="39">
        <v>0</v>
      </c>
      <c r="E82" s="39">
        <v>0</v>
      </c>
      <c r="F82" s="39">
        <v>0</v>
      </c>
      <c r="G82" s="39">
        <v>0</v>
      </c>
      <c r="H82" s="39">
        <v>0</v>
      </c>
      <c r="I82" s="39">
        <v>0</v>
      </c>
      <c r="J82" s="39">
        <v>0</v>
      </c>
      <c r="K82" s="39">
        <v>0</v>
      </c>
      <c r="L82" s="39">
        <v>28332.54</v>
      </c>
      <c r="M82" s="39">
        <v>60855.19</v>
      </c>
      <c r="N82" s="40">
        <f t="shared" si="4"/>
        <v>89187.73000000001</v>
      </c>
    </row>
    <row r="83" spans="2:14" ht="12.75">
      <c r="B83" s="53"/>
      <c r="C83" s="7" t="s">
        <v>65</v>
      </c>
      <c r="D83" s="6">
        <f aca="true" t="shared" si="5" ref="D83:N83">SUM(D64:D82)</f>
        <v>-1243738.6300000001</v>
      </c>
      <c r="E83" s="6">
        <f t="shared" si="5"/>
        <v>0</v>
      </c>
      <c r="F83" s="6">
        <f t="shared" si="5"/>
        <v>0</v>
      </c>
      <c r="G83" s="6">
        <f t="shared" si="5"/>
        <v>-77537.08</v>
      </c>
      <c r="H83" s="6">
        <f t="shared" si="5"/>
        <v>-27242.74</v>
      </c>
      <c r="I83" s="6">
        <f t="shared" si="5"/>
        <v>0</v>
      </c>
      <c r="J83" s="6">
        <f t="shared" si="5"/>
        <v>0</v>
      </c>
      <c r="K83" s="6">
        <f t="shared" si="5"/>
        <v>0</v>
      </c>
      <c r="L83" s="6">
        <f t="shared" si="5"/>
        <v>28332.54</v>
      </c>
      <c r="M83" s="6">
        <f t="shared" si="5"/>
        <v>60855.19</v>
      </c>
      <c r="N83" s="9">
        <f t="shared" si="5"/>
        <v>-1259330.72</v>
      </c>
    </row>
    <row r="84" spans="2:14" ht="12.75">
      <c r="B84" s="54"/>
      <c r="C84" s="42"/>
      <c r="D84" s="43"/>
      <c r="E84" s="43"/>
      <c r="F84" s="43"/>
      <c r="G84" s="43"/>
      <c r="H84" s="43"/>
      <c r="I84" s="43"/>
      <c r="J84" s="43"/>
      <c r="K84" s="2" t="s">
        <v>1</v>
      </c>
      <c r="L84" s="2"/>
      <c r="M84" s="10"/>
      <c r="N84" s="4"/>
    </row>
    <row r="85" spans="2:15" ht="12.75">
      <c r="B85" s="53"/>
      <c r="C85" s="3" t="s">
        <v>75</v>
      </c>
      <c r="D85" s="6">
        <f aca="true" t="shared" si="6" ref="D85:N85">+D83+D61</f>
        <v>-9370282.5</v>
      </c>
      <c r="E85" s="6">
        <f t="shared" si="6"/>
        <v>-4844033.12</v>
      </c>
      <c r="F85" s="6">
        <f t="shared" si="6"/>
        <v>-15760678.110000003</v>
      </c>
      <c r="G85" s="6">
        <f t="shared" si="6"/>
        <v>-2036852.5500000005</v>
      </c>
      <c r="H85" s="6">
        <f t="shared" si="6"/>
        <v>-1154527.8699999996</v>
      </c>
      <c r="I85" s="6">
        <f t="shared" si="6"/>
        <v>-22209573.569999997</v>
      </c>
      <c r="J85" s="6">
        <f t="shared" si="6"/>
        <v>-8005386.319999999</v>
      </c>
      <c r="K85" s="6">
        <f t="shared" si="6"/>
        <v>-1575980</v>
      </c>
      <c r="L85" s="6">
        <f t="shared" si="6"/>
        <v>0</v>
      </c>
      <c r="M85" s="6">
        <f t="shared" si="6"/>
        <v>0</v>
      </c>
      <c r="N85" s="9">
        <f t="shared" si="6"/>
        <v>-64957314.04000001</v>
      </c>
      <c r="O85" s="5" t="str">
        <f>"Ref "&amp;'Lead Sheet'!$J$1</f>
        <v>Ref 3.6</v>
      </c>
    </row>
    <row r="86" spans="1:15" ht="25.5">
      <c r="A86" s="120"/>
      <c r="B86" s="121" t="s">
        <v>115</v>
      </c>
      <c r="C86" s="122" t="s">
        <v>113</v>
      </c>
      <c r="D86" s="123">
        <f aca="true" t="shared" si="7" ref="D86:M86">SUMIF($B$64:$B$82,$B$86,D$64:D$82)</f>
        <v>-1510392.15</v>
      </c>
      <c r="E86" s="123">
        <f t="shared" si="7"/>
        <v>0</v>
      </c>
      <c r="F86" s="123">
        <f t="shared" si="7"/>
        <v>0</v>
      </c>
      <c r="G86" s="123">
        <f t="shared" si="7"/>
        <v>0</v>
      </c>
      <c r="H86" s="123">
        <f t="shared" si="7"/>
        <v>0</v>
      </c>
      <c r="I86" s="123">
        <f t="shared" si="7"/>
        <v>0</v>
      </c>
      <c r="J86" s="123">
        <f t="shared" si="7"/>
        <v>0</v>
      </c>
      <c r="K86" s="123">
        <f t="shared" si="7"/>
        <v>0</v>
      </c>
      <c r="L86" s="123">
        <f t="shared" si="7"/>
        <v>0</v>
      </c>
      <c r="M86" s="123">
        <f t="shared" si="7"/>
        <v>0</v>
      </c>
      <c r="N86" s="124">
        <f>SUM(D86:M86)</f>
        <v>-1510392.15</v>
      </c>
      <c r="O86" s="5" t="str">
        <f>"Ref "&amp;'Lead Sheet'!$J$1</f>
        <v>Ref 3.6</v>
      </c>
    </row>
    <row r="87" spans="1:15" ht="25.5">
      <c r="A87" s="120"/>
      <c r="B87" s="121" t="s">
        <v>116</v>
      </c>
      <c r="C87" s="122" t="s">
        <v>114</v>
      </c>
      <c r="D87" s="123">
        <f aca="true" t="shared" si="8" ref="D87:M87">SUMIF($B$64:$B$82,$B$87,D$64:D$82)</f>
        <v>266653.5199999999</v>
      </c>
      <c r="E87" s="123">
        <f t="shared" si="8"/>
        <v>0</v>
      </c>
      <c r="F87" s="123">
        <f t="shared" si="8"/>
        <v>0</v>
      </c>
      <c r="G87" s="123">
        <f t="shared" si="8"/>
        <v>-77537.08</v>
      </c>
      <c r="H87" s="123">
        <f t="shared" si="8"/>
        <v>-27242.74</v>
      </c>
      <c r="I87" s="123">
        <f t="shared" si="8"/>
        <v>0</v>
      </c>
      <c r="J87" s="123">
        <f t="shared" si="8"/>
        <v>0</v>
      </c>
      <c r="K87" s="123">
        <f t="shared" si="8"/>
        <v>0</v>
      </c>
      <c r="L87" s="123">
        <f t="shared" si="8"/>
        <v>28332.54</v>
      </c>
      <c r="M87" s="123">
        <f t="shared" si="8"/>
        <v>60855.19</v>
      </c>
      <c r="N87" s="124">
        <f>SUM(D87:M87)</f>
        <v>251061.4299999999</v>
      </c>
      <c r="O87" s="5" t="str">
        <f>"Ref "&amp;'Lead Sheet'!$J$1</f>
        <v>Ref 3.6</v>
      </c>
    </row>
    <row r="88" spans="2:15" ht="12.75">
      <c r="B88" s="55"/>
      <c r="C88" s="7" t="s">
        <v>76</v>
      </c>
      <c r="D88" s="6">
        <f aca="true" t="shared" si="9" ref="D88:N88">SUM(D86:D87)</f>
        <v>-1243738.63</v>
      </c>
      <c r="E88" s="6">
        <f t="shared" si="9"/>
        <v>0</v>
      </c>
      <c r="F88" s="6">
        <f t="shared" si="9"/>
        <v>0</v>
      </c>
      <c r="G88" s="6">
        <f t="shared" si="9"/>
        <v>-77537.08</v>
      </c>
      <c r="H88" s="6">
        <f t="shared" si="9"/>
        <v>-27242.74</v>
      </c>
      <c r="I88" s="6">
        <f t="shared" si="9"/>
        <v>0</v>
      </c>
      <c r="J88" s="4">
        <f t="shared" si="9"/>
        <v>0</v>
      </c>
      <c r="K88" s="6">
        <f t="shared" si="9"/>
        <v>0</v>
      </c>
      <c r="L88" s="6">
        <f t="shared" si="9"/>
        <v>28332.54</v>
      </c>
      <c r="M88" s="6">
        <f t="shared" si="9"/>
        <v>60855.19</v>
      </c>
      <c r="N88" s="9">
        <f t="shared" si="9"/>
        <v>-1259330.72</v>
      </c>
      <c r="O88" s="5" t="str">
        <f>"Ref "&amp;'Lead Sheet'!$J$1</f>
        <v>Ref 3.6</v>
      </c>
    </row>
    <row r="89" spans="2:14" ht="12.75">
      <c r="B89" s="56"/>
      <c r="C89" s="44"/>
      <c r="D89" s="45"/>
      <c r="J89" s="5" t="str">
        <f>"Ref "&amp;'Lead Sheet'!$J$1</f>
        <v>Ref 3.6</v>
      </c>
      <c r="N89" s="5"/>
    </row>
    <row r="90" spans="2:13" ht="12.75">
      <c r="B90" s="56"/>
      <c r="C90" s="44"/>
      <c r="D90" s="45">
        <v>-1243738.63</v>
      </c>
      <c r="J90" s="46"/>
      <c r="K90" s="47"/>
      <c r="L90" s="47"/>
      <c r="M90" s="47"/>
    </row>
    <row r="91" ht="12.75">
      <c r="D91" s="25"/>
    </row>
    <row r="92" ht="12.75">
      <c r="D92" s="25"/>
    </row>
    <row r="93" ht="12.75">
      <c r="D93" s="24"/>
    </row>
    <row r="94" ht="12.75">
      <c r="D94" s="48"/>
    </row>
    <row r="95" ht="12.75">
      <c r="D95" s="24"/>
    </row>
    <row r="96" ht="12.75">
      <c r="D96" s="48"/>
    </row>
    <row r="97" ht="12.75">
      <c r="D97" s="24"/>
    </row>
    <row r="98" ht="12.75">
      <c r="D98" s="24"/>
    </row>
    <row r="99" ht="12.75">
      <c r="D99" s="49"/>
    </row>
    <row r="100" ht="12.75">
      <c r="D100" s="24"/>
    </row>
    <row r="101" ht="12.75">
      <c r="D101" s="48"/>
    </row>
    <row r="102" ht="12.75">
      <c r="D102" s="24"/>
    </row>
    <row r="103" ht="12.75">
      <c r="D103" s="24"/>
    </row>
  </sheetData>
  <sheetProtection/>
  <printOptions horizontalCentered="1"/>
  <pageMargins left="0.25" right="0.25" top="1" bottom="0.78" header="0.5" footer="0.5"/>
  <pageSetup fitToHeight="2" horizontalDpi="600" verticalDpi="600" orientation="landscape" scale="56" r:id="rId1"/>
  <headerFooter alignWithMargins="0">
    <oddFooter>&amp;C&amp;12Page 3.6.&amp;P
</oddFooter>
  </headerFooter>
  <rowBreaks count="1" manualBreakCount="1">
    <brk id="62" max="14" man="1"/>
  </rowBreaks>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B14" sqref="B14:C14"/>
    </sheetView>
  </sheetViews>
  <sheetFormatPr defaultColWidth="9.140625" defaultRowHeight="12.75"/>
  <cols>
    <col min="2" max="2" width="10.28125" style="0" bestFit="1" customWidth="1"/>
    <col min="3" max="3" width="11.28125" style="0" bestFit="1" customWidth="1"/>
    <col min="4" max="4" width="10.28125" style="0" bestFit="1" customWidth="1"/>
    <col min="5" max="6" width="11.28125" style="0" bestFit="1" customWidth="1"/>
  </cols>
  <sheetData>
    <row r="1" spans="1:3" ht="12.75">
      <c r="A1">
        <v>2009</v>
      </c>
      <c r="B1" s="126">
        <v>505962</v>
      </c>
      <c r="C1" s="126">
        <v>505964</v>
      </c>
    </row>
    <row r="2" spans="1:6" ht="12.75">
      <c r="A2">
        <v>1</v>
      </c>
      <c r="B2" s="125">
        <v>4224.16</v>
      </c>
      <c r="C2" s="125">
        <v>7213.41</v>
      </c>
      <c r="D2" s="125"/>
      <c r="E2" s="125"/>
      <c r="F2" s="125"/>
    </row>
    <row r="3" spans="1:6" ht="12.75">
      <c r="A3">
        <v>2</v>
      </c>
      <c r="B3" s="125">
        <v>2661.55</v>
      </c>
      <c r="C3" s="125">
        <v>6443.49</v>
      </c>
      <c r="D3" s="125"/>
      <c r="E3" s="125"/>
      <c r="F3" s="125"/>
    </row>
    <row r="4" spans="1:6" ht="12.75">
      <c r="A4">
        <v>3</v>
      </c>
      <c r="B4" s="125">
        <v>2214.14</v>
      </c>
      <c r="C4" s="125">
        <v>3645.75</v>
      </c>
      <c r="D4" s="125"/>
      <c r="E4" s="125"/>
      <c r="F4" s="125"/>
    </row>
    <row r="5" spans="1:6" ht="12.75">
      <c r="A5">
        <v>4</v>
      </c>
      <c r="B5" s="125">
        <v>3054.53</v>
      </c>
      <c r="C5" s="125">
        <v>4518.49</v>
      </c>
      <c r="D5" s="125"/>
      <c r="E5" s="125"/>
      <c r="F5" s="125"/>
    </row>
    <row r="6" spans="1:6" ht="12.75">
      <c r="A6">
        <v>5</v>
      </c>
      <c r="B6" s="125">
        <v>311.26</v>
      </c>
      <c r="C6" s="125">
        <v>4857.2</v>
      </c>
      <c r="D6" s="125"/>
      <c r="E6" s="125"/>
      <c r="F6" s="125"/>
    </row>
    <row r="7" spans="1:6" ht="12.75">
      <c r="A7">
        <v>6</v>
      </c>
      <c r="B7" s="129">
        <v>4962.86</v>
      </c>
      <c r="C7" s="129">
        <v>3692.57</v>
      </c>
      <c r="D7" s="125"/>
      <c r="E7" s="125"/>
      <c r="F7" s="125"/>
    </row>
    <row r="8" spans="1:6" ht="12.75">
      <c r="A8">
        <v>7</v>
      </c>
      <c r="B8" s="125">
        <v>3161</v>
      </c>
      <c r="C8" s="125">
        <v>2754.56</v>
      </c>
      <c r="D8" s="125"/>
      <c r="E8" s="125"/>
      <c r="F8" s="125"/>
    </row>
    <row r="9" spans="1:6" ht="12.75">
      <c r="A9">
        <v>8</v>
      </c>
      <c r="B9" s="125">
        <v>1381.79</v>
      </c>
      <c r="C9" s="125">
        <v>4541.77</v>
      </c>
      <c r="D9" s="125"/>
      <c r="E9" s="125"/>
      <c r="F9" s="125"/>
    </row>
    <row r="10" spans="1:6" ht="12.75">
      <c r="A10">
        <v>9</v>
      </c>
      <c r="B10" s="125">
        <v>2318.06</v>
      </c>
      <c r="C10" s="125">
        <v>5730.84</v>
      </c>
      <c r="D10" s="125"/>
      <c r="E10" s="125"/>
      <c r="F10" s="125"/>
    </row>
    <row r="11" spans="1:6" ht="12.75">
      <c r="A11">
        <v>10</v>
      </c>
      <c r="B11" s="125">
        <v>1089.43</v>
      </c>
      <c r="C11" s="125">
        <v>3804.98</v>
      </c>
      <c r="D11" s="125"/>
      <c r="E11" s="125"/>
      <c r="F11" s="125"/>
    </row>
    <row r="12" spans="1:6" ht="12.75">
      <c r="A12">
        <v>11</v>
      </c>
      <c r="B12" s="125">
        <v>1400.22</v>
      </c>
      <c r="C12" s="125">
        <v>5392.69</v>
      </c>
      <c r="D12" s="125"/>
      <c r="E12" s="125"/>
      <c r="F12" s="125"/>
    </row>
    <row r="13" spans="1:6" ht="12.75">
      <c r="A13" s="130">
        <v>12</v>
      </c>
      <c r="B13" s="127">
        <v>1553.5</v>
      </c>
      <c r="C13" s="127">
        <v>8257.47</v>
      </c>
      <c r="D13" s="125"/>
      <c r="E13" s="125"/>
      <c r="F13" s="125"/>
    </row>
    <row r="14" spans="2:6" ht="12.75">
      <c r="B14" s="125">
        <f>SUM(B2:B13)</f>
        <v>28332.500000000004</v>
      </c>
      <c r="C14" s="125">
        <f>SUM(C2:C13)</f>
        <v>60853.22000000001</v>
      </c>
      <c r="D14" s="125"/>
      <c r="E14" s="125"/>
      <c r="F14" s="125"/>
    </row>
    <row r="15" ht="12.75">
      <c r="A15" s="12" t="s">
        <v>117</v>
      </c>
    </row>
    <row r="18" ht="15">
      <c r="A18" s="128"/>
    </row>
    <row r="19" ht="15">
      <c r="A19" s="128"/>
    </row>
    <row r="20" ht="15">
      <c r="A20" s="128"/>
    </row>
    <row r="21" ht="15">
      <c r="A21" s="128"/>
    </row>
  </sheetData>
  <sheetProtection/>
  <printOptions/>
  <pageMargins left="0.7" right="0.7" top="0.75" bottom="0.75" header="0.3" footer="0.3"/>
  <pageSetup fitToHeight="1" fitToWidth="1" horizontalDpi="600" verticalDpi="600" orientation="portrait"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Lively</dc:creator>
  <cp:keywords/>
  <dc:description/>
  <cp:lastModifiedBy>R. Bryce Dalley</cp:lastModifiedBy>
  <cp:lastPrinted>2010-04-26T16:48:59Z</cp:lastPrinted>
  <dcterms:created xsi:type="dcterms:W3CDTF">2006-06-29T15:36:37Z</dcterms:created>
  <dcterms:modified xsi:type="dcterms:W3CDTF">2010-11-19T17:02:46Z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-1391073777</vt:i4>
  </property>
  <property fmtid="{D5CDD505-2E9C-101B-9397-08002B2CF9AE}" pid="3" name="_NewReviewCycle">
    <vt:lpwstr/>
  </property>
  <property fmtid="{D5CDD505-2E9C-101B-9397-08002B2CF9AE}" pid="4" name="_EmailSubject">
    <vt:lpwstr>Revenue Correcting Adj.</vt:lpwstr>
  </property>
  <property fmtid="{D5CDD505-2E9C-101B-9397-08002B2CF9AE}" pid="5" name="_AuthorEmail">
    <vt:lpwstr>Craig.Stelter@PacifiCorp.com</vt:lpwstr>
  </property>
  <property fmtid="{D5CDD505-2E9C-101B-9397-08002B2CF9AE}" pid="6" name="_AuthorEmailDisplayName">
    <vt:lpwstr>Stelter, Craig</vt:lpwstr>
  </property>
  <property fmtid="{D5CDD505-2E9C-101B-9397-08002B2CF9AE}" pid="7" name="_ReviewingToolsShownOnce">
    <vt:lpwstr/>
  </property>
  <property fmtid="{D5CDD505-2E9C-101B-9397-08002B2CF9AE}" pid="8" name="DocumentSetType">
    <vt:lpwstr>Response</vt:lpwstr>
  </property>
  <property fmtid="{D5CDD505-2E9C-101B-9397-08002B2CF9AE}" pid="9" name="IsHighlyConfidential">
    <vt:lpwstr>0</vt:lpwstr>
  </property>
  <property fmtid="{D5CDD505-2E9C-101B-9397-08002B2CF9AE}" pid="10" name="DocketNumber">
    <vt:lpwstr>100749</vt:lpwstr>
  </property>
  <property fmtid="{D5CDD505-2E9C-101B-9397-08002B2CF9AE}" pid="11" name="IsConfidential">
    <vt:lpwstr>0</vt:lpwstr>
  </property>
  <property fmtid="{D5CDD505-2E9C-101B-9397-08002B2CF9AE}" pid="12" name="Date1">
    <vt:lpwstr>2010-11-30T00:00:00Z</vt:lpwstr>
  </property>
  <property fmtid="{D5CDD505-2E9C-101B-9397-08002B2CF9AE}" pid="13" name="CaseType">
    <vt:lpwstr>Tariff Revision</vt:lpwstr>
  </property>
  <property fmtid="{D5CDD505-2E9C-101B-9397-08002B2CF9AE}" pid="14" name="OpenedDate">
    <vt:lpwstr>2010-05-04T00:00:00Z</vt:lpwstr>
  </property>
  <property fmtid="{D5CDD505-2E9C-101B-9397-08002B2CF9AE}" pid="15" name="Prefix">
    <vt:lpwstr>UE</vt:lpwstr>
  </property>
  <property fmtid="{D5CDD505-2E9C-101B-9397-08002B2CF9AE}" pid="16" name="CaseCompanyNames">
    <vt:lpwstr>Pacific Power &amp; Light Company</vt:lpwstr>
  </property>
  <property fmtid="{D5CDD505-2E9C-101B-9397-08002B2CF9AE}" pid="17" name="IndustryCode">
    <vt:lpwstr>140</vt:lpwstr>
  </property>
  <property fmtid="{D5CDD505-2E9C-101B-9397-08002B2CF9AE}" pid="18" name="CaseStatus">
    <vt:lpwstr>Closed</vt:lpwstr>
  </property>
  <property fmtid="{D5CDD505-2E9C-101B-9397-08002B2CF9AE}" pid="19" name="_docset_NoMedatataSyncRequired">
    <vt:lpwstr>False</vt:lpwstr>
  </property>
  <property fmtid="{D5CDD505-2E9C-101B-9397-08002B2CF9AE}" pid="20" name="Nickname">
    <vt:lpwstr/>
  </property>
  <property fmtid="{D5CDD505-2E9C-101B-9397-08002B2CF9AE}" pid="21" name="Process">
    <vt:lpwstr/>
  </property>
  <property fmtid="{D5CDD505-2E9C-101B-9397-08002B2CF9AE}" pid="22" name="Visibility">
    <vt:lpwstr/>
  </property>
  <property fmtid="{D5CDD505-2E9C-101B-9397-08002B2CF9AE}" pid="23" name="DocumentGroup">
    <vt:lpwstr/>
  </property>
</Properties>
</file>