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24 Cases/2404 Avista - ROR/"/>
    </mc:Choice>
  </mc:AlternateContent>
  <xr:revisionPtr revIDLastSave="538" documentId="8_{3B32B29D-2AE8-4E99-939E-35FF5374B8F7}" xr6:coauthVersionLast="47" xr6:coauthVersionMax="47" xr10:uidLastSave="{83D894A2-F4E4-4D63-AEF3-09CDDA043B96}"/>
  <bookViews>
    <workbookView xWindow="-96" yWindow="624" windowWidth="23232" windowHeight="11832" tabRatio="599" xr2:uid="{00000000-000D-0000-FFFF-FFFF00000000}"/>
  </bookViews>
  <sheets>
    <sheet name="DCP-3, P 1" sheetId="124" r:id="rId1"/>
    <sheet name="DCP-3, P 2" sheetId="97" r:id="rId2"/>
    <sheet name="DCP-3, P 3" sheetId="123" r:id="rId3"/>
    <sheet name="DCP-4, P 1" sheetId="103" r:id="rId4"/>
    <sheet name="DCP-4, P 2" sheetId="104" r:id="rId5"/>
    <sheet name="DCP-4, P 3" sheetId="105" r:id="rId6"/>
    <sheet name="DCP-5" sheetId="115" r:id="rId7"/>
    <sheet name="DCP-6, P 1" sheetId="90" r:id="rId8"/>
    <sheet name="DCP-6, P 2" sheetId="102" r:id="rId9"/>
    <sheet name="DCP-7" sheetId="111" r:id="rId10"/>
    <sheet name="DCP-8" sheetId="75" r:id="rId11"/>
    <sheet name="DCP-9, P 1" sheetId="12" r:id="rId12"/>
    <sheet name="DCP-9, P 2" sheetId="13" r:id="rId13"/>
    <sheet name="DCP-9, P 3" sheetId="14" r:id="rId14"/>
    <sheet name="DCP-9, P 4" sheetId="118" r:id="rId15"/>
    <sheet name="DCP-9, P 5" sheetId="16" r:id="rId16"/>
    <sheet name="DCP-10" sheetId="106" r:id="rId17"/>
    <sheet name="DCP-11" sheetId="39" r:id="rId18"/>
    <sheet name="DCP-12" sheetId="131" r:id="rId19"/>
    <sheet name="DCP-13, P 1" sheetId="19" r:id="rId20"/>
    <sheet name="DCP-13, P 2" sheetId="20" r:id="rId21"/>
    <sheet name="DCP-13, P 3" sheetId="130" r:id="rId22"/>
    <sheet name="DCP-14" sheetId="107" r:id="rId23"/>
    <sheet name="DCP-15,P 1" sheetId="23" r:id="rId24"/>
    <sheet name="DCP-15, P 2" sheetId="25" r:id="rId25"/>
    <sheet name="DCP-16, P 1" sheetId="129" r:id="rId26"/>
    <sheet name="DCP-16, P 2" sheetId="127" r:id="rId27"/>
    <sheet name="DCP-16, P 3" sheetId="128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22" localSheetId="18">'[1]Jun 99'!#REF!</definedName>
    <definedName name="\22" localSheetId="25">'[1]Jun 99'!#REF!</definedName>
    <definedName name="\22" localSheetId="26">'[1]Jun 99'!#REF!</definedName>
    <definedName name="\22" localSheetId="27">'[1]Jun 99'!#REF!</definedName>
    <definedName name="\22" localSheetId="0">'[1]Jun 99'!#REF!</definedName>
    <definedName name="\22" localSheetId="1">'[1]Jun 99'!#REF!</definedName>
    <definedName name="\22" localSheetId="2">'[1]Jun 99'!#REF!</definedName>
    <definedName name="\22" localSheetId="6">'[1]Jun 99'!#REF!</definedName>
    <definedName name="\22" localSheetId="8">'[1]Jun 99'!#REF!</definedName>
    <definedName name="\22" localSheetId="9">'[1]Jun 99'!#REF!</definedName>
    <definedName name="\22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8">'[1]Jun 99'!#REF!</definedName>
    <definedName name="\A" localSheetId="9">'[1]Jun 99'!#REF!</definedName>
    <definedName name="\A">'[1]Jun 99'!#REF!</definedName>
    <definedName name="\P" localSheetId="16">#REF!</definedName>
    <definedName name="\P" localSheetId="18">#REF!</definedName>
    <definedName name="\P" localSheetId="0">#REF!</definedName>
    <definedName name="\P" localSheetId="1">#REF!</definedName>
    <definedName name="\P" localSheetId="2">#REF!</definedName>
    <definedName name="\P" localSheetId="3">'DCP-4, P 1'!#REF!</definedName>
    <definedName name="\P" localSheetId="4">#REF!</definedName>
    <definedName name="\P" localSheetId="5">#REF!</definedName>
    <definedName name="\P" localSheetId="6">#REF!</definedName>
    <definedName name="\P" localSheetId="8">#REF!</definedName>
    <definedName name="\P" localSheetId="9">#REF!</definedName>
    <definedName name="\P">#REF!</definedName>
    <definedName name="\Q" localSheetId="16">#REF!</definedName>
    <definedName name="\Q" localSheetId="18">#REF!</definedName>
    <definedName name="\Q" localSheetId="0">#REF!</definedName>
    <definedName name="\Q" localSheetId="1">#REF!</definedName>
    <definedName name="\Q" localSheetId="2">#REF!</definedName>
    <definedName name="\Q" localSheetId="3">'DCP-4, P 1'!#REF!</definedName>
    <definedName name="\Q" localSheetId="4">#REF!</definedName>
    <definedName name="\Q" localSheetId="5">#REF!</definedName>
    <definedName name="\Q" localSheetId="6">#REF!</definedName>
    <definedName name="\Q" localSheetId="8">#REF!</definedName>
    <definedName name="\Q" localSheetId="9">#REF!</definedName>
    <definedName name="\Q">#REF!</definedName>
    <definedName name="\R" localSheetId="16">#REF!</definedName>
    <definedName name="\R" localSheetId="18">#REF!</definedName>
    <definedName name="\R" localSheetId="0">#REF!</definedName>
    <definedName name="\R" localSheetId="1">#REF!</definedName>
    <definedName name="\R" localSheetId="2">#REF!</definedName>
    <definedName name="\R" localSheetId="3">'DCP-4, P 1'!#REF!</definedName>
    <definedName name="\R" localSheetId="4">#REF!</definedName>
    <definedName name="\R" localSheetId="5">#REF!</definedName>
    <definedName name="\R" localSheetId="6">#REF!</definedName>
    <definedName name="\R" localSheetId="8">#REF!</definedName>
    <definedName name="\R" localSheetId="9">#REF!</definedName>
    <definedName name="\R">#REF!</definedName>
    <definedName name="\S" localSheetId="16">#REF!</definedName>
    <definedName name="\S" localSheetId="18">#REF!</definedName>
    <definedName name="\S" localSheetId="0">#REF!</definedName>
    <definedName name="\S" localSheetId="1">#REF!</definedName>
    <definedName name="\S" localSheetId="2">#REF!</definedName>
    <definedName name="\S" localSheetId="3">'DCP-4, P 1'!#REF!</definedName>
    <definedName name="\S" localSheetId="4">#REF!</definedName>
    <definedName name="\S" localSheetId="5">#REF!</definedName>
    <definedName name="\S" localSheetId="6">#REF!</definedName>
    <definedName name="\S" localSheetId="8">#REF!</definedName>
    <definedName name="\S" localSheetId="9">#REF!</definedName>
    <definedName name="\S">#REF!</definedName>
    <definedName name="\T" localSheetId="16">#REF!</definedName>
    <definedName name="\T" localSheetId="18">#REF!</definedName>
    <definedName name="\T" localSheetId="0">#REF!</definedName>
    <definedName name="\T" localSheetId="1">#REF!</definedName>
    <definedName name="\T" localSheetId="2">#REF!</definedName>
    <definedName name="\T" localSheetId="3">'DCP-4, P 1'!#REF!</definedName>
    <definedName name="\T" localSheetId="4">#REF!</definedName>
    <definedName name="\T" localSheetId="5">#REF!</definedName>
    <definedName name="\T" localSheetId="6">#REF!</definedName>
    <definedName name="\T" localSheetId="8">#REF!</definedName>
    <definedName name="\T" localSheetId="9">#REF!</definedName>
    <definedName name="\T">#REF!</definedName>
    <definedName name="\U" localSheetId="16">#REF!</definedName>
    <definedName name="\U" localSheetId="18">#REF!</definedName>
    <definedName name="\U" localSheetId="0">#REF!</definedName>
    <definedName name="\U" localSheetId="1">#REF!</definedName>
    <definedName name="\U" localSheetId="2">#REF!</definedName>
    <definedName name="\U" localSheetId="3">'DCP-4, P 1'!#REF!</definedName>
    <definedName name="\U" localSheetId="4">#REF!</definedName>
    <definedName name="\U" localSheetId="5">#REF!</definedName>
    <definedName name="\U" localSheetId="6">#REF!</definedName>
    <definedName name="\U" localSheetId="8">#REF!</definedName>
    <definedName name="\U" localSheetId="9">#REF!</definedName>
    <definedName name="\U">#REF!</definedName>
    <definedName name="__Div02">'[2]Alloc factors'!$D$12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8">'[3]WP 1-2'!#REF!</definedName>
    <definedName name="__div10" localSheetId="9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8">'[3]WP 1-2'!#REF!</definedName>
    <definedName name="__div21" localSheetId="9">'[3]WP 1-2'!#REF!</definedName>
    <definedName name="__div21">'[3]WP 1-2'!#REF!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8">#REF!</definedName>
    <definedName name="__EXH1" localSheetId="9">#REF!</definedName>
    <definedName name="__EXH1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8">#REF!</definedName>
    <definedName name="__EXH6" localSheetId="9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8">'[3]WP 1-2'!#REF!</definedName>
    <definedName name="_div10" localSheetId="3">'[3]WP 1-2'!#REF!</definedName>
    <definedName name="_div10" localSheetId="4">'[3]WP 1-2'!#REF!</definedName>
    <definedName name="_div10" localSheetId="5">'[3]WP 1-2'!#REF!</definedName>
    <definedName name="_div10" localSheetId="8">'[3]WP 1-2'!#REF!</definedName>
    <definedName name="_div10" localSheetId="9">'[3]WP 1-2'!#REF!</definedName>
    <definedName name="_div10">'[3]WP 1-2'!#REF!</definedName>
    <definedName name="_DIV12">'[4]Alloc factors'!$D$13</definedName>
    <definedName name="_div21" localSheetId="18">'[3]WP 1-2'!#REF!</definedName>
    <definedName name="_div21" localSheetId="3">'[3]WP 1-2'!#REF!</definedName>
    <definedName name="_div21" localSheetId="4">'[3]WP 1-2'!#REF!</definedName>
    <definedName name="_div21" localSheetId="5">'[3]WP 1-2'!#REF!</definedName>
    <definedName name="_div21" localSheetId="8">'[3]WP 1-2'!#REF!</definedName>
    <definedName name="_div21" localSheetId="9">'[3]WP 1-2'!#REF!</definedName>
    <definedName name="_div21">'[3]WP 1-2'!#REF!</definedName>
    <definedName name="_EXH1" localSheetId="18">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6">#REF!</definedName>
    <definedName name="_EXH1" localSheetId="8">#REF!</definedName>
    <definedName name="_EXH1" localSheetId="9">#REF!</definedName>
    <definedName name="_EXH1">#REF!</definedName>
    <definedName name="_EXH6" localSheetId="18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6">#REF!</definedName>
    <definedName name="_EXH6" localSheetId="8">#REF!</definedName>
    <definedName name="_EXH6" localSheetId="9">#REF!</definedName>
    <definedName name="_EXH6">#REF!</definedName>
    <definedName name="_Key1" localSheetId="1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Regression_Out" localSheetId="18" hidden="1">#REF!</definedName>
    <definedName name="_Regression_Out" localSheetId="9" hidden="1">#REF!</definedName>
    <definedName name="_Regression_Out" hidden="1">#REF!</definedName>
    <definedName name="_Regression_X" localSheetId="18" hidden="1">#REF!</definedName>
    <definedName name="_Regression_X" localSheetId="9" hidden="1">#REF!</definedName>
    <definedName name="_Regression_X" hidden="1">#REF!</definedName>
    <definedName name="_Regression_Y" localSheetId="18" hidden="1">#REF!</definedName>
    <definedName name="_Regression_Y" localSheetId="9" hidden="1">#REF!</definedName>
    <definedName name="_Regression_Y" hidden="1">#REF!</definedName>
    <definedName name="_Sort" localSheetId="1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hidden="1">#REF!</definedName>
    <definedName name="_swe80">[5]Input!$E$29</definedName>
    <definedName name="_ucg80">[5]Input!$E$31</definedName>
    <definedName name="a" localSheetId="16">#REF!</definedName>
    <definedName name="a" localSheetId="18">#REF!</definedName>
    <definedName name="a" localSheetId="2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8">#REF!</definedName>
    <definedName name="a" localSheetId="9">#REF!</definedName>
    <definedName name="a">#REF!</definedName>
    <definedName name="AAA" localSheetId="16">#REF!</definedName>
    <definedName name="AAA" localSheetId="18">#REF!</definedName>
    <definedName name="AAA" localSheetId="0">#REF!</definedName>
    <definedName name="AAA" localSheetId="1">#REF!</definedName>
    <definedName name="AAA" localSheetId="2">#REF!</definedName>
    <definedName name="AAA" localSheetId="3">'DCP-4, P 1'!$A$5:$J$88</definedName>
    <definedName name="AAA" localSheetId="4">#REF!</definedName>
    <definedName name="AAA" localSheetId="5">#REF!</definedName>
    <definedName name="AAA" localSheetId="6">#REF!</definedName>
    <definedName name="AAA" localSheetId="8">#REF!</definedName>
    <definedName name="AAA" localSheetId="9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6">#REF!</definedName>
    <definedName name="atmos" localSheetId="8">#REF!</definedName>
    <definedName name="atmos" localSheetId="9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16">#REF!</definedName>
    <definedName name="BBB" localSheetId="18">#REF!</definedName>
    <definedName name="BBB" localSheetId="0">#REF!</definedName>
    <definedName name="BBB" localSheetId="1">#REF!</definedName>
    <definedName name="BBB" localSheetId="2">#REF!</definedName>
    <definedName name="BBB" localSheetId="3">#REF!</definedName>
    <definedName name="BBB" localSheetId="4">'DCP-4, P 2'!$A$5:$M$88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 localSheetId="9">#REF!</definedName>
    <definedName name="BBB">#REF!</definedName>
    <definedName name="BUSUNIT">'[8]Input '!$C$9</definedName>
    <definedName name="BUTLER" localSheetId="18">#REF!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6">#REF!</definedName>
    <definedName name="BUTLER" localSheetId="8">#REF!</definedName>
    <definedName name="BUTLER" localSheetId="9">#REF!</definedName>
    <definedName name="BUTLER">#REF!</definedName>
    <definedName name="C_" localSheetId="18">'[4]Schedule 4 O&amp;M'!#REF!</definedName>
    <definedName name="C_" localSheetId="3">'[4]Schedule 4 O&amp;M'!#REF!</definedName>
    <definedName name="C_" localSheetId="4">'[4]Schedule 4 O&amp;M'!#REF!</definedName>
    <definedName name="C_" localSheetId="5">'[4]Schedule 4 O&amp;M'!#REF!</definedName>
    <definedName name="C_" localSheetId="8">'[4]Schedule 4 O&amp;M'!#REF!</definedName>
    <definedName name="C_" localSheetId="9">'[4]Schedule 4 O&amp;M'!#REF!</definedName>
    <definedName name="C_">'[4]Schedule 4 O&amp;M'!#REF!</definedName>
    <definedName name="capitalization" localSheetId="18">#REF!</definedName>
    <definedName name="capitalization" localSheetId="9">#REF!</definedName>
    <definedName name="capitalization">#REF!</definedName>
    <definedName name="CC" localSheetId="18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8">#REF!</definedName>
    <definedName name="CC" localSheetId="9">#REF!</definedName>
    <definedName name="CC">#REF!</definedName>
    <definedName name="CCC" localSheetId="16">#REF!</definedName>
    <definedName name="CCC" localSheetId="18">#REF!</definedName>
    <definedName name="CCC" localSheetId="0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'DCP-4, P 3'!$A$5:$E$87</definedName>
    <definedName name="CCC" localSheetId="6">#REF!</definedName>
    <definedName name="CCC" localSheetId="8">#REF!</definedName>
    <definedName name="CCC" localSheetId="9">#REF!</definedName>
    <definedName name="CCC">#REF!</definedName>
    <definedName name="Central_Only" localSheetId="18">'[4]Alloc factors'!#REF!</definedName>
    <definedName name="Central_Only" localSheetId="3">'[4]Alloc factors'!#REF!</definedName>
    <definedName name="Central_Only" localSheetId="4">'[4]Alloc factors'!#REF!</definedName>
    <definedName name="Central_Only" localSheetId="5">'[4]Alloc factors'!#REF!</definedName>
    <definedName name="Central_Only" localSheetId="8">'[4]Alloc factors'!#REF!</definedName>
    <definedName name="Central_Only" localSheetId="9">'[4]Alloc factors'!#REF!</definedName>
    <definedName name="Central_Only">'[4]Alloc factors'!#REF!</definedName>
    <definedName name="company" localSheetId="18">'[9]Company Groups'!#REF!</definedName>
    <definedName name="company" localSheetId="0">'[10]Company Groups'!#REF!</definedName>
    <definedName name="company" localSheetId="1">'[10]Company Groups'!#REF!</definedName>
    <definedName name="company" localSheetId="2">'[10]Company Groups'!#REF!</definedName>
    <definedName name="company" localSheetId="3">'[9]Company Groups'!#REF!</definedName>
    <definedName name="company" localSheetId="4">'[9]Company Groups'!#REF!</definedName>
    <definedName name="company" localSheetId="5">'[9]Company Groups'!#REF!</definedName>
    <definedName name="company" localSheetId="6">'[9]Company Groups'!#REF!</definedName>
    <definedName name="company" localSheetId="7">'[10]Company Groups'!#REF!</definedName>
    <definedName name="company" localSheetId="8">'[10]Company Groups'!#REF!</definedName>
    <definedName name="company" localSheetId="9">'[9]Company Groups'!#REF!</definedName>
    <definedName name="company">'[9]Company Groups'!#REF!</definedName>
    <definedName name="Cortez" localSheetId="3">'[4]Alloc factors'!#REF!</definedName>
    <definedName name="Cortez" localSheetId="4">'[4]Alloc factors'!#REF!</definedName>
    <definedName name="Cortez" localSheetId="5">'[4]Alloc factors'!#REF!</definedName>
    <definedName name="Cortez" localSheetId="8">'[4]Alloc factors'!#REF!</definedName>
    <definedName name="Cortez" localSheetId="9">'[4]Alloc factors'!#REF!</definedName>
    <definedName name="Cortez">'[4]Alloc factors'!#REF!</definedName>
    <definedName name="csDesignMode">1</definedName>
    <definedName name="customerinput" localSheetId="18">#REF!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8">#REF!</definedName>
    <definedName name="customerinput" localSheetId="9">#REF!</definedName>
    <definedName name="customerinput">#REF!</definedName>
    <definedName name="DATA">#N/A</definedName>
    <definedName name="dataset" localSheetId="18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8">#REF!</definedName>
    <definedName name="dataset" localSheetId="9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8">#REF!</definedName>
    <definedName name="date" localSheetId="9">#REF!</definedName>
    <definedName name="date">#REF!</definedName>
    <definedName name="DDD" localSheetId="18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8">#REF!</definedName>
    <definedName name="DDD" localSheetId="9">#REF!</definedName>
    <definedName name="DDD">#REF!</definedName>
    <definedName name="DEPRECIATION" localSheetId="18">'[1]Jun 99'!#REF!</definedName>
    <definedName name="DEPRECIATION" localSheetId="3">'[1]Jun 99'!#REF!</definedName>
    <definedName name="DEPRECIATION" localSheetId="4">'[1]Jun 99'!#REF!</definedName>
    <definedName name="DEPRECIATION" localSheetId="5">'[1]Jun 99'!#REF!</definedName>
    <definedName name="DEPRECIATION" localSheetId="8">'[1]Jun 99'!#REF!</definedName>
    <definedName name="DEPRECIATION" localSheetId="9">'[1]Jun 99'!#REF!</definedName>
    <definedName name="DEPRECIATION">'[1]Jun 99'!#REF!</definedName>
    <definedName name="DJInd" localSheetId="18">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6">#REF!</definedName>
    <definedName name="DJInd" localSheetId="8">#REF!</definedName>
    <definedName name="DJInd" localSheetId="9">#REF!</definedName>
    <definedName name="DJInd">#REF!</definedName>
    <definedName name="DJUtil" localSheetId="18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6">#REF!</definedName>
    <definedName name="DJUtil" localSheetId="8">#REF!</definedName>
    <definedName name="DJUtil" localSheetId="9">#REF!</definedName>
    <definedName name="DJUtil">#REF!</definedName>
    <definedName name="Durango" localSheetId="18">'[4]Alloc factors'!#REF!</definedName>
    <definedName name="Durango" localSheetId="3">'[4]Alloc factors'!#REF!</definedName>
    <definedName name="Durango" localSheetId="4">'[4]Alloc factors'!#REF!</definedName>
    <definedName name="Durango" localSheetId="5">'[4]Alloc factors'!#REF!</definedName>
    <definedName name="Durango" localSheetId="8">'[4]Alloc factors'!#REF!</definedName>
    <definedName name="Durango" localSheetId="9">'[4]Alloc factors'!#REF!</definedName>
    <definedName name="Durango">'[4]Alloc factors'!#REF!</definedName>
    <definedName name="EEE" localSheetId="18">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 localSheetId="8">#REF!</definedName>
    <definedName name="EEE" localSheetId="9">#REF!</definedName>
    <definedName name="EEE">#REF!</definedName>
    <definedName name="EV__LASTREFTIME__" hidden="1">39198.5712152778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6">#REF!</definedName>
    <definedName name="EXH1A" localSheetId="8">#REF!</definedName>
    <definedName name="EXH1A" localSheetId="9">#REF!</definedName>
    <definedName name="EXH1A">#REF!</definedName>
    <definedName name="FFF" localSheetId="18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8">#REF!</definedName>
    <definedName name="FFF" localSheetId="9">#REF!</definedName>
    <definedName name="FFF">#REF!</definedName>
    <definedName name="Fremont" localSheetId="18">'[4]Alloc factors'!#REF!</definedName>
    <definedName name="Fremont" localSheetId="3">'[4]Alloc factors'!#REF!</definedName>
    <definedName name="Fremont" localSheetId="4">'[4]Alloc factors'!#REF!</definedName>
    <definedName name="Fremont" localSheetId="5">'[4]Alloc factors'!#REF!</definedName>
    <definedName name="Fremont" localSheetId="8">'[4]Alloc factors'!#REF!</definedName>
    <definedName name="Fremont" localSheetId="9">'[4]Alloc factors'!#REF!</definedName>
    <definedName name="Fremont">'[4]Alloc factors'!#REF!</definedName>
    <definedName name="GGG" localSheetId="18">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 localSheetId="8">#REF!</definedName>
    <definedName name="GGG" localSheetId="9">#REF!</definedName>
    <definedName name="GGG">#REF!</definedName>
    <definedName name="GOEXP" localSheetId="18">'[8]Input '!#REF!</definedName>
    <definedName name="GOEXP" localSheetId="3">'[8]Input '!#REF!</definedName>
    <definedName name="GOEXP" localSheetId="4">'[8]Input '!#REF!</definedName>
    <definedName name="GOEXP" localSheetId="5">'[8]Input '!#REF!</definedName>
    <definedName name="GOEXP" localSheetId="8">'[8]Input '!#REF!</definedName>
    <definedName name="GOEXP" localSheetId="9">'[8]Input '!#REF!</definedName>
    <definedName name="GOEXP">'[8]Input '!#REF!</definedName>
    <definedName name="GOEXP_PROFORMA">'[6]DATA INPUT'!$D$53</definedName>
    <definedName name="GOPLANT" localSheetId="18">'[8]Input '!#REF!</definedName>
    <definedName name="GOPLANT" localSheetId="3">'[8]Input '!#REF!</definedName>
    <definedName name="GOPLANT" localSheetId="4">'[8]Input '!#REF!</definedName>
    <definedName name="GOPLANT" localSheetId="5">'[8]Input '!#REF!</definedName>
    <definedName name="GOPLANT" localSheetId="8">'[8]Input '!#REF!</definedName>
    <definedName name="GOPLANT" localSheetId="9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localSheetId="16" hidden="1">{"'Sheet1'!$A$1:$O$40"}</definedName>
    <definedName name="HTML_Control" localSheetId="18" hidden="1">{"'Sheet1'!$A$1:$O$40"}</definedName>
    <definedName name="HTML_Control" localSheetId="22" hidden="1">{"'Sheet1'!$A$1:$O$40"}</definedName>
    <definedName name="HTML_Control" localSheetId="25" hidden="1">{"'Sheet1'!$A$1:$O$40"}</definedName>
    <definedName name="HTML_Control" localSheetId="26" hidden="1">{"'Sheet1'!$A$1:$O$40"}</definedName>
    <definedName name="HTML_Control" localSheetId="27" hidden="1">{"'Sheet1'!$A$1:$O$40"}</definedName>
    <definedName name="HTML_Control" localSheetId="4" hidden="1">{"'Sheet1'!$A$1:$O$40"}</definedName>
    <definedName name="HTML_Control" localSheetId="5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6" hidden="1">{"'Sheet1'!$A$1:$O$40"}</definedName>
    <definedName name="jhlkqFL" localSheetId="18" hidden="1">{"'Sheet1'!$A$1:$O$40"}</definedName>
    <definedName name="jhlkqFL" localSheetId="22" hidden="1">{"'Sheet1'!$A$1:$O$40"}</definedName>
    <definedName name="jhlkqFL" localSheetId="25" hidden="1">{"'Sheet1'!$A$1:$O$40"}</definedName>
    <definedName name="jhlkqFL" localSheetId="26" hidden="1">{"'Sheet1'!$A$1:$O$40"}</definedName>
    <definedName name="jhlkqFL" localSheetId="27" hidden="1">{"'Sheet1'!$A$1:$O$40"}</definedName>
    <definedName name="jhlkqFL" localSheetId="4" hidden="1">{"'Sheet1'!$A$1:$O$40"}</definedName>
    <definedName name="jhlkqFL" localSheetId="5" hidden="1">{"'Sheet1'!$A$1:$O$40"}</definedName>
    <definedName name="jhlkqFL" hidden="1">{"'Sheet1'!$A$1:$O$40"}</definedName>
    <definedName name="JURISDICTION">'[8]Input '!$C$8</definedName>
    <definedName name="KIRK" localSheetId="18">#REF!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6">#REF!</definedName>
    <definedName name="KIRK" localSheetId="8">#REF!</definedName>
    <definedName name="KIRK" localSheetId="9">#REF!</definedName>
    <definedName name="KIRK">#REF!</definedName>
    <definedName name="Kirk_Plant" localSheetId="18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8">#REF!</definedName>
    <definedName name="Kirk_Plant" localSheetId="9">#REF!</definedName>
    <definedName name="Kirk_Plant">#REF!</definedName>
    <definedName name="LDCs" localSheetId="18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6">#REF!</definedName>
    <definedName name="LDCs" localSheetId="8">#REF!</definedName>
    <definedName name="LDCs" localSheetId="9">#REF!</definedName>
    <definedName name="LDCs">#REF!</definedName>
    <definedName name="Litigated_BaseROEs_2006" localSheetId="9">#REF!</definedName>
    <definedName name="Litigated_BaseROEs_2006">#REF!</definedName>
    <definedName name="Litigated_BaseROEs_2007" localSheetId="9">#REF!</definedName>
    <definedName name="Litigated_BaseROEs_2007">#REF!</definedName>
    <definedName name="Litigated_BaseROEs_2008" localSheetId="9">#REF!</definedName>
    <definedName name="Litigated_BaseROEs_2008">#REF!</definedName>
    <definedName name="Litigated_BaseROEs_2009" localSheetId="9">#REF!</definedName>
    <definedName name="Litigated_BaseROEs_2009">#REF!</definedName>
    <definedName name="Litigated_BaseROEs_2010" localSheetId="9">#REF!</definedName>
    <definedName name="Litigated_BaseROEs_2010">#REF!</definedName>
    <definedName name="Litigated_BaseROEs_2011" localSheetId="9">#REF!</definedName>
    <definedName name="Litigated_BaseROEs_2011">#REF!</definedName>
    <definedName name="Litigated_BaseROEs_2012" localSheetId="9">#REF!</definedName>
    <definedName name="Litigated_BaseROEs_2012">#REF!</definedName>
    <definedName name="Litigated_BaseROEs_2013" localSheetId="9">#REF!</definedName>
    <definedName name="Litigated_BaseROEs_2013">#REF!</definedName>
    <definedName name="Litigated_BaseROEs_2014" localSheetId="9">#REF!</definedName>
    <definedName name="Litigated_BaseROEs_2014">#REF!</definedName>
    <definedName name="LTD_Rate">'[8]Input '!$C$23</definedName>
    <definedName name="LTDcostrate" localSheetId="18">#REF!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8">#REF!</definedName>
    <definedName name="LTDcostrate" localSheetId="9">#REF!</definedName>
    <definedName name="LTDcostrate">#REF!</definedName>
    <definedName name="Market_Return" localSheetId="18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8">#REF!</definedName>
    <definedName name="Market_Return" localSheetId="9">#REF!</definedName>
    <definedName name="Market_Return">#REF!</definedName>
    <definedName name="Moodys" localSheetId="9">#REF!</definedName>
    <definedName name="Moodys">#REF!</definedName>
    <definedName name="MS" localSheetId="18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8">#REF!</definedName>
    <definedName name="MS" localSheetId="9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6">#REF!</definedName>
    <definedName name="MS_Plant" localSheetId="8">#REF!</definedName>
    <definedName name="MS_Plant" localSheetId="9">#REF!</definedName>
    <definedName name="MS_Plant">#REF!</definedName>
    <definedName name="NAME">#N/A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6">#REF!</definedName>
    <definedName name="NEadit" localSheetId="8">#REF!</definedName>
    <definedName name="NEadit" localSheetId="9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6">#REF!</definedName>
    <definedName name="NEadv" localSheetId="8">#REF!</definedName>
    <definedName name="NEadv" localSheetId="9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6">#REF!</definedName>
    <definedName name="NEcash" localSheetId="8">#REF!</definedName>
    <definedName name="NEcash" localSheetId="9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6">#REF!</definedName>
    <definedName name="NEcwip" localSheetId="8">#REF!</definedName>
    <definedName name="NEcwip" localSheetId="9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6">#REF!</definedName>
    <definedName name="NEdep" localSheetId="8">#REF!</definedName>
    <definedName name="NEdep" localSheetId="9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6">#REF!</definedName>
    <definedName name="NEmatsup" localSheetId="8">#REF!</definedName>
    <definedName name="NEmatsup" localSheetId="9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6">#REF!</definedName>
    <definedName name="NEplant" localSheetId="8">#REF!</definedName>
    <definedName name="NEplant" localSheetId="9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6">#REF!</definedName>
    <definedName name="NEpp" localSheetId="8">#REF!</definedName>
    <definedName name="NEpp" localSheetId="9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6">#REF!</definedName>
    <definedName name="NEstorg" localSheetId="8">#REF!</definedName>
    <definedName name="NEstorg" localSheetId="9">#REF!</definedName>
    <definedName name="NEstorg">#REF!</definedName>
    <definedName name="NW_Only" localSheetId="18">'[4]Alloc factors'!#REF!</definedName>
    <definedName name="NW_Only" localSheetId="3">'[4]Alloc factors'!#REF!</definedName>
    <definedName name="NW_Only" localSheetId="4">'[4]Alloc factors'!#REF!</definedName>
    <definedName name="NW_Only" localSheetId="5">'[4]Alloc factors'!#REF!</definedName>
    <definedName name="NW_Only" localSheetId="8">'[4]Alloc factors'!#REF!</definedName>
    <definedName name="NW_Only" localSheetId="9">'[4]Alloc factors'!#REF!</definedName>
    <definedName name="NW_Only">'[4]Alloc factors'!#REF!</definedName>
    <definedName name="NWadit" localSheetId="18">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6">#REF!</definedName>
    <definedName name="NWadit" localSheetId="8">#REF!</definedName>
    <definedName name="NWadit" localSheetId="9">#REF!</definedName>
    <definedName name="NWadit">#REF!</definedName>
    <definedName name="NWadv" localSheetId="18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6">#REF!</definedName>
    <definedName name="NWadv" localSheetId="8">#REF!</definedName>
    <definedName name="NWadv" localSheetId="9">#REF!</definedName>
    <definedName name="NWadv">#REF!</definedName>
    <definedName name="NWcash" localSheetId="18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6">#REF!</definedName>
    <definedName name="NWcash" localSheetId="8">#REF!</definedName>
    <definedName name="NWcash" localSheetId="9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6">#REF!</definedName>
    <definedName name="NWcwip" localSheetId="8">#REF!</definedName>
    <definedName name="NWcwip" localSheetId="9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6">#REF!</definedName>
    <definedName name="NWdep" localSheetId="8">#REF!</definedName>
    <definedName name="NWdep" localSheetId="9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6">#REF!</definedName>
    <definedName name="NWmatsup" localSheetId="8">#REF!</definedName>
    <definedName name="NWmatsup" localSheetId="9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6">#REF!</definedName>
    <definedName name="NWplant" localSheetId="8">#REF!</definedName>
    <definedName name="NWplant" localSheetId="9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6">#REF!</definedName>
    <definedName name="NWpp" localSheetId="8">#REF!</definedName>
    <definedName name="NWpp" localSheetId="9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6">#REF!</definedName>
    <definedName name="NWstorg" localSheetId="8">#REF!</definedName>
    <definedName name="NWstorg" localSheetId="9">#REF!</definedName>
    <definedName name="NWstorg">#REF!</definedName>
    <definedName name="PAGE1">#N/A</definedName>
    <definedName name="PAGE5" localSheetId="18">#REF!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6">#REF!</definedName>
    <definedName name="PAGE5" localSheetId="8">#REF!</definedName>
    <definedName name="PAGE5" localSheetId="9">#REF!</definedName>
    <definedName name="PAGE5">#REF!</definedName>
    <definedName name="PAGE6" localSheetId="18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6">#REF!</definedName>
    <definedName name="PAGE6" localSheetId="8">#REF!</definedName>
    <definedName name="PAGE6" localSheetId="9">#REF!</definedName>
    <definedName name="PAGE6">#REF!</definedName>
    <definedName name="PAGE7" localSheetId="18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6">#REF!</definedName>
    <definedName name="PAGE7" localSheetId="8">#REF!</definedName>
    <definedName name="PAGE7" localSheetId="9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6">#REF!</definedName>
    <definedName name="PAGE8" localSheetId="8">#REF!</definedName>
    <definedName name="PAGE8" localSheetId="9">#REF!</definedName>
    <definedName name="PAGE8">#REF!</definedName>
    <definedName name="Parent_Company" localSheetId="18">'[11]Company Groups'!$B$3</definedName>
    <definedName name="Parent_Company" localSheetId="0">'[12]Company Groups'!$B$3</definedName>
    <definedName name="Parent_Company" localSheetId="1">'[12]Company Groups'!$B$3</definedName>
    <definedName name="Parent_Company" localSheetId="2">'[12]Company Groups'!$B$3</definedName>
    <definedName name="Parent_Company" localSheetId="3">'[13]Company Groups'!$B$3</definedName>
    <definedName name="Parent_Company" localSheetId="4">'[13]Company Groups'!$B$3</definedName>
    <definedName name="Parent_Company" localSheetId="5">'[13]Company Groups'!$B$3</definedName>
    <definedName name="Parent_Company" localSheetId="6">'[12]Company Groups'!$B$3</definedName>
    <definedName name="Parent_Company" localSheetId="7">'[12]Company Groups'!$B$3</definedName>
    <definedName name="Parent_Company" localSheetId="8">'[12]Company Groups'!$B$3</definedName>
    <definedName name="Parent_Company">'[14]Company Groups'!$B$3</definedName>
    <definedName name="PPP" localSheetId="18">#REF!</definedName>
    <definedName name="PPP" localSheetId="22">'DCP-14'!$A$3:$G$76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6">#REF!</definedName>
    <definedName name="PPP" localSheetId="8">#REF!</definedName>
    <definedName name="PPP" localSheetId="9">#REF!</definedName>
    <definedName name="PPP">#REF!</definedName>
    <definedName name="_xlnm.Print_Area" localSheetId="16">#REF!</definedName>
    <definedName name="_xlnm.Print_Area" localSheetId="18">'DCP-12'!$A$1:$P$76</definedName>
    <definedName name="_xlnm.Print_Area" localSheetId="19">'DCP-13, P 1'!$A$1:$AC$39</definedName>
    <definedName name="_xlnm.Print_Area" localSheetId="20">'DCP-13, P 2'!$A$1:$Y$39</definedName>
    <definedName name="_xlnm.Print_Area" localSheetId="21">'DCP-13, P 3'!$A$1:$AF$69</definedName>
    <definedName name="_xlnm.Print_Area" localSheetId="22">#REF!</definedName>
    <definedName name="_xlnm.Print_Area" localSheetId="26">#REF!</definedName>
    <definedName name="_xlnm.Print_Area" localSheetId="27">#REF!</definedName>
    <definedName name="_xlnm.Print_Area" localSheetId="3">'DCP-4, P 1'!$A$1:$J$87</definedName>
    <definedName name="_xlnm.Print_Area" localSheetId="4">'DCP-4, P 2'!$A$1:$N$87</definedName>
    <definedName name="_xlnm.Print_Area" localSheetId="5">'DCP-4, P 3'!$A$1:$F$85</definedName>
    <definedName name="_xlnm.Print_Area" localSheetId="6">#REF!</definedName>
    <definedName name="_xlnm.Print_Area" localSheetId="8">#REF!</definedName>
    <definedName name="_xlnm.Print_Area" localSheetId="9">'DCP-7'!$A$1:$I$32</definedName>
    <definedName name="_xlnm.Print_Area" localSheetId="12">'DCP-9, P 2'!$A$1:$L$31</definedName>
    <definedName name="_xlnm.Print_Area" localSheetId="13">'DCP-9, P 3'!$A$1:$K$31</definedName>
    <definedName name="_xlnm.Print_Area">#REF!</definedName>
    <definedName name="Print_Area_MI" localSheetId="18">'[1]Jun 99'!#REF!</definedName>
    <definedName name="Print_Area_MI" localSheetId="3">'[1]Jun 99'!#REF!</definedName>
    <definedName name="Print_Area_MI" localSheetId="4">'[1]Jun 99'!#REF!</definedName>
    <definedName name="Print_Area_MI" localSheetId="5">'[1]Jun 99'!#REF!</definedName>
    <definedName name="Print_Area_MI" localSheetId="8">'[1]Jun 99'!#REF!</definedName>
    <definedName name="Print_Area_MI" localSheetId="9">'[1]Jun 99'!#REF!</definedName>
    <definedName name="Print_Area_MI">'[1]Jun 99'!#REF!</definedName>
    <definedName name="_xlnm.Print_Titles" localSheetId="3">'DCP-4, P 1'!$6:$12</definedName>
    <definedName name="_xlnm.Print_Titles" localSheetId="4">'DCP-4, P 2'!$6:$13</definedName>
    <definedName name="_xlnm.Print_Titles" localSheetId="5">'DCP-4, P 3'!$6:$12</definedName>
    <definedName name="_xlnm.Print_Titles">#N/A</definedName>
    <definedName name="PROPERTY" localSheetId="18">'[1]Jun 99'!#REF!</definedName>
    <definedName name="PROPERTY" localSheetId="3">'[1]Jun 99'!#REF!</definedName>
    <definedName name="PROPERTY" localSheetId="4">'[1]Jun 99'!#REF!</definedName>
    <definedName name="PROPERTY" localSheetId="5">'[1]Jun 99'!#REF!</definedName>
    <definedName name="PROPERTY" localSheetId="8">'[1]Jun 99'!#REF!</definedName>
    <definedName name="PROPERTY" localSheetId="9">'[1]Jun 99'!#REF!</definedName>
    <definedName name="PROPERTY">'[1]Jun 99'!#REF!</definedName>
    <definedName name="Risk_Free_Rate" localSheetId="18">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8">#REF!</definedName>
    <definedName name="Risk_Free_Rate" localSheetId="9">#REF!</definedName>
    <definedName name="Risk_Free_Rate">#REF!</definedName>
    <definedName name="riskmeasures">'[15]Utility Proxy Group'!$B$8:$O$53</definedName>
    <definedName name="ROEXP" localSheetId="18">'[8]Input '!#REF!</definedName>
    <definedName name="ROEXP" localSheetId="3">'[8]Input '!#REF!</definedName>
    <definedName name="ROEXP" localSheetId="4">'[8]Input '!#REF!</definedName>
    <definedName name="ROEXP" localSheetId="5">'[8]Input '!#REF!</definedName>
    <definedName name="ROEXP" localSheetId="8">'[8]Input '!#REF!</definedName>
    <definedName name="ROEXP" localSheetId="9">'[8]Input '!#REF!</definedName>
    <definedName name="ROEXP">'[8]Input '!#REF!</definedName>
    <definedName name="ROPLANT" localSheetId="18">'[8]Input '!#REF!</definedName>
    <definedName name="ROPLANT" localSheetId="3">'[8]Input '!#REF!</definedName>
    <definedName name="ROPLANT" localSheetId="4">'[8]Input '!#REF!</definedName>
    <definedName name="ROPLANT" localSheetId="5">'[8]Input '!#REF!</definedName>
    <definedName name="ROPLANT" localSheetId="8">'[8]Input '!#REF!</definedName>
    <definedName name="ROPLANT" localSheetId="9">'[8]Input '!#REF!</definedName>
    <definedName name="ROPLANT">'[8]Input '!#REF!</definedName>
    <definedName name="ROR_Rate">'[8]Input '!$C$25</definedName>
    <definedName name="RRR" localSheetId="3">#REF!</definedName>
    <definedName name="RRR" localSheetId="4">#REF!</definedName>
    <definedName name="RRR" localSheetId="5">#REF!</definedName>
    <definedName name="RRR">'DCP-15, P 2'!$A$2:$G$33</definedName>
    <definedName name="SAP" localSheetId="18">#REF!</definedName>
    <definedName name="SAP" localSheetId="9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[16]WP_H9!$A$1:$Q$46</definedName>
    <definedName name="SCH_B1">[17]SCH_B1!$A$1:$G$30</definedName>
    <definedName name="SCH_B3">[17]SCH_B3!$A$1:$G$42</definedName>
    <definedName name="SCH_C2">[17]SCH_C2!$A$1:$G$42</definedName>
    <definedName name="SCH_D2">[17]SCH_D2!$A$1:$G$42</definedName>
    <definedName name="SCH_H2">[17]SCH_H2!$A$1:$G$42</definedName>
    <definedName name="SE_Only" localSheetId="18">'[4]Alloc factors'!#REF!</definedName>
    <definedName name="SE_Only" localSheetId="3">'[4]Alloc factors'!#REF!</definedName>
    <definedName name="SE_Only" localSheetId="4">'[4]Alloc factors'!#REF!</definedName>
    <definedName name="SE_Only" localSheetId="5">'[4]Alloc factors'!#REF!</definedName>
    <definedName name="SE_Only" localSheetId="8">'[4]Alloc factors'!#REF!</definedName>
    <definedName name="SE_Only" localSheetId="9">'[4]Alloc factors'!#REF!</definedName>
    <definedName name="SE_Only">'[4]Alloc factors'!#REF!</definedName>
    <definedName name="SEadit" localSheetId="18">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6">#REF!</definedName>
    <definedName name="SEadit" localSheetId="8">#REF!</definedName>
    <definedName name="SEadit" localSheetId="9">#REF!</definedName>
    <definedName name="SEadit">#REF!</definedName>
    <definedName name="SEadv" localSheetId="18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6">#REF!</definedName>
    <definedName name="SEadv" localSheetId="8">#REF!</definedName>
    <definedName name="SEadv" localSheetId="9">#REF!</definedName>
    <definedName name="SEadv">#REF!</definedName>
    <definedName name="SEcash" localSheetId="18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6">#REF!</definedName>
    <definedName name="SEcash" localSheetId="8">#REF!</definedName>
    <definedName name="SEcash" localSheetId="9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6">#REF!</definedName>
    <definedName name="SEcwip" localSheetId="8">#REF!</definedName>
    <definedName name="SEcwip" localSheetId="9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6">#REF!</definedName>
    <definedName name="SEdep" localSheetId="8">#REF!</definedName>
    <definedName name="SEdep" localSheetId="9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6">#REF!</definedName>
    <definedName name="SEmatsup" localSheetId="8">#REF!</definedName>
    <definedName name="SEmatsup" localSheetId="9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6">#REF!</definedName>
    <definedName name="SEMO" localSheetId="8">#REF!</definedName>
    <definedName name="SEMO" localSheetId="9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8">#REF!</definedName>
    <definedName name="SEMO_Plant" localSheetId="9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6">#REF!</definedName>
    <definedName name="SEplant" localSheetId="8">#REF!</definedName>
    <definedName name="SEplant" localSheetId="9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6">#REF!</definedName>
    <definedName name="SEpp" localSheetId="8">#REF!</definedName>
    <definedName name="SEpp" localSheetId="9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6">#REF!</definedName>
    <definedName name="SEstorg" localSheetId="8">#REF!</definedName>
    <definedName name="SEstorg" localSheetId="9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6">#REF!</definedName>
    <definedName name="sp" localSheetId="8">#REF!</definedName>
    <definedName name="sp" localSheetId="9">#REF!</definedName>
    <definedName name="sp">#REF!</definedName>
    <definedName name="SSExp" localSheetId="18">'[8]Input '!#REF!</definedName>
    <definedName name="SSExp" localSheetId="3">'[8]Input '!#REF!</definedName>
    <definedName name="SSExp" localSheetId="4">'[8]Input '!#REF!</definedName>
    <definedName name="SSExp" localSheetId="5">'[8]Input '!#REF!</definedName>
    <definedName name="SSExp" localSheetId="8">'[8]Input '!#REF!</definedName>
    <definedName name="SSExp" localSheetId="9">'[8]Input '!#REF!</definedName>
    <definedName name="SSExp">'[8]Input '!#REF!</definedName>
    <definedName name="SSPlant" localSheetId="18">'[8]Input '!#REF!</definedName>
    <definedName name="SSPlant" localSheetId="3">'[8]Input '!#REF!</definedName>
    <definedName name="SSPlant" localSheetId="4">'[8]Input '!#REF!</definedName>
    <definedName name="SSPlant" localSheetId="5">'[8]Input '!#REF!</definedName>
    <definedName name="SSPlant" localSheetId="8">'[8]Input '!#REF!</definedName>
    <definedName name="SSPlant" localSheetId="9">'[8]Input '!#REF!</definedName>
    <definedName name="SSPlant">'[8]Input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8">#REF!</definedName>
    <definedName name="SSS" localSheetId="9">#REF!</definedName>
    <definedName name="SSS">#REF!</definedName>
    <definedName name="STD_Rate">'[8]Input '!$C$24</definedName>
    <definedName name="stockprice">'[15]Stock Price (Electric)'!$C$1:$AW$33</definedName>
    <definedName name="Sttax" localSheetId="18">#REF!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6">#REF!</definedName>
    <definedName name="Sttax" localSheetId="8">#REF!</definedName>
    <definedName name="Sttax" localSheetId="9">#REF!</definedName>
    <definedName name="Sttax">#REF!</definedName>
    <definedName name="Study_Company" localSheetId="18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8">#REF!</definedName>
    <definedName name="Study_Company" localSheetId="9">#REF!</definedName>
    <definedName name="Study_Company">#REF!</definedName>
    <definedName name="SWadit" localSheetId="18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6">#REF!</definedName>
    <definedName name="SWadit" localSheetId="8">#REF!</definedName>
    <definedName name="SWadit" localSheetId="9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6">#REF!</definedName>
    <definedName name="SWadv" localSheetId="8">#REF!</definedName>
    <definedName name="SWadv" localSheetId="9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6">#REF!</definedName>
    <definedName name="SWcash" localSheetId="8">#REF!</definedName>
    <definedName name="SWcash" localSheetId="9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6">#REF!</definedName>
    <definedName name="SWcwip" localSheetId="8">#REF!</definedName>
    <definedName name="SWcwip" localSheetId="9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6">#REF!</definedName>
    <definedName name="SWdep" localSheetId="8">#REF!</definedName>
    <definedName name="SWdep" localSheetId="9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6">#REF!</definedName>
    <definedName name="SWmatsup" localSheetId="8">#REF!</definedName>
    <definedName name="SWmatsup" localSheetId="9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6">#REF!</definedName>
    <definedName name="SWplant" localSheetId="8">#REF!</definedName>
    <definedName name="SWplant" localSheetId="9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6">#REF!</definedName>
    <definedName name="SWpp" localSheetId="8">#REF!</definedName>
    <definedName name="SWpp" localSheetId="9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6">#REF!</definedName>
    <definedName name="SWstorg" localSheetId="8">#REF!</definedName>
    <definedName name="SWstorg" localSheetId="9">#REF!</definedName>
    <definedName name="SWstorg">#REF!</definedName>
    <definedName name="TESTPERIOD">'[8]Input '!$C$10</definedName>
    <definedName name="TestPeriodDate">[18]Inputs!$D$20</definedName>
    <definedName name="TESTYEAR">'[6]DATA INPUT'!$C$9</definedName>
    <definedName name="TOTadit" localSheetId="18">#REF!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6">#REF!</definedName>
    <definedName name="TOTadit" localSheetId="8">#REF!</definedName>
    <definedName name="TOTadit" localSheetId="9">#REF!</definedName>
    <definedName name="TOTadit">#REF!</definedName>
    <definedName name="TOTadv" localSheetId="18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6">#REF!</definedName>
    <definedName name="TOTadv" localSheetId="8">#REF!</definedName>
    <definedName name="TOTadv" localSheetId="9">#REF!</definedName>
    <definedName name="TOTadv">#REF!</definedName>
    <definedName name="TOTcash" localSheetId="18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6">#REF!</definedName>
    <definedName name="TOTcash" localSheetId="8">#REF!</definedName>
    <definedName name="TOTcash" localSheetId="9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6">#REF!</definedName>
    <definedName name="TOTcwip" localSheetId="8">#REF!</definedName>
    <definedName name="TOTcwip" localSheetId="9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6">#REF!</definedName>
    <definedName name="TOTdep" localSheetId="8">#REF!</definedName>
    <definedName name="TOTdep" localSheetId="9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8">#REF!</definedName>
    <definedName name="TOTmatsup" localSheetId="9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6">#REF!</definedName>
    <definedName name="TOTplant" localSheetId="8">#REF!</definedName>
    <definedName name="TOTplant" localSheetId="9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6">#REF!</definedName>
    <definedName name="TOTpp" localSheetId="8">#REF!</definedName>
    <definedName name="TOTpp" localSheetId="9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6">#REF!</definedName>
    <definedName name="TOTstorg" localSheetId="8">#REF!</definedName>
    <definedName name="TOTstorg" localSheetId="9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6">#REF!</definedName>
    <definedName name="Trans" localSheetId="8">#REF!</definedName>
    <definedName name="Trans" localSheetId="9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8">#REF!</definedName>
    <definedName name="valueline" localSheetId="9">#REF!</definedName>
    <definedName name="valueline">#REF!</definedName>
    <definedName name="vldatabase">'[19]Electric Utility Data'!$B$8:$AI$53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6">#REF!</definedName>
    <definedName name="WP_2_3" localSheetId="8">#REF!</definedName>
    <definedName name="WP_2_3" localSheetId="9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6">#REF!</definedName>
    <definedName name="WP_3_1" localSheetId="8">#REF!</definedName>
    <definedName name="WP_3_1" localSheetId="9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6">#REF!</definedName>
    <definedName name="WP_6_1" localSheetId="8">#REF!</definedName>
    <definedName name="WP_6_1" localSheetId="9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6">#REF!</definedName>
    <definedName name="WP_6_1_1" localSheetId="8">#REF!</definedName>
    <definedName name="WP_6_1_1" localSheetId="9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6">#REF!</definedName>
    <definedName name="WP_6_2" localSheetId="8">#REF!</definedName>
    <definedName name="WP_6_2" localSheetId="9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6">#REF!</definedName>
    <definedName name="WP_6_2_1" localSheetId="8">#REF!</definedName>
    <definedName name="WP_6_2_1" localSheetId="9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6">#REF!</definedName>
    <definedName name="WP_6_3" localSheetId="8">#REF!</definedName>
    <definedName name="WP_6_3" localSheetId="9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6">#REF!</definedName>
    <definedName name="WP_6_3_1" localSheetId="8">#REF!</definedName>
    <definedName name="WP_6_3_1" localSheetId="9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6">#REF!</definedName>
    <definedName name="WP_7_3" localSheetId="8">#REF!</definedName>
    <definedName name="WP_7_3" localSheetId="9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6">#REF!</definedName>
    <definedName name="WP_7_6" localSheetId="8">#REF!</definedName>
    <definedName name="WP_7_6" localSheetId="9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6">#REF!</definedName>
    <definedName name="WP_9_1" localSheetId="8">#REF!</definedName>
    <definedName name="WP_9_1" localSheetId="9">#REF!</definedName>
    <definedName name="WP_9_1">#REF!</definedName>
    <definedName name="WP_B9a">[20]WP_B9!$A$30:$U$49</definedName>
    <definedName name="WP_B9b" localSheetId="18">[20]WP_B9!#REF!</definedName>
    <definedName name="WP_B9b" localSheetId="3">[20]WP_B9!#REF!</definedName>
    <definedName name="WP_B9b" localSheetId="4">[20]WP_B9!#REF!</definedName>
    <definedName name="WP_B9b" localSheetId="5">[20]WP_B9!#REF!</definedName>
    <definedName name="WP_B9b" localSheetId="8">[20]WP_B9!#REF!</definedName>
    <definedName name="WP_B9b" localSheetId="9">[20]WP_B9!#REF!</definedName>
    <definedName name="WP_B9b">[20]WP_B9!#REF!</definedName>
    <definedName name="WP_G6">[20]WP_B5!$A$13:$J$349</definedName>
    <definedName name="wrn.MFR." localSheetId="1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localSheetId="16" hidden="1">{"'Sheet1'!$A$1:$O$40"}</definedName>
    <definedName name="xxx" localSheetId="18" hidden="1">{"'Sheet1'!$A$1:$O$40"}</definedName>
    <definedName name="xxx" localSheetId="22" hidden="1">{"'Sheet1'!$A$1:$O$40"}</definedName>
    <definedName name="xxx" localSheetId="25" hidden="1">{"'Sheet1'!$A$1:$O$40"}</definedName>
    <definedName name="xxx" localSheetId="26" hidden="1">{"'Sheet1'!$A$1:$O$40"}</definedName>
    <definedName name="xxx" localSheetId="27" hidden="1">{"'Sheet1'!$A$1:$O$40"}</definedName>
    <definedName name="xxx" localSheetId="4" hidden="1">{"'Sheet1'!$A$1:$O$40"}</definedName>
    <definedName name="xxx" localSheetId="5" hidden="1">{"'Sheet1'!$A$1:$O$40"}</definedName>
    <definedName name="xxx" hidden="1">{"'Sheet1'!$A$1:$O$40"}</definedName>
    <definedName name="Yield">'[19]Dividend Yield - Utility'!$B$8:$D$53</definedName>
    <definedName name="z" localSheetId="18">#REF!</definedName>
    <definedName name="z" localSheetId="9">#REF!</definedName>
    <definedName name="z">#REF!</definedName>
    <definedName name="zzz" localSheetId="16" hidden="1">{"'Sheet1'!$A$1:$O$40"}</definedName>
    <definedName name="zzz" localSheetId="18" hidden="1">{"'Sheet1'!$A$1:$O$40"}</definedName>
    <definedName name="zzz" localSheetId="22" hidden="1">{"'Sheet1'!$A$1:$O$40"}</definedName>
    <definedName name="zzz" localSheetId="25" hidden="1">{"'Sheet1'!$A$1:$O$40"}</definedName>
    <definedName name="zzz" localSheetId="26" hidden="1">{"'Sheet1'!$A$1:$O$40"}</definedName>
    <definedName name="zzz" localSheetId="27" hidden="1">{"'Sheet1'!$A$1:$O$40"}</definedName>
    <definedName name="zzz" localSheetId="4" hidden="1">{"'Sheet1'!$A$1:$O$40"}</definedName>
    <definedName name="zzz" localSheetId="5" hidden="1">{"'Sheet1'!$A$1:$O$40"}</definedName>
    <definedName name="zzz" hidden="1">{"'Sheet1'!$A$1:$O$40"}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29" l="1"/>
  <c r="I17" i="129" s="1"/>
  <c r="K17" i="129" s="1"/>
  <c r="I63" i="106"/>
  <c r="C45" i="127"/>
  <c r="C37" i="127"/>
  <c r="C35" i="127"/>
  <c r="C29" i="127"/>
  <c r="P30" i="127"/>
  <c r="P14" i="127"/>
  <c r="O29" i="127"/>
  <c r="O27" i="127"/>
  <c r="O19" i="127"/>
  <c r="O14" i="127"/>
  <c r="AA27" i="128"/>
  <c r="Y27" i="128"/>
  <c r="W27" i="128"/>
  <c r="U27" i="128"/>
  <c r="S27" i="128"/>
  <c r="U40" i="128"/>
  <c r="I32" i="39"/>
  <c r="I29" i="39"/>
  <c r="H38" i="16"/>
  <c r="H35" i="16"/>
  <c r="H32" i="16"/>
  <c r="H29" i="16"/>
  <c r="H17" i="16"/>
  <c r="V19" i="19"/>
  <c r="U20" i="19"/>
  <c r="B33" i="20"/>
  <c r="L30" i="20"/>
  <c r="B30" i="20"/>
  <c r="V18" i="20"/>
  <c r="U19" i="20"/>
  <c r="W63" i="130"/>
  <c r="H29" i="23"/>
  <c r="E29" i="23"/>
  <c r="C29" i="23"/>
  <c r="C26" i="16"/>
  <c r="K28" i="14"/>
  <c r="F28" i="14"/>
  <c r="L28" i="13"/>
  <c r="H28" i="13"/>
  <c r="I29" i="111"/>
  <c r="I27" i="111"/>
  <c r="H29" i="111"/>
  <c r="H27" i="111"/>
  <c r="H16" i="111"/>
  <c r="C42" i="75"/>
  <c r="I27" i="12"/>
  <c r="I16" i="12"/>
  <c r="D16" i="12"/>
  <c r="N59" i="131"/>
  <c r="K59" i="131"/>
  <c r="J59" i="131"/>
  <c r="Z58" i="131"/>
  <c r="O58" i="131"/>
  <c r="L58" i="131"/>
  <c r="H58" i="131"/>
  <c r="G58" i="131"/>
  <c r="Z46" i="131"/>
  <c r="O46" i="131"/>
  <c r="L46" i="131"/>
  <c r="H46" i="131"/>
  <c r="G46" i="131"/>
  <c r="Z36" i="131"/>
  <c r="O36" i="131"/>
  <c r="L36" i="131"/>
  <c r="H36" i="131"/>
  <c r="G36" i="131"/>
  <c r="Z27" i="131"/>
  <c r="O27" i="131"/>
  <c r="L27" i="131"/>
  <c r="H27" i="131"/>
  <c r="G27" i="131"/>
  <c r="G59" i="131" s="1"/>
  <c r="H59" i="131" l="1"/>
  <c r="G20" i="124" l="1"/>
  <c r="F64" i="107"/>
  <c r="D64" i="107"/>
  <c r="D62" i="107"/>
  <c r="G61" i="106"/>
  <c r="I61" i="106" s="1"/>
  <c r="G2" i="123"/>
  <c r="G2" i="97"/>
  <c r="A34" i="123"/>
  <c r="G20" i="123"/>
  <c r="H21" i="123"/>
  <c r="I20" i="123"/>
  <c r="I17" i="123"/>
  <c r="H17" i="123"/>
  <c r="G17" i="123"/>
  <c r="H15" i="123"/>
  <c r="H13" i="123"/>
  <c r="E43" i="123"/>
  <c r="A36" i="123"/>
  <c r="A35" i="123"/>
  <c r="H21" i="97"/>
  <c r="I20" i="97"/>
  <c r="G20" i="97"/>
  <c r="I17" i="97"/>
  <c r="H17" i="97"/>
  <c r="G17" i="97"/>
  <c r="H15" i="97"/>
  <c r="H13" i="97"/>
  <c r="F31" i="97"/>
  <c r="F30" i="97"/>
  <c r="E31" i="97"/>
  <c r="E30" i="97"/>
  <c r="A36" i="97"/>
  <c r="A35" i="97"/>
  <c r="A34" i="97"/>
  <c r="I17" i="124"/>
  <c r="H17" i="124"/>
  <c r="G17" i="124"/>
  <c r="E43" i="124"/>
  <c r="AF66" i="130"/>
  <c r="AF63" i="130"/>
  <c r="V19" i="130"/>
  <c r="AD19" i="130"/>
  <c r="U20" i="130"/>
  <c r="V20" i="130"/>
  <c r="AD20" i="130"/>
  <c r="U21" i="130"/>
  <c r="V21" i="130"/>
  <c r="AD21" i="130"/>
  <c r="U22" i="130"/>
  <c r="V22" i="130"/>
  <c r="AD22" i="130"/>
  <c r="U23" i="130"/>
  <c r="V23" i="130"/>
  <c r="AD23" i="130"/>
  <c r="V24" i="130"/>
  <c r="AD24" i="130"/>
  <c r="U25" i="130"/>
  <c r="V25" i="130"/>
  <c r="AD25" i="130"/>
  <c r="U26" i="130"/>
  <c r="V26" i="130"/>
  <c r="AD26" i="130"/>
  <c r="U27" i="130"/>
  <c r="V27" i="130"/>
  <c r="AD27" i="130"/>
  <c r="U28" i="130"/>
  <c r="V28" i="130"/>
  <c r="AD28" i="130"/>
  <c r="B31" i="130"/>
  <c r="C31" i="130"/>
  <c r="D31" i="130"/>
  <c r="E31" i="130"/>
  <c r="F31" i="130"/>
  <c r="G31" i="130"/>
  <c r="H31" i="130"/>
  <c r="I31" i="130"/>
  <c r="J31" i="130"/>
  <c r="K31" i="130"/>
  <c r="L31" i="130"/>
  <c r="M31" i="130"/>
  <c r="N31" i="130"/>
  <c r="O31" i="130"/>
  <c r="P31" i="130"/>
  <c r="Q31" i="130"/>
  <c r="R31" i="130"/>
  <c r="S31" i="130"/>
  <c r="T31" i="130"/>
  <c r="W31" i="130"/>
  <c r="X31" i="130"/>
  <c r="Y31" i="130"/>
  <c r="AA31" i="130"/>
  <c r="AB31" i="130"/>
  <c r="AC31" i="130"/>
  <c r="B34" i="130"/>
  <c r="C34" i="130"/>
  <c r="D34" i="130"/>
  <c r="E34" i="130"/>
  <c r="F34" i="130"/>
  <c r="G34" i="130"/>
  <c r="H34" i="130"/>
  <c r="I34" i="130"/>
  <c r="J34" i="130"/>
  <c r="K34" i="130"/>
  <c r="L34" i="130"/>
  <c r="M34" i="130"/>
  <c r="N34" i="130"/>
  <c r="O34" i="130"/>
  <c r="P34" i="130"/>
  <c r="Q34" i="130"/>
  <c r="R34" i="130"/>
  <c r="S34" i="130"/>
  <c r="T34" i="130"/>
  <c r="W34" i="130"/>
  <c r="X34" i="130"/>
  <c r="Y34" i="130"/>
  <c r="AA34" i="130"/>
  <c r="AB34" i="130"/>
  <c r="AC34" i="130"/>
  <c r="AD60" i="130"/>
  <c r="V60" i="130"/>
  <c r="U60" i="130"/>
  <c r="AD59" i="130"/>
  <c r="V59" i="130"/>
  <c r="U59" i="130"/>
  <c r="AD58" i="130"/>
  <c r="V58" i="130"/>
  <c r="U58" i="130"/>
  <c r="T57" i="130"/>
  <c r="S57" i="130"/>
  <c r="R57" i="130"/>
  <c r="Q57" i="130"/>
  <c r="P57" i="130"/>
  <c r="O57" i="130"/>
  <c r="N57" i="130"/>
  <c r="M57" i="130"/>
  <c r="L57" i="130"/>
  <c r="K57" i="130"/>
  <c r="J57" i="130"/>
  <c r="I57" i="130"/>
  <c r="H57" i="130"/>
  <c r="G57" i="130"/>
  <c r="F57" i="130"/>
  <c r="E57" i="130"/>
  <c r="D57" i="130"/>
  <c r="C57" i="130"/>
  <c r="B57" i="130"/>
  <c r="T56" i="130"/>
  <c r="S56" i="130"/>
  <c r="R56" i="130"/>
  <c r="Q56" i="130"/>
  <c r="P56" i="130"/>
  <c r="O56" i="130"/>
  <c r="N56" i="130"/>
  <c r="M56" i="130"/>
  <c r="L56" i="130"/>
  <c r="K56" i="130"/>
  <c r="J56" i="130"/>
  <c r="I56" i="130"/>
  <c r="H56" i="130"/>
  <c r="G56" i="130"/>
  <c r="F56" i="130"/>
  <c r="E56" i="130"/>
  <c r="D56" i="130"/>
  <c r="C56" i="130"/>
  <c r="B56" i="130"/>
  <c r="T55" i="130"/>
  <c r="S55" i="130"/>
  <c r="R55" i="130"/>
  <c r="Q55" i="130"/>
  <c r="P55" i="130"/>
  <c r="O55" i="130"/>
  <c r="N55" i="130"/>
  <c r="M55" i="130"/>
  <c r="L55" i="130"/>
  <c r="K55" i="130"/>
  <c r="J55" i="130"/>
  <c r="I55" i="130"/>
  <c r="H55" i="130"/>
  <c r="G55" i="130"/>
  <c r="F55" i="130"/>
  <c r="E55" i="130"/>
  <c r="D55" i="130"/>
  <c r="C55" i="130"/>
  <c r="B55" i="130"/>
  <c r="T54" i="130"/>
  <c r="S54" i="130"/>
  <c r="R54" i="130"/>
  <c r="Q54" i="130"/>
  <c r="P54" i="130"/>
  <c r="O54" i="130"/>
  <c r="N54" i="130"/>
  <c r="M54" i="130"/>
  <c r="L54" i="130"/>
  <c r="K54" i="130"/>
  <c r="J54" i="130"/>
  <c r="I54" i="130"/>
  <c r="H54" i="130"/>
  <c r="G54" i="130"/>
  <c r="F54" i="130"/>
  <c r="T53" i="130"/>
  <c r="S53" i="130"/>
  <c r="R53" i="130"/>
  <c r="Q53" i="130"/>
  <c r="P53" i="130"/>
  <c r="O53" i="130"/>
  <c r="N53" i="130"/>
  <c r="M53" i="130"/>
  <c r="L53" i="130"/>
  <c r="K53" i="130"/>
  <c r="J53" i="130"/>
  <c r="I53" i="130"/>
  <c r="H53" i="130"/>
  <c r="G53" i="130"/>
  <c r="F53" i="130"/>
  <c r="E53" i="130"/>
  <c r="D53" i="130"/>
  <c r="C53" i="130"/>
  <c r="B53" i="130"/>
  <c r="AD52" i="130"/>
  <c r="V52" i="130"/>
  <c r="U52" i="130"/>
  <c r="AD51" i="130"/>
  <c r="V51" i="130"/>
  <c r="U51" i="130"/>
  <c r="AD50" i="130"/>
  <c r="V50" i="130"/>
  <c r="U50" i="130"/>
  <c r="AD49" i="130"/>
  <c r="V49" i="130"/>
  <c r="U49" i="130"/>
  <c r="AD48" i="130"/>
  <c r="V48" i="130"/>
  <c r="U48" i="130"/>
  <c r="AD47" i="130"/>
  <c r="V47" i="130"/>
  <c r="U47" i="130"/>
  <c r="AD46" i="130"/>
  <c r="V46" i="130"/>
  <c r="U46" i="130"/>
  <c r="AD45" i="130"/>
  <c r="V45" i="130"/>
  <c r="U45" i="130"/>
  <c r="AD44" i="130"/>
  <c r="V44" i="130"/>
  <c r="U44" i="130"/>
  <c r="T43" i="130"/>
  <c r="S43" i="130"/>
  <c r="R43" i="130"/>
  <c r="Q43" i="130"/>
  <c r="P43" i="130"/>
  <c r="O43" i="130"/>
  <c r="N43" i="130"/>
  <c r="M43" i="130"/>
  <c r="L43" i="130"/>
  <c r="K43" i="130"/>
  <c r="J43" i="130"/>
  <c r="I43" i="130"/>
  <c r="H43" i="130"/>
  <c r="G43" i="130"/>
  <c r="F43" i="130"/>
  <c r="E43" i="130"/>
  <c r="D43" i="130"/>
  <c r="C43" i="130"/>
  <c r="B43" i="130"/>
  <c r="T42" i="130"/>
  <c r="S42" i="130"/>
  <c r="R42" i="130"/>
  <c r="Q42" i="130"/>
  <c r="P42" i="130"/>
  <c r="O42" i="130"/>
  <c r="N42" i="130"/>
  <c r="M42" i="130"/>
  <c r="L42" i="130"/>
  <c r="K42" i="130"/>
  <c r="J42" i="130"/>
  <c r="I42" i="130"/>
  <c r="H42" i="130"/>
  <c r="G42" i="130"/>
  <c r="F42" i="130"/>
  <c r="E42" i="130"/>
  <c r="D42" i="130"/>
  <c r="C42" i="130"/>
  <c r="B42" i="130"/>
  <c r="AD41" i="130"/>
  <c r="V41" i="130"/>
  <c r="U41" i="130"/>
  <c r="T40" i="130"/>
  <c r="S40" i="130"/>
  <c r="R40" i="130"/>
  <c r="Q40" i="130"/>
  <c r="P40" i="130"/>
  <c r="O40" i="130"/>
  <c r="N40" i="130"/>
  <c r="M40" i="130"/>
  <c r="L40" i="130"/>
  <c r="K40" i="130"/>
  <c r="J40" i="130"/>
  <c r="I40" i="130"/>
  <c r="H40" i="130"/>
  <c r="G40" i="130"/>
  <c r="F40" i="130"/>
  <c r="E40" i="130"/>
  <c r="P23" i="127"/>
  <c r="O21" i="127"/>
  <c r="N30" i="127"/>
  <c r="M30" i="127"/>
  <c r="L30" i="127"/>
  <c r="K30" i="127"/>
  <c r="J30" i="127"/>
  <c r="I30" i="127"/>
  <c r="H30" i="127"/>
  <c r="G30" i="127"/>
  <c r="F30" i="127"/>
  <c r="E30" i="127"/>
  <c r="D30" i="127"/>
  <c r="C30" i="127"/>
  <c r="K23" i="129"/>
  <c r="I23" i="129"/>
  <c r="A14" i="12"/>
  <c r="F21" i="129"/>
  <c r="D21" i="129"/>
  <c r="D26" i="129" s="1"/>
  <c r="D28" i="129" s="1"/>
  <c r="D30" i="129" s="1"/>
  <c r="V27" i="20"/>
  <c r="V26" i="20"/>
  <c r="V25" i="20"/>
  <c r="V24" i="20"/>
  <c r="V23" i="20"/>
  <c r="V22" i="20"/>
  <c r="V21" i="20"/>
  <c r="V20" i="20"/>
  <c r="V19" i="20"/>
  <c r="U26" i="20"/>
  <c r="P27" i="127"/>
  <c r="P19" i="127"/>
  <c r="E26" i="39"/>
  <c r="E25" i="39"/>
  <c r="E24" i="39"/>
  <c r="E23" i="39"/>
  <c r="E22" i="39"/>
  <c r="E21" i="39"/>
  <c r="E20" i="39"/>
  <c r="E19" i="39"/>
  <c r="E18" i="39"/>
  <c r="E17" i="39"/>
  <c r="L25" i="13"/>
  <c r="E25" i="16" s="1"/>
  <c r="H25" i="13"/>
  <c r="D25" i="16" s="1"/>
  <c r="AA92" i="128"/>
  <c r="Y92" i="128"/>
  <c r="W92" i="128"/>
  <c r="U92" i="128"/>
  <c r="S92" i="128"/>
  <c r="K21" i="129"/>
  <c r="K26" i="129" s="1"/>
  <c r="K28" i="129" s="1"/>
  <c r="K30" i="129" s="1"/>
  <c r="I21" i="129"/>
  <c r="G60" i="106"/>
  <c r="I60" i="106" s="1"/>
  <c r="G59" i="106"/>
  <c r="I59" i="106" s="1"/>
  <c r="G58" i="106"/>
  <c r="I58" i="106" s="1"/>
  <c r="K25" i="14"/>
  <c r="G25" i="16" s="1"/>
  <c r="F25" i="14"/>
  <c r="F25" i="16" s="1"/>
  <c r="C25" i="118"/>
  <c r="I25" i="118" s="1"/>
  <c r="H25" i="16" s="1"/>
  <c r="P25" i="127"/>
  <c r="P21" i="127"/>
  <c r="N43" i="127"/>
  <c r="N41" i="127"/>
  <c r="N39" i="127"/>
  <c r="N37" i="127"/>
  <c r="N35" i="127"/>
  <c r="N45" i="127" s="1"/>
  <c r="E72" i="105"/>
  <c r="D72" i="105"/>
  <c r="C72" i="105"/>
  <c r="B72" i="105"/>
  <c r="E58" i="105"/>
  <c r="D58" i="105"/>
  <c r="C58" i="105"/>
  <c r="B58" i="105"/>
  <c r="E47" i="105"/>
  <c r="D47" i="105"/>
  <c r="C47" i="105"/>
  <c r="B47" i="105"/>
  <c r="E34" i="105"/>
  <c r="D34" i="105"/>
  <c r="E22" i="105"/>
  <c r="D22" i="105"/>
  <c r="L73" i="104"/>
  <c r="J73" i="104"/>
  <c r="H73" i="104"/>
  <c r="F73" i="104"/>
  <c r="D73" i="104"/>
  <c r="B73" i="104"/>
  <c r="L59" i="104"/>
  <c r="J59" i="104"/>
  <c r="H59" i="104"/>
  <c r="F59" i="104"/>
  <c r="D59" i="104"/>
  <c r="B59" i="104"/>
  <c r="L48" i="104"/>
  <c r="J48" i="104"/>
  <c r="H48" i="104"/>
  <c r="F48" i="104"/>
  <c r="D48" i="104"/>
  <c r="B48" i="104"/>
  <c r="L35" i="104"/>
  <c r="J35" i="104"/>
  <c r="H35" i="104"/>
  <c r="F35" i="104"/>
  <c r="D35" i="104"/>
  <c r="B35" i="104"/>
  <c r="L23" i="104"/>
  <c r="J23" i="104"/>
  <c r="H23" i="104"/>
  <c r="F23" i="104"/>
  <c r="D23" i="104"/>
  <c r="B23" i="104"/>
  <c r="H72" i="103"/>
  <c r="F72" i="103"/>
  <c r="D72" i="103"/>
  <c r="B72" i="103"/>
  <c r="H58" i="103"/>
  <c r="F58" i="103"/>
  <c r="D58" i="103"/>
  <c r="B58" i="103"/>
  <c r="H47" i="103"/>
  <c r="F47" i="103"/>
  <c r="D47" i="103"/>
  <c r="B47" i="103"/>
  <c r="H34" i="103"/>
  <c r="F34" i="103"/>
  <c r="D34" i="103"/>
  <c r="B34" i="103"/>
  <c r="H22" i="103"/>
  <c r="F22" i="103"/>
  <c r="D22" i="103"/>
  <c r="B22" i="103"/>
  <c r="M1" i="127"/>
  <c r="W1" i="128" s="1"/>
  <c r="F23" i="129"/>
  <c r="AD34" i="130" l="1"/>
  <c r="T63" i="130"/>
  <c r="D63" i="130"/>
  <c r="E63" i="130"/>
  <c r="G66" i="130"/>
  <c r="Y63" i="130"/>
  <c r="I63" i="130"/>
  <c r="AD53" i="130"/>
  <c r="V31" i="130"/>
  <c r="V34" i="130"/>
  <c r="P63" i="130"/>
  <c r="Q63" i="130"/>
  <c r="U31" i="130"/>
  <c r="AD31" i="130"/>
  <c r="H63" i="130"/>
  <c r="AD42" i="130"/>
  <c r="U34" i="130"/>
  <c r="L66" i="130"/>
  <c r="AD43" i="130"/>
  <c r="AD57" i="130"/>
  <c r="N63" i="130"/>
  <c r="O66" i="130"/>
  <c r="B63" i="130"/>
  <c r="C63" i="130"/>
  <c r="V55" i="130"/>
  <c r="AD54" i="130"/>
  <c r="V53" i="130"/>
  <c r="R63" i="130"/>
  <c r="U56" i="130"/>
  <c r="S63" i="130"/>
  <c r="G63" i="130"/>
  <c r="AD40" i="130"/>
  <c r="F63" i="130"/>
  <c r="X63" i="130"/>
  <c r="V42" i="130"/>
  <c r="AB66" i="130"/>
  <c r="V54" i="130"/>
  <c r="AA66" i="130"/>
  <c r="U55" i="130"/>
  <c r="AC66" i="130"/>
  <c r="V56" i="130"/>
  <c r="J66" i="130"/>
  <c r="U43" i="130"/>
  <c r="K66" i="130"/>
  <c r="AD55" i="130"/>
  <c r="U57" i="130"/>
  <c r="O63" i="130"/>
  <c r="M66" i="130"/>
  <c r="V43" i="130"/>
  <c r="V57" i="130"/>
  <c r="AD56" i="130"/>
  <c r="U53" i="130"/>
  <c r="J63" i="130"/>
  <c r="AA63" i="130"/>
  <c r="N66" i="130"/>
  <c r="K63" i="130"/>
  <c r="AB63" i="130"/>
  <c r="L63" i="130"/>
  <c r="AC63" i="130"/>
  <c r="P66" i="130"/>
  <c r="M63" i="130"/>
  <c r="Q66" i="130"/>
  <c r="B66" i="130"/>
  <c r="R66" i="130"/>
  <c r="C66" i="130"/>
  <c r="S66" i="130"/>
  <c r="D66" i="130"/>
  <c r="T66" i="130"/>
  <c r="E66" i="130"/>
  <c r="U42" i="130"/>
  <c r="F66" i="130"/>
  <c r="V40" i="130"/>
  <c r="W66" i="130"/>
  <c r="H66" i="130"/>
  <c r="X66" i="130"/>
  <c r="I66" i="130"/>
  <c r="Y66" i="130"/>
  <c r="I25" i="16"/>
  <c r="F26" i="129"/>
  <c r="F28" i="129" s="1"/>
  <c r="F30" i="129" s="1"/>
  <c r="I26" i="129"/>
  <c r="I28" i="129" s="1"/>
  <c r="I30" i="129" s="1"/>
  <c r="AA79" i="128"/>
  <c r="Y79" i="128"/>
  <c r="W79" i="128"/>
  <c r="U79" i="128"/>
  <c r="S79" i="128"/>
  <c r="M92" i="128"/>
  <c r="K92" i="128"/>
  <c r="I92" i="128"/>
  <c r="G92" i="128"/>
  <c r="E92" i="128"/>
  <c r="AA66" i="128"/>
  <c r="Y66" i="128"/>
  <c r="W66" i="128"/>
  <c r="U66" i="128"/>
  <c r="S66" i="128"/>
  <c r="M79" i="128"/>
  <c r="K79" i="128"/>
  <c r="I79" i="128"/>
  <c r="G79" i="128"/>
  <c r="E79" i="128"/>
  <c r="AA53" i="128"/>
  <c r="Y53" i="128"/>
  <c r="W53" i="128"/>
  <c r="U53" i="128"/>
  <c r="S53" i="128"/>
  <c r="M66" i="128"/>
  <c r="K66" i="128"/>
  <c r="I66" i="128"/>
  <c r="G66" i="128"/>
  <c r="E66" i="128"/>
  <c r="AA40" i="128"/>
  <c r="Y40" i="128"/>
  <c r="W40" i="128"/>
  <c r="S40" i="128"/>
  <c r="M53" i="128"/>
  <c r="K53" i="128"/>
  <c r="I53" i="128"/>
  <c r="G53" i="128"/>
  <c r="E53" i="128"/>
  <c r="M40" i="128"/>
  <c r="K40" i="128"/>
  <c r="I40" i="128"/>
  <c r="G40" i="128"/>
  <c r="E40" i="128"/>
  <c r="M105" i="128"/>
  <c r="K105" i="128"/>
  <c r="I105" i="128"/>
  <c r="G105" i="128"/>
  <c r="E105" i="128"/>
  <c r="E27" i="128"/>
  <c r="M43" i="127"/>
  <c r="L43" i="127"/>
  <c r="K43" i="127"/>
  <c r="J43" i="127"/>
  <c r="I43" i="127"/>
  <c r="H43" i="127"/>
  <c r="G43" i="127"/>
  <c r="F43" i="127"/>
  <c r="E43" i="127"/>
  <c r="D43" i="127"/>
  <c r="C43" i="127"/>
  <c r="M41" i="127"/>
  <c r="L41" i="127"/>
  <c r="K41" i="127"/>
  <c r="J41" i="127"/>
  <c r="I41" i="127"/>
  <c r="H41" i="127"/>
  <c r="G41" i="127"/>
  <c r="F41" i="127"/>
  <c r="E41" i="127"/>
  <c r="D41" i="127"/>
  <c r="C41" i="127"/>
  <c r="M39" i="127"/>
  <c r="L39" i="127"/>
  <c r="K39" i="127"/>
  <c r="J39" i="127"/>
  <c r="I39" i="127"/>
  <c r="H39" i="127"/>
  <c r="G39" i="127"/>
  <c r="F39" i="127"/>
  <c r="E39" i="127"/>
  <c r="D39" i="127"/>
  <c r="C39" i="127"/>
  <c r="M37" i="127"/>
  <c r="L37" i="127"/>
  <c r="K37" i="127"/>
  <c r="J37" i="127"/>
  <c r="I37" i="127"/>
  <c r="H37" i="127"/>
  <c r="G37" i="127"/>
  <c r="F37" i="127"/>
  <c r="E37" i="127"/>
  <c r="D37" i="127"/>
  <c r="M35" i="127"/>
  <c r="L35" i="127"/>
  <c r="K35" i="127"/>
  <c r="J35" i="127"/>
  <c r="I35" i="127"/>
  <c r="H35" i="127"/>
  <c r="G35" i="127"/>
  <c r="F35" i="127"/>
  <c r="E35" i="127"/>
  <c r="D35" i="127"/>
  <c r="J29" i="127"/>
  <c r="I29" i="127"/>
  <c r="H29" i="127"/>
  <c r="G29" i="127"/>
  <c r="F29" i="127"/>
  <c r="E29" i="127"/>
  <c r="D29" i="127"/>
  <c r="O25" i="127"/>
  <c r="O23" i="127"/>
  <c r="AD63" i="130" l="1"/>
  <c r="AD66" i="130"/>
  <c r="U63" i="130"/>
  <c r="V63" i="130"/>
  <c r="V66" i="130"/>
  <c r="U66" i="130"/>
  <c r="K45" i="127"/>
  <c r="L45" i="127"/>
  <c r="M45" i="127"/>
  <c r="J45" i="127"/>
  <c r="O37" i="127"/>
  <c r="P37" i="127"/>
  <c r="O39" i="127"/>
  <c r="P39" i="127"/>
  <c r="O35" i="127"/>
  <c r="P35" i="127"/>
  <c r="O41" i="127"/>
  <c r="P41" i="127"/>
  <c r="O43" i="127"/>
  <c r="P43" i="127"/>
  <c r="G45" i="127"/>
  <c r="H45" i="127"/>
  <c r="I45" i="127"/>
  <c r="D45" i="127"/>
  <c r="E45" i="127"/>
  <c r="F45" i="127"/>
  <c r="O45" i="127" l="1"/>
  <c r="P45" i="127"/>
  <c r="Y33" i="20"/>
  <c r="X33" i="20"/>
  <c r="W33" i="20"/>
  <c r="Y30" i="20"/>
  <c r="X30" i="20"/>
  <c r="W30" i="20"/>
  <c r="U22" i="20"/>
  <c r="AC28" i="19"/>
  <c r="AC27" i="19"/>
  <c r="AC26" i="19"/>
  <c r="AC25" i="19"/>
  <c r="AC24" i="19"/>
  <c r="AC23" i="19"/>
  <c r="AC22" i="19"/>
  <c r="AC21" i="19"/>
  <c r="AC20" i="19"/>
  <c r="AC19" i="19"/>
  <c r="AA34" i="19"/>
  <c r="Z34" i="19"/>
  <c r="Y34" i="19"/>
  <c r="X34" i="19"/>
  <c r="AA31" i="19"/>
  <c r="Z31" i="19"/>
  <c r="Y31" i="19"/>
  <c r="X31" i="19"/>
  <c r="V27" i="19"/>
  <c r="U27" i="19"/>
  <c r="U23" i="19"/>
  <c r="V23" i="19"/>
  <c r="E15" i="124"/>
  <c r="D32" i="124"/>
  <c r="E15" i="123"/>
  <c r="D32" i="123"/>
  <c r="G24" i="12"/>
  <c r="D24" i="12"/>
  <c r="H24" i="111"/>
  <c r="A24" i="12"/>
  <c r="A25" i="13" s="1"/>
  <c r="A25" i="14" s="1"/>
  <c r="G49" i="75"/>
  <c r="F49" i="75"/>
  <c r="E49" i="75"/>
  <c r="C49" i="75"/>
  <c r="B49" i="75"/>
  <c r="B43" i="102"/>
  <c r="G20" i="12"/>
  <c r="D20" i="12"/>
  <c r="C26" i="118"/>
  <c r="I26" i="118" s="1"/>
  <c r="H26" i="16" s="1"/>
  <c r="C24" i="118"/>
  <c r="C23" i="118"/>
  <c r="I23" i="118" s="1"/>
  <c r="H23" i="16" s="1"/>
  <c r="C22" i="118"/>
  <c r="C21" i="118"/>
  <c r="I21" i="118" s="1"/>
  <c r="C20" i="118"/>
  <c r="C19" i="118"/>
  <c r="C18" i="118"/>
  <c r="K21" i="14"/>
  <c r="G21" i="16" s="1"/>
  <c r="F21" i="14"/>
  <c r="F21" i="16" s="1"/>
  <c r="L21" i="13"/>
  <c r="E21" i="16" s="1"/>
  <c r="H21" i="13"/>
  <c r="D21" i="16" s="1"/>
  <c r="L17" i="13"/>
  <c r="A25" i="12"/>
  <c r="A25" i="111" s="1"/>
  <c r="A23" i="12"/>
  <c r="A23" i="111" s="1"/>
  <c r="A22" i="12"/>
  <c r="A22" i="111" s="1"/>
  <c r="A21" i="12"/>
  <c r="A21" i="111" s="1"/>
  <c r="A20" i="12"/>
  <c r="A20" i="111" s="1"/>
  <c r="A18" i="12"/>
  <c r="A19" i="12"/>
  <c r="A19" i="111" s="1"/>
  <c r="B31" i="19"/>
  <c r="W34" i="19"/>
  <c r="AB34" i="19"/>
  <c r="AB31" i="19"/>
  <c r="W31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4" i="19"/>
  <c r="E43" i="97"/>
  <c r="D32" i="97"/>
  <c r="K17" i="14"/>
  <c r="F17" i="14"/>
  <c r="H17" i="13"/>
  <c r="G25" i="12"/>
  <c r="G16" i="12"/>
  <c r="H25" i="111"/>
  <c r="G32" i="75"/>
  <c r="F32" i="75"/>
  <c r="E32" i="75"/>
  <c r="C32" i="75"/>
  <c r="B32" i="75"/>
  <c r="H21" i="16" l="1"/>
  <c r="I28" i="118"/>
  <c r="E31" i="123"/>
  <c r="E30" i="123"/>
  <c r="F30" i="123" s="1"/>
  <c r="B13" i="123" s="1"/>
  <c r="B15" i="124"/>
  <c r="H15" i="124" s="1"/>
  <c r="E31" i="124"/>
  <c r="F31" i="124" s="1"/>
  <c r="E30" i="124"/>
  <c r="F30" i="124" s="1"/>
  <c r="I21" i="16"/>
  <c r="I24" i="12"/>
  <c r="C25" i="16" s="1"/>
  <c r="J25" i="16" s="1"/>
  <c r="I20" i="12"/>
  <c r="A25" i="118"/>
  <c r="A25" i="39"/>
  <c r="A25" i="16"/>
  <c r="A24" i="111"/>
  <c r="AC31" i="19"/>
  <c r="AC34" i="19"/>
  <c r="B13" i="124"/>
  <c r="F31" i="123"/>
  <c r="B15" i="123" s="1"/>
  <c r="A21" i="13"/>
  <c r="A21" i="14" s="1"/>
  <c r="A21" i="16" s="1"/>
  <c r="G57" i="106"/>
  <c r="I57" i="106" s="1"/>
  <c r="T33" i="20"/>
  <c r="S33" i="20"/>
  <c r="T30" i="20"/>
  <c r="S30" i="20"/>
  <c r="D36" i="102"/>
  <c r="C36" i="102"/>
  <c r="E35" i="102"/>
  <c r="D35" i="102"/>
  <c r="C35" i="102"/>
  <c r="D32" i="102"/>
  <c r="C32" i="102"/>
  <c r="E31" i="102"/>
  <c r="D31" i="102"/>
  <c r="C31" i="102"/>
  <c r="D36" i="90"/>
  <c r="C36" i="90"/>
  <c r="E35" i="90"/>
  <c r="D35" i="90"/>
  <c r="C35" i="90"/>
  <c r="D32" i="90"/>
  <c r="C32" i="90"/>
  <c r="E31" i="90"/>
  <c r="D31" i="90"/>
  <c r="C31" i="90"/>
  <c r="V30" i="20"/>
  <c r="V28" i="19"/>
  <c r="V26" i="19"/>
  <c r="V25" i="19"/>
  <c r="V24" i="19"/>
  <c r="V22" i="19"/>
  <c r="V21" i="19"/>
  <c r="V20" i="19"/>
  <c r="U27" i="20"/>
  <c r="U28" i="19"/>
  <c r="I24" i="118"/>
  <c r="H24" i="16" s="1"/>
  <c r="I22" i="118"/>
  <c r="H22" i="16" s="1"/>
  <c r="I20" i="118"/>
  <c r="H20" i="16" s="1"/>
  <c r="I19" i="118"/>
  <c r="H19" i="16" s="1"/>
  <c r="I18" i="118"/>
  <c r="H18" i="16" s="1"/>
  <c r="C17" i="118"/>
  <c r="I17" i="118" s="1"/>
  <c r="A28" i="118"/>
  <c r="H26" i="13"/>
  <c r="D26" i="16" s="1"/>
  <c r="H24" i="13"/>
  <c r="D24" i="16" s="1"/>
  <c r="H23" i="13"/>
  <c r="D23" i="16" s="1"/>
  <c r="H22" i="13"/>
  <c r="D22" i="16" s="1"/>
  <c r="H20" i="13"/>
  <c r="D20" i="16" s="1"/>
  <c r="H19" i="13"/>
  <c r="D19" i="16" s="1"/>
  <c r="H18" i="13"/>
  <c r="D18" i="16" s="1"/>
  <c r="H23" i="111"/>
  <c r="H22" i="111"/>
  <c r="H21" i="111"/>
  <c r="H20" i="111"/>
  <c r="H19" i="111"/>
  <c r="H18" i="111"/>
  <c r="H17" i="111"/>
  <c r="B20" i="123" l="1"/>
  <c r="B20" i="124"/>
  <c r="H13" i="124"/>
  <c r="C21" i="16"/>
  <c r="J21" i="16" s="1"/>
  <c r="A27" i="130"/>
  <c r="A27" i="19"/>
  <c r="A26" i="20" s="1"/>
  <c r="A25" i="23" s="1"/>
  <c r="A21" i="39"/>
  <c r="A21" i="118"/>
  <c r="V31" i="19"/>
  <c r="H21" i="124" l="1"/>
  <c r="I20" i="124"/>
  <c r="A23" i="19"/>
  <c r="A22" i="20" s="1"/>
  <c r="A21" i="23" s="1"/>
  <c r="A23" i="130"/>
  <c r="F62" i="107"/>
  <c r="U25" i="20"/>
  <c r="U24" i="20"/>
  <c r="U21" i="20"/>
  <c r="U20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R30" i="20"/>
  <c r="Q30" i="20"/>
  <c r="P30" i="20"/>
  <c r="O30" i="20"/>
  <c r="N30" i="20"/>
  <c r="M30" i="20"/>
  <c r="K30" i="20"/>
  <c r="J30" i="20"/>
  <c r="I30" i="20"/>
  <c r="H30" i="20"/>
  <c r="G30" i="20"/>
  <c r="F30" i="20"/>
  <c r="E30" i="20"/>
  <c r="D30" i="20"/>
  <c r="C30" i="20"/>
  <c r="U26" i="19"/>
  <c r="U25" i="19"/>
  <c r="U22" i="19"/>
  <c r="U21" i="19"/>
  <c r="A36" i="20"/>
  <c r="U30" i="20" l="1"/>
  <c r="V33" i="20"/>
  <c r="U31" i="19"/>
  <c r="V34" i="19"/>
  <c r="U33" i="20"/>
  <c r="U34" i="19"/>
  <c r="E15" i="97"/>
  <c r="L26" i="13" l="1"/>
  <c r="E26" i="16" s="1"/>
  <c r="L24" i="13"/>
  <c r="E24" i="16" s="1"/>
  <c r="L23" i="13"/>
  <c r="E23" i="16" s="1"/>
  <c r="L22" i="13"/>
  <c r="E22" i="16" s="1"/>
  <c r="L20" i="13"/>
  <c r="E20" i="16" s="1"/>
  <c r="L19" i="13"/>
  <c r="E19" i="16" s="1"/>
  <c r="L18" i="13"/>
  <c r="E18" i="16" l="1"/>
  <c r="D28" i="102" l="1"/>
  <c r="C28" i="102"/>
  <c r="E27" i="102"/>
  <c r="D27" i="102"/>
  <c r="C27" i="102"/>
  <c r="D24" i="102"/>
  <c r="C24" i="102"/>
  <c r="E23" i="102"/>
  <c r="D23" i="102"/>
  <c r="C23" i="102"/>
  <c r="D28" i="90"/>
  <c r="C28" i="90"/>
  <c r="E27" i="90"/>
  <c r="D27" i="90"/>
  <c r="C27" i="90"/>
  <c r="D24" i="90"/>
  <c r="C24" i="90"/>
  <c r="E23" i="90"/>
  <c r="D23" i="90"/>
  <c r="C23" i="90"/>
  <c r="G56" i="106" l="1"/>
  <c r="I56" i="106" s="1"/>
  <c r="G55" i="106"/>
  <c r="I55" i="106" s="1"/>
  <c r="G18" i="39" l="1"/>
  <c r="G19" i="39" s="1"/>
  <c r="G20" i="39" s="1"/>
  <c r="G21" i="39" s="1"/>
  <c r="G22" i="39" l="1"/>
  <c r="G23" i="39" s="1"/>
  <c r="G24" i="39" s="1"/>
  <c r="G47" i="75"/>
  <c r="F47" i="75"/>
  <c r="E47" i="75"/>
  <c r="C47" i="75"/>
  <c r="B47" i="75"/>
  <c r="G26" i="39" l="1"/>
  <c r="G25" i="39"/>
  <c r="C20" i="102" l="1"/>
  <c r="C19" i="102"/>
  <c r="C20" i="90"/>
  <c r="C19" i="90"/>
  <c r="A17" i="111" l="1"/>
  <c r="K18" i="14" l="1"/>
  <c r="F18" i="14"/>
  <c r="A18" i="13"/>
  <c r="A18" i="14" s="1"/>
  <c r="A18" i="118" s="1"/>
  <c r="G17" i="12"/>
  <c r="D17" i="12"/>
  <c r="G18" i="16" l="1"/>
  <c r="I17" i="12"/>
  <c r="F18" i="16"/>
  <c r="A18" i="39"/>
  <c r="A18" i="16"/>
  <c r="A20" i="19" l="1"/>
  <c r="A19" i="20" s="1"/>
  <c r="A18" i="23" s="1"/>
  <c r="A20" i="130"/>
  <c r="I18" i="16"/>
  <c r="E1" i="25"/>
  <c r="V1" i="20"/>
  <c r="I1" i="13"/>
  <c r="I1" i="14" s="1"/>
  <c r="E1" i="102"/>
  <c r="F3" i="103"/>
  <c r="I3" i="104" s="1"/>
  <c r="D3" i="105" s="1"/>
  <c r="F2" i="115" s="1"/>
  <c r="E3" i="90" s="1"/>
  <c r="E3" i="102" s="1"/>
  <c r="G2" i="111" s="1"/>
  <c r="F2" i="75" s="1"/>
  <c r="G3" i="12" s="1"/>
  <c r="I3" i="13" s="1"/>
  <c r="I3" i="14" s="1"/>
  <c r="C18" i="16" l="1"/>
  <c r="J18" i="16" s="1"/>
  <c r="H1" i="16"/>
  <c r="E1" i="118"/>
  <c r="H3" i="16"/>
  <c r="H2" i="106" s="1"/>
  <c r="G2" i="39" s="1"/>
  <c r="I2" i="131" s="1"/>
  <c r="E3" i="118"/>
  <c r="B15" i="97"/>
  <c r="B13" i="97"/>
  <c r="Z3" i="19" l="1"/>
  <c r="V3" i="20" s="1"/>
  <c r="E2" i="107" s="1"/>
  <c r="F3" i="23" s="1"/>
  <c r="E3" i="25" s="1"/>
  <c r="AE3" i="130"/>
  <c r="B20" i="97"/>
  <c r="I1" i="104"/>
  <c r="D1" i="105" s="1"/>
  <c r="H3" i="129" l="1"/>
  <c r="M3" i="127" s="1"/>
  <c r="W3" i="128" s="1"/>
  <c r="K26" i="14" l="1"/>
  <c r="G26" i="16" s="1"/>
  <c r="K24" i="14"/>
  <c r="G24" i="16" s="1"/>
  <c r="K23" i="14"/>
  <c r="G23" i="16" s="1"/>
  <c r="K22" i="14"/>
  <c r="G22" i="16" s="1"/>
  <c r="K20" i="14"/>
  <c r="G20" i="16" s="1"/>
  <c r="K19" i="14"/>
  <c r="F26" i="14"/>
  <c r="F26" i="16" s="1"/>
  <c r="F24" i="14"/>
  <c r="F24" i="16" s="1"/>
  <c r="F23" i="14"/>
  <c r="F23" i="16" s="1"/>
  <c r="F22" i="14"/>
  <c r="F22" i="16" s="1"/>
  <c r="F20" i="14"/>
  <c r="F20" i="16" s="1"/>
  <c r="F19" i="14"/>
  <c r="G23" i="12"/>
  <c r="G22" i="12"/>
  <c r="G21" i="12"/>
  <c r="G19" i="12"/>
  <c r="I19" i="12" s="1"/>
  <c r="G18" i="12"/>
  <c r="I18" i="12" s="1"/>
  <c r="D25" i="12"/>
  <c r="I25" i="12" s="1"/>
  <c r="D23" i="12"/>
  <c r="D22" i="12"/>
  <c r="D21" i="12"/>
  <c r="D19" i="12"/>
  <c r="D18" i="12"/>
  <c r="G48" i="75"/>
  <c r="B48" i="75"/>
  <c r="G46" i="75"/>
  <c r="F46" i="75"/>
  <c r="E46" i="75"/>
  <c r="C46" i="75"/>
  <c r="B46" i="75"/>
  <c r="B45" i="75"/>
  <c r="B35" i="75"/>
  <c r="B34" i="75"/>
  <c r="I21" i="12" l="1"/>
  <c r="G19" i="16"/>
  <c r="I23" i="12"/>
  <c r="I22" i="12"/>
  <c r="F19" i="16"/>
  <c r="A23" i="13"/>
  <c r="A23" i="14" s="1"/>
  <c r="A23" i="118" s="1"/>
  <c r="I20" i="16"/>
  <c r="C20" i="16" s="1"/>
  <c r="I22" i="16"/>
  <c r="C22" i="16" s="1"/>
  <c r="I23" i="16"/>
  <c r="C23" i="16" s="1"/>
  <c r="I24" i="16"/>
  <c r="C24" i="16" s="1"/>
  <c r="I26" i="16"/>
  <c r="I19" i="16" l="1"/>
  <c r="C19" i="16" s="1"/>
  <c r="J19" i="16" s="1"/>
  <c r="J20" i="16"/>
  <c r="J26" i="16"/>
  <c r="J22" i="16"/>
  <c r="J23" i="16"/>
  <c r="A23" i="16"/>
  <c r="A23" i="39"/>
  <c r="A25" i="19" l="1"/>
  <c r="A24" i="20" s="1"/>
  <c r="A23" i="23" s="1"/>
  <c r="A25" i="130"/>
  <c r="J24" i="16"/>
  <c r="E42" i="39"/>
  <c r="A14" i="111" l="1"/>
  <c r="A10" i="111"/>
  <c r="A5" i="111"/>
  <c r="D20" i="102"/>
  <c r="E19" i="102"/>
  <c r="D19" i="102"/>
  <c r="D20" i="90"/>
  <c r="E19" i="90"/>
  <c r="D19" i="90"/>
  <c r="G54" i="106" l="1"/>
  <c r="I54" i="106" s="1"/>
  <c r="G53" i="106"/>
  <c r="I53" i="106" s="1"/>
  <c r="G52" i="106"/>
  <c r="I52" i="106" s="1"/>
  <c r="G51" i="106"/>
  <c r="I51" i="106" s="1"/>
  <c r="G50" i="106"/>
  <c r="I50" i="106" s="1"/>
  <c r="G49" i="106"/>
  <c r="I49" i="106" s="1"/>
  <c r="G48" i="106"/>
  <c r="I48" i="106" s="1"/>
  <c r="G47" i="106"/>
  <c r="I47" i="106" s="1"/>
  <c r="G46" i="106"/>
  <c r="I46" i="106" s="1"/>
  <c r="G45" i="106"/>
  <c r="I45" i="106" s="1"/>
  <c r="G44" i="106"/>
  <c r="I44" i="106" s="1"/>
  <c r="G43" i="106"/>
  <c r="I43" i="106" s="1"/>
  <c r="G42" i="106"/>
  <c r="I42" i="106" s="1"/>
  <c r="G41" i="106"/>
  <c r="I41" i="106" s="1"/>
  <c r="G40" i="106"/>
  <c r="I40" i="106" s="1"/>
  <c r="G39" i="106"/>
  <c r="I39" i="106" s="1"/>
  <c r="A39" i="106"/>
  <c r="A40" i="106" s="1"/>
  <c r="A41" i="106" s="1"/>
  <c r="A42" i="106" s="1"/>
  <c r="G38" i="106"/>
  <c r="I38" i="106" s="1"/>
  <c r="G37" i="106"/>
  <c r="I37" i="106" s="1"/>
  <c r="G36" i="106"/>
  <c r="I36" i="106" s="1"/>
  <c r="G35" i="106"/>
  <c r="I35" i="106" s="1"/>
  <c r="G34" i="106"/>
  <c r="I34" i="106" s="1"/>
  <c r="G33" i="106"/>
  <c r="I33" i="106" s="1"/>
  <c r="G32" i="106"/>
  <c r="I32" i="106" s="1"/>
  <c r="G31" i="106"/>
  <c r="I31" i="106" s="1"/>
  <c r="G30" i="106"/>
  <c r="I30" i="106" s="1"/>
  <c r="G29" i="106"/>
  <c r="I29" i="106" s="1"/>
  <c r="G28" i="106"/>
  <c r="I28" i="106" s="1"/>
  <c r="G27" i="106"/>
  <c r="I27" i="106" s="1"/>
  <c r="G26" i="106"/>
  <c r="I26" i="106" s="1"/>
  <c r="G25" i="106"/>
  <c r="I25" i="106" s="1"/>
  <c r="G24" i="106"/>
  <c r="I24" i="106" s="1"/>
  <c r="G23" i="106"/>
  <c r="I23" i="106" s="1"/>
  <c r="G22" i="106"/>
  <c r="I22" i="106" s="1"/>
  <c r="G21" i="106"/>
  <c r="I21" i="106" s="1"/>
  <c r="G20" i="106"/>
  <c r="I20" i="106" s="1"/>
  <c r="G19" i="106"/>
  <c r="I19" i="106" s="1"/>
  <c r="G18" i="106"/>
  <c r="I18" i="106" s="1"/>
  <c r="G17" i="106"/>
  <c r="I17" i="106" s="1"/>
  <c r="G16" i="106"/>
  <c r="I16" i="106" s="1"/>
  <c r="A16" i="106"/>
  <c r="A17" i="106" s="1"/>
  <c r="A18" i="106" s="1"/>
  <c r="A19" i="106" s="1"/>
  <c r="A20" i="106" s="1"/>
  <c r="A21" i="106" s="1"/>
  <c r="A22" i="106" s="1"/>
  <c r="A23" i="106" s="1"/>
  <c r="A24" i="106" s="1"/>
  <c r="A25" i="106" s="1"/>
  <c r="A26" i="106" s="1"/>
  <c r="A27" i="106" s="1"/>
  <c r="A28" i="106" s="1"/>
  <c r="A29" i="106" s="1"/>
  <c r="A30" i="106" s="1"/>
  <c r="A31" i="106" s="1"/>
  <c r="A32" i="106" s="1"/>
  <c r="A33" i="106" s="1"/>
  <c r="A34" i="106" s="1"/>
  <c r="A18" i="111" l="1"/>
  <c r="E17" i="16" l="1"/>
  <c r="D17" i="16"/>
  <c r="A20" i="13"/>
  <c r="A20" i="14" s="1"/>
  <c r="A20" i="118" s="1"/>
  <c r="A26" i="13"/>
  <c r="A26" i="14" s="1"/>
  <c r="A26" i="118" s="1"/>
  <c r="A24" i="13"/>
  <c r="A24" i="14" s="1"/>
  <c r="A24" i="118" s="1"/>
  <c r="A19" i="13"/>
  <c r="A19" i="14" s="1"/>
  <c r="A19" i="118" s="1"/>
  <c r="A22" i="13"/>
  <c r="A22" i="14" s="1"/>
  <c r="A22" i="118" s="1"/>
  <c r="F48" i="75"/>
  <c r="E48" i="75"/>
  <c r="C48" i="75"/>
  <c r="G45" i="75"/>
  <c r="F45" i="75"/>
  <c r="E45" i="75"/>
  <c r="C45" i="75"/>
  <c r="G35" i="75"/>
  <c r="F35" i="75"/>
  <c r="E35" i="75"/>
  <c r="C35" i="75"/>
  <c r="C34" i="75"/>
  <c r="D32" i="16" l="1"/>
  <c r="D29" i="16"/>
  <c r="A24" i="16"/>
  <c r="E32" i="16"/>
  <c r="E29" i="16"/>
  <c r="A24" i="39"/>
  <c r="A19" i="39"/>
  <c r="A19" i="16"/>
  <c r="A20" i="39"/>
  <c r="A20" i="16"/>
  <c r="A22" i="39"/>
  <c r="A22" i="16"/>
  <c r="A26" i="39"/>
  <c r="A26" i="16"/>
  <c r="A24" i="19" l="1"/>
  <c r="A23" i="20" s="1"/>
  <c r="A22" i="23" s="1"/>
  <c r="A24" i="130"/>
  <c r="A28" i="19"/>
  <c r="A27" i="20" s="1"/>
  <c r="A26" i="23" s="1"/>
  <c r="A28" i="130"/>
  <c r="A22" i="19"/>
  <c r="A21" i="20" s="1"/>
  <c r="A20" i="23" s="1"/>
  <c r="A22" i="130"/>
  <c r="A21" i="19"/>
  <c r="A20" i="20" s="1"/>
  <c r="A19" i="23" s="1"/>
  <c r="A21" i="130"/>
  <c r="A26" i="19"/>
  <c r="A25" i="20" s="1"/>
  <c r="A24" i="23" s="1"/>
  <c r="A26" i="130"/>
  <c r="G34" i="75"/>
  <c r="F34" i="75"/>
  <c r="E34" i="75"/>
  <c r="G17" i="16" l="1"/>
  <c r="F17" i="16"/>
  <c r="I17" i="16" l="1"/>
  <c r="C17" i="16" s="1"/>
  <c r="F32" i="16"/>
  <c r="F29" i="16"/>
  <c r="G32" i="16"/>
  <c r="G29" i="16"/>
  <c r="C29" i="16" l="1"/>
  <c r="C32" i="16"/>
  <c r="J17" i="16"/>
  <c r="I29" i="16"/>
  <c r="I32" i="16"/>
  <c r="A16" i="12"/>
  <c r="A16" i="111" s="1"/>
  <c r="E38" i="16" l="1"/>
  <c r="F38" i="16"/>
  <c r="I38" i="16"/>
  <c r="G38" i="16"/>
  <c r="D38" i="16"/>
  <c r="E35" i="16"/>
  <c r="G35" i="16"/>
  <c r="D35" i="16"/>
  <c r="I35" i="16"/>
  <c r="F35" i="16"/>
  <c r="C17" i="39"/>
  <c r="C18" i="39" s="1"/>
  <c r="D16" i="25"/>
  <c r="V12" i="20"/>
  <c r="A33" i="20"/>
  <c r="A30" i="20"/>
  <c r="F16" i="25"/>
  <c r="E16" i="25"/>
  <c r="G10" i="75"/>
  <c r="G11" i="75"/>
  <c r="A6" i="13"/>
  <c r="A5" i="14" s="1"/>
  <c r="A11" i="13"/>
  <c r="A11" i="14" s="1"/>
  <c r="A11" i="16" s="1"/>
  <c r="A12" i="39" s="1"/>
  <c r="A11" i="23"/>
  <c r="A15" i="13"/>
  <c r="A15" i="14" s="1"/>
  <c r="A31" i="14"/>
  <c r="A38" i="20"/>
  <c r="U12" i="20"/>
  <c r="A13" i="19" l="1"/>
  <c r="A13" i="130"/>
  <c r="A15" i="16"/>
  <c r="A15" i="39" s="1"/>
  <c r="A15" i="118"/>
  <c r="A5" i="16"/>
  <c r="A5" i="39" s="1"/>
  <c r="A6" i="19" s="1"/>
  <c r="A5" i="20" s="1"/>
  <c r="A6" i="118"/>
  <c r="C19" i="39"/>
  <c r="C20" i="39" s="1"/>
  <c r="C21" i="39" s="1"/>
  <c r="I18" i="39"/>
  <c r="I17" i="39"/>
  <c r="A17" i="13"/>
  <c r="A17" i="14" s="1"/>
  <c r="A17" i="19" l="1"/>
  <c r="A16" i="20" s="1"/>
  <c r="A15" i="23" s="1"/>
  <c r="B16" i="25" s="1"/>
  <c r="A17" i="130"/>
  <c r="C22" i="39"/>
  <c r="C23" i="39" s="1"/>
  <c r="C24" i="39" s="1"/>
  <c r="I21" i="39"/>
  <c r="A17" i="16"/>
  <c r="A17" i="118"/>
  <c r="I19" i="39"/>
  <c r="A17" i="39"/>
  <c r="A19" i="19" l="1"/>
  <c r="A18" i="20" s="1"/>
  <c r="A17" i="23" s="1"/>
  <c r="A19" i="130"/>
  <c r="C26" i="39"/>
  <c r="C25" i="39"/>
  <c r="I25" i="39" s="1"/>
  <c r="J29" i="16"/>
  <c r="J32" i="16" l="1"/>
  <c r="I20" i="39"/>
  <c r="I22" i="39" l="1"/>
  <c r="I23" i="39" l="1"/>
  <c r="I24" i="39" l="1"/>
  <c r="I26" i="39" l="1"/>
</calcChain>
</file>

<file path=xl/sharedStrings.xml><?xml version="1.0" encoding="utf-8"?>
<sst xmlns="http://schemas.openxmlformats.org/spreadsheetml/2006/main" count="1280" uniqueCount="541">
  <si>
    <t>Exh. DCP-3</t>
  </si>
  <si>
    <t>AVISTA CORPORATION</t>
  </si>
  <si>
    <t>TOTAL COST OF CAPITAL</t>
  </si>
  <si>
    <t>Item</t>
  </si>
  <si>
    <t xml:space="preserve">Percent  </t>
  </si>
  <si>
    <t>Cost</t>
  </si>
  <si>
    <t>Weighted Cost</t>
  </si>
  <si>
    <t>Short-Term Debt</t>
  </si>
  <si>
    <t>1/</t>
  </si>
  <si>
    <t>3/</t>
  </si>
  <si>
    <t>Long-Term Debt</t>
  </si>
  <si>
    <t>4/</t>
  </si>
  <si>
    <t>Common Equity</t>
  </si>
  <si>
    <t>2/</t>
  </si>
  <si>
    <t>Total</t>
  </si>
  <si>
    <t>1/  Percentages of short-term and long-term debt derived from relative amounts of short-term debt and long-term</t>
  </si>
  <si>
    <t>Ratio</t>
  </si>
  <si>
    <t>Amount (000)</t>
  </si>
  <si>
    <t>Percent</t>
  </si>
  <si>
    <t>to 51.5%</t>
  </si>
  <si>
    <t>Total Debt</t>
  </si>
  <si>
    <t xml:space="preserve">2/  Common equity ratio approved for Avista by Commission in Dockets UE-150204/UG-150205, </t>
  </si>
  <si>
    <t>Effective Cost</t>
  </si>
  <si>
    <t>Principal Outstanding</t>
  </si>
  <si>
    <t>Yield to Maturity</t>
  </si>
  <si>
    <t>Exh. DCP-4</t>
  </si>
  <si>
    <t>Page 1 of 3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</si>
  <si>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</si>
  <si>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</si>
  <si>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</si>
  <si>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</si>
  <si>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</si>
  <si>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</si>
  <si>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</si>
  <si>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</si>
  <si>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Year</t>
  </si>
  <si>
    <t>Growth</t>
  </si>
  <si>
    <t>Rate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</si>
  <si>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</si>
  <si>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</si>
  <si>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</si>
  <si>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</si>
  <si>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</si>
  <si>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</si>
  <si>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</si>
  <si>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</si>
  <si>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</si>
  <si>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</si>
  <si>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</si>
  <si>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</si>
  <si>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</si>
  <si>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</si>
  <si>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</si>
  <si>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</si>
  <si>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</si>
  <si>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</si>
  <si>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</si>
  <si>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</si>
  <si>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</si>
  <si>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>1992</t>
  </si>
  <si>
    <t xml:space="preserve"> </t>
  </si>
  <si>
    <t>1993</t>
  </si>
  <si>
    <t>1994</t>
  </si>
  <si>
    <t>1995</t>
  </si>
  <si>
    <t>1996</t>
  </si>
  <si>
    <t>1997</t>
  </si>
  <si>
    <t>2002 - 2009 Cycle</t>
  </si>
  <si>
    <t>2010 - 2020 Cycle</t>
  </si>
  <si>
    <t>Current Cycle</t>
  </si>
  <si>
    <t>Q1</t>
  </si>
  <si>
    <t>*GDP=Gross Domestic Product</t>
  </si>
  <si>
    <t>Note that certain series of data are periodically revised.</t>
  </si>
  <si>
    <t>Source:  Council of Economic Advisors, Economic Indicators, various issues,</t>
  </si>
  <si>
    <t>certain earlier year data retrived from sources used by this publication.</t>
  </si>
  <si>
    <t>Page 2 of 3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</si>
  <si>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</si>
  <si>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</si>
  <si>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</si>
  <si>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</si>
  <si>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</si>
  <si>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</si>
  <si>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</si>
  <si>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</si>
  <si>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</si>
  <si>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 Aa</t>
  </si>
  <si>
    <t xml:space="preserve">    A</t>
  </si>
  <si>
    <t xml:space="preserve">   Baa</t>
  </si>
  <si>
    <t>Jan</t>
  </si>
  <si>
    <t>Feb</t>
  </si>
  <si>
    <t>Mar</t>
  </si>
  <si>
    <t>Sources:  Council of Economic Advisors, Economic Indicators; Mergent Bond Record.</t>
  </si>
  <si>
    <t>Page 3 of 3</t>
  </si>
  <si>
    <t>STOCK PRICE INDICATORS</t>
  </si>
  <si>
    <t>S&amp;P</t>
  </si>
  <si>
    <t>NASDAQ</t>
  </si>
  <si>
    <t>Composite [1]</t>
  </si>
  <si>
    <t>DJIA</t>
  </si>
  <si>
    <t>E/P</t>
  </si>
  <si>
    <t>[1] Note:  this source did not publish the S&amp;P Composite prior to 1988 and the NASDAQ</t>
  </si>
  <si>
    <t>Composite prior to 1991.</t>
  </si>
  <si>
    <t>Source:  Council of Economic Advisors, Economic Indicators, various issues.</t>
  </si>
  <si>
    <t>Exh. DCP-5</t>
  </si>
  <si>
    <t>HISTORY OF CREDIT RATINGS</t>
  </si>
  <si>
    <t>Standard &amp; Poor's</t>
  </si>
  <si>
    <t>Moody's</t>
  </si>
  <si>
    <t xml:space="preserve">Year </t>
  </si>
  <si>
    <t>Corp. Issuer</t>
  </si>
  <si>
    <t>Sen. Secured</t>
  </si>
  <si>
    <t>BBB</t>
  </si>
  <si>
    <t>A-</t>
  </si>
  <si>
    <t>Baa2</t>
  </si>
  <si>
    <t xml:space="preserve">A3 </t>
  </si>
  <si>
    <t>Baa2/Baa1</t>
  </si>
  <si>
    <t>A3/A2</t>
  </si>
  <si>
    <t>Baa1</t>
  </si>
  <si>
    <t>A2</t>
  </si>
  <si>
    <t xml:space="preserve">BBB </t>
  </si>
  <si>
    <t>Baa1/Baa2</t>
  </si>
  <si>
    <t>A2/A3</t>
  </si>
  <si>
    <t>Exh. DCP-6</t>
  </si>
  <si>
    <t>Page 1 of 2</t>
  </si>
  <si>
    <t>CAPITAL STRUCTURE RATIOS</t>
  </si>
  <si>
    <t>($000)</t>
  </si>
  <si>
    <t>COMMON</t>
  </si>
  <si>
    <t>LONG-TERM</t>
  </si>
  <si>
    <t>SHORT-TERM</t>
  </si>
  <si>
    <t>YEAR</t>
  </si>
  <si>
    <t xml:space="preserve">EQUITY </t>
  </si>
  <si>
    <t xml:space="preserve">  DEBT   </t>
  </si>
  <si>
    <t xml:space="preserve">DEBT </t>
  </si>
  <si>
    <t>Note:  Percentages may not total 100.0% due to rounding.</t>
  </si>
  <si>
    <t>Page 2 of 2</t>
  </si>
  <si>
    <t>AVISTA UTILITIES (DIVISION)</t>
  </si>
  <si>
    <t>Exh. DCP-7</t>
  </si>
  <si>
    <t>COMMON EQUITY RATIOS (EXCLUDING SHORT-TERM DEBT)</t>
  </si>
  <si>
    <t>Average</t>
  </si>
  <si>
    <t>Median</t>
  </si>
  <si>
    <t>Source:  Value Line Investment Survey.</t>
  </si>
  <si>
    <t>Exh. DCP-8</t>
  </si>
  <si>
    <t>PROXY COMPANIES</t>
  </si>
  <si>
    <t>BASIS FOR SELECTION</t>
  </si>
  <si>
    <t>Market</t>
  </si>
  <si>
    <t>Common</t>
  </si>
  <si>
    <t>Value</t>
  </si>
  <si>
    <t>Capitalization</t>
  </si>
  <si>
    <t>Equity</t>
  </si>
  <si>
    <t>Line</t>
  </si>
  <si>
    <t>Bond</t>
  </si>
  <si>
    <t>Company</t>
  </si>
  <si>
    <t>Safety</t>
  </si>
  <si>
    <t>Rating</t>
  </si>
  <si>
    <t>Avista Corp.</t>
  </si>
  <si>
    <t>$1 - $10 Billion</t>
  </si>
  <si>
    <t>40% Plus</t>
  </si>
  <si>
    <t>A or BBB</t>
  </si>
  <si>
    <t>ALLETE</t>
  </si>
  <si>
    <t>Black Hills Corp</t>
  </si>
  <si>
    <t>BBB+</t>
  </si>
  <si>
    <t>BBB-</t>
  </si>
  <si>
    <t>IDACORP</t>
  </si>
  <si>
    <t>NorthWestern Corp</t>
  </si>
  <si>
    <t>OGE Energy</t>
  </si>
  <si>
    <t>Otter Tail Corp</t>
  </si>
  <si>
    <t>Pinnacle West Capital</t>
  </si>
  <si>
    <t>A3</t>
  </si>
  <si>
    <t>McKenzie Electric Group</t>
  </si>
  <si>
    <t>Algonquin Power &amp; Utilities</t>
  </si>
  <si>
    <t>Ameren Corp</t>
  </si>
  <si>
    <t>Avista Corp</t>
  </si>
  <si>
    <t>CenterPoint Energy</t>
  </si>
  <si>
    <t>CMS Energy Corp</t>
  </si>
  <si>
    <t>DTE Energy</t>
  </si>
  <si>
    <t>Edison International</t>
  </si>
  <si>
    <t>Emera Inc.</t>
  </si>
  <si>
    <t>Baa3</t>
  </si>
  <si>
    <t>Entergy Corp.</t>
  </si>
  <si>
    <t>Exelon Corp</t>
  </si>
  <si>
    <t>Northwestern Corp</t>
  </si>
  <si>
    <t>OGE Energy Corp</t>
  </si>
  <si>
    <t>PNM Resources</t>
  </si>
  <si>
    <t>Sempra Energy</t>
  </si>
  <si>
    <r>
      <rPr>
        <b/>
        <sz val="12"/>
        <rFont val="Arial"/>
        <family val="2"/>
      </rPr>
      <t>Bold</t>
    </r>
    <r>
      <rPr>
        <sz val="12"/>
        <rFont val="Arial"/>
      </rPr>
      <t xml:space="preserve"> figures indicate criteria of McKenzie proxy group that do not satisfy criteria for Parcell proxy group.</t>
    </r>
  </si>
  <si>
    <t>Exh. DCP-9</t>
  </si>
  <si>
    <t>Page 1 of 5</t>
  </si>
  <si>
    <t>DIVIDEND YIELD</t>
  </si>
  <si>
    <t>Qtr</t>
  </si>
  <si>
    <t>COMPANY</t>
  </si>
  <si>
    <t>DPS</t>
  </si>
  <si>
    <t>HIGH</t>
  </si>
  <si>
    <t>LOW</t>
  </si>
  <si>
    <t>AVERAGE</t>
  </si>
  <si>
    <t>YIELD</t>
  </si>
  <si>
    <t>Source:  Yahoo! Finance.</t>
  </si>
  <si>
    <t>Page 2 of 5</t>
  </si>
  <si>
    <t>RETENTION GROWTH RATES</t>
  </si>
  <si>
    <t>Page 3 of 5</t>
  </si>
  <si>
    <t>PER SHARE GROWTH RATES</t>
  </si>
  <si>
    <t>5-Year Historic Growth Rates</t>
  </si>
  <si>
    <t>EPS</t>
  </si>
  <si>
    <t>BVPS</t>
  </si>
  <si>
    <t>Page 4 of 5</t>
  </si>
  <si>
    <t>PROJECTIONS OF EARNINGS PER SHARE GROWTH</t>
  </si>
  <si>
    <t>Value Line</t>
  </si>
  <si>
    <t>First Call</t>
  </si>
  <si>
    <t>Zack's</t>
  </si>
  <si>
    <t>Page 5 of 5</t>
  </si>
  <si>
    <t>DCF COST RATES</t>
  </si>
  <si>
    <t>HISTORIC</t>
  </si>
  <si>
    <t>PROSPECTIVE</t>
  </si>
  <si>
    <t>ADJUSTED</t>
  </si>
  <si>
    <t>RETENTION</t>
  </si>
  <si>
    <t>PER SHARE</t>
  </si>
  <si>
    <t>DCF</t>
  </si>
  <si>
    <t>GROWTH</t>
  </si>
  <si>
    <t>RATES</t>
  </si>
  <si>
    <t>Mean</t>
  </si>
  <si>
    <t>Composite - Mean</t>
  </si>
  <si>
    <t>Composite - Median</t>
  </si>
  <si>
    <t>Note:  negative values not used in calculations.</t>
  </si>
  <si>
    <t>Sources:  Prior pages of this schedule.</t>
  </si>
  <si>
    <t>Exh. DCP-10</t>
  </si>
  <si>
    <t>STANDARD &amp; POOR'S 500 COMPOSITE</t>
  </si>
  <si>
    <t>20-YEAR U.S. TREASURY BOND YIELDS</t>
  </si>
  <si>
    <t>RISK PREMIUMS</t>
  </si>
  <si>
    <t>20-YEAR</t>
  </si>
  <si>
    <t>T-BOND</t>
  </si>
  <si>
    <t>RISK</t>
  </si>
  <si>
    <t>ROE</t>
  </si>
  <si>
    <t>PREMIUM</t>
  </si>
  <si>
    <t>Exh. DCP-11</t>
  </si>
  <si>
    <t>CAPM COST RATES</t>
  </si>
  <si>
    <t>RISK-FREE</t>
  </si>
  <si>
    <t>CAPM</t>
  </si>
  <si>
    <t>RATE</t>
  </si>
  <si>
    <t>BETA</t>
  </si>
  <si>
    <t>Sources:  Value Line Investment Survey, Standard &amp; Poor's, Federal Reserve.</t>
  </si>
  <si>
    <t>20-year Treasury Bonds</t>
  </si>
  <si>
    <t>Month</t>
  </si>
  <si>
    <t>Exh. DCP-12</t>
  </si>
  <si>
    <t>MOODY'S</t>
  </si>
  <si>
    <t>CAP</t>
  </si>
  <si>
    <t>EQUITY</t>
  </si>
  <si>
    <t>VALUE LINE</t>
  </si>
  <si>
    <t>BOND</t>
  </si>
  <si>
    <t>RATIO</t>
  </si>
  <si>
    <t>FIN</t>
  </si>
  <si>
    <t>RATING</t>
  </si>
  <si>
    <t>WIND/</t>
  </si>
  <si>
    <t>SAFETY</t>
  </si>
  <si>
    <t>STR</t>
  </si>
  <si>
    <t>COAL</t>
  </si>
  <si>
    <t>OIL</t>
  </si>
  <si>
    <t>GAS</t>
  </si>
  <si>
    <t>NUCLEAR</t>
  </si>
  <si>
    <t>HYDRO</t>
  </si>
  <si>
    <t>PURCH</t>
  </si>
  <si>
    <t>THERMAL</t>
  </si>
  <si>
    <t>OTHER</t>
  </si>
  <si>
    <t>*</t>
  </si>
  <si>
    <t>Otter Tail Power</t>
  </si>
  <si>
    <t>OTTR</t>
  </si>
  <si>
    <t>A</t>
  </si>
  <si>
    <t>MGE Energy Inc.</t>
  </si>
  <si>
    <t>Madison Gas &amp; Elec</t>
  </si>
  <si>
    <t>MGEE</t>
  </si>
  <si>
    <t>A+</t>
  </si>
  <si>
    <t>AA-</t>
  </si>
  <si>
    <t>A1</t>
  </si>
  <si>
    <t>Wash Water Pwr</t>
  </si>
  <si>
    <t>AVA</t>
  </si>
  <si>
    <t>B++</t>
  </si>
  <si>
    <t>NorthWestern</t>
  </si>
  <si>
    <t>NEW</t>
  </si>
  <si>
    <t>Minnesota Power</t>
  </si>
  <si>
    <t>ALE</t>
  </si>
  <si>
    <t>Black Hills Corp.</t>
  </si>
  <si>
    <t>Black Hills Power</t>
  </si>
  <si>
    <t>BKH</t>
  </si>
  <si>
    <t>Portland General Electric</t>
  </si>
  <si>
    <t>POR</t>
  </si>
  <si>
    <t>P S of New Mexico</t>
  </si>
  <si>
    <t>PNM</t>
  </si>
  <si>
    <t>B+</t>
  </si>
  <si>
    <t>Idaho Power</t>
  </si>
  <si>
    <t>IDA</t>
  </si>
  <si>
    <t>DOES NOT OWN GENERATING ASSETS</t>
  </si>
  <si>
    <t>OGE Energy Corp.</t>
  </si>
  <si>
    <t>Okla Gas &amp; Elec</t>
  </si>
  <si>
    <t>OGE</t>
  </si>
  <si>
    <t>Purchases most of power</t>
  </si>
  <si>
    <t>Pinnacle West Capital Corp.</t>
  </si>
  <si>
    <t>Ariz Pub Ser</t>
  </si>
  <si>
    <t>PNW</t>
  </si>
  <si>
    <t>CenterPoint Energy, Inc.</t>
  </si>
  <si>
    <t>Houston Electric</t>
  </si>
  <si>
    <t>CNP</t>
  </si>
  <si>
    <t>Evergy, Inc.</t>
  </si>
  <si>
    <t>EVRG</t>
  </si>
  <si>
    <t>Alliant Energy</t>
  </si>
  <si>
    <t>WPL, IES &amp; ISP</t>
  </si>
  <si>
    <t>LNT</t>
  </si>
  <si>
    <t>AVANGRID, Inc.</t>
  </si>
  <si>
    <t>AGR</t>
  </si>
  <si>
    <t>FirstEnergy Corp.</t>
  </si>
  <si>
    <t>OhEd,ClE,Tol,MeEd,JC</t>
  </si>
  <si>
    <t>FE</t>
  </si>
  <si>
    <t>CMS Energy Corp.</t>
  </si>
  <si>
    <t>Consumers Energy</t>
  </si>
  <si>
    <t>CMS</t>
  </si>
  <si>
    <t>Ameren Corp.</t>
  </si>
  <si>
    <t>Un El &amp; CIPSCO</t>
  </si>
  <si>
    <t>AEE</t>
  </si>
  <si>
    <t>PPL Corp</t>
  </si>
  <si>
    <t>PPL Utilities, KU &amp; LGE</t>
  </si>
  <si>
    <t>PPL</t>
  </si>
  <si>
    <t>ETR</t>
  </si>
  <si>
    <t>So. Cal Edison</t>
  </si>
  <si>
    <t>EIX</t>
  </si>
  <si>
    <t>DTE Energy Company</t>
  </si>
  <si>
    <t>Detroit Edison</t>
  </si>
  <si>
    <t>DTE</t>
  </si>
  <si>
    <t>Fortis</t>
  </si>
  <si>
    <t>FTS</t>
  </si>
  <si>
    <t>Consolidated Edison, Inc.</t>
  </si>
  <si>
    <t>Con Ed, Oran &amp; Rock</t>
  </si>
  <si>
    <t>ED</t>
  </si>
  <si>
    <t>Public Service Enterprise Group, Inc.</t>
  </si>
  <si>
    <t>PSE&amp;G</t>
  </si>
  <si>
    <t>PEG</t>
  </si>
  <si>
    <t>Eversource Energy</t>
  </si>
  <si>
    <t>NE Util, NSTAR</t>
  </si>
  <si>
    <t>ES</t>
  </si>
  <si>
    <t>WEC Energy Group</t>
  </si>
  <si>
    <t>We Energies</t>
  </si>
  <si>
    <t>WEC</t>
  </si>
  <si>
    <t>A-/BBB+</t>
  </si>
  <si>
    <t>Xcel Energy Inc.</t>
  </si>
  <si>
    <t>N S Pwr, PSC, SWPS</t>
  </si>
  <si>
    <t>XEL</t>
  </si>
  <si>
    <t>San Diego G &amp; E</t>
  </si>
  <si>
    <t>SRE</t>
  </si>
  <si>
    <t>Spinning off generation subsidiary</t>
  </si>
  <si>
    <t>Exelon Corp.</t>
  </si>
  <si>
    <t>PECO, Comm Ed &amp; PHI</t>
  </si>
  <si>
    <t>EXC</t>
  </si>
  <si>
    <t>American Electric Power Company</t>
  </si>
  <si>
    <t>AEP &amp; C&amp;SW</t>
  </si>
  <si>
    <t>AEP</t>
  </si>
  <si>
    <t>Dominion Energy</t>
  </si>
  <si>
    <t>VA Power</t>
  </si>
  <si>
    <t>D</t>
  </si>
  <si>
    <t>Southern Company</t>
  </si>
  <si>
    <t>GA Pwr, Ala Pwr, M Pw</t>
  </si>
  <si>
    <t>SO</t>
  </si>
  <si>
    <t>Duke Energy Corp.</t>
  </si>
  <si>
    <t>Duke Power, Progress</t>
  </si>
  <si>
    <t>DUK</t>
  </si>
  <si>
    <t>NextEra Energy, Inc.</t>
  </si>
  <si>
    <t>Florida P &amp; L</t>
  </si>
  <si>
    <t>NEE</t>
  </si>
  <si>
    <t>Pacific G &amp; E</t>
  </si>
  <si>
    <t>Sources:</t>
  </si>
  <si>
    <t>Value Line Investment Survey</t>
  </si>
  <si>
    <t>Exh. DCP-13</t>
  </si>
  <si>
    <t>RATES OF RETURN ON AVERAGE COMMON EQUITY</t>
  </si>
  <si>
    <t>2002-2008</t>
  </si>
  <si>
    <t>2009-2020</t>
  </si>
  <si>
    <t>nmf</t>
  </si>
  <si>
    <t>Note:  The absence of figures for a specific company for a particular year is due to the fact that Value Line did not report the relevant figures (to calcuate the appropriate ratios) for that company for that year.</t>
  </si>
  <si>
    <t>Source:  Calculations made from data contained in Value Line Investment Survey.</t>
  </si>
  <si>
    <t>MARKET TO BOOK RATIOS</t>
  </si>
  <si>
    <t>Exh. DCP-14</t>
  </si>
  <si>
    <t>RETURNS AND MARKET-TO-BOOK RATIOS</t>
  </si>
  <si>
    <t xml:space="preserve">  RETURN ON</t>
  </si>
  <si>
    <t>MARKET-TO</t>
  </si>
  <si>
    <t>AVERAGE EQUITY</t>
  </si>
  <si>
    <t>BOOK RATIO</t>
  </si>
  <si>
    <t>Averages:</t>
  </si>
  <si>
    <t>Return on average equity = earnings per share divided by average of year-begin and</t>
  </si>
  <si>
    <t>year-end book value per share.</t>
  </si>
  <si>
    <t>Market-to-book ratio = ratio of average stock price (average of high and low stock</t>
  </si>
  <si>
    <t>prices for each year) and average book value (average of year-begin and year-end</t>
  </si>
  <si>
    <t>book value per share).</t>
  </si>
  <si>
    <t>Source:  Standard &amp; Poor's.</t>
  </si>
  <si>
    <t>Exh. DCP-15</t>
  </si>
  <si>
    <t>RISK INDICATORS</t>
  </si>
  <si>
    <t>FINANCIAL</t>
  </si>
  <si>
    <t>STRENGTH</t>
  </si>
  <si>
    <t>GROUP</t>
  </si>
  <si>
    <t>FIN STR</t>
  </si>
  <si>
    <t>S &amp; P's 500</t>
  </si>
  <si>
    <t>Composite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</si>
  <si>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</si>
  <si>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</si>
  <si>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</si>
  <si>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</si>
  <si>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</si>
  <si>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</si>
  <si>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Exh. DCP-16</t>
  </si>
  <si>
    <t>RISK PREMIUM ANALYSIS</t>
  </si>
  <si>
    <t>CALCULATION OF RISK PREMIUMS</t>
  </si>
  <si>
    <t>Average Authorized ROE</t>
  </si>
  <si>
    <t>General Rate Cases</t>
  </si>
  <si>
    <t>Annual Average Yields on</t>
  </si>
  <si>
    <t>Baa rated Utility Bonds</t>
  </si>
  <si>
    <t>No Lag</t>
  </si>
  <si>
    <t>3 Months Lag</t>
  </si>
  <si>
    <t>6 Months Lag</t>
  </si>
  <si>
    <t>9 Months Lag</t>
  </si>
  <si>
    <t>12 Months Lag</t>
  </si>
  <si>
    <t>Risk Premiums of ROEs vs</t>
  </si>
  <si>
    <t>3-Month</t>
  </si>
  <si>
    <t>6-Month</t>
  </si>
  <si>
    <t>9-Month</t>
  </si>
  <si>
    <t>12-Month</t>
  </si>
  <si>
    <t>Annual</t>
  </si>
  <si>
    <t>Lagged</t>
  </si>
  <si>
    <t>Year/Month</t>
  </si>
  <si>
    <t>Yield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</si>
  <si>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</si>
  <si>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</si>
  <si>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</si>
  <si>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</si>
  <si>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</si>
  <si>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</si>
  <si>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</si>
  <si>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</si>
  <si>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</si>
  <si>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Source:  Mergent Bond Record.</t>
  </si>
  <si>
    <t>Sources:   Value Line, Moody's and S&amp;P websites.</t>
  </si>
  <si>
    <t>MGE Energy</t>
  </si>
  <si>
    <t>Duke Energy</t>
  </si>
  <si>
    <t>Public Services Enterise Group</t>
  </si>
  <si>
    <t>Southern Co</t>
  </si>
  <si>
    <t>2027-2029</t>
  </si>
  <si>
    <t>Est'd '21-'23 to '27-'29 Growth Rates</t>
  </si>
  <si>
    <t>na</t>
  </si>
  <si>
    <t>Note:  EPS growth rates in shaded cells are not included in averages, since they are</t>
  </si>
  <si>
    <t>outliers.</t>
  </si>
  <si>
    <t>March - May 2024</t>
  </si>
  <si>
    <t>2019-2023</t>
  </si>
  <si>
    <t>Source:  Response to Staff  DR-008.</t>
  </si>
  <si>
    <t>2019 - 2023</t>
  </si>
  <si>
    <t>DEBT /2</t>
  </si>
  <si>
    <t>EQUITY 1/</t>
  </si>
  <si>
    <t>1/  Includes adjustments consistent with developing the regulatory capital structure for Avista Utilities.</t>
  </si>
  <si>
    <t>2/  Monthly averages.</t>
  </si>
  <si>
    <t>2009-2023</t>
  </si>
  <si>
    <t>2027-29</t>
  </si>
  <si>
    <t>2021-29</t>
  </si>
  <si>
    <t>3/  As shown on Exh. KJC-2, page 3.</t>
  </si>
  <si>
    <t>4/ As derived from Exh. KJC-2, page 3, excluding short-term debt cost and amounts:</t>
  </si>
  <si>
    <t>DECEMBER 31, 2025</t>
  </si>
  <si>
    <t>DECEMBER 31, 2026</t>
  </si>
  <si>
    <t>debt as of December 31, 2026, as contained in Exh. KJC-2, page 4:</t>
  </si>
  <si>
    <t>3/  As shown on Exh. KJC-2, page 4.</t>
  </si>
  <si>
    <t>DECEMBER 31, 2024</t>
  </si>
  <si>
    <t>23.9.%</t>
  </si>
  <si>
    <t>Line No.</t>
  </si>
  <si>
    <t>Low</t>
  </si>
  <si>
    <t>High</t>
  </si>
  <si>
    <t>Source</t>
  </si>
  <si>
    <t>Current level of Baa-rated Utility bonds</t>
  </si>
  <si>
    <t>Difference in Interest Rate Levels</t>
  </si>
  <si>
    <t>Relationship between Interest Rates</t>
  </si>
  <si>
    <t>5/</t>
  </si>
  <si>
    <t>and Risk Premiums</t>
  </si>
  <si>
    <t>`</t>
  </si>
  <si>
    <t>Required change in Risk Premium</t>
  </si>
  <si>
    <t>6/</t>
  </si>
  <si>
    <t>Risk Premium</t>
  </si>
  <si>
    <t>7/</t>
  </si>
  <si>
    <t>RP Result</t>
  </si>
  <si>
    <t>8/</t>
  </si>
  <si>
    <t>Difference between lines 2 and 3.</t>
  </si>
  <si>
    <t>Lines 4 times lines 5.</t>
  </si>
  <si>
    <t>Lines 1 plus 6.</t>
  </si>
  <si>
    <t>Lines 2 plus lines 7.</t>
  </si>
  <si>
    <t>2012-19</t>
  </si>
  <si>
    <t>Sources:  S&amp;P Global Intelligence; Mergent Bond Record.</t>
  </si>
  <si>
    <t>YIELDS ON Baa RATED PUBLIC UTILITY BONDS</t>
  </si>
  <si>
    <t>2012-23</t>
  </si>
  <si>
    <t>Cycle Avg</t>
  </si>
  <si>
    <t>debt as of December 31, 2024, as contained in response to Staff-DR-027, Attachment A, page 1:</t>
  </si>
  <si>
    <t>3/  As shown on response to Staff-DR-027, Attachment A, page 1.</t>
  </si>
  <si>
    <t>4/ As derived from information contained in response to Staff-DR-027, Attachment 1, page 1.</t>
  </si>
  <si>
    <t>1, 2 or 3</t>
  </si>
  <si>
    <t xml:space="preserve">B+ </t>
  </si>
  <si>
    <t>May-24</t>
  </si>
  <si>
    <t>2012 - 2019 Period</t>
  </si>
  <si>
    <t xml:space="preserve">Risk Premium Range </t>
  </si>
  <si>
    <t>2012 - 2023 Period</t>
  </si>
  <si>
    <t>Interest Rate Range</t>
  </si>
  <si>
    <t>As developed in testimony and page 2 of this exhibit.</t>
  </si>
  <si>
    <t>Average yield on Baa-rated utility bonds for three-month period March - May 2024, as shown on</t>
  </si>
  <si>
    <t>As shown on page 2 of this exhibit.</t>
  </si>
  <si>
    <t>Dockets UE-240006/UG-240007</t>
  </si>
  <si>
    <t>Company not covered by Value Line</t>
  </si>
  <si>
    <t>Proxy Group</t>
  </si>
  <si>
    <t>As shown in Direct Testimony of Avista witness McKenzie ar Exh. AMM-11, page 3.</t>
  </si>
  <si>
    <t>RATES OF RETURN ON COMMON EQUITY</t>
  </si>
  <si>
    <t>DTE Energh</t>
  </si>
  <si>
    <t>Emera Inc</t>
  </si>
  <si>
    <t>Entergy Corp</t>
  </si>
  <si>
    <t>Public Services Enterprise Group</t>
  </si>
  <si>
    <t>Sempra Eneegy</t>
  </si>
  <si>
    <t>M/B</t>
  </si>
  <si>
    <t>2023 MARKET TO BOOK RATIOS</t>
  </si>
  <si>
    <t>Dominion Energy and CenterPoint Energy reduced dividends during past five years.</t>
  </si>
  <si>
    <t>Exh. DCP-4, page 2.</t>
  </si>
  <si>
    <t>Also ratio requested by Company.</t>
  </si>
  <si>
    <t xml:space="preserve">Dockets UE-170485/UG-170486, Dockets UE-190334/UG-190335, and Dockets UE-200900/UG-200901.  </t>
  </si>
  <si>
    <t>debt as of December 31, 2025, as contained in Exh. KJC-2, page 3:</t>
  </si>
  <si>
    <t>4/ As derived from Exh. KJC-2, page 4, excluding short-term debt cost and amounts:</t>
  </si>
  <si>
    <t>Sources:  Response to Staff DR-009; Response to Staff DR-022 in Dockets</t>
  </si>
  <si>
    <t>UE-200900/UG-200901.</t>
  </si>
  <si>
    <t>2002 - 2023</t>
  </si>
  <si>
    <t>ELECTRIC UTILITIES RISK INDICATORS</t>
  </si>
  <si>
    <t>RANKED BY SIZE</t>
  </si>
  <si>
    <t>KCP&amp;L, Union Energy</t>
  </si>
  <si>
    <t>B++/A-</t>
  </si>
  <si>
    <t>Ba1</t>
  </si>
  <si>
    <t>B++/A</t>
  </si>
  <si>
    <t>PG&amp;E Corp.</t>
  </si>
  <si>
    <t>BB-</t>
  </si>
  <si>
    <t>Ba2</t>
  </si>
  <si>
    <t>East --  January 9, 2024</t>
  </si>
  <si>
    <t>Central -- December 8, 2023</t>
  </si>
  <si>
    <t>West -- January 19, 2024</t>
  </si>
  <si>
    <t>.</t>
  </si>
  <si>
    <t>Moody's website - accessed January 6, 2024.</t>
  </si>
  <si>
    <t>S&amp;P website - accessed January 6, 2024.</t>
  </si>
  <si>
    <t>Sources:  Value Line Investment Survey.</t>
  </si>
  <si>
    <t>Source:  Standard &amp; Poor's, SBBI, Federal Reserve.</t>
  </si>
  <si>
    <t xml:space="preserve">Note: Yields on 20-Year Treasury bonds from Federal Reserve except for years 1987-1992 which </t>
  </si>
  <si>
    <t>are not available from Federal Reserve website.  The years 1987-1992 yields reflect the income</t>
  </si>
  <si>
    <t>on long-term (20-year) government bonds from SBBI.</t>
  </si>
  <si>
    <t>PROJECTED</t>
  </si>
  <si>
    <t>MCKENZIE ELECTIC GROUP</t>
  </si>
  <si>
    <t>Actual Returns on Average Common Equity</t>
  </si>
  <si>
    <t>Estimated Returns 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</si>
</sst>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%"/>
    <numFmt numFmtId="172" formatCode="0.000"/>
    <numFmt numFmtId="173" formatCode="#,##0.0"/>
  </numFmts>
  <fonts count="33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u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3" fontId="14" fillId="0" borderId="0" applyFont="0" applyFill="0" applyBorder="0" applyAlignment="0" applyProtection="0"/>
    <xf numFmtId="5" fontId="14" fillId="0" borderId="0" applyFill="0" applyBorder="0" applyAlignment="0" applyProtection="0"/>
    <xf numFmtId="0" fontId="16" fillId="0" borderId="0"/>
    <xf numFmtId="0" fontId="16" fillId="0" borderId="0"/>
    <xf numFmtId="0" fontId="16" fillId="0" borderId="1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2" borderId="1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19" fillId="3" borderId="0">
      <alignment horizontal="right"/>
    </xf>
    <xf numFmtId="0" fontId="20" fillId="4" borderId="0">
      <alignment horizontal="center"/>
    </xf>
    <xf numFmtId="0" fontId="21" fillId="5" borderId="2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16" fillId="0" borderId="0"/>
    <xf numFmtId="0" fontId="16" fillId="0" borderId="0"/>
    <xf numFmtId="0" fontId="16" fillId="0" borderId="1"/>
    <xf numFmtId="0" fontId="16" fillId="0" borderId="1"/>
    <xf numFmtId="0" fontId="24" fillId="6" borderId="0"/>
    <xf numFmtId="0" fontId="24" fillId="6" borderId="0"/>
    <xf numFmtId="0" fontId="14" fillId="0" borderId="3" applyNumberFormat="0" applyFont="0" applyFill="0" applyAlignment="0" applyProtection="0"/>
    <xf numFmtId="0" fontId="18" fillId="0" borderId="4"/>
    <xf numFmtId="0" fontId="18" fillId="0" borderId="4"/>
    <xf numFmtId="0" fontId="18" fillId="0" borderId="1"/>
    <xf numFmtId="0" fontId="18" fillId="0" borderId="1"/>
    <xf numFmtId="0" fontId="10" fillId="0" borderId="0"/>
    <xf numFmtId="167" fontId="10" fillId="0" borderId="0"/>
    <xf numFmtId="167" fontId="10" fillId="0" borderId="0"/>
    <xf numFmtId="0" fontId="7" fillId="0" borderId="0"/>
    <xf numFmtId="44" fontId="14" fillId="0" borderId="0" applyFont="0" applyFill="0" applyBorder="0" applyAlignment="0" applyProtection="0"/>
    <xf numFmtId="0" fontId="6" fillId="0" borderId="0"/>
    <xf numFmtId="9" fontId="14" fillId="0" borderId="0" applyFont="0" applyFill="0" applyBorder="0" applyAlignment="0" applyProtection="0"/>
    <xf numFmtId="0" fontId="5" fillId="0" borderId="0"/>
    <xf numFmtId="0" fontId="4" fillId="0" borderId="0"/>
  </cellStyleXfs>
  <cellXfs count="264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/>
    <xf numFmtId="10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0" fontId="11" fillId="0" borderId="0" xfId="0" applyFont="1"/>
    <xf numFmtId="0" fontId="0" fillId="0" borderId="3" xfId="0" applyBorder="1"/>
    <xf numFmtId="164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164" fontId="10" fillId="0" borderId="6" xfId="0" applyNumberFormat="1" applyFont="1" applyBorder="1" applyAlignment="1">
      <alignment horizontal="center"/>
    </xf>
    <xf numFmtId="167" fontId="10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0" fillId="0" borderId="7" xfId="0" applyNumberFormat="1" applyBorder="1"/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10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10" fillId="0" borderId="6" xfId="0" applyFont="1" applyBorder="1"/>
    <xf numFmtId="168" fontId="10" fillId="0" borderId="0" xfId="0" applyNumberFormat="1" applyFont="1" applyAlignment="1">
      <alignment horizontal="center"/>
    </xf>
    <xf numFmtId="10" fontId="10" fillId="0" borderId="0" xfId="0" applyNumberFormat="1" applyFont="1"/>
    <xf numFmtId="0" fontId="10" fillId="0" borderId="0" xfId="0" applyFont="1" applyAlignment="1">
      <alignment horizontal="left"/>
    </xf>
    <xf numFmtId="169" fontId="0" fillId="0" borderId="0" xfId="0" applyNumberFormat="1" applyAlignment="1">
      <alignment horizontal="center"/>
    </xf>
    <xf numFmtId="9" fontId="0" fillId="0" borderId="0" xfId="0" applyNumberFormat="1"/>
    <xf numFmtId="164" fontId="10" fillId="0" borderId="0" xfId="0" applyNumberFormat="1" applyFont="1"/>
    <xf numFmtId="0" fontId="10" fillId="0" borderId="0" xfId="0" applyFont="1" applyAlignment="1">
      <alignment horizontal="right"/>
    </xf>
    <xf numFmtId="169" fontId="0" fillId="0" borderId="0" xfId="0" applyNumberFormat="1"/>
    <xf numFmtId="9" fontId="11" fillId="0" borderId="0" xfId="0" applyNumberFormat="1" applyFont="1"/>
    <xf numFmtId="1" fontId="0" fillId="0" borderId="0" xfId="0" applyNumberFormat="1" applyAlignment="1">
      <alignment horizontal="center"/>
    </xf>
    <xf numFmtId="14" fontId="10" fillId="0" borderId="0" xfId="0" applyNumberFormat="1" applyFont="1" applyAlignment="1">
      <alignment horizontal="right"/>
    </xf>
    <xf numFmtId="0" fontId="15" fillId="0" borderId="0" xfId="0" applyFont="1"/>
    <xf numFmtId="164" fontId="8" fillId="0" borderId="6" xfId="0" applyNumberFormat="1" applyFont="1" applyBorder="1" applyAlignment="1">
      <alignment horizontal="center"/>
    </xf>
    <xf numFmtId="0" fontId="10" fillId="0" borderId="0" xfId="35"/>
    <xf numFmtId="0" fontId="8" fillId="0" borderId="0" xfId="35" applyFont="1"/>
    <xf numFmtId="0" fontId="10" fillId="0" borderId="0" xfId="35" applyAlignment="1">
      <alignment horizontal="center"/>
    </xf>
    <xf numFmtId="167" fontId="10" fillId="0" borderId="0" xfId="36"/>
    <xf numFmtId="167" fontId="8" fillId="0" borderId="0" xfId="36" applyFont="1"/>
    <xf numFmtId="167" fontId="10" fillId="0" borderId="0" xfId="36" applyAlignment="1">
      <alignment horizontal="centerContinuous"/>
    </xf>
    <xf numFmtId="167" fontId="10" fillId="0" borderId="3" xfId="36" applyBorder="1"/>
    <xf numFmtId="167" fontId="8" fillId="0" borderId="0" xfId="36" applyFont="1" applyAlignment="1">
      <alignment horizontal="center"/>
    </xf>
    <xf numFmtId="167" fontId="8" fillId="0" borderId="6" xfId="36" applyFont="1" applyBorder="1" applyAlignment="1">
      <alignment horizontal="center"/>
    </xf>
    <xf numFmtId="167" fontId="10" fillId="0" borderId="6" xfId="36" applyBorder="1"/>
    <xf numFmtId="167" fontId="10" fillId="0" borderId="0" xfId="36" applyAlignment="1">
      <alignment horizontal="center"/>
    </xf>
    <xf numFmtId="164" fontId="10" fillId="0" borderId="0" xfId="36" applyNumberFormat="1" applyAlignment="1">
      <alignment horizontal="center"/>
    </xf>
    <xf numFmtId="164" fontId="10" fillId="0" borderId="0" xfId="36" applyNumberFormat="1"/>
    <xf numFmtId="165" fontId="10" fillId="0" borderId="0" xfId="36" applyNumberFormat="1"/>
    <xf numFmtId="165" fontId="10" fillId="0" borderId="0" xfId="36" applyNumberFormat="1" applyAlignment="1">
      <alignment horizontal="centerContinuous"/>
    </xf>
    <xf numFmtId="1" fontId="10" fillId="0" borderId="0" xfId="36" applyNumberFormat="1" applyAlignment="1">
      <alignment horizontal="center"/>
    </xf>
    <xf numFmtId="167" fontId="10" fillId="0" borderId="7" xfId="36" applyBorder="1"/>
    <xf numFmtId="164" fontId="10" fillId="0" borderId="7" xfId="36" applyNumberFormat="1" applyBorder="1" applyAlignment="1">
      <alignment horizontal="center"/>
    </xf>
    <xf numFmtId="167" fontId="10" fillId="0" borderId="7" xfId="36" applyBorder="1" applyAlignment="1">
      <alignment horizontal="center"/>
    </xf>
    <xf numFmtId="167" fontId="10" fillId="0" borderId="8" xfId="36" applyBorder="1"/>
    <xf numFmtId="10" fontId="10" fillId="0" borderId="0" xfId="36" applyNumberFormat="1" applyAlignment="1">
      <alignment horizontal="center"/>
    </xf>
    <xf numFmtId="10" fontId="10" fillId="0" borderId="7" xfId="36" applyNumberFormat="1" applyBorder="1" applyAlignment="1">
      <alignment horizontal="center"/>
    </xf>
    <xf numFmtId="2" fontId="10" fillId="0" borderId="0" xfId="36" applyNumberFormat="1"/>
    <xf numFmtId="167" fontId="25" fillId="0" borderId="0" xfId="36" applyFont="1"/>
    <xf numFmtId="167" fontId="25" fillId="0" borderId="3" xfId="36" applyFont="1" applyBorder="1"/>
    <xf numFmtId="2" fontId="10" fillId="0" borderId="0" xfId="36" applyNumberFormat="1" applyAlignment="1">
      <alignment horizontal="center"/>
    </xf>
    <xf numFmtId="4" fontId="10" fillId="0" borderId="0" xfId="36" applyNumberFormat="1" applyAlignment="1">
      <alignment horizontal="center"/>
    </xf>
    <xf numFmtId="10" fontId="10" fillId="0" borderId="0" xfId="36" quotePrefix="1" applyNumberFormat="1" applyAlignment="1">
      <alignment horizontal="center"/>
    </xf>
    <xf numFmtId="4" fontId="10" fillId="0" borderId="7" xfId="36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6" fontId="9" fillId="0" borderId="0" xfId="0" quotePrefix="1" applyNumberFormat="1" applyFont="1" applyAlignment="1">
      <alignment horizontal="centerContinuous"/>
    </xf>
    <xf numFmtId="0" fontId="10" fillId="0" borderId="7" xfId="0" applyFont="1" applyBorder="1"/>
    <xf numFmtId="169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9" fontId="10" fillId="0" borderId="7" xfId="0" applyNumberFormat="1" applyFont="1" applyBorder="1" applyAlignment="1">
      <alignment horizontal="center"/>
    </xf>
    <xf numFmtId="169" fontId="10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8" fillId="0" borderId="5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9" fontId="0" fillId="0" borderId="7" xfId="0" applyNumberFormat="1" applyBorder="1"/>
    <xf numFmtId="0" fontId="10" fillId="0" borderId="7" xfId="35" applyBorder="1"/>
    <xf numFmtId="0" fontId="8" fillId="0" borderId="0" xfId="35" applyFont="1" applyAlignment="1">
      <alignment horizontal="center"/>
    </xf>
    <xf numFmtId="0" fontId="10" fillId="0" borderId="6" xfId="35" applyBorder="1"/>
    <xf numFmtId="0" fontId="10" fillId="0" borderId="6" xfId="35" applyBorder="1" applyAlignment="1">
      <alignment horizontal="center"/>
    </xf>
    <xf numFmtId="10" fontId="10" fillId="0" borderId="0" xfId="35" applyNumberFormat="1" applyAlignment="1">
      <alignment horizontal="center"/>
    </xf>
    <xf numFmtId="10" fontId="10" fillId="0" borderId="0" xfId="35" applyNumberFormat="1" applyAlignment="1">
      <alignment horizontal="right"/>
    </xf>
    <xf numFmtId="10" fontId="10" fillId="0" borderId="0" xfId="35" applyNumberFormat="1" applyAlignment="1">
      <alignment horizontal="left"/>
    </xf>
    <xf numFmtId="0" fontId="10" fillId="0" borderId="6" xfId="35" applyBorder="1" applyAlignment="1">
      <alignment horizontal="right"/>
    </xf>
    <xf numFmtId="0" fontId="10" fillId="0" borderId="6" xfId="35" applyBorder="1" applyAlignment="1">
      <alignment horizontal="left"/>
    </xf>
    <xf numFmtId="0" fontId="10" fillId="0" borderId="0" xfId="35" applyAlignment="1">
      <alignment horizontal="right"/>
    </xf>
    <xf numFmtId="0" fontId="10" fillId="0" borderId="0" xfId="35" applyAlignment="1">
      <alignment horizontal="left"/>
    </xf>
    <xf numFmtId="10" fontId="10" fillId="0" borderId="0" xfId="35" applyNumberFormat="1"/>
    <xf numFmtId="10" fontId="8" fillId="0" borderId="0" xfId="35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6" fontId="10" fillId="0" borderId="0" xfId="0" quotePrefix="1" applyNumberFormat="1" applyFont="1" applyAlignment="1">
      <alignment horizontal="center"/>
    </xf>
    <xf numFmtId="17" fontId="10" fillId="0" borderId="0" xfId="0" quotePrefix="1" applyNumberFormat="1" applyFont="1" applyAlignment="1">
      <alignment horizontal="right"/>
    </xf>
    <xf numFmtId="167" fontId="9" fillId="0" borderId="0" xfId="36" applyFont="1" applyAlignment="1">
      <alignment horizontal="center"/>
    </xf>
    <xf numFmtId="164" fontId="10" fillId="0" borderId="0" xfId="4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64" fontId="10" fillId="0" borderId="7" xfId="0" applyNumberFormat="1" applyFont="1" applyBorder="1"/>
    <xf numFmtId="1" fontId="10" fillId="0" borderId="7" xfId="0" applyNumberFormat="1" applyFont="1" applyBorder="1"/>
    <xf numFmtId="15" fontId="10" fillId="0" borderId="0" xfId="35" quotePrefix="1" applyNumberFormat="1"/>
    <xf numFmtId="9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7" fontId="26" fillId="0" borderId="0" xfId="36" applyFont="1"/>
    <xf numFmtId="0" fontId="10" fillId="0" borderId="7" xfId="35" applyBorder="1" applyAlignment="1">
      <alignment horizontal="center"/>
    </xf>
    <xf numFmtId="0" fontId="15" fillId="0" borderId="7" xfId="35" applyFont="1" applyBorder="1" applyAlignment="1">
      <alignment horizontal="center"/>
    </xf>
    <xf numFmtId="169" fontId="10" fillId="0" borderId="0" xfId="35" applyNumberFormat="1"/>
    <xf numFmtId="165" fontId="8" fillId="0" borderId="0" xfId="0" applyNumberFormat="1" applyFont="1"/>
    <xf numFmtId="164" fontId="0" fillId="0" borderId="7" xfId="0" applyNumberFormat="1" applyBorder="1" applyAlignment="1">
      <alignment horizontal="center"/>
    </xf>
    <xf numFmtId="169" fontId="10" fillId="0" borderId="6" xfId="35" applyNumberFormat="1" applyBorder="1"/>
    <xf numFmtId="10" fontId="10" fillId="0" borderId="6" xfId="35" applyNumberFormat="1" applyBorder="1" applyAlignment="1">
      <alignment horizontal="center"/>
    </xf>
    <xf numFmtId="169" fontId="10" fillId="0" borderId="0" xfId="35" applyNumberFormat="1" applyAlignment="1">
      <alignment horizontal="center"/>
    </xf>
    <xf numFmtId="169" fontId="8" fillId="0" borderId="0" xfId="0" applyNumberFormat="1" applyFont="1"/>
    <xf numFmtId="5" fontId="10" fillId="0" borderId="0" xfId="0" applyNumberFormat="1" applyFont="1" applyAlignment="1">
      <alignment horizontal="center"/>
    </xf>
    <xf numFmtId="5" fontId="10" fillId="0" borderId="0" xfId="0" applyNumberFormat="1" applyFont="1"/>
    <xf numFmtId="0" fontId="14" fillId="0" borderId="0" xfId="35" applyFont="1"/>
    <xf numFmtId="0" fontId="28" fillId="0" borderId="0" xfId="35" applyFont="1"/>
    <xf numFmtId="9" fontId="14" fillId="0" borderId="0" xfId="35" applyNumberFormat="1" applyFont="1"/>
    <xf numFmtId="0" fontId="14" fillId="0" borderId="0" xfId="35" applyFont="1" applyAlignment="1">
      <alignment horizontal="center"/>
    </xf>
    <xf numFmtId="9" fontId="14" fillId="0" borderId="6" xfId="35" applyNumberFormat="1" applyFont="1" applyBorder="1"/>
    <xf numFmtId="6" fontId="14" fillId="0" borderId="0" xfId="35" quotePrefix="1" applyNumberFormat="1" applyFont="1" applyAlignment="1">
      <alignment horizontal="center"/>
    </xf>
    <xf numFmtId="9" fontId="14" fillId="0" borderId="0" xfId="35" applyNumberFormat="1" applyFont="1" applyAlignment="1">
      <alignment horizontal="center"/>
    </xf>
    <xf numFmtId="0" fontId="14" fillId="0" borderId="6" xfId="35" applyFont="1" applyBorder="1"/>
    <xf numFmtId="0" fontId="14" fillId="0" borderId="6" xfId="35" applyFont="1" applyBorder="1" applyAlignment="1">
      <alignment horizontal="center"/>
    </xf>
    <xf numFmtId="9" fontId="14" fillId="0" borderId="6" xfId="35" applyNumberFormat="1" applyFont="1" applyBorder="1" applyAlignment="1">
      <alignment horizontal="center"/>
    </xf>
    <xf numFmtId="6" fontId="14" fillId="0" borderId="0" xfId="35" applyNumberFormat="1" applyFont="1" applyAlignment="1">
      <alignment horizontal="center"/>
    </xf>
    <xf numFmtId="169" fontId="14" fillId="0" borderId="0" xfId="35" applyNumberFormat="1" applyFont="1"/>
    <xf numFmtId="164" fontId="14" fillId="0" borderId="0" xfId="35" applyNumberFormat="1" applyFont="1" applyAlignment="1">
      <alignment horizontal="center"/>
    </xf>
    <xf numFmtId="2" fontId="14" fillId="0" borderId="0" xfId="35" applyNumberFormat="1" applyFont="1" applyAlignment="1">
      <alignment horizontal="center"/>
    </xf>
    <xf numFmtId="9" fontId="14" fillId="0" borderId="0" xfId="41" applyFont="1" applyAlignment="1">
      <alignment horizontal="center"/>
    </xf>
    <xf numFmtId="169" fontId="14" fillId="0" borderId="0" xfId="35" applyNumberFormat="1" applyFont="1" applyAlignment="1">
      <alignment horizontal="right"/>
    </xf>
    <xf numFmtId="9" fontId="14" fillId="0" borderId="0" xfId="35" applyNumberFormat="1" applyFont="1" applyAlignment="1">
      <alignment horizontal="left"/>
    </xf>
    <xf numFmtId="165" fontId="14" fillId="0" borderId="0" xfId="35" applyNumberFormat="1" applyFont="1" applyAlignment="1">
      <alignment horizontal="center"/>
    </xf>
    <xf numFmtId="164" fontId="28" fillId="0" borderId="0" xfId="35" applyNumberFormat="1" applyFont="1" applyAlignment="1">
      <alignment horizontal="center"/>
    </xf>
    <xf numFmtId="164" fontId="14" fillId="0" borderId="0" xfId="41" applyNumberFormat="1" applyFont="1" applyAlignment="1">
      <alignment horizontal="center"/>
    </xf>
    <xf numFmtId="0" fontId="14" fillId="0" borderId="7" xfId="35" applyFont="1" applyBorder="1"/>
    <xf numFmtId="3" fontId="14" fillId="0" borderId="0" xfId="35" applyNumberFormat="1" applyFont="1"/>
    <xf numFmtId="165" fontId="14" fillId="0" borderId="0" xfId="35" applyNumberFormat="1" applyFont="1"/>
    <xf numFmtId="5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9" fontId="14" fillId="0" borderId="0" xfId="0" applyNumberFormat="1" applyFont="1" applyAlignment="1">
      <alignment horizontal="center"/>
    </xf>
    <xf numFmtId="0" fontId="14" fillId="0" borderId="0" xfId="0" applyFont="1"/>
    <xf numFmtId="9" fontId="14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Continuous"/>
    </xf>
    <xf numFmtId="9" fontId="28" fillId="0" borderId="0" xfId="0" applyNumberFormat="1" applyFont="1" applyAlignment="1">
      <alignment horizontal="centerContinuous"/>
    </xf>
    <xf numFmtId="0" fontId="14" fillId="0" borderId="7" xfId="0" applyFont="1" applyBorder="1"/>
    <xf numFmtId="0" fontId="14" fillId="0" borderId="3" xfId="0" applyFont="1" applyBorder="1"/>
    <xf numFmtId="9" fontId="14" fillId="0" borderId="3" xfId="0" applyNumberFormat="1" applyFont="1" applyBorder="1"/>
    <xf numFmtId="0" fontId="28" fillId="0" borderId="0" xfId="0" applyFont="1" applyAlignment="1">
      <alignment horizontal="center"/>
    </xf>
    <xf numFmtId="9" fontId="2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9" fontId="14" fillId="0" borderId="3" xfId="0" applyNumberFormat="1" applyFont="1" applyBorder="1" applyAlignment="1">
      <alignment horizontal="center"/>
    </xf>
    <xf numFmtId="0" fontId="14" fillId="0" borderId="6" xfId="0" applyFont="1" applyBorder="1"/>
    <xf numFmtId="9" fontId="14" fillId="0" borderId="6" xfId="0" applyNumberFormat="1" applyFont="1" applyBorder="1" applyAlignment="1">
      <alignment horizontal="center"/>
    </xf>
    <xf numFmtId="9" fontId="14" fillId="0" borderId="7" xfId="0" applyNumberFormat="1" applyFont="1" applyBorder="1" applyAlignment="1">
      <alignment horizontal="center"/>
    </xf>
    <xf numFmtId="170" fontId="10" fillId="0" borderId="0" xfId="0" applyNumberFormat="1" applyFont="1"/>
    <xf numFmtId="170" fontId="10" fillId="0" borderId="7" xfId="0" applyNumberFormat="1" applyFont="1" applyBorder="1"/>
    <xf numFmtId="0" fontId="8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9" fontId="10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165" fontId="9" fillId="0" borderId="0" xfId="0" applyNumberFormat="1" applyFont="1" applyAlignment="1">
      <alignment horizontal="centerContinuous"/>
    </xf>
    <xf numFmtId="165" fontId="10" fillId="0" borderId="0" xfId="0" applyNumberFormat="1" applyFont="1" applyAlignment="1">
      <alignment horizontal="centerContinuous"/>
    </xf>
    <xf numFmtId="165" fontId="10" fillId="0" borderId="7" xfId="0" applyNumberFormat="1" applyFont="1" applyBorder="1"/>
    <xf numFmtId="0" fontId="10" fillId="0" borderId="5" xfId="0" applyFont="1" applyBorder="1"/>
    <xf numFmtId="171" fontId="10" fillId="0" borderId="0" xfId="35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7" xfId="0" applyFont="1" applyBorder="1"/>
    <xf numFmtId="0" fontId="11" fillId="0" borderId="6" xfId="0" applyFont="1" applyBorder="1"/>
    <xf numFmtId="0" fontId="8" fillId="0" borderId="6" xfId="0" applyFont="1" applyBorder="1"/>
    <xf numFmtId="10" fontId="10" fillId="0" borderId="7" xfId="35" applyNumberFormat="1" applyBorder="1" applyAlignment="1">
      <alignment horizontal="center"/>
    </xf>
    <xf numFmtId="0" fontId="27" fillId="0" borderId="6" xfId="35" applyFont="1" applyBorder="1"/>
    <xf numFmtId="0" fontId="27" fillId="0" borderId="6" xfId="35" applyFont="1" applyBorder="1" applyAlignment="1">
      <alignment horizontal="center"/>
    </xf>
    <xf numFmtId="4" fontId="8" fillId="0" borderId="0" xfId="36" applyNumberFormat="1" applyFont="1" applyAlignment="1">
      <alignment horizontal="center"/>
    </xf>
    <xf numFmtId="0" fontId="4" fillId="0" borderId="0" xfId="43"/>
    <xf numFmtId="0" fontId="29" fillId="0" borderId="0" xfId="43" applyFont="1"/>
    <xf numFmtId="0" fontId="4" fillId="0" borderId="7" xfId="43" applyBorder="1"/>
    <xf numFmtId="0" fontId="30" fillId="0" borderId="0" xfId="43" applyFont="1"/>
    <xf numFmtId="0" fontId="30" fillId="0" borderId="0" xfId="43" applyFont="1" applyAlignment="1">
      <alignment horizontal="center"/>
    </xf>
    <xf numFmtId="0" fontId="30" fillId="0" borderId="6" xfId="43" applyFont="1" applyBorder="1"/>
    <xf numFmtId="0" fontId="30" fillId="0" borderId="6" xfId="43" applyFont="1" applyBorder="1" applyAlignment="1">
      <alignment horizontal="center"/>
    </xf>
    <xf numFmtId="0" fontId="4" fillId="0" borderId="0" xfId="43" applyAlignment="1">
      <alignment horizontal="center"/>
    </xf>
    <xf numFmtId="10" fontId="30" fillId="0" borderId="0" xfId="43" applyNumberFormat="1" applyFont="1" applyAlignment="1">
      <alignment horizontal="center"/>
    </xf>
    <xf numFmtId="1" fontId="30" fillId="0" borderId="0" xfId="43" applyNumberFormat="1" applyFont="1" applyAlignment="1">
      <alignment horizontal="center"/>
    </xf>
    <xf numFmtId="10" fontId="4" fillId="0" borderId="0" xfId="43" applyNumberFormat="1" applyAlignment="1">
      <alignment horizontal="center"/>
    </xf>
    <xf numFmtId="10" fontId="4" fillId="0" borderId="0" xfId="43" applyNumberFormat="1"/>
    <xf numFmtId="172" fontId="30" fillId="0" borderId="0" xfId="43" applyNumberFormat="1" applyFont="1" applyAlignment="1">
      <alignment horizontal="center"/>
    </xf>
    <xf numFmtId="0" fontId="30" fillId="0" borderId="7" xfId="43" applyFont="1" applyBorder="1" applyAlignment="1">
      <alignment horizontal="center"/>
    </xf>
    <xf numFmtId="0" fontId="30" fillId="0" borderId="7" xfId="43" applyFont="1" applyBorder="1"/>
    <xf numFmtId="10" fontId="30" fillId="0" borderId="7" xfId="43" applyNumberFormat="1" applyFont="1" applyBorder="1" applyAlignment="1">
      <alignment horizontal="center"/>
    </xf>
    <xf numFmtId="10" fontId="30" fillId="0" borderId="7" xfId="43" applyNumberFormat="1" applyFont="1" applyBorder="1" applyAlignment="1">
      <alignment horizontal="right"/>
    </xf>
    <xf numFmtId="0" fontId="30" fillId="0" borderId="0" xfId="43" applyFont="1" applyAlignment="1">
      <alignment horizontal="right"/>
    </xf>
    <xf numFmtId="0" fontId="31" fillId="0" borderId="0" xfId="43" applyFont="1"/>
    <xf numFmtId="164" fontId="8" fillId="0" borderId="0" xfId="36" applyNumberFormat="1" applyFont="1" applyAlignment="1">
      <alignment horizontal="center"/>
    </xf>
    <xf numFmtId="10" fontId="8" fillId="0" borderId="0" xfId="36" applyNumberFormat="1" applyFont="1" applyAlignment="1">
      <alignment horizontal="center"/>
    </xf>
    <xf numFmtId="10" fontId="8" fillId="0" borderId="0" xfId="36" quotePrefix="1" applyNumberFormat="1" applyFont="1" applyAlignment="1">
      <alignment horizontal="center"/>
    </xf>
    <xf numFmtId="10" fontId="10" fillId="0" borderId="7" xfId="35" applyNumberFormat="1" applyBorder="1"/>
    <xf numFmtId="2" fontId="4" fillId="0" borderId="0" xfId="43" applyNumberFormat="1" applyAlignment="1">
      <alignment horizontal="center"/>
    </xf>
    <xf numFmtId="10" fontId="3" fillId="0" borderId="0" xfId="43" applyNumberFormat="1" applyFont="1" applyAlignment="1">
      <alignment horizontal="left"/>
    </xf>
    <xf numFmtId="10" fontId="3" fillId="0" borderId="0" xfId="43" applyNumberFormat="1" applyFont="1" applyAlignment="1">
      <alignment horizontal="right"/>
    </xf>
    <xf numFmtId="16" fontId="0" fillId="0" borderId="0" xfId="0" quotePrefix="1" applyNumberFormat="1" applyAlignment="1">
      <alignment horizontal="right"/>
    </xf>
    <xf numFmtId="0" fontId="1" fillId="0" borderId="0" xfId="43" applyFont="1" applyAlignment="1">
      <alignment horizontal="center"/>
    </xf>
    <xf numFmtId="0" fontId="4" fillId="0" borderId="6" xfId="43" applyBorder="1"/>
    <xf numFmtId="10" fontId="4" fillId="0" borderId="7" xfId="43" applyNumberFormat="1" applyBorder="1" applyAlignment="1">
      <alignment horizontal="center"/>
    </xf>
    <xf numFmtId="10" fontId="8" fillId="0" borderId="0" xfId="35" applyNumberFormat="1" applyFont="1" applyAlignment="1">
      <alignment horizontal="right"/>
    </xf>
    <xf numFmtId="169" fontId="8" fillId="0" borderId="0" xfId="0" applyNumberFormat="1" applyFont="1" applyAlignment="1">
      <alignment horizontal="left"/>
    </xf>
    <xf numFmtId="172" fontId="4" fillId="0" borderId="0" xfId="43" applyNumberFormat="1" applyAlignment="1">
      <alignment horizontal="center"/>
    </xf>
    <xf numFmtId="10" fontId="29" fillId="0" borderId="0" xfId="43" applyNumberFormat="1" applyFont="1" applyAlignment="1">
      <alignment horizontal="center"/>
    </xf>
    <xf numFmtId="10" fontId="8" fillId="0" borderId="0" xfId="35" quotePrefix="1" applyNumberFormat="1" applyFont="1" applyAlignment="1">
      <alignment horizontal="center"/>
    </xf>
    <xf numFmtId="0" fontId="8" fillId="0" borderId="0" xfId="35" quotePrefix="1" applyFont="1"/>
    <xf numFmtId="9" fontId="8" fillId="0" borderId="6" xfId="0" applyNumberFormat="1" applyFont="1" applyBorder="1" applyAlignment="1">
      <alignment horizontal="center"/>
    </xf>
    <xf numFmtId="9" fontId="10" fillId="0" borderId="7" xfId="0" applyNumberFormat="1" applyFont="1" applyBorder="1"/>
    <xf numFmtId="0" fontId="15" fillId="0" borderId="0" xfId="35" applyFont="1" applyAlignment="1">
      <alignment horizontal="center"/>
    </xf>
    <xf numFmtId="165" fontId="28" fillId="0" borderId="0" xfId="35" applyNumberFormat="1" applyFont="1" applyAlignment="1">
      <alignment horizontal="center"/>
    </xf>
    <xf numFmtId="2" fontId="28" fillId="0" borderId="0" xfId="35" applyNumberFormat="1" applyFont="1" applyAlignment="1">
      <alignment horizontal="center"/>
    </xf>
    <xf numFmtId="0" fontId="28" fillId="0" borderId="0" xfId="35" applyFont="1" applyAlignment="1">
      <alignment horizontal="center"/>
    </xf>
    <xf numFmtId="173" fontId="28" fillId="0" borderId="0" xfId="35" applyNumberFormat="1" applyFont="1" applyAlignment="1">
      <alignment horizontal="center"/>
    </xf>
    <xf numFmtId="4" fontId="28" fillId="0" borderId="0" xfId="35" applyNumberFormat="1" applyFont="1" applyAlignment="1">
      <alignment horizontal="center"/>
    </xf>
    <xf numFmtId="3" fontId="14" fillId="0" borderId="7" xfId="35" applyNumberFormat="1" applyFont="1" applyBorder="1"/>
    <xf numFmtId="165" fontId="14" fillId="0" borderId="7" xfId="35" applyNumberFormat="1" applyFont="1" applyBorder="1" applyAlignment="1">
      <alignment horizontal="center"/>
    </xf>
    <xf numFmtId="2" fontId="14" fillId="0" borderId="7" xfId="35" applyNumberFormat="1" applyFont="1" applyBorder="1" applyAlignment="1">
      <alignment horizontal="center"/>
    </xf>
    <xf numFmtId="0" fontId="14" fillId="0" borderId="7" xfId="35" applyFont="1" applyBorder="1" applyAlignment="1">
      <alignment horizontal="center"/>
    </xf>
    <xf numFmtId="0" fontId="9" fillId="0" borderId="0" xfId="35" applyFont="1" applyAlignment="1">
      <alignment horizontal="center"/>
    </xf>
    <xf numFmtId="15" fontId="9" fillId="0" borderId="0" xfId="35" quotePrefix="1" applyNumberFormat="1" applyFont="1" applyAlignment="1">
      <alignment horizontal="center"/>
    </xf>
    <xf numFmtId="0" fontId="8" fillId="0" borderId="0" xfId="35" applyFont="1" applyAlignment="1">
      <alignment horizontal="center"/>
    </xf>
    <xf numFmtId="1" fontId="8" fillId="0" borderId="0" xfId="36" applyNumberFormat="1" applyFont="1" applyAlignment="1">
      <alignment horizontal="center"/>
    </xf>
    <xf numFmtId="167" fontId="9" fillId="0" borderId="0" xfId="36" applyFont="1" applyAlignment="1">
      <alignment horizontal="center"/>
    </xf>
    <xf numFmtId="167" fontId="8" fillId="0" borderId="0" xfId="36" applyFont="1" applyAlignment="1">
      <alignment horizontal="center"/>
    </xf>
    <xf numFmtId="165" fontId="8" fillId="0" borderId="0" xfId="36" applyNumberFormat="1" applyFont="1" applyAlignment="1">
      <alignment horizontal="center"/>
    </xf>
    <xf numFmtId="2" fontId="8" fillId="0" borderId="0" xfId="36" applyNumberFormat="1" applyFont="1" applyAlignment="1">
      <alignment horizontal="center"/>
    </xf>
    <xf numFmtId="4" fontId="8" fillId="0" borderId="0" xfId="36" applyNumberFormat="1" applyFont="1" applyAlignment="1">
      <alignment horizontal="center"/>
    </xf>
    <xf numFmtId="0" fontId="15" fillId="0" borderId="0" xfId="35" applyFont="1" applyAlignment="1">
      <alignment horizontal="center"/>
    </xf>
    <xf numFmtId="0" fontId="10" fillId="0" borderId="6" xfId="35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6" xfId="35" applyFont="1" applyBorder="1" applyAlignment="1">
      <alignment horizontal="center"/>
    </xf>
    <xf numFmtId="10" fontId="2" fillId="0" borderId="0" xfId="43" applyNumberFormat="1" applyFont="1" applyAlignment="1">
      <alignment horizontal="center"/>
    </xf>
    <xf numFmtId="10" fontId="3" fillId="0" borderId="0" xfId="43" applyNumberFormat="1" applyFont="1" applyAlignment="1">
      <alignment horizontal="center"/>
    </xf>
    <xf numFmtId="0" fontId="31" fillId="0" borderId="6" xfId="43" applyFont="1" applyBorder="1" applyAlignment="1">
      <alignment horizontal="center"/>
    </xf>
    <xf numFmtId="0" fontId="29" fillId="0" borderId="6" xfId="43" applyFont="1" applyBorder="1" applyAlignment="1">
      <alignment horizontal="center"/>
    </xf>
    <xf numFmtId="0" fontId="32" fillId="0" borderId="0" xfId="43" applyFont="1" applyAlignment="1">
      <alignment horizontal="center"/>
    </xf>
  </cellXfs>
  <cellStyles count="44">
    <cellStyle name="Comma0" xfId="1" xr:uid="{00000000-0005-0000-0000-000000000000}"/>
    <cellStyle name="Currency 2" xfId="39" xr:uid="{00000000-0005-0000-0000-000001000000}"/>
    <cellStyle name="Currency0" xfId="2" xr:uid="{00000000-0005-0000-0000-000002000000}"/>
    <cellStyle name="Custom - Style1" xfId="3" xr:uid="{00000000-0005-0000-0000-000003000000}"/>
    <cellStyle name="Custom - Style8" xfId="4" xr:uid="{00000000-0005-0000-0000-000004000000}"/>
    <cellStyle name="Data   - Style2" xfId="5" xr:uid="{00000000-0005-0000-0000-000005000000}"/>
    <cellStyle name="Date" xfId="6" xr:uid="{00000000-0005-0000-0000-000006000000}"/>
    <cellStyle name="Fixed" xfId="7" xr:uid="{00000000-0005-0000-0000-000007000000}"/>
    <cellStyle name="Heading 1" xfId="8" builtinId="16" customBuiltin="1"/>
    <cellStyle name="Heading 2" xfId="9" builtinId="17" customBuiltin="1"/>
    <cellStyle name="Labels - Style3" xfId="10" xr:uid="{00000000-0005-0000-0000-00000A000000}"/>
    <cellStyle name="Normal" xfId="0" builtinId="0"/>
    <cellStyle name="Normal - Style1" xfId="11" xr:uid="{00000000-0005-0000-0000-00000C000000}"/>
    <cellStyle name="Normal - Style2" xfId="12" xr:uid="{00000000-0005-0000-0000-00000D000000}"/>
    <cellStyle name="Normal - Style3" xfId="13" xr:uid="{00000000-0005-0000-0000-00000E000000}"/>
    <cellStyle name="Normal - Style4" xfId="14" xr:uid="{00000000-0005-0000-0000-00000F000000}"/>
    <cellStyle name="Normal - Style5" xfId="15" xr:uid="{00000000-0005-0000-0000-000010000000}"/>
    <cellStyle name="Normal - Style6" xfId="16" xr:uid="{00000000-0005-0000-0000-000011000000}"/>
    <cellStyle name="Normal - Style7" xfId="17" xr:uid="{00000000-0005-0000-0000-000012000000}"/>
    <cellStyle name="Normal - Style8" xfId="18" xr:uid="{00000000-0005-0000-0000-000013000000}"/>
    <cellStyle name="Normal 2" xfId="35" xr:uid="{00000000-0005-0000-0000-000014000000}"/>
    <cellStyle name="Normal 3" xfId="36" xr:uid="{00000000-0005-0000-0000-000015000000}"/>
    <cellStyle name="Normal 3 2" xfId="37" xr:uid="{00000000-0005-0000-0000-000016000000}"/>
    <cellStyle name="Normal 4" xfId="38" xr:uid="{00000000-0005-0000-0000-000017000000}"/>
    <cellStyle name="Normal 4 2" xfId="40" xr:uid="{00000000-0005-0000-0000-000018000000}"/>
    <cellStyle name="Normal 5" xfId="42" xr:uid="{1EDCF79F-C3B6-488E-B34E-760D0968D98B}"/>
    <cellStyle name="Normal 5 2" xfId="43" xr:uid="{B1ABC697-55A1-409A-9EF0-4089801D9CF3}"/>
    <cellStyle name="Output Amounts" xfId="19" xr:uid="{00000000-0005-0000-0000-000019000000}"/>
    <cellStyle name="Output Column Headings" xfId="20" xr:uid="{00000000-0005-0000-0000-00001A000000}"/>
    <cellStyle name="Output Line Items" xfId="21" xr:uid="{00000000-0005-0000-0000-00001B000000}"/>
    <cellStyle name="Output Report Heading" xfId="22" xr:uid="{00000000-0005-0000-0000-00001C000000}"/>
    <cellStyle name="Output Report Title" xfId="23" xr:uid="{00000000-0005-0000-0000-00001D000000}"/>
    <cellStyle name="Percent 2" xfId="41" xr:uid="{00000000-0005-0000-0000-00001E000000}"/>
    <cellStyle name="Reset  - Style4" xfId="24" xr:uid="{00000000-0005-0000-0000-00001F000000}"/>
    <cellStyle name="Reset  - Style7" xfId="25" xr:uid="{00000000-0005-0000-0000-000020000000}"/>
    <cellStyle name="Table  - Style5" xfId="26" xr:uid="{00000000-0005-0000-0000-000021000000}"/>
    <cellStyle name="Table  - Style6" xfId="27" xr:uid="{00000000-0005-0000-0000-000022000000}"/>
    <cellStyle name="Title  - Style1" xfId="28" xr:uid="{00000000-0005-0000-0000-000023000000}"/>
    <cellStyle name="Title  - Style6" xfId="29" xr:uid="{00000000-0005-0000-0000-000024000000}"/>
    <cellStyle name="Total" xfId="30" builtinId="25" customBuiltin="1"/>
    <cellStyle name="TotCol - Style5" xfId="31" xr:uid="{00000000-0005-0000-0000-000026000000}"/>
    <cellStyle name="TotCol - Style7" xfId="32" xr:uid="{00000000-0005-0000-0000-000027000000}"/>
    <cellStyle name="TotRow - Style4" xfId="33" xr:uid="{00000000-0005-0000-0000-000028000000}"/>
    <cellStyle name="TotRow - Style8" xfId="34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externalLink" Target="externalLinks/externalLink19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externalLink" Target="externalLinks/externalLink20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5%20CASES/1506%20MISO/McKenzie%20Adjust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E127-713C-44AD-B16D-F2D8DAC680DD}">
  <sheetPr>
    <pageSetUpPr fitToPage="1"/>
  </sheetPr>
  <dimension ref="A1:J43"/>
  <sheetViews>
    <sheetView tabSelected="1" zoomScaleNormal="100" workbookViewId="0">
      <selection activeCell="G21" sqref="G21"/>
    </sheetView>
  </sheetViews>
  <sheetFormatPr defaultColWidth="8.76953125" defaultRowHeight="15"/>
  <cols>
    <col min="1" max="1" width="17.6796875" style="53" customWidth="1"/>
    <col min="2" max="2" width="14.76953125" style="53" customWidth="1"/>
    <col min="3" max="3" width="2.76953125" style="53" customWidth="1"/>
    <col min="4" max="4" width="13.453125" style="53" bestFit="1" customWidth="1"/>
    <col min="5" max="5" width="7.76953125" style="53" customWidth="1"/>
    <col min="6" max="6" width="9" style="53" bestFit="1" customWidth="1"/>
    <col min="7" max="7" width="8.76953125" style="53"/>
    <col min="8" max="8" width="6" style="53" customWidth="1"/>
    <col min="9" max="16384" width="8.76953125" style="53"/>
  </cols>
  <sheetData>
    <row r="1" spans="1:10">
      <c r="G1" s="54" t="s">
        <v>0</v>
      </c>
    </row>
    <row r="2" spans="1:10">
      <c r="G2" s="54" t="s">
        <v>496</v>
      </c>
    </row>
    <row r="3" spans="1:10">
      <c r="G3" s="54" t="s">
        <v>26</v>
      </c>
    </row>
    <row r="5" spans="1:10" ht="20.100000000000001">
      <c r="A5" s="242" t="s">
        <v>1</v>
      </c>
      <c r="B5" s="242"/>
      <c r="C5" s="242"/>
      <c r="D5" s="242"/>
      <c r="E5" s="242"/>
      <c r="F5" s="242"/>
      <c r="G5" s="242"/>
      <c r="H5" s="242"/>
      <c r="I5" s="242"/>
    </row>
    <row r="6" spans="1:10" ht="20.100000000000001">
      <c r="A6" s="242" t="s">
        <v>2</v>
      </c>
      <c r="B6" s="242"/>
      <c r="C6" s="242"/>
      <c r="D6" s="242"/>
      <c r="E6" s="242"/>
      <c r="F6" s="242"/>
      <c r="G6" s="242"/>
      <c r="H6" s="242"/>
      <c r="I6" s="242"/>
    </row>
    <row r="7" spans="1:10" ht="20.100000000000001">
      <c r="A7" s="243" t="s">
        <v>456</v>
      </c>
      <c r="B7" s="242"/>
      <c r="C7" s="242"/>
      <c r="D7" s="242"/>
      <c r="E7" s="242"/>
      <c r="F7" s="242"/>
      <c r="G7" s="242"/>
      <c r="H7" s="242"/>
      <c r="I7" s="242"/>
    </row>
    <row r="8" spans="1:10" ht="15.3" thickBot="1">
      <c r="A8" s="94"/>
      <c r="B8" s="94"/>
      <c r="C8" s="94"/>
      <c r="D8" s="94"/>
      <c r="E8" s="94"/>
      <c r="F8" s="94"/>
      <c r="G8" s="94"/>
      <c r="H8" s="94"/>
      <c r="I8" s="94"/>
    </row>
    <row r="9" spans="1:10" ht="15.3" thickTop="1"/>
    <row r="10" spans="1:10">
      <c r="A10" s="95" t="s">
        <v>3</v>
      </c>
      <c r="B10" s="95" t="s">
        <v>4</v>
      </c>
      <c r="C10" s="95"/>
      <c r="D10" s="244" t="s">
        <v>5</v>
      </c>
      <c r="E10" s="244"/>
      <c r="F10" s="244"/>
      <c r="G10" s="244" t="s">
        <v>6</v>
      </c>
      <c r="H10" s="244"/>
      <c r="I10" s="244"/>
      <c r="J10" s="54"/>
    </row>
    <row r="11" spans="1:10">
      <c r="A11" s="96"/>
      <c r="B11" s="96"/>
      <c r="C11" s="96"/>
      <c r="D11" s="96"/>
      <c r="E11" s="97"/>
      <c r="F11" s="96"/>
      <c r="G11" s="96"/>
      <c r="H11" s="96"/>
      <c r="I11" s="96"/>
    </row>
    <row r="12" spans="1:10">
      <c r="E12" s="55"/>
    </row>
    <row r="13" spans="1:10">
      <c r="A13" s="53" t="s">
        <v>7</v>
      </c>
      <c r="B13" s="98">
        <f>+F30</f>
        <v>1.918992435816224E-2</v>
      </c>
      <c r="C13" s="100" t="s">
        <v>8</v>
      </c>
      <c r="E13" s="185">
        <v>6.5879999999999994E-2</v>
      </c>
      <c r="F13" s="53" t="s">
        <v>9</v>
      </c>
      <c r="H13" s="98">
        <f>+B13*E13</f>
        <v>1.2642322167157282E-3</v>
      </c>
    </row>
    <row r="14" spans="1:10">
      <c r="B14" s="98"/>
      <c r="C14" s="100"/>
      <c r="E14" s="98"/>
      <c r="H14" s="98"/>
    </row>
    <row r="15" spans="1:10">
      <c r="A15" s="53" t="s">
        <v>10</v>
      </c>
      <c r="B15" s="98">
        <f>+F31</f>
        <v>0.49581007564183777</v>
      </c>
      <c r="C15" s="100" t="s">
        <v>8</v>
      </c>
      <c r="E15" s="98">
        <f>+E43</f>
        <v>4.9300091728915897E-2</v>
      </c>
      <c r="F15" s="53" t="s">
        <v>11</v>
      </c>
      <c r="H15" s="98">
        <f>+B15*E15</f>
        <v>2.4443482209263331E-2</v>
      </c>
    </row>
    <row r="16" spans="1:10">
      <c r="B16" s="98"/>
      <c r="C16" s="98"/>
      <c r="D16" s="98"/>
      <c r="E16" s="98"/>
      <c r="H16" s="98"/>
    </row>
    <row r="17" spans="1:9">
      <c r="A17" s="53" t="s">
        <v>12</v>
      </c>
      <c r="B17" s="98">
        <v>0.48499999999999999</v>
      </c>
      <c r="C17" s="53" t="s">
        <v>13</v>
      </c>
      <c r="D17" s="224">
        <v>9.5000000000000001E-2</v>
      </c>
      <c r="E17" s="98">
        <v>9.7500000000000003E-2</v>
      </c>
      <c r="F17" s="100">
        <v>0.1</v>
      </c>
      <c r="G17" s="99">
        <f>+B17*D17</f>
        <v>4.6074999999999998E-2</v>
      </c>
      <c r="H17" s="98">
        <f>+B17*E17</f>
        <v>4.7287500000000003E-2</v>
      </c>
      <c r="I17" s="100">
        <f>+B17*F17</f>
        <v>4.8500000000000001E-2</v>
      </c>
    </row>
    <row r="18" spans="1:9">
      <c r="B18" s="96"/>
      <c r="E18" s="55"/>
      <c r="G18" s="101"/>
      <c r="H18" s="96"/>
      <c r="I18" s="102"/>
    </row>
    <row r="19" spans="1:9">
      <c r="E19" s="55"/>
      <c r="G19" s="103"/>
      <c r="I19" s="104"/>
    </row>
    <row r="20" spans="1:9">
      <c r="A20" s="53" t="s">
        <v>14</v>
      </c>
      <c r="B20" s="98">
        <f>SUM(B13:B17)</f>
        <v>1</v>
      </c>
      <c r="C20" s="98"/>
      <c r="D20" s="105"/>
      <c r="E20" s="55"/>
      <c r="G20" s="224">
        <f>+H13+H15+G17</f>
        <v>7.1782714425979055E-2</v>
      </c>
      <c r="H20" s="55"/>
      <c r="I20" s="100">
        <f>+H13+H15+I17</f>
        <v>7.4207714425979066E-2</v>
      </c>
    </row>
    <row r="21" spans="1:9">
      <c r="B21" s="98"/>
      <c r="C21" s="98"/>
      <c r="D21" s="105"/>
      <c r="E21" s="55"/>
      <c r="G21" s="99"/>
      <c r="H21" s="98">
        <f>+H13+H15+H17</f>
        <v>7.299521442597906E-2</v>
      </c>
      <c r="I21" s="100"/>
    </row>
    <row r="22" spans="1:9">
      <c r="B22" s="98"/>
      <c r="C22" s="98"/>
      <c r="D22" s="105"/>
      <c r="E22" s="55"/>
      <c r="G22" s="99"/>
      <c r="H22" s="55"/>
      <c r="I22" s="100"/>
    </row>
    <row r="23" spans="1:9" ht="15.3" thickBot="1">
      <c r="A23" s="94"/>
      <c r="B23" s="94"/>
      <c r="C23" s="94"/>
      <c r="D23" s="94"/>
      <c r="E23" s="94"/>
      <c r="F23" s="94"/>
      <c r="G23" s="94"/>
      <c r="H23" s="94"/>
      <c r="I23" s="94"/>
    </row>
    <row r="24" spans="1:9" ht="15.3" thickTop="1">
      <c r="G24" s="54"/>
      <c r="H24" s="106"/>
      <c r="I24" s="54"/>
    </row>
    <row r="25" spans="1:9">
      <c r="A25" s="53" t="s">
        <v>15</v>
      </c>
      <c r="G25" s="54"/>
      <c r="H25" s="106"/>
      <c r="I25" s="54"/>
    </row>
    <row r="26" spans="1:9">
      <c r="A26" s="53" t="s">
        <v>483</v>
      </c>
      <c r="G26" s="54"/>
      <c r="H26" s="106"/>
      <c r="I26" s="54"/>
    </row>
    <row r="27" spans="1:9">
      <c r="F27" s="55" t="s">
        <v>16</v>
      </c>
      <c r="G27" s="54"/>
      <c r="H27" s="106"/>
      <c r="I27" s="54"/>
    </row>
    <row r="28" spans="1:9">
      <c r="D28" s="97" t="s">
        <v>17</v>
      </c>
      <c r="E28" s="97" t="s">
        <v>18</v>
      </c>
      <c r="F28" s="97" t="s">
        <v>19</v>
      </c>
      <c r="G28" s="54"/>
      <c r="H28" s="106"/>
      <c r="I28" s="54"/>
    </row>
    <row r="29" spans="1:9">
      <c r="D29" s="55"/>
      <c r="E29" s="55"/>
      <c r="G29" s="54"/>
      <c r="H29" s="106"/>
      <c r="I29" s="54"/>
    </row>
    <row r="30" spans="1:9">
      <c r="B30" s="53" t="s">
        <v>7</v>
      </c>
      <c r="D30" s="122">
        <v>100000000</v>
      </c>
      <c r="E30" s="98">
        <f>+D30/D32</f>
        <v>3.726198904497522E-2</v>
      </c>
      <c r="F30" s="98">
        <f>+E30*F32</f>
        <v>1.918992435816224E-2</v>
      </c>
    </row>
    <row r="31" spans="1:9">
      <c r="B31" s="53" t="s">
        <v>10</v>
      </c>
      <c r="D31" s="125">
        <v>2583700000</v>
      </c>
      <c r="E31" s="98">
        <f>+D31/D32</f>
        <v>0.96273801095502476</v>
      </c>
      <c r="F31" s="126">
        <f>+E31*F32</f>
        <v>0.49581007564183777</v>
      </c>
    </row>
    <row r="32" spans="1:9">
      <c r="B32" s="53" t="s">
        <v>20</v>
      </c>
      <c r="D32" s="122">
        <f>+D30+D31</f>
        <v>2683700000</v>
      </c>
      <c r="F32" s="98">
        <v>0.51500000000000001</v>
      </c>
    </row>
    <row r="33" spans="1:7">
      <c r="D33" s="122"/>
      <c r="F33" s="98"/>
    </row>
    <row r="34" spans="1:7">
      <c r="A34" s="53" t="s">
        <v>21</v>
      </c>
      <c r="D34" s="122"/>
      <c r="F34" s="98"/>
    </row>
    <row r="35" spans="1:7">
      <c r="A35" s="53" t="s">
        <v>511</v>
      </c>
      <c r="G35" s="115"/>
    </row>
    <row r="36" spans="1:7">
      <c r="A36" s="53" t="s">
        <v>510</v>
      </c>
      <c r="G36" s="115"/>
    </row>
    <row r="37" spans="1:7">
      <c r="G37" s="115"/>
    </row>
    <row r="38" spans="1:7">
      <c r="A38" s="53" t="s">
        <v>484</v>
      </c>
    </row>
    <row r="39" spans="1:7">
      <c r="D39" s="98"/>
      <c r="E39" s="98"/>
      <c r="F39" s="98"/>
      <c r="G39" s="98"/>
    </row>
    <row r="40" spans="1:7">
      <c r="A40" s="53" t="s">
        <v>485</v>
      </c>
      <c r="D40" s="98"/>
      <c r="E40" s="98"/>
      <c r="F40" s="98"/>
      <c r="G40" s="98"/>
    </row>
    <row r="41" spans="1:7">
      <c r="B41" s="53" t="s">
        <v>22</v>
      </c>
      <c r="D41" s="127">
        <v>127376647</v>
      </c>
      <c r="E41" s="98"/>
      <c r="F41" s="98"/>
      <c r="G41" s="98"/>
    </row>
    <row r="42" spans="1:7">
      <c r="B42" s="53" t="s">
        <v>23</v>
      </c>
      <c r="D42" s="127">
        <v>2583700000</v>
      </c>
      <c r="E42" s="98"/>
      <c r="F42" s="98"/>
      <c r="G42" s="98"/>
    </row>
    <row r="43" spans="1:7">
      <c r="B43" s="55" t="s">
        <v>24</v>
      </c>
      <c r="D43" s="98"/>
      <c r="E43" s="98">
        <f>+D41/D42</f>
        <v>4.9300091728915897E-2</v>
      </c>
      <c r="F43" s="98"/>
      <c r="G43" s="98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OutlineSymbols="0" topLeftCell="A11" zoomScaleNormal="100" workbookViewId="0">
      <selection activeCell="I30" sqref="I30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4" width="9.76953125" style="12"/>
    <col min="5" max="5" width="12" style="12" customWidth="1"/>
    <col min="6" max="16384" width="9.76953125" style="12"/>
  </cols>
  <sheetData>
    <row r="1" spans="1:9">
      <c r="A1" s="4"/>
      <c r="B1" s="4"/>
      <c r="C1" s="4"/>
      <c r="D1" s="1"/>
      <c r="E1" s="4"/>
      <c r="F1" s="1"/>
      <c r="G1" s="1" t="s">
        <v>133</v>
      </c>
      <c r="H1" s="4"/>
      <c r="I1" s="4"/>
    </row>
    <row r="2" spans="1:9">
      <c r="A2" s="4"/>
      <c r="B2" s="4"/>
      <c r="C2" s="4"/>
      <c r="D2" s="1"/>
      <c r="E2" s="4"/>
      <c r="F2" s="1"/>
      <c r="G2" s="1" t="str">
        <f>+'DCP-6, P 2'!E3</f>
        <v>Dockets UE-240006/UG-240007</v>
      </c>
      <c r="H2" s="4"/>
      <c r="I2" s="4"/>
    </row>
    <row r="3" spans="1:9">
      <c r="A3" s="4"/>
      <c r="B3" s="4"/>
      <c r="C3" s="1"/>
      <c r="D3" s="1"/>
      <c r="E3" s="1"/>
      <c r="F3" s="1"/>
      <c r="G3" s="1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1"/>
    </row>
    <row r="5" spans="1:9" ht="20.100000000000001">
      <c r="A5" s="253" t="str">
        <f>'DCP-9, P 1'!A5</f>
        <v>PROXY COMPANIES</v>
      </c>
      <c r="B5" s="253"/>
      <c r="C5" s="253"/>
      <c r="D5" s="253"/>
      <c r="E5" s="253"/>
      <c r="F5" s="253"/>
      <c r="G5" s="253"/>
      <c r="H5" s="253"/>
      <c r="I5" s="253"/>
    </row>
    <row r="6" spans="1:9" ht="20.100000000000001">
      <c r="A6" s="253" t="s">
        <v>134</v>
      </c>
      <c r="B6" s="253"/>
      <c r="C6" s="253"/>
      <c r="D6" s="253"/>
      <c r="E6" s="253"/>
      <c r="F6" s="253"/>
      <c r="G6" s="253"/>
      <c r="H6" s="253"/>
      <c r="I6" s="253"/>
    </row>
    <row r="8" spans="1:9" ht="15.3" thickBot="1">
      <c r="A8" s="4"/>
      <c r="B8" s="4"/>
      <c r="C8" s="4"/>
      <c r="D8" s="4"/>
      <c r="E8" s="4"/>
      <c r="F8" s="4"/>
      <c r="G8" s="4"/>
      <c r="H8" s="4"/>
      <c r="I8" s="4"/>
    </row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89" t="str">
        <f>'DCP-9, P 1'!A11</f>
        <v>COMPANY</v>
      </c>
      <c r="B10" s="1"/>
      <c r="C10" s="89">
        <v>2019</v>
      </c>
      <c r="D10" s="89">
        <v>2020</v>
      </c>
      <c r="E10" s="89">
        <v>2021</v>
      </c>
      <c r="F10" s="89">
        <v>2022</v>
      </c>
      <c r="G10" s="89">
        <v>2023</v>
      </c>
      <c r="H10" s="89" t="s">
        <v>135</v>
      </c>
      <c r="I10" s="89" t="s">
        <v>434</v>
      </c>
    </row>
    <row r="12" spans="1:9" ht="15.3" thickTop="1">
      <c r="A12" s="13"/>
      <c r="B12" s="13"/>
      <c r="C12" s="13"/>
      <c r="D12" s="13"/>
      <c r="E12" s="13"/>
      <c r="F12" s="13"/>
      <c r="G12" s="13"/>
      <c r="H12" s="13"/>
      <c r="I12" s="13"/>
    </row>
    <row r="14" spans="1:9">
      <c r="A14" s="1" t="str">
        <f>'DCP-9, P 1'!A14</f>
        <v>Proxy Group</v>
      </c>
      <c r="B14" s="4"/>
      <c r="C14" s="4"/>
      <c r="D14" s="4"/>
      <c r="E14" s="4"/>
      <c r="F14" s="4"/>
      <c r="G14" s="4"/>
      <c r="H14" s="4"/>
      <c r="I14" s="4"/>
    </row>
    <row r="16" spans="1:9">
      <c r="A16" s="7" t="str">
        <f>+'DCP-9, P 1'!A16</f>
        <v>ALLETE</v>
      </c>
      <c r="B16" s="7"/>
      <c r="C16" s="6">
        <v>0.61399999999999999</v>
      </c>
      <c r="D16" s="6">
        <v>0.59</v>
      </c>
      <c r="E16" s="6">
        <v>0.57799999999999996</v>
      </c>
      <c r="F16" s="6">
        <v>0.59599999999999997</v>
      </c>
      <c r="G16" s="6">
        <v>0.53800000000000003</v>
      </c>
      <c r="H16" s="6">
        <f>AVERAGE(C16:G16)</f>
        <v>0.58320000000000005</v>
      </c>
      <c r="I16" s="6">
        <v>0.59499999999999997</v>
      </c>
    </row>
    <row r="17" spans="1:9">
      <c r="A17" s="7" t="str">
        <f>+'DCP-9, P 1'!A17</f>
        <v>Avista Corp.</v>
      </c>
      <c r="B17" s="7"/>
      <c r="C17" s="6">
        <v>0.50600000000000001</v>
      </c>
      <c r="D17" s="6">
        <v>0.496</v>
      </c>
      <c r="E17" s="6">
        <v>0.52500000000000002</v>
      </c>
      <c r="F17" s="6">
        <v>0.496</v>
      </c>
      <c r="G17" s="6">
        <v>0.48799999999999999</v>
      </c>
      <c r="H17" s="6">
        <f t="shared" ref="H17:H24" si="0">AVERAGE(C17:G17)</f>
        <v>0.50219999999999998</v>
      </c>
      <c r="I17" s="6">
        <v>0.495</v>
      </c>
    </row>
    <row r="18" spans="1:9">
      <c r="A18" s="7" t="str">
        <f>+'DCP-9, P 1'!A18</f>
        <v>Black Hills Corp</v>
      </c>
      <c r="B18" s="7"/>
      <c r="C18" s="6">
        <v>0.42899999999999999</v>
      </c>
      <c r="D18" s="6">
        <v>0.42099999999999999</v>
      </c>
      <c r="E18" s="6">
        <v>0.40300000000000002</v>
      </c>
      <c r="F18" s="6">
        <v>0.45400000000000001</v>
      </c>
      <c r="G18" s="6">
        <v>0.45800000000000002</v>
      </c>
      <c r="H18" s="6">
        <f t="shared" si="0"/>
        <v>0.433</v>
      </c>
      <c r="I18" s="6">
        <v>0.44</v>
      </c>
    </row>
    <row r="19" spans="1:9">
      <c r="A19" s="7" t="str">
        <f>+'DCP-9, P 1'!A19</f>
        <v>IDACORP</v>
      </c>
      <c r="B19" s="7"/>
      <c r="C19" s="6">
        <v>0.58699999999999997</v>
      </c>
      <c r="D19" s="6">
        <v>0.56100000000000005</v>
      </c>
      <c r="E19" s="6">
        <v>0.57199999999999995</v>
      </c>
      <c r="F19" s="6">
        <v>0.56100000000000005</v>
      </c>
      <c r="G19" s="6">
        <v>0.51200000000000001</v>
      </c>
      <c r="H19" s="6">
        <f t="shared" si="0"/>
        <v>0.55859999999999999</v>
      </c>
      <c r="I19" s="6">
        <v>0.505</v>
      </c>
    </row>
    <row r="20" spans="1:9">
      <c r="A20" s="7" t="str">
        <f>+'DCP-9, P 1'!A20</f>
        <v>MGE Energy</v>
      </c>
      <c r="B20" s="7"/>
      <c r="C20" s="6">
        <v>0.62</v>
      </c>
      <c r="D20" s="6">
        <v>0.64500000000000002</v>
      </c>
      <c r="E20" s="6">
        <v>0.61899999999999999</v>
      </c>
      <c r="F20" s="6">
        <v>0.64200000000000002</v>
      </c>
      <c r="G20" s="6">
        <v>0.60699999999999998</v>
      </c>
      <c r="H20" s="6">
        <f t="shared" si="0"/>
        <v>0.62660000000000005</v>
      </c>
      <c r="I20" s="6">
        <v>0.66500000000000004</v>
      </c>
    </row>
    <row r="21" spans="1:9">
      <c r="A21" s="7" t="str">
        <f>+'DCP-9, P 1'!A21</f>
        <v>NorthWestern Corp</v>
      </c>
      <c r="B21" s="7"/>
      <c r="C21" s="6">
        <v>0.47499999999999998</v>
      </c>
      <c r="D21" s="6">
        <v>0.47199999999999998</v>
      </c>
      <c r="E21" s="6">
        <v>0.47799999999999998</v>
      </c>
      <c r="F21" s="6">
        <v>0.51800000000000002</v>
      </c>
      <c r="G21" s="6">
        <v>0.50900000000000001</v>
      </c>
      <c r="H21" s="6">
        <f t="shared" si="0"/>
        <v>0.4904</v>
      </c>
      <c r="I21" s="6">
        <v>0.495</v>
      </c>
    </row>
    <row r="22" spans="1:9">
      <c r="A22" s="7" t="str">
        <f>+'DCP-9, P 1'!A22</f>
        <v>OGE Energy</v>
      </c>
      <c r="B22" s="7"/>
      <c r="C22" s="6">
        <v>0.56399999999999995</v>
      </c>
      <c r="D22" s="6">
        <v>0.51</v>
      </c>
      <c r="E22" s="6">
        <v>0.47399999999999998</v>
      </c>
      <c r="F22" s="6">
        <v>0.52400000000000002</v>
      </c>
      <c r="G22" s="6">
        <v>0.496</v>
      </c>
      <c r="H22" s="6">
        <f t="shared" si="0"/>
        <v>0.51360000000000006</v>
      </c>
      <c r="I22" s="6">
        <v>0.5</v>
      </c>
    </row>
    <row r="23" spans="1:9">
      <c r="A23" s="7" t="str">
        <f>+'DCP-9, P 1'!A23</f>
        <v>Otter Tail Corp</v>
      </c>
      <c r="B23" s="7"/>
      <c r="C23" s="6">
        <v>0.53100000000000003</v>
      </c>
      <c r="D23" s="6">
        <v>0.58199999999999996</v>
      </c>
      <c r="E23" s="6">
        <v>0.57399999999999995</v>
      </c>
      <c r="F23" s="6">
        <v>0.58299999999999996</v>
      </c>
      <c r="G23" s="6">
        <v>0.58499999999999996</v>
      </c>
      <c r="H23" s="6">
        <f t="shared" si="0"/>
        <v>0.57099999999999995</v>
      </c>
      <c r="I23" s="6">
        <v>0.57499999999999996</v>
      </c>
    </row>
    <row r="24" spans="1:9">
      <c r="A24" s="7" t="str">
        <f>+'DCP-9, P 1'!A24</f>
        <v>Pinnacle West Capital</v>
      </c>
      <c r="B24" s="7"/>
      <c r="C24" s="6">
        <v>0.52900000000000003</v>
      </c>
      <c r="D24" s="6">
        <v>0.47199999999999998</v>
      </c>
      <c r="E24" s="6">
        <v>0.46100000000000002</v>
      </c>
      <c r="F24" s="6">
        <v>0.439</v>
      </c>
      <c r="G24" s="6">
        <v>0.45</v>
      </c>
      <c r="H24" s="6">
        <f t="shared" si="0"/>
        <v>0.47020000000000001</v>
      </c>
      <c r="I24" s="6">
        <v>0.48</v>
      </c>
    </row>
    <row r="25" spans="1:9">
      <c r="A25" s="7" t="str">
        <f>+'DCP-9, P 1'!A25</f>
        <v>Portland General Electric</v>
      </c>
      <c r="B25" s="7"/>
      <c r="C25" s="6">
        <v>0.48699999999999999</v>
      </c>
      <c r="D25" s="6">
        <v>0.46400000000000002</v>
      </c>
      <c r="E25" s="6">
        <v>0.432</v>
      </c>
      <c r="F25" s="6">
        <v>0.43</v>
      </c>
      <c r="G25" s="6">
        <v>0.442</v>
      </c>
      <c r="H25" s="6">
        <f>AVERAGE(C25:G25)</f>
        <v>0.45099999999999996</v>
      </c>
      <c r="I25" s="6">
        <v>0.4</v>
      </c>
    </row>
    <row r="26" spans="1:9">
      <c r="A26" s="7"/>
      <c r="B26" s="7"/>
      <c r="C26" s="6"/>
      <c r="D26" s="6"/>
      <c r="E26" s="6"/>
      <c r="F26" s="6"/>
      <c r="G26" s="6"/>
      <c r="H26" s="6"/>
      <c r="I26" s="6"/>
    </row>
    <row r="27" spans="1:9">
      <c r="A27" s="45" t="s">
        <v>135</v>
      </c>
      <c r="B27" s="7"/>
      <c r="C27" s="6"/>
      <c r="D27" s="6"/>
      <c r="E27" s="6"/>
      <c r="F27" s="6"/>
      <c r="G27" s="6"/>
      <c r="H27" s="14">
        <f>+AVERAGE(H16:H25)</f>
        <v>0.51998</v>
      </c>
      <c r="I27" s="14">
        <f>+AVERAGE(I16:I25)</f>
        <v>0.51500000000000001</v>
      </c>
    </row>
    <row r="28" spans="1:9">
      <c r="A28" s="45"/>
      <c r="B28" s="7"/>
      <c r="C28" s="6"/>
      <c r="D28" s="6"/>
      <c r="E28" s="6"/>
      <c r="F28" s="6"/>
      <c r="G28" s="6"/>
      <c r="H28" s="14"/>
      <c r="I28" s="14"/>
    </row>
    <row r="29" spans="1:9">
      <c r="A29" s="45" t="s">
        <v>136</v>
      </c>
      <c r="B29" s="7"/>
      <c r="C29" s="6"/>
      <c r="D29" s="6"/>
      <c r="E29" s="6"/>
      <c r="F29" s="6"/>
      <c r="G29" s="6"/>
      <c r="H29" s="14">
        <f>MEDIAN(H16:H25)</f>
        <v>0.50790000000000002</v>
      </c>
      <c r="I29" s="14">
        <f>MEDIAN(I16:I25)</f>
        <v>0.4975</v>
      </c>
    </row>
    <row r="30" spans="1:9" ht="15.3" thickBot="1">
      <c r="A30" s="23"/>
      <c r="B30" s="23"/>
      <c r="C30" s="22"/>
      <c r="D30" s="22"/>
      <c r="E30" s="22"/>
      <c r="F30" s="22"/>
      <c r="G30" s="22"/>
      <c r="H30" s="22"/>
      <c r="I30" s="22"/>
    </row>
    <row r="31" spans="1:9" ht="15.3" thickTop="1">
      <c r="A31" s="7"/>
      <c r="B31" s="7"/>
      <c r="C31" s="6"/>
      <c r="D31" s="6"/>
      <c r="E31" s="6"/>
      <c r="F31" s="6"/>
      <c r="G31" s="6"/>
      <c r="H31" s="6"/>
      <c r="I31" s="6"/>
    </row>
    <row r="32" spans="1:9">
      <c r="A32" s="7" t="s">
        <v>137</v>
      </c>
      <c r="B32" s="4"/>
      <c r="C32" s="4"/>
      <c r="D32" s="4"/>
      <c r="E32" s="4"/>
      <c r="F32" s="4"/>
      <c r="G32" s="4"/>
      <c r="H32" s="4"/>
      <c r="I32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8" spans="1:9">
      <c r="C38" s="4"/>
      <c r="D38" s="4"/>
      <c r="E38" s="4"/>
      <c r="F38" s="4"/>
      <c r="G38" s="4"/>
      <c r="H38" s="5"/>
    </row>
    <row r="39" spans="1:9">
      <c r="C39" s="8"/>
      <c r="D39" s="8"/>
      <c r="E39" s="8"/>
      <c r="F39" s="8"/>
      <c r="G39" s="8"/>
      <c r="H39" s="5"/>
    </row>
    <row r="40" spans="1:9">
      <c r="C40" s="8"/>
      <c r="D40" s="8"/>
      <c r="E40" s="8"/>
      <c r="F40" s="8"/>
      <c r="G40" s="8"/>
      <c r="H40" s="8"/>
    </row>
    <row r="41" spans="1:9">
      <c r="C41" s="8"/>
      <c r="D41" s="8"/>
      <c r="E41" s="8"/>
      <c r="F41" s="8"/>
      <c r="G41" s="8"/>
      <c r="H41" s="8"/>
    </row>
    <row r="42" spans="1:9">
      <c r="C42" s="8"/>
      <c r="D42" s="8"/>
      <c r="E42" s="8"/>
      <c r="F42" s="8"/>
      <c r="G42" s="8"/>
      <c r="H42" s="8"/>
    </row>
    <row r="43" spans="1:9">
      <c r="C43" s="8"/>
      <c r="D43" s="8"/>
      <c r="E43" s="8"/>
      <c r="F43" s="8"/>
      <c r="G43" s="8"/>
      <c r="H43" s="8"/>
    </row>
    <row r="44" spans="1:9">
      <c r="C44" s="8"/>
      <c r="D44" s="8"/>
      <c r="E44" s="8"/>
      <c r="F44" s="8"/>
      <c r="G44" s="8"/>
      <c r="H44" s="8"/>
    </row>
  </sheetData>
  <mergeCells count="2">
    <mergeCell ref="A5:I5"/>
    <mergeCell ref="A6:I6"/>
  </mergeCells>
  <printOptions horizontalCentered="1"/>
  <pageMargins left="0.5" right="0.5" top="0.5" bottom="0.55000000000000004" header="0" footer="0"/>
  <pageSetup scale="81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1"/>
  <sheetViews>
    <sheetView topLeftCell="A37" zoomScaleNormal="100" workbookViewId="0">
      <selection activeCell="G39" sqref="G39"/>
    </sheetView>
  </sheetViews>
  <sheetFormatPr defaultRowHeight="15"/>
  <cols>
    <col min="1" max="1" width="27.54296875" customWidth="1"/>
    <col min="2" max="2" width="14" customWidth="1"/>
    <col min="3" max="3" width="10.54296875" customWidth="1"/>
    <col min="4" max="4" width="1.76953125" customWidth="1"/>
    <col min="5" max="5" width="10.54296875" customWidth="1"/>
    <col min="6" max="6" width="9.453125" customWidth="1"/>
    <col min="7" max="7" width="9.54296875" customWidth="1"/>
    <col min="10" max="10" width="7.86328125" customWidth="1"/>
    <col min="11" max="13" width="8.76953125" hidden="1" customWidth="1"/>
  </cols>
  <sheetData>
    <row r="1" spans="1:9">
      <c r="F1" s="1" t="s">
        <v>138</v>
      </c>
    </row>
    <row r="2" spans="1:9">
      <c r="F2" s="1" t="str">
        <f>+'DCP-7'!G2</f>
        <v>Dockets UE-240006/UG-240007</v>
      </c>
    </row>
    <row r="3" spans="1:9">
      <c r="F3" s="1"/>
    </row>
    <row r="5" spans="1:9" ht="17.7">
      <c r="A5" s="254" t="s">
        <v>139</v>
      </c>
      <c r="B5" s="254"/>
      <c r="C5" s="254"/>
      <c r="D5" s="254"/>
      <c r="E5" s="254"/>
      <c r="F5" s="254"/>
      <c r="G5" s="254"/>
      <c r="H5" s="51"/>
      <c r="I5" s="51"/>
    </row>
    <row r="6" spans="1:9" ht="17.7">
      <c r="A6" s="254" t="s">
        <v>140</v>
      </c>
      <c r="B6" s="254"/>
      <c r="C6" s="254"/>
      <c r="D6" s="254"/>
      <c r="E6" s="254"/>
      <c r="F6" s="254"/>
      <c r="G6" s="254"/>
    </row>
    <row r="7" spans="1:9" ht="15.3" thickBot="1">
      <c r="A7" s="36"/>
      <c r="B7" s="36"/>
      <c r="C7" s="36"/>
      <c r="D7" s="36"/>
      <c r="E7" s="36"/>
      <c r="F7" s="36"/>
      <c r="G7" s="36"/>
    </row>
    <row r="8" spans="1:9" ht="15.3" thickTop="1"/>
    <row r="9" spans="1:9">
      <c r="B9" s="5" t="s">
        <v>141</v>
      </c>
      <c r="C9" s="18" t="s">
        <v>142</v>
      </c>
      <c r="D9" s="18"/>
      <c r="E9" s="18" t="s">
        <v>143</v>
      </c>
      <c r="F9" s="18" t="s">
        <v>93</v>
      </c>
      <c r="G9" s="18" t="s">
        <v>104</v>
      </c>
    </row>
    <row r="10" spans="1:9">
      <c r="B10" s="5" t="s">
        <v>144</v>
      </c>
      <c r="C10" s="18" t="s">
        <v>145</v>
      </c>
      <c r="D10" s="18"/>
      <c r="E10" s="18" t="s">
        <v>146</v>
      </c>
      <c r="F10" s="18" t="s">
        <v>147</v>
      </c>
      <c r="G10" s="18" t="str">
        <f>+F10</f>
        <v>Bond</v>
      </c>
    </row>
    <row r="11" spans="1:9">
      <c r="A11" t="s">
        <v>148</v>
      </c>
      <c r="B11" s="108" t="s">
        <v>122</v>
      </c>
      <c r="C11" s="18" t="s">
        <v>16</v>
      </c>
      <c r="D11" s="18"/>
      <c r="E11" s="18" t="s">
        <v>149</v>
      </c>
      <c r="F11" s="18" t="s">
        <v>150</v>
      </c>
      <c r="G11" s="18" t="str">
        <f>+F11</f>
        <v>Rating</v>
      </c>
    </row>
    <row r="12" spans="1:9">
      <c r="A12" s="19"/>
      <c r="B12" s="19"/>
      <c r="C12" s="19"/>
      <c r="D12" s="19"/>
      <c r="E12" s="19"/>
      <c r="F12" s="19"/>
      <c r="G12" s="19"/>
    </row>
    <row r="14" spans="1:9">
      <c r="A14" s="1" t="s">
        <v>151</v>
      </c>
      <c r="B14" s="43">
        <v>2800000</v>
      </c>
      <c r="C14" s="107">
        <v>0.48799999999999999</v>
      </c>
      <c r="D14" s="38"/>
      <c r="E14" s="18">
        <v>3</v>
      </c>
      <c r="F14" s="5" t="s">
        <v>108</v>
      </c>
      <c r="G14" s="5" t="s">
        <v>110</v>
      </c>
    </row>
    <row r="15" spans="1:9">
      <c r="B15" s="47"/>
      <c r="C15" s="7"/>
      <c r="F15" s="18"/>
    </row>
    <row r="16" spans="1:9">
      <c r="A16" s="1" t="s">
        <v>498</v>
      </c>
      <c r="B16" s="128" t="s">
        <v>152</v>
      </c>
      <c r="C16" s="14" t="s">
        <v>153</v>
      </c>
      <c r="E16" s="89" t="s">
        <v>486</v>
      </c>
      <c r="F16" s="255" t="s">
        <v>154</v>
      </c>
      <c r="G16" s="255"/>
    </row>
    <row r="17" spans="1:10">
      <c r="B17" s="47"/>
      <c r="C17" s="7"/>
    </row>
    <row r="18" spans="1:10">
      <c r="A18" s="4" t="s">
        <v>155</v>
      </c>
      <c r="B18" s="43">
        <v>3600000</v>
      </c>
      <c r="C18" s="107">
        <v>0.53800000000000003</v>
      </c>
      <c r="D18" s="38"/>
      <c r="E18" s="18">
        <v>2</v>
      </c>
      <c r="F18" s="5" t="s">
        <v>108</v>
      </c>
      <c r="G18" s="5" t="s">
        <v>114</v>
      </c>
      <c r="J18" s="18"/>
    </row>
    <row r="19" spans="1:10">
      <c r="A19" s="4" t="s">
        <v>156</v>
      </c>
      <c r="B19" s="43">
        <v>3700000</v>
      </c>
      <c r="C19" s="107">
        <v>0.45800000000000002</v>
      </c>
      <c r="D19" s="116"/>
      <c r="E19" s="49">
        <v>3</v>
      </c>
      <c r="F19" s="5" t="s">
        <v>157</v>
      </c>
      <c r="G19" s="5" t="s">
        <v>110</v>
      </c>
      <c r="J19" s="18"/>
    </row>
    <row r="20" spans="1:10">
      <c r="A20" s="4" t="s">
        <v>159</v>
      </c>
      <c r="B20" s="43">
        <v>4700000</v>
      </c>
      <c r="C20" s="107">
        <v>0.51200000000000001</v>
      </c>
      <c r="D20" s="38"/>
      <c r="E20" s="49">
        <v>1</v>
      </c>
      <c r="F20" s="5" t="s">
        <v>108</v>
      </c>
      <c r="G20" s="5" t="s">
        <v>110</v>
      </c>
      <c r="J20" s="18"/>
    </row>
    <row r="21" spans="1:10">
      <c r="A21" s="4" t="s">
        <v>430</v>
      </c>
      <c r="B21" s="43">
        <v>2800000</v>
      </c>
      <c r="C21" s="107">
        <v>0.60699999999999998</v>
      </c>
      <c r="D21" s="38"/>
      <c r="E21" s="49">
        <v>3</v>
      </c>
      <c r="F21" s="5" t="s">
        <v>266</v>
      </c>
      <c r="G21" s="5" t="s">
        <v>267</v>
      </c>
      <c r="J21" s="18"/>
    </row>
    <row r="22" spans="1:10">
      <c r="A22" s="4" t="s">
        <v>160</v>
      </c>
      <c r="B22" s="43">
        <v>3100000</v>
      </c>
      <c r="C22" s="107">
        <v>0.50900000000000001</v>
      </c>
      <c r="D22" s="38"/>
      <c r="E22" s="18">
        <v>3</v>
      </c>
      <c r="F22" s="5" t="s">
        <v>108</v>
      </c>
      <c r="G22" s="5" t="s">
        <v>110</v>
      </c>
      <c r="J22" s="18"/>
    </row>
    <row r="23" spans="1:10">
      <c r="A23" s="4" t="s">
        <v>161</v>
      </c>
      <c r="B23" s="43">
        <v>7100000</v>
      </c>
      <c r="C23" s="107">
        <v>0.496</v>
      </c>
      <c r="D23" s="38"/>
      <c r="E23" s="18">
        <v>3</v>
      </c>
      <c r="F23" s="5" t="s">
        <v>157</v>
      </c>
      <c r="G23" s="5" t="s">
        <v>114</v>
      </c>
      <c r="J23" s="18"/>
    </row>
    <row r="24" spans="1:10">
      <c r="A24" s="4" t="s">
        <v>162</v>
      </c>
      <c r="B24" s="43">
        <v>3800000</v>
      </c>
      <c r="C24" s="107">
        <v>0.58299999999999996</v>
      </c>
      <c r="D24" s="38"/>
      <c r="E24" s="18">
        <v>2</v>
      </c>
      <c r="F24" s="5" t="s">
        <v>108</v>
      </c>
      <c r="G24" s="5" t="s">
        <v>110</v>
      </c>
      <c r="J24" s="18"/>
    </row>
    <row r="25" spans="1:10">
      <c r="A25" t="s">
        <v>163</v>
      </c>
      <c r="B25" s="43">
        <v>8400000</v>
      </c>
      <c r="C25" s="107">
        <v>0.45</v>
      </c>
      <c r="D25" s="38"/>
      <c r="E25" s="49">
        <v>3</v>
      </c>
      <c r="F25" s="92" t="s">
        <v>157</v>
      </c>
      <c r="G25" s="92" t="s">
        <v>110</v>
      </c>
      <c r="J25" s="18"/>
    </row>
    <row r="26" spans="1:10">
      <c r="A26" s="4" t="s">
        <v>278</v>
      </c>
      <c r="B26" s="43">
        <v>4200000</v>
      </c>
      <c r="C26" s="107">
        <v>0.442</v>
      </c>
      <c r="D26" s="38"/>
      <c r="E26" s="18">
        <v>3</v>
      </c>
      <c r="F26" s="5" t="s">
        <v>157</v>
      </c>
      <c r="G26" s="5" t="s">
        <v>164</v>
      </c>
      <c r="J26" s="18"/>
    </row>
    <row r="27" spans="1:10" ht="15.3" thickBot="1">
      <c r="A27" s="36"/>
      <c r="B27" s="36"/>
      <c r="C27" s="124"/>
      <c r="D27" s="82"/>
      <c r="E27" s="82"/>
      <c r="F27" s="37"/>
      <c r="G27" s="37"/>
      <c r="H27" s="38"/>
      <c r="I27" s="18"/>
    </row>
    <row r="28" spans="1:10" ht="15.3" thickTop="1">
      <c r="C28" s="7"/>
      <c r="D28" s="44"/>
      <c r="E28" s="44"/>
    </row>
    <row r="29" spans="1:10">
      <c r="A29" s="1" t="s">
        <v>165</v>
      </c>
      <c r="C29" s="7"/>
      <c r="D29" s="44"/>
      <c r="E29" s="44"/>
    </row>
    <row r="30" spans="1:10">
      <c r="C30" s="7"/>
      <c r="D30" s="44"/>
      <c r="E30" s="44"/>
    </row>
    <row r="31" spans="1:10">
      <c r="A31" t="s">
        <v>166</v>
      </c>
      <c r="B31" s="225" t="s">
        <v>497</v>
      </c>
      <c r="C31" s="107"/>
      <c r="D31" s="38"/>
      <c r="E31" s="49"/>
      <c r="F31" s="18"/>
      <c r="G31" s="18"/>
    </row>
    <row r="32" spans="1:10">
      <c r="A32" t="s">
        <v>155</v>
      </c>
      <c r="B32" s="43">
        <f>+B18</f>
        <v>3600000</v>
      </c>
      <c r="C32" s="107">
        <f>+C18</f>
        <v>0.53800000000000003</v>
      </c>
      <c r="D32" s="38"/>
      <c r="E32" s="49">
        <f>+E18</f>
        <v>2</v>
      </c>
      <c r="F32" s="49" t="str">
        <f>+F18</f>
        <v>BBB</v>
      </c>
      <c r="G32" s="49" t="str">
        <f>+G18</f>
        <v>Baa1</v>
      </c>
    </row>
    <row r="33" spans="1:7">
      <c r="A33" t="s">
        <v>167</v>
      </c>
      <c r="B33" s="154">
        <v>19000000</v>
      </c>
      <c r="C33" s="107">
        <v>0.438</v>
      </c>
      <c r="D33" s="38"/>
      <c r="E33" s="49">
        <v>1</v>
      </c>
      <c r="F33" s="92" t="s">
        <v>157</v>
      </c>
      <c r="G33" s="92" t="s">
        <v>114</v>
      </c>
    </row>
    <row r="34" spans="1:7">
      <c r="A34" t="s">
        <v>168</v>
      </c>
      <c r="B34" s="43">
        <f>+B14</f>
        <v>2800000</v>
      </c>
      <c r="C34" s="107">
        <f>+C14</f>
        <v>0.48799999999999999</v>
      </c>
      <c r="D34" s="38"/>
      <c r="E34" s="49">
        <f>+E14</f>
        <v>3</v>
      </c>
      <c r="F34" s="49" t="str">
        <f>+F14</f>
        <v>BBB</v>
      </c>
      <c r="G34" s="49" t="str">
        <f>+G14</f>
        <v>Baa2</v>
      </c>
    </row>
    <row r="35" spans="1:7">
      <c r="A35" t="s">
        <v>156</v>
      </c>
      <c r="B35" s="43">
        <f>+B19</f>
        <v>3700000</v>
      </c>
      <c r="C35" s="107">
        <f>+C19</f>
        <v>0.45800000000000002</v>
      </c>
      <c r="D35" s="38"/>
      <c r="E35" s="49">
        <f>+E19</f>
        <v>3</v>
      </c>
      <c r="F35" s="49" t="str">
        <f>+F19</f>
        <v>BBB+</v>
      </c>
      <c r="G35" s="49" t="str">
        <f>+G19</f>
        <v>Baa2</v>
      </c>
    </row>
    <row r="36" spans="1:7">
      <c r="A36" s="4" t="s">
        <v>169</v>
      </c>
      <c r="B36" s="155">
        <v>18900000</v>
      </c>
      <c r="C36" s="14">
        <v>0.35499999999999998</v>
      </c>
      <c r="D36" s="38"/>
      <c r="E36" s="92">
        <v>3</v>
      </c>
      <c r="F36" s="49" t="s">
        <v>157</v>
      </c>
      <c r="G36" s="92" t="s">
        <v>110</v>
      </c>
    </row>
    <row r="37" spans="1:7">
      <c r="A37" t="s">
        <v>170</v>
      </c>
      <c r="B37" s="155">
        <v>18300000</v>
      </c>
      <c r="C37" s="14">
        <v>0.33100000000000002</v>
      </c>
      <c r="D37" s="38"/>
      <c r="E37" s="49">
        <v>2</v>
      </c>
      <c r="F37" s="92" t="s">
        <v>157</v>
      </c>
      <c r="G37" s="92" t="s">
        <v>110</v>
      </c>
    </row>
    <row r="38" spans="1:7">
      <c r="A38" t="s">
        <v>348</v>
      </c>
      <c r="B38" s="155">
        <v>42800000</v>
      </c>
      <c r="C38" s="6">
        <v>0.42399999999999999</v>
      </c>
      <c r="D38" s="38"/>
      <c r="E38" s="49">
        <v>3</v>
      </c>
      <c r="F38" s="92" t="s">
        <v>157</v>
      </c>
      <c r="G38" s="92" t="s">
        <v>110</v>
      </c>
    </row>
    <row r="39" spans="1:7">
      <c r="A39" t="s">
        <v>171</v>
      </c>
      <c r="B39" s="155">
        <v>23400000</v>
      </c>
      <c r="C39" s="14">
        <v>0.38</v>
      </c>
      <c r="D39" s="38"/>
      <c r="E39" s="49">
        <v>2</v>
      </c>
      <c r="F39" s="92" t="s">
        <v>157</v>
      </c>
      <c r="G39" s="92" t="s">
        <v>110</v>
      </c>
    </row>
    <row r="40" spans="1:7">
      <c r="A40" t="s">
        <v>431</v>
      </c>
      <c r="B40" s="155">
        <v>76100000</v>
      </c>
      <c r="C40" s="6">
        <v>0.40400000000000003</v>
      </c>
      <c r="D40" s="38"/>
      <c r="E40" s="49">
        <v>2</v>
      </c>
      <c r="F40" s="92" t="s">
        <v>157</v>
      </c>
      <c r="G40" s="92" t="s">
        <v>110</v>
      </c>
    </row>
    <row r="41" spans="1:7">
      <c r="A41" t="s">
        <v>172</v>
      </c>
      <c r="B41" s="155">
        <v>27200000</v>
      </c>
      <c r="C41" s="14">
        <v>0.28699999999999998</v>
      </c>
      <c r="D41" s="116"/>
      <c r="E41" s="49">
        <v>3</v>
      </c>
      <c r="F41" s="92" t="s">
        <v>108</v>
      </c>
      <c r="G41" s="92" t="s">
        <v>110</v>
      </c>
    </row>
    <row r="42" spans="1:7">
      <c r="A42" t="s">
        <v>173</v>
      </c>
      <c r="B42" s="155">
        <v>13700000</v>
      </c>
      <c r="C42" s="107">
        <f>12088/(12008+17689)</f>
        <v>0.40704448260767079</v>
      </c>
      <c r="D42" s="38"/>
      <c r="E42" s="49">
        <v>2</v>
      </c>
      <c r="F42" s="92" t="s">
        <v>108</v>
      </c>
      <c r="G42" s="92" t="s">
        <v>174</v>
      </c>
    </row>
    <row r="43" spans="1:7">
      <c r="A43" t="s">
        <v>175</v>
      </c>
      <c r="B43" s="155">
        <v>23300000</v>
      </c>
      <c r="C43" s="14">
        <v>0.38600000000000001</v>
      </c>
      <c r="D43" s="38"/>
      <c r="E43" s="49">
        <v>2</v>
      </c>
      <c r="F43" s="92" t="s">
        <v>157</v>
      </c>
      <c r="G43" s="92" t="s">
        <v>110</v>
      </c>
    </row>
    <row r="44" spans="1:7">
      <c r="A44" t="s">
        <v>176</v>
      </c>
      <c r="B44" s="155">
        <v>37700000</v>
      </c>
      <c r="C44" s="14">
        <v>0.39100000000000001</v>
      </c>
      <c r="D44" s="38"/>
      <c r="E44" s="92">
        <v>2</v>
      </c>
      <c r="F44" s="92" t="s">
        <v>157</v>
      </c>
      <c r="G44" s="92" t="s">
        <v>110</v>
      </c>
    </row>
    <row r="45" spans="1:7">
      <c r="A45" t="s">
        <v>159</v>
      </c>
      <c r="B45" s="43">
        <f>+B20</f>
        <v>4700000</v>
      </c>
      <c r="C45" s="107">
        <f>+C20</f>
        <v>0.51200000000000001</v>
      </c>
      <c r="D45" s="38"/>
      <c r="E45" s="49">
        <f>+E20</f>
        <v>1</v>
      </c>
      <c r="F45" s="49" t="str">
        <f>+F20</f>
        <v>BBB</v>
      </c>
      <c r="G45" s="49" t="str">
        <f>+G20</f>
        <v>Baa2</v>
      </c>
    </row>
    <row r="46" spans="1:7">
      <c r="A46" t="s">
        <v>177</v>
      </c>
      <c r="B46" s="43">
        <f t="shared" ref="B46:C46" si="0">+B22</f>
        <v>3100000</v>
      </c>
      <c r="C46" s="107">
        <f t="shared" si="0"/>
        <v>0.50900000000000001</v>
      </c>
      <c r="D46" s="38"/>
      <c r="E46" s="49">
        <f t="shared" ref="E46:F48" si="1">+E22</f>
        <v>3</v>
      </c>
      <c r="F46" s="49" t="str">
        <f t="shared" si="1"/>
        <v>BBB</v>
      </c>
      <c r="G46" s="49" t="str">
        <f>+G22</f>
        <v>Baa2</v>
      </c>
    </row>
    <row r="47" spans="1:7">
      <c r="A47" t="s">
        <v>178</v>
      </c>
      <c r="B47" s="43">
        <f t="shared" ref="B47:C49" si="2">+B23</f>
        <v>7100000</v>
      </c>
      <c r="C47" s="107">
        <f t="shared" si="2"/>
        <v>0.496</v>
      </c>
      <c r="D47" s="38"/>
      <c r="E47" s="49">
        <f t="shared" si="1"/>
        <v>3</v>
      </c>
      <c r="F47" s="49" t="str">
        <f t="shared" si="1"/>
        <v>BBB+</v>
      </c>
      <c r="G47" s="49" t="str">
        <f>+G23</f>
        <v>Baa1</v>
      </c>
    </row>
    <row r="48" spans="1:7">
      <c r="A48" t="s">
        <v>162</v>
      </c>
      <c r="B48" s="43">
        <f t="shared" si="2"/>
        <v>3800000</v>
      </c>
      <c r="C48" s="107">
        <f t="shared" si="2"/>
        <v>0.58299999999999996</v>
      </c>
      <c r="D48" s="38"/>
      <c r="E48" s="49">
        <f t="shared" si="1"/>
        <v>2</v>
      </c>
      <c r="F48" s="92" t="str">
        <f t="shared" si="1"/>
        <v>BBB</v>
      </c>
      <c r="G48" s="92" t="str">
        <f>+G24</f>
        <v>Baa2</v>
      </c>
    </row>
    <row r="49" spans="1:7">
      <c r="A49" t="s">
        <v>163</v>
      </c>
      <c r="B49" s="43">
        <f t="shared" si="2"/>
        <v>8400000</v>
      </c>
      <c r="C49" s="107">
        <f t="shared" si="2"/>
        <v>0.45</v>
      </c>
      <c r="D49" s="38"/>
      <c r="E49" s="49">
        <f>+E25</f>
        <v>3</v>
      </c>
      <c r="F49" s="92" t="str">
        <f>+F25</f>
        <v>BBB+</v>
      </c>
      <c r="G49" s="92" t="str">
        <f>+G25</f>
        <v>Baa2</v>
      </c>
    </row>
    <row r="50" spans="1:7">
      <c r="A50" t="s">
        <v>432</v>
      </c>
      <c r="B50" s="43">
        <v>34200000</v>
      </c>
      <c r="C50" s="107">
        <v>0.46500000000000002</v>
      </c>
      <c r="D50" s="38"/>
      <c r="E50" s="49">
        <v>1</v>
      </c>
      <c r="F50" s="92" t="s">
        <v>157</v>
      </c>
      <c r="G50" s="92" t="s">
        <v>110</v>
      </c>
    </row>
    <row r="51" spans="1:7">
      <c r="A51" t="s">
        <v>180</v>
      </c>
      <c r="B51" s="155">
        <v>44700000</v>
      </c>
      <c r="C51" s="107">
        <v>0.49199999999999999</v>
      </c>
      <c r="D51" s="38"/>
      <c r="E51" s="49">
        <v>2</v>
      </c>
      <c r="F51" s="92" t="s">
        <v>157</v>
      </c>
      <c r="G51" s="92" t="s">
        <v>110</v>
      </c>
    </row>
    <row r="52" spans="1:7">
      <c r="A52" t="s">
        <v>433</v>
      </c>
      <c r="B52" s="155">
        <v>81200000</v>
      </c>
      <c r="C52" s="14">
        <v>0.376</v>
      </c>
      <c r="D52" s="38"/>
      <c r="E52" s="49">
        <v>2</v>
      </c>
      <c r="F52" s="92" t="s">
        <v>157</v>
      </c>
      <c r="G52" s="92" t="s">
        <v>110</v>
      </c>
    </row>
    <row r="53" spans="1:7" ht="15.3" thickBot="1">
      <c r="A53" s="36"/>
      <c r="B53" s="36"/>
      <c r="C53" s="124"/>
      <c r="D53" s="82"/>
      <c r="E53" s="93"/>
      <c r="F53" s="36"/>
      <c r="G53" s="36"/>
    </row>
    <row r="54" spans="1:7" ht="15.3" thickTop="1">
      <c r="C54" s="44"/>
      <c r="D54" s="44"/>
      <c r="E54" s="44"/>
    </row>
    <row r="55" spans="1:7">
      <c r="A55" s="4" t="s">
        <v>181</v>
      </c>
      <c r="C55" s="44"/>
      <c r="D55" s="44"/>
      <c r="E55" s="44"/>
    </row>
    <row r="56" spans="1:7">
      <c r="A56" s="4"/>
      <c r="C56" s="44"/>
      <c r="D56" s="44"/>
      <c r="E56" s="44"/>
    </row>
    <row r="57" spans="1:7">
      <c r="A57" s="4" t="s">
        <v>508</v>
      </c>
      <c r="C57" s="44"/>
      <c r="D57" s="44"/>
      <c r="E57" s="44"/>
    </row>
    <row r="58" spans="1:7">
      <c r="C58" s="44"/>
      <c r="D58" s="44"/>
      <c r="E58" s="44"/>
    </row>
    <row r="59" spans="1:7">
      <c r="A59" t="s">
        <v>429</v>
      </c>
      <c r="C59" s="44"/>
      <c r="D59" s="44"/>
      <c r="E59" s="44"/>
    </row>
    <row r="61" spans="1:7">
      <c r="F61" s="4"/>
    </row>
  </sheetData>
  <mergeCells count="3">
    <mergeCell ref="A6:G6"/>
    <mergeCell ref="A5:G5"/>
    <mergeCell ref="F16:G16"/>
  </mergeCells>
  <phoneticPr fontId="13" type="noConversion"/>
  <pageMargins left="0.75" right="0.75" top="1" bottom="1" header="0.5" footer="0.5"/>
  <pageSetup scale="7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7"/>
  <sheetViews>
    <sheetView showOutlineSymbols="0" topLeftCell="A15" zoomScale="106" zoomScaleNormal="106" workbookViewId="0">
      <selection activeCell="I28" sqref="I28"/>
    </sheetView>
  </sheetViews>
  <sheetFormatPr defaultColWidth="9.76953125" defaultRowHeight="15"/>
  <cols>
    <col min="1" max="1" width="25.2265625" style="12" customWidth="1"/>
    <col min="2" max="2" width="2.76953125" style="12" customWidth="1"/>
    <col min="3" max="3" width="8.76953125" style="12" customWidth="1"/>
    <col min="4" max="7" width="9.76953125" style="12" customWidth="1"/>
    <col min="8" max="8" width="2.76953125" style="12" customWidth="1"/>
    <col min="9" max="16384" width="9.76953125" style="12"/>
  </cols>
  <sheetData>
    <row r="1" spans="1:9">
      <c r="A1" s="4"/>
      <c r="B1" s="4"/>
      <c r="C1" s="4"/>
      <c r="D1" s="4"/>
      <c r="E1" s="4"/>
      <c r="F1" s="4"/>
      <c r="G1" s="1" t="s">
        <v>182</v>
      </c>
      <c r="H1" s="1"/>
      <c r="I1" s="1"/>
    </row>
    <row r="2" spans="1:9">
      <c r="A2" s="4"/>
      <c r="B2" s="4"/>
      <c r="C2" s="4"/>
      <c r="D2" s="4"/>
      <c r="E2" s="4"/>
      <c r="F2" s="4"/>
      <c r="G2" s="1" t="s">
        <v>183</v>
      </c>
      <c r="H2" s="1"/>
      <c r="I2" s="1"/>
    </row>
    <row r="3" spans="1:9">
      <c r="A3" s="4"/>
      <c r="B3" s="4"/>
      <c r="C3" s="4"/>
      <c r="D3" s="4"/>
      <c r="E3" s="4"/>
      <c r="F3" s="4"/>
      <c r="G3" s="1" t="str">
        <f>+'DCP-8'!F2</f>
        <v>Dockets UE-240006/UG-240007</v>
      </c>
      <c r="H3" s="1"/>
      <c r="I3" s="1"/>
    </row>
    <row r="4" spans="1:9">
      <c r="A4" s="4"/>
      <c r="B4" s="4"/>
      <c r="C4" s="4"/>
      <c r="D4" s="4"/>
      <c r="E4" s="4"/>
      <c r="F4" s="4"/>
      <c r="G4" s="1"/>
      <c r="H4" s="4"/>
      <c r="I4" s="1"/>
    </row>
    <row r="5" spans="1:9" ht="20.100000000000001">
      <c r="A5" s="2" t="s">
        <v>139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184</v>
      </c>
      <c r="B6" s="2"/>
      <c r="C6" s="2"/>
      <c r="D6" s="2"/>
      <c r="E6" s="2"/>
      <c r="F6" s="2"/>
      <c r="G6" s="2"/>
      <c r="H6" s="2"/>
      <c r="I6" s="2"/>
    </row>
    <row r="9" spans="1:9" ht="15.3" thickTop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"/>
      <c r="B10" s="1"/>
      <c r="C10" s="89" t="s">
        <v>185</v>
      </c>
      <c r="D10" s="256" t="s">
        <v>439</v>
      </c>
      <c r="E10" s="256"/>
      <c r="F10" s="256"/>
      <c r="G10" s="256"/>
      <c r="H10" s="1"/>
      <c r="I10" s="1"/>
    </row>
    <row r="11" spans="1:9">
      <c r="A11" s="89" t="s">
        <v>186</v>
      </c>
      <c r="B11" s="1"/>
      <c r="C11" s="89" t="s">
        <v>187</v>
      </c>
      <c r="D11" s="89" t="s">
        <v>187</v>
      </c>
      <c r="E11" s="89" t="s">
        <v>188</v>
      </c>
      <c r="F11" s="89" t="s">
        <v>189</v>
      </c>
      <c r="G11" s="89" t="s">
        <v>190</v>
      </c>
      <c r="H11" s="89"/>
      <c r="I11" s="89" t="s">
        <v>191</v>
      </c>
    </row>
    <row r="12" spans="1:9" ht="15.3" thickBot="1">
      <c r="A12" s="4"/>
      <c r="B12" s="4"/>
      <c r="C12" s="4"/>
      <c r="D12" s="4"/>
      <c r="E12" s="4"/>
      <c r="F12" s="4"/>
      <c r="G12" s="4"/>
      <c r="H12" s="4"/>
      <c r="I12" s="4"/>
    </row>
    <row r="13" spans="1:9" ht="15.3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9">
      <c r="A14" s="1" t="str">
        <f>+'DCP-8'!A16</f>
        <v>Proxy Group</v>
      </c>
      <c r="B14" s="4"/>
      <c r="C14" s="4"/>
      <c r="D14" s="4"/>
      <c r="E14" s="4"/>
      <c r="F14" s="4"/>
      <c r="G14" s="4"/>
      <c r="H14" s="4"/>
      <c r="I14" s="4"/>
    </row>
    <row r="16" spans="1:9">
      <c r="A16" s="4" t="str">
        <f>+'DCP-8'!A18</f>
        <v>ALLETE</v>
      </c>
      <c r="B16" s="4"/>
      <c r="C16" s="40">
        <v>0.71</v>
      </c>
      <c r="D16" s="11">
        <f>+C16*4</f>
        <v>2.84</v>
      </c>
      <c r="E16" s="11">
        <v>65.86</v>
      </c>
      <c r="F16" s="11">
        <v>55.86</v>
      </c>
      <c r="G16" s="11">
        <f>AVERAGE(E16:F16)</f>
        <v>60.86</v>
      </c>
      <c r="H16" s="4"/>
      <c r="I16" s="6">
        <f>+D16/G16</f>
        <v>4.6664475846204402E-2</v>
      </c>
    </row>
    <row r="17" spans="1:9">
      <c r="A17" s="4" t="s">
        <v>151</v>
      </c>
      <c r="B17" s="4"/>
      <c r="C17" s="40">
        <v>0.48</v>
      </c>
      <c r="D17" s="11">
        <f t="shared" ref="D17:D25" si="0">+C17*4</f>
        <v>1.92</v>
      </c>
      <c r="E17" s="11">
        <v>38.909999999999997</v>
      </c>
      <c r="F17" s="11">
        <v>32.700000000000003</v>
      </c>
      <c r="G17" s="11">
        <f t="shared" ref="G17:G23" si="1">AVERAGE(E17:F17)</f>
        <v>35.805</v>
      </c>
      <c r="H17" s="4"/>
      <c r="I17" s="6">
        <f t="shared" ref="I17:I25" si="2">+D17/G17</f>
        <v>5.362379555927943E-2</v>
      </c>
    </row>
    <row r="18" spans="1:9">
      <c r="A18" s="4" t="str">
        <f>+'DCP-8'!A19</f>
        <v>Black Hills Corp</v>
      </c>
      <c r="B18" s="4"/>
      <c r="C18" s="40">
        <v>0.65</v>
      </c>
      <c r="D18" s="11">
        <f t="shared" si="0"/>
        <v>2.6</v>
      </c>
      <c r="E18" s="11">
        <v>58.8</v>
      </c>
      <c r="F18" s="11">
        <v>50.73</v>
      </c>
      <c r="G18" s="11">
        <f t="shared" si="1"/>
        <v>54.765000000000001</v>
      </c>
      <c r="H18" s="4"/>
      <c r="I18" s="6">
        <f t="shared" si="2"/>
        <v>4.7475577467360544E-2</v>
      </c>
    </row>
    <row r="19" spans="1:9">
      <c r="A19" s="4" t="str">
        <f>+'DCP-8'!A20</f>
        <v>IDACORP</v>
      </c>
      <c r="B19" s="4"/>
      <c r="C19" s="40">
        <v>0.83</v>
      </c>
      <c r="D19" s="11">
        <f t="shared" si="0"/>
        <v>3.32</v>
      </c>
      <c r="E19" s="11">
        <v>99.21</v>
      </c>
      <c r="F19" s="11">
        <v>86.47</v>
      </c>
      <c r="G19" s="11">
        <f t="shared" si="1"/>
        <v>92.84</v>
      </c>
      <c r="H19" s="4"/>
      <c r="I19" s="6">
        <f t="shared" si="2"/>
        <v>3.5760448082722961E-2</v>
      </c>
    </row>
    <row r="20" spans="1:9">
      <c r="A20" s="4" t="str">
        <f>+'DCP-8'!A21</f>
        <v>MGE Energy</v>
      </c>
      <c r="B20" s="4"/>
      <c r="C20" s="40">
        <v>0.42749999999999999</v>
      </c>
      <c r="D20" s="11">
        <f t="shared" si="0"/>
        <v>1.71</v>
      </c>
      <c r="E20" s="11">
        <v>82.52</v>
      </c>
      <c r="F20" s="11">
        <v>61.94</v>
      </c>
      <c r="G20" s="11">
        <f t="shared" si="1"/>
        <v>72.22999999999999</v>
      </c>
      <c r="H20" s="4"/>
      <c r="I20" s="6">
        <f t="shared" si="2"/>
        <v>2.3674373529004571E-2</v>
      </c>
    </row>
    <row r="21" spans="1:9">
      <c r="A21" s="4" t="str">
        <f>+'DCP-8'!A22</f>
        <v>NorthWestern Corp</v>
      </c>
      <c r="B21" s="4"/>
      <c r="C21" s="40">
        <v>0.65</v>
      </c>
      <c r="D21" s="11">
        <f t="shared" si="0"/>
        <v>2.6</v>
      </c>
      <c r="E21" s="11">
        <v>53.03</v>
      </c>
      <c r="F21" s="11">
        <v>47.23</v>
      </c>
      <c r="G21" s="11">
        <f t="shared" si="1"/>
        <v>50.129999999999995</v>
      </c>
      <c r="H21" s="4"/>
      <c r="I21" s="6">
        <f t="shared" si="2"/>
        <v>5.186515060841812E-2</v>
      </c>
    </row>
    <row r="22" spans="1:9">
      <c r="A22" s="4" t="str">
        <f>+'DCP-8'!A23</f>
        <v>OGE Energy</v>
      </c>
      <c r="B22" s="4"/>
      <c r="C22" s="40">
        <v>0.41820000000000002</v>
      </c>
      <c r="D22" s="11">
        <f t="shared" si="0"/>
        <v>1.6728000000000001</v>
      </c>
      <c r="E22" s="11">
        <v>37.299999999999997</v>
      </c>
      <c r="F22" s="11">
        <v>32.369999999999997</v>
      </c>
      <c r="G22" s="11">
        <f t="shared" si="1"/>
        <v>34.834999999999994</v>
      </c>
      <c r="H22" s="4"/>
      <c r="I22" s="6">
        <f t="shared" si="2"/>
        <v>4.802066886751831E-2</v>
      </c>
    </row>
    <row r="23" spans="1:9">
      <c r="A23" s="4" t="str">
        <f>+'DCP-8'!A24</f>
        <v>Otter Tail Corp</v>
      </c>
      <c r="B23" s="4"/>
      <c r="C23" s="40">
        <v>0.46750000000000003</v>
      </c>
      <c r="D23" s="11">
        <f t="shared" si="0"/>
        <v>1.87</v>
      </c>
      <c r="E23" s="11">
        <v>97.19</v>
      </c>
      <c r="F23" s="11">
        <v>80</v>
      </c>
      <c r="G23" s="11">
        <f t="shared" si="1"/>
        <v>88.594999999999999</v>
      </c>
      <c r="H23" s="4"/>
      <c r="I23" s="6">
        <f t="shared" si="2"/>
        <v>2.1107285964219201E-2</v>
      </c>
    </row>
    <row r="24" spans="1:9">
      <c r="A24" s="4" t="str">
        <f>+'DCP-8'!A25</f>
        <v>Pinnacle West Capital</v>
      </c>
      <c r="B24" s="4"/>
      <c r="C24" s="40">
        <v>0.88</v>
      </c>
      <c r="D24" s="11">
        <f t="shared" si="0"/>
        <v>3.52</v>
      </c>
      <c r="E24" s="11">
        <v>78.77</v>
      </c>
      <c r="F24" s="11">
        <v>67.52</v>
      </c>
      <c r="G24" s="11">
        <f t="shared" ref="G24" si="3">AVERAGE(E24:F24)</f>
        <v>73.144999999999996</v>
      </c>
      <c r="H24" s="4"/>
      <c r="I24" s="6">
        <f t="shared" si="2"/>
        <v>4.812359012919544E-2</v>
      </c>
    </row>
    <row r="25" spans="1:9">
      <c r="A25" s="4" t="str">
        <f>+'DCP-8'!A26</f>
        <v>Portland General Electric</v>
      </c>
      <c r="B25" s="4"/>
      <c r="C25" s="40">
        <v>0.47499999999999998</v>
      </c>
      <c r="D25" s="11">
        <f t="shared" si="0"/>
        <v>1.9</v>
      </c>
      <c r="E25" s="11">
        <v>45.49</v>
      </c>
      <c r="F25" s="11">
        <v>39.49</v>
      </c>
      <c r="G25" s="11">
        <f>AVERAGE(E25:F25)</f>
        <v>42.49</v>
      </c>
      <c r="H25" s="4"/>
      <c r="I25" s="6">
        <f t="shared" si="2"/>
        <v>4.4716403859731697E-2</v>
      </c>
    </row>
    <row r="26" spans="1:9">
      <c r="A26" s="4"/>
      <c r="B26" s="4"/>
      <c r="C26" s="173"/>
      <c r="D26" s="11"/>
      <c r="E26" s="11"/>
      <c r="F26" s="11"/>
      <c r="G26" s="11"/>
      <c r="H26" s="4"/>
      <c r="I26" s="6"/>
    </row>
    <row r="27" spans="1:9">
      <c r="A27" s="4" t="s">
        <v>135</v>
      </c>
      <c r="B27" s="4"/>
      <c r="C27" s="173"/>
      <c r="D27" s="11"/>
      <c r="E27" s="11"/>
      <c r="F27" s="11"/>
      <c r="G27" s="11"/>
      <c r="H27" s="4"/>
      <c r="I27" s="14">
        <f>+AVERAGE(I15:I25)</f>
        <v>4.2103176991365468E-2</v>
      </c>
    </row>
    <row r="28" spans="1:9" ht="15.3" thickBot="1">
      <c r="A28" s="84"/>
      <c r="B28" s="84"/>
      <c r="C28" s="174"/>
      <c r="D28" s="21"/>
      <c r="E28" s="21"/>
      <c r="F28" s="21"/>
      <c r="G28" s="21"/>
      <c r="H28" s="84"/>
      <c r="I28" s="22"/>
    </row>
    <row r="29" spans="1:9" ht="15.3" thickTop="1">
      <c r="A29" s="4"/>
      <c r="B29" s="4"/>
      <c r="C29" s="4"/>
      <c r="D29" s="11"/>
      <c r="E29" s="11"/>
      <c r="F29" s="11"/>
      <c r="G29" s="11"/>
      <c r="H29" s="4"/>
      <c r="I29" s="6"/>
    </row>
    <row r="30" spans="1:9">
      <c r="A30" s="4" t="s">
        <v>192</v>
      </c>
      <c r="B30"/>
      <c r="C30"/>
      <c r="D30" s="11"/>
      <c r="E30" s="11"/>
      <c r="F30" s="11"/>
      <c r="G30" s="11"/>
      <c r="H30"/>
      <c r="I30" s="6"/>
    </row>
    <row r="31" spans="1:9">
      <c r="A31" s="4"/>
      <c r="B31" s="4"/>
      <c r="C31" s="4"/>
      <c r="D31" s="11"/>
      <c r="E31" s="11"/>
      <c r="F31" s="11"/>
      <c r="G31" s="11"/>
      <c r="H31" s="4"/>
      <c r="I31" s="14"/>
    </row>
    <row r="32" spans="1:9">
      <c r="A32" s="4"/>
      <c r="B32" s="4"/>
      <c r="C32" s="4"/>
      <c r="D32" s="11"/>
      <c r="E32" s="11"/>
      <c r="F32" s="11"/>
      <c r="G32" s="117"/>
      <c r="H32" s="4"/>
      <c r="I32" s="6"/>
    </row>
    <row r="33" spans="1:9">
      <c r="A33"/>
      <c r="B33"/>
      <c r="C33"/>
      <c r="D33" s="11"/>
      <c r="E33" s="11"/>
      <c r="F33" s="11"/>
      <c r="G33" s="117"/>
      <c r="H33"/>
      <c r="I33" s="6"/>
    </row>
    <row r="34" spans="1:9">
      <c r="A34"/>
      <c r="B34"/>
      <c r="C34"/>
      <c r="D34" s="11"/>
      <c r="E34" s="11"/>
      <c r="F34" s="11"/>
      <c r="G34" s="117"/>
      <c r="H34"/>
      <c r="I34" s="6"/>
    </row>
    <row r="35" spans="1:9">
      <c r="A35" s="4"/>
      <c r="B35" s="4"/>
      <c r="C35" s="4"/>
      <c r="D35" s="4"/>
      <c r="E35" s="4"/>
      <c r="F35" s="4"/>
      <c r="G35" s="117"/>
      <c r="H35" s="4"/>
      <c r="I35" s="4"/>
    </row>
    <row r="36" spans="1:9">
      <c r="A36" s="4"/>
      <c r="B36" s="4"/>
      <c r="C36" s="4"/>
      <c r="D36" s="4"/>
      <c r="E36" s="4"/>
      <c r="F36" s="4"/>
      <c r="G36" s="117"/>
      <c r="H36" s="4"/>
      <c r="I36" s="4"/>
    </row>
    <row r="37" spans="1:9">
      <c r="A37" s="4"/>
      <c r="B37" s="4"/>
      <c r="C37" s="4"/>
      <c r="D37" s="4"/>
      <c r="E37" s="4"/>
      <c r="F37" s="4"/>
      <c r="G37" s="117"/>
      <c r="H37" s="4"/>
      <c r="I37" s="4"/>
    </row>
    <row r="39" spans="1:9">
      <c r="A39" s="4"/>
      <c r="B39" s="4"/>
      <c r="C39" s="4"/>
      <c r="D39" s="11"/>
      <c r="E39" s="11"/>
      <c r="F39" s="11"/>
      <c r="G39" s="11"/>
      <c r="H39" s="11"/>
      <c r="I39" s="6"/>
    </row>
    <row r="40" spans="1:9">
      <c r="A40" s="4"/>
      <c r="B40" s="4"/>
      <c r="C40" s="4"/>
      <c r="D40" s="11"/>
      <c r="E40" s="11"/>
      <c r="F40" s="11"/>
      <c r="G40" s="11"/>
      <c r="H40" s="4"/>
      <c r="I40" s="6"/>
    </row>
    <row r="41" spans="1:9">
      <c r="A41" s="4"/>
      <c r="B41" s="4"/>
      <c r="C41" s="4"/>
      <c r="D41" s="11"/>
      <c r="E41" s="11"/>
      <c r="F41" s="11"/>
      <c r="G41" s="11"/>
      <c r="H41" s="11"/>
      <c r="I41" s="6"/>
    </row>
    <row r="42" spans="1:9">
      <c r="A42" s="4"/>
      <c r="B42" s="4"/>
      <c r="C42" s="4"/>
      <c r="D42" s="11"/>
      <c r="E42" s="11"/>
      <c r="F42" s="11"/>
      <c r="G42" s="11"/>
      <c r="H42" s="11"/>
      <c r="I42" s="6"/>
    </row>
    <row r="43" spans="1:9">
      <c r="A43" s="4"/>
      <c r="B43" s="4"/>
      <c r="C43" s="4"/>
      <c r="D43" s="11"/>
      <c r="E43" s="11"/>
      <c r="F43" s="11"/>
      <c r="G43" s="11"/>
      <c r="H43" s="11"/>
      <c r="I43" s="6"/>
    </row>
    <row r="44" spans="1:9">
      <c r="A44" s="4"/>
      <c r="B44" s="4"/>
      <c r="C44" s="4"/>
      <c r="D44" s="11"/>
      <c r="E44" s="11"/>
      <c r="F44" s="11"/>
      <c r="G44" s="11"/>
      <c r="H44" s="11"/>
      <c r="I44" s="6"/>
    </row>
    <row r="45" spans="1:9">
      <c r="A45" s="4"/>
      <c r="B45" s="4"/>
      <c r="C45" s="4"/>
      <c r="D45" s="11"/>
      <c r="E45" s="11"/>
      <c r="F45" s="11"/>
      <c r="G45" s="11"/>
      <c r="H45" s="11"/>
      <c r="I45" s="6"/>
    </row>
    <row r="46" spans="1:9">
      <c r="A46" s="4"/>
      <c r="B46" s="4"/>
      <c r="C46" s="4"/>
      <c r="D46" s="11"/>
      <c r="E46" s="11"/>
      <c r="F46" s="11"/>
      <c r="G46" s="11"/>
      <c r="H46" s="11"/>
      <c r="I46" s="6"/>
    </row>
    <row r="47" spans="1:9">
      <c r="A47" s="4"/>
      <c r="B47" s="4"/>
      <c r="C47" s="4"/>
      <c r="D47" s="11"/>
      <c r="E47" s="11"/>
      <c r="F47" s="11"/>
      <c r="G47" s="11"/>
      <c r="H47" s="11"/>
      <c r="I47" s="6"/>
    </row>
    <row r="48" spans="1:9">
      <c r="A48" s="4"/>
      <c r="B48" s="4"/>
      <c r="C48" s="4"/>
      <c r="D48" s="11"/>
      <c r="E48" s="11"/>
      <c r="F48" s="11"/>
      <c r="G48" s="11"/>
      <c r="H48" s="11"/>
      <c r="I48" s="6"/>
    </row>
    <row r="49" spans="1:9">
      <c r="A49" s="4"/>
      <c r="B49" s="4"/>
      <c r="C49" s="4"/>
      <c r="D49" s="11"/>
      <c r="E49" s="11"/>
      <c r="F49" s="11"/>
      <c r="G49" s="11"/>
      <c r="H49" s="11"/>
      <c r="I49" s="6"/>
    </row>
    <row r="50" spans="1:9">
      <c r="A50" s="4"/>
      <c r="B50" s="4"/>
      <c r="C50" s="4"/>
      <c r="D50" s="5"/>
      <c r="E50" s="5"/>
      <c r="F50" s="5"/>
      <c r="G50" s="5"/>
      <c r="H50" s="5"/>
      <c r="I50" s="6"/>
    </row>
    <row r="51" spans="1:9">
      <c r="A51"/>
      <c r="B51"/>
      <c r="C51"/>
      <c r="D51" s="5"/>
      <c r="E51" s="5"/>
      <c r="F51" s="5"/>
      <c r="G51" s="5"/>
      <c r="H51" s="5"/>
      <c r="I51" s="6"/>
    </row>
    <row r="52" spans="1:9">
      <c r="A52" s="4"/>
      <c r="B52" s="4"/>
      <c r="C52" s="4"/>
      <c r="D52" s="5"/>
      <c r="E52" s="5"/>
      <c r="F52" s="5"/>
      <c r="G52" s="5"/>
      <c r="H52" s="5"/>
      <c r="I52" s="1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/>
      <c r="B54"/>
      <c r="C54"/>
      <c r="D54"/>
      <c r="E54"/>
      <c r="F54"/>
      <c r="G54"/>
      <c r="H54"/>
      <c r="I54"/>
    </row>
    <row r="55" spans="1:9">
      <c r="A55" s="4"/>
      <c r="B55" s="4"/>
      <c r="C55" s="4"/>
      <c r="D55" s="11"/>
      <c r="E55" s="11"/>
      <c r="F55" s="11"/>
      <c r="G55" s="11"/>
      <c r="H55" s="11"/>
      <c r="I55" s="1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/>
      <c r="B57"/>
      <c r="C57"/>
      <c r="D57"/>
      <c r="E57"/>
      <c r="F57"/>
      <c r="G57"/>
      <c r="H57"/>
      <c r="I57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81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showOutlineSymbols="0" topLeftCell="A14" zoomScaleNormal="100" workbookViewId="0">
      <selection activeCell="L29" sqref="L29"/>
    </sheetView>
  </sheetViews>
  <sheetFormatPr defaultColWidth="9.76953125" defaultRowHeight="15"/>
  <cols>
    <col min="1" max="1" width="26.54296875" style="12" customWidth="1"/>
    <col min="2" max="2" width="1.54296875" style="12" customWidth="1"/>
    <col min="3" max="16384" width="9.76953125" style="12"/>
  </cols>
  <sheetData>
    <row r="1" spans="1:12">
      <c r="A1" s="4"/>
      <c r="B1" s="4"/>
      <c r="C1" s="4"/>
      <c r="D1" s="4"/>
      <c r="E1" s="4"/>
      <c r="F1" s="4"/>
      <c r="G1" s="4"/>
      <c r="H1" s="4"/>
      <c r="I1" s="1" t="str">
        <f>+'DCP-9, P 1'!G1</f>
        <v>Exh. DCP-9</v>
      </c>
      <c r="J1" s="1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1" t="s">
        <v>193</v>
      </c>
      <c r="J2" s="1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1" t="str">
        <f>+'DCP-9, P 1'!G3</f>
        <v>Dockets UE-240006/UG-240007</v>
      </c>
      <c r="J3" s="1"/>
      <c r="K3" s="1"/>
      <c r="L3" s="4"/>
    </row>
    <row r="4" spans="1:12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4"/>
    </row>
    <row r="6" spans="1:12" ht="20.100000000000001">
      <c r="A6" s="253" t="str">
        <f>'DCP-9, P 1'!A5</f>
        <v>PROXY COMPANIES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</row>
    <row r="7" spans="1:12" ht="20.100000000000001">
      <c r="A7" s="253" t="s">
        <v>194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9" spans="1:12" ht="15.3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5.3" thickTop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89" t="str">
        <f>'DCP-9, P 1'!A11</f>
        <v>COMPANY</v>
      </c>
      <c r="B11" s="1"/>
      <c r="C11" s="89">
        <v>2019</v>
      </c>
      <c r="D11" s="89">
        <v>2020</v>
      </c>
      <c r="E11" s="89">
        <v>2021</v>
      </c>
      <c r="F11" s="89">
        <v>2022</v>
      </c>
      <c r="G11" s="89">
        <v>2023</v>
      </c>
      <c r="H11" s="89" t="s">
        <v>135</v>
      </c>
      <c r="I11" s="89">
        <v>2024</v>
      </c>
      <c r="J11" s="89">
        <v>2025</v>
      </c>
      <c r="K11" s="89" t="s">
        <v>434</v>
      </c>
      <c r="L11" s="89" t="s">
        <v>135</v>
      </c>
    </row>
    <row r="13" spans="1:12" ht="15.3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5" spans="1:12">
      <c r="A15" s="1" t="str">
        <f>'DCP-9, P 1'!A14</f>
        <v>Proxy Group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7" spans="1:12">
      <c r="A17" s="7" t="str">
        <f>+'DCP-9, P 1'!A16</f>
        <v>ALLETE</v>
      </c>
      <c r="B17" s="7"/>
      <c r="C17" s="6">
        <v>2.3E-2</v>
      </c>
      <c r="D17" s="6">
        <v>0.02</v>
      </c>
      <c r="E17" s="6">
        <v>1.4999999999999999E-2</v>
      </c>
      <c r="F17" s="6">
        <v>2.5000000000000001E-2</v>
      </c>
      <c r="G17" s="6">
        <v>3.5000000000000003E-2</v>
      </c>
      <c r="H17" s="6">
        <f>AVERAGE(C17:G17)</f>
        <v>2.3599999999999999E-2</v>
      </c>
      <c r="I17" s="6">
        <v>2.5000000000000001E-2</v>
      </c>
      <c r="J17" s="6">
        <v>2.5000000000000001E-2</v>
      </c>
      <c r="K17" s="6">
        <v>3.5000000000000003E-2</v>
      </c>
      <c r="L17" s="6">
        <f t="shared" ref="L17:L26" si="0">AVERAGE(I17:K17)</f>
        <v>2.8333333333333335E-2</v>
      </c>
    </row>
    <row r="18" spans="1:12">
      <c r="A18" s="7" t="str">
        <f>+'DCP-9, P 1'!A17</f>
        <v>Avista Corp.</v>
      </c>
      <c r="B18" s="7"/>
      <c r="C18" s="6">
        <v>4.9000000000000002E-2</v>
      </c>
      <c r="D18" s="6">
        <v>8.9999999999999993E-3</v>
      </c>
      <c r="E18" s="6">
        <v>1.4E-2</v>
      </c>
      <c r="F18" s="6">
        <v>1.0999999999999999E-2</v>
      </c>
      <c r="G18" s="6">
        <v>1.2E-2</v>
      </c>
      <c r="H18" s="6">
        <f t="shared" ref="H18:H26" si="1">AVERAGE(C18:G18)</f>
        <v>1.9E-2</v>
      </c>
      <c r="I18" s="6">
        <v>1.4999999999999999E-2</v>
      </c>
      <c r="J18" s="6">
        <v>0.02</v>
      </c>
      <c r="K18" s="6">
        <v>0.02</v>
      </c>
      <c r="L18" s="6">
        <f t="shared" si="0"/>
        <v>1.8333333333333337E-2</v>
      </c>
    </row>
    <row r="19" spans="1:12">
      <c r="A19" s="7" t="str">
        <f>+'DCP-9, P 1'!A18</f>
        <v>Black Hills Corp</v>
      </c>
      <c r="B19" s="7"/>
      <c r="C19" s="6">
        <v>3.7999999999999999E-2</v>
      </c>
      <c r="D19" s="6">
        <v>3.7999999999999999E-2</v>
      </c>
      <c r="E19" s="6">
        <v>3.3000000000000002E-2</v>
      </c>
      <c r="F19" s="6">
        <v>3.4000000000000002E-2</v>
      </c>
      <c r="G19" s="6">
        <v>2.9000000000000001E-2</v>
      </c>
      <c r="H19" s="6">
        <f t="shared" si="1"/>
        <v>3.44E-2</v>
      </c>
      <c r="I19" s="6">
        <v>2.5000000000000001E-2</v>
      </c>
      <c r="J19" s="6">
        <v>0.03</v>
      </c>
      <c r="K19" s="6">
        <v>0.03</v>
      </c>
      <c r="L19" s="6">
        <f t="shared" si="0"/>
        <v>2.8333333333333332E-2</v>
      </c>
    </row>
    <row r="20" spans="1:12">
      <c r="A20" s="7" t="str">
        <f>+'DCP-9, P 1'!A19</f>
        <v>IDACORP</v>
      </c>
      <c r="B20" s="7"/>
      <c r="C20" s="6">
        <v>4.2000000000000003E-2</v>
      </c>
      <c r="D20" s="6">
        <v>3.9E-2</v>
      </c>
      <c r="E20" s="6">
        <v>3.6999999999999998E-2</v>
      </c>
      <c r="F20" s="6">
        <v>3.6999999999999998E-2</v>
      </c>
      <c r="G20" s="6">
        <v>3.4000000000000002E-2</v>
      </c>
      <c r="H20" s="6">
        <f t="shared" si="1"/>
        <v>3.78E-2</v>
      </c>
      <c r="I20" s="6">
        <v>3.5000000000000003E-2</v>
      </c>
      <c r="J20" s="6">
        <v>3.5000000000000003E-2</v>
      </c>
      <c r="K20" s="6">
        <v>3.5000000000000003E-2</v>
      </c>
      <c r="L20" s="6">
        <f t="shared" si="0"/>
        <v>3.5000000000000003E-2</v>
      </c>
    </row>
    <row r="21" spans="1:12">
      <c r="A21" s="7" t="str">
        <f>+'DCP-9, P 1'!A20</f>
        <v>MGE Energy</v>
      </c>
      <c r="B21" s="7"/>
      <c r="C21" s="6">
        <v>4.5999999999999999E-2</v>
      </c>
      <c r="D21" s="6">
        <v>4.2000000000000003E-2</v>
      </c>
      <c r="E21" s="6">
        <v>0.05</v>
      </c>
      <c r="F21" s="6">
        <v>4.9000000000000002E-2</v>
      </c>
      <c r="G21" s="6">
        <v>0.05</v>
      </c>
      <c r="H21" s="6">
        <f t="shared" si="1"/>
        <v>4.7399999999999998E-2</v>
      </c>
      <c r="I21" s="6">
        <v>0.06</v>
      </c>
      <c r="J21" s="6">
        <v>6.5000000000000002E-2</v>
      </c>
      <c r="K21" s="6">
        <v>7.0000000000000007E-2</v>
      </c>
      <c r="L21" s="6">
        <f t="shared" si="0"/>
        <v>6.5000000000000002E-2</v>
      </c>
    </row>
    <row r="22" spans="1:12">
      <c r="A22" s="7" t="str">
        <f>+'DCP-9, P 1'!A21</f>
        <v>NorthWestern Corp</v>
      </c>
      <c r="B22" s="7"/>
      <c r="C22" s="6">
        <v>3.1E-2</v>
      </c>
      <c r="D22" s="6">
        <v>0.02</v>
      </c>
      <c r="E22" s="6">
        <v>2.3E-2</v>
      </c>
      <c r="F22" s="6">
        <v>1.7000000000000001E-2</v>
      </c>
      <c r="G22" s="6">
        <v>1.4E-2</v>
      </c>
      <c r="H22" s="6">
        <f t="shared" si="1"/>
        <v>2.1000000000000001E-2</v>
      </c>
      <c r="I22" s="6">
        <v>0.02</v>
      </c>
      <c r="J22" s="6">
        <v>2.5000000000000001E-2</v>
      </c>
      <c r="K22" s="6">
        <v>0.03</v>
      </c>
      <c r="L22" s="6">
        <f t="shared" si="0"/>
        <v>2.4999999999999998E-2</v>
      </c>
    </row>
    <row r="23" spans="1:12">
      <c r="A23" s="7" t="str">
        <f>+'DCP-9, P 1'!A22</f>
        <v>OGE Energy</v>
      </c>
      <c r="B23" s="7"/>
      <c r="C23" s="6">
        <v>3.5999999999999997E-2</v>
      </c>
      <c r="D23" s="6">
        <v>2.8000000000000001E-2</v>
      </c>
      <c r="E23" s="6">
        <v>3.5999999999999997E-2</v>
      </c>
      <c r="F23" s="6">
        <v>0.03</v>
      </c>
      <c r="G23" s="6">
        <v>3.5000000000000003E-2</v>
      </c>
      <c r="H23" s="6">
        <f t="shared" si="1"/>
        <v>3.3000000000000002E-2</v>
      </c>
      <c r="I23" s="6">
        <v>4.4999999999999998E-2</v>
      </c>
      <c r="J23" s="6">
        <v>4.4999999999999998E-2</v>
      </c>
      <c r="K23" s="6">
        <v>5.5E-2</v>
      </c>
      <c r="L23" s="6">
        <f t="shared" si="0"/>
        <v>4.8333333333333332E-2</v>
      </c>
    </row>
    <row r="24" spans="1:12">
      <c r="A24" s="7" t="str">
        <f>+'DCP-9, P 1'!A23</f>
        <v>Otter Tail Corp</v>
      </c>
      <c r="B24" s="7"/>
      <c r="C24" s="6">
        <v>0.04</v>
      </c>
      <c r="D24" s="6">
        <v>4.1000000000000002E-2</v>
      </c>
      <c r="E24" s="6">
        <v>0.113</v>
      </c>
      <c r="F24" s="6">
        <v>0.124</v>
      </c>
      <c r="G24" s="6">
        <v>7.4999999999999997E-2</v>
      </c>
      <c r="H24" s="6">
        <f t="shared" si="1"/>
        <v>7.8600000000000003E-2</v>
      </c>
      <c r="I24" s="6">
        <v>7.0000000000000007E-2</v>
      </c>
      <c r="J24" s="6">
        <v>7.0000000000000007E-2</v>
      </c>
      <c r="K24" s="6">
        <v>0.05</v>
      </c>
      <c r="L24" s="6">
        <f t="shared" si="0"/>
        <v>6.3333333333333339E-2</v>
      </c>
    </row>
    <row r="25" spans="1:12">
      <c r="A25" s="7" t="str">
        <f>+'DCP-9, P 1'!A24</f>
        <v>Pinnacle West Capital</v>
      </c>
      <c r="B25" s="7"/>
      <c r="C25" s="6">
        <v>3.7999999999999999E-2</v>
      </c>
      <c r="D25" s="6">
        <v>3.5000000000000003E-2</v>
      </c>
      <c r="E25" s="6">
        <v>4.2000000000000003E-2</v>
      </c>
      <c r="F25" s="6">
        <v>1.7000000000000001E-2</v>
      </c>
      <c r="G25" s="6">
        <v>1.9E-2</v>
      </c>
      <c r="H25" s="6">
        <f t="shared" si="1"/>
        <v>3.0199999999999998E-2</v>
      </c>
      <c r="I25" s="6">
        <v>0.02</v>
      </c>
      <c r="J25" s="6">
        <v>2.5000000000000001E-2</v>
      </c>
      <c r="K25" s="6">
        <v>0.03</v>
      </c>
      <c r="L25" s="6">
        <f t="shared" si="0"/>
        <v>2.4999999999999998E-2</v>
      </c>
    </row>
    <row r="26" spans="1:12">
      <c r="A26" s="7" t="str">
        <f>+'DCP-9, P 1'!A25</f>
        <v>Portland General Electric</v>
      </c>
      <c r="B26" s="7"/>
      <c r="C26" s="6">
        <v>3.1E-2</v>
      </c>
      <c r="D26" s="6">
        <v>4.1000000000000002E-2</v>
      </c>
      <c r="E26" s="6">
        <v>3.5000000000000003E-2</v>
      </c>
      <c r="F26" s="6">
        <v>3.1E-2</v>
      </c>
      <c r="G26" s="6">
        <v>1.6E-2</v>
      </c>
      <c r="H26" s="6">
        <f t="shared" si="1"/>
        <v>3.0800000000000004E-2</v>
      </c>
      <c r="I26" s="6">
        <v>0.03</v>
      </c>
      <c r="J26" s="6">
        <v>3.5000000000000003E-2</v>
      </c>
      <c r="K26" s="6">
        <v>3.5000000000000003E-2</v>
      </c>
      <c r="L26" s="6">
        <f t="shared" si="0"/>
        <v>3.3333333333333333E-2</v>
      </c>
    </row>
    <row r="27" spans="1:12">
      <c r="A27" s="7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45" t="s">
        <v>135</v>
      </c>
      <c r="B28" s="7"/>
      <c r="C28" s="6"/>
      <c r="D28" s="6"/>
      <c r="E28" s="6"/>
      <c r="F28" s="6"/>
      <c r="G28" s="6"/>
      <c r="H28" s="14">
        <f>+AVERAGE(H17:H26)</f>
        <v>3.5580000000000001E-2</v>
      </c>
      <c r="I28" s="14"/>
      <c r="J28" s="14"/>
      <c r="K28" s="14"/>
      <c r="L28" s="14">
        <f>+AVERAGE(L17:L26)</f>
        <v>3.7000000000000005E-2</v>
      </c>
    </row>
    <row r="29" spans="1:12" ht="15.3" thickBot="1">
      <c r="A29" s="23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3" thickTop="1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7" t="s">
        <v>137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>
      <c r="A37" s="4"/>
      <c r="B37" s="4"/>
      <c r="C37" s="4"/>
      <c r="D37" s="4"/>
      <c r="E37" s="4"/>
      <c r="F37" s="4"/>
      <c r="G37" s="4"/>
      <c r="H37" s="5"/>
      <c r="I37" s="4"/>
      <c r="J37" s="4"/>
      <c r="K37" s="4"/>
      <c r="L37" s="4"/>
    </row>
    <row r="38" spans="1:12">
      <c r="A38" s="4"/>
      <c r="B38" s="4"/>
      <c r="C38" s="8"/>
      <c r="D38" s="8"/>
      <c r="E38" s="8"/>
      <c r="F38" s="8"/>
      <c r="G38" s="8"/>
      <c r="H38" s="5"/>
      <c r="I38" s="4"/>
      <c r="J38" s="4"/>
      <c r="K38" s="4"/>
      <c r="L38" s="4"/>
    </row>
    <row r="39" spans="1:12">
      <c r="A39" s="4"/>
      <c r="B39" s="4"/>
      <c r="C39" s="8"/>
      <c r="D39" s="8"/>
      <c r="E39" s="8"/>
      <c r="F39" s="8"/>
      <c r="G39" s="8"/>
      <c r="H39" s="8"/>
      <c r="I39" s="4"/>
      <c r="J39" s="4"/>
      <c r="K39" s="4"/>
      <c r="L39" s="4"/>
    </row>
    <row r="40" spans="1:12">
      <c r="C40" s="8"/>
      <c r="D40" s="8"/>
      <c r="E40" s="8"/>
      <c r="F40" s="8"/>
      <c r="G40" s="8"/>
      <c r="H40" s="8"/>
    </row>
    <row r="41" spans="1:12">
      <c r="C41" s="8"/>
      <c r="D41" s="8"/>
      <c r="E41" s="8"/>
      <c r="F41" s="8"/>
      <c r="G41" s="8"/>
      <c r="H41" s="8"/>
    </row>
    <row r="42" spans="1:12">
      <c r="C42" s="8"/>
      <c r="D42" s="8"/>
      <c r="E42" s="8"/>
      <c r="F42" s="8"/>
      <c r="G42" s="8"/>
      <c r="H42" s="8"/>
    </row>
    <row r="43" spans="1:12">
      <c r="C43" s="8"/>
      <c r="D43" s="8"/>
      <c r="E43" s="8"/>
      <c r="F43" s="8"/>
      <c r="G43" s="8"/>
      <c r="H43" s="8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63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2"/>
  <sheetViews>
    <sheetView showOutlineSymbols="0" topLeftCell="A15" zoomScaleNormal="87" workbookViewId="0">
      <selection activeCell="K29" sqref="K29"/>
    </sheetView>
  </sheetViews>
  <sheetFormatPr defaultColWidth="9.76953125" defaultRowHeight="15"/>
  <cols>
    <col min="1" max="1" width="26.6796875" style="12" customWidth="1"/>
    <col min="2" max="2" width="1.453125" style="12" customWidth="1"/>
    <col min="3" max="6" width="9.76953125" style="12" customWidth="1"/>
    <col min="7" max="7" width="2.76953125" style="12" customWidth="1"/>
    <col min="8" max="16384" width="9.76953125" style="12"/>
  </cols>
  <sheetData>
    <row r="1" spans="1:11">
      <c r="A1" s="4"/>
      <c r="B1" s="4"/>
      <c r="C1" s="4"/>
      <c r="D1" s="4"/>
      <c r="E1" s="4"/>
      <c r="F1" s="4"/>
      <c r="G1" s="4"/>
      <c r="H1" s="4"/>
      <c r="I1" s="1" t="str">
        <f>+'DCP-9, P 2'!I1</f>
        <v>Exh. DCP-9</v>
      </c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1" t="s">
        <v>195</v>
      </c>
      <c r="J2" s="4"/>
      <c r="K2" s="4"/>
    </row>
    <row r="3" spans="1:11">
      <c r="A3" s="4"/>
      <c r="B3" s="4"/>
      <c r="C3" s="4"/>
      <c r="D3" s="4"/>
      <c r="E3" s="4"/>
      <c r="F3" s="4"/>
      <c r="G3" s="4"/>
      <c r="H3" s="4"/>
      <c r="I3" s="1" t="str">
        <f>+'DCP-9, P 2'!I3</f>
        <v>Dockets UE-240006/UG-240007</v>
      </c>
      <c r="J3" s="4"/>
      <c r="K3" s="4"/>
    </row>
    <row r="4" spans="1:11">
      <c r="A4" s="45"/>
      <c r="B4" s="4"/>
      <c r="C4" s="4"/>
      <c r="D4" s="4"/>
      <c r="E4" s="4"/>
      <c r="F4" s="4"/>
      <c r="G4" s="4"/>
      <c r="H4" s="4"/>
      <c r="I4" s="1"/>
      <c r="J4" s="4"/>
      <c r="K4" s="1"/>
    </row>
    <row r="5" spans="1:11" ht="20.100000000000001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>
      <c r="A6" s="2" t="s">
        <v>196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/>
      <c r="B10" s="1"/>
      <c r="C10" s="90" t="s">
        <v>197</v>
      </c>
      <c r="D10" s="90"/>
      <c r="E10" s="90"/>
      <c r="F10" s="90"/>
      <c r="G10" s="1"/>
      <c r="H10" s="90" t="s">
        <v>435</v>
      </c>
      <c r="I10" s="90"/>
      <c r="J10" s="90"/>
      <c r="K10" s="90"/>
    </row>
    <row r="11" spans="1:11">
      <c r="A11" s="89" t="str">
        <f>'DCP-9, P 2'!A11</f>
        <v>COMPANY</v>
      </c>
      <c r="B11" s="1"/>
      <c r="C11" s="91" t="s">
        <v>198</v>
      </c>
      <c r="D11" s="91" t="s">
        <v>187</v>
      </c>
      <c r="E11" s="91" t="s">
        <v>199</v>
      </c>
      <c r="F11" s="91" t="s">
        <v>135</v>
      </c>
      <c r="G11" s="1"/>
      <c r="H11" s="91" t="s">
        <v>198</v>
      </c>
      <c r="I11" s="91" t="s">
        <v>187</v>
      </c>
      <c r="J11" s="91" t="s">
        <v>199</v>
      </c>
      <c r="K11" s="91" t="s">
        <v>135</v>
      </c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>
      <c r="A15" s="1" t="str">
        <f>'DCP-9, P 2'!A15</f>
        <v>Proxy Group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7" spans="1:11">
      <c r="A17" s="4" t="str">
        <f>+'DCP-9, P 2'!A17</f>
        <v>ALLETE</v>
      </c>
      <c r="B17" s="4"/>
      <c r="C17" s="6">
        <v>5.0000000000000001E-3</v>
      </c>
      <c r="D17" s="6">
        <v>3.5000000000000003E-2</v>
      </c>
      <c r="E17" s="6">
        <v>0.03</v>
      </c>
      <c r="F17" s="6">
        <f>AVERAGE(C17:E17)</f>
        <v>2.3333333333333334E-2</v>
      </c>
      <c r="G17" s="6"/>
      <c r="H17" s="6">
        <v>0.06</v>
      </c>
      <c r="I17" s="6">
        <v>3.5000000000000003E-2</v>
      </c>
      <c r="J17" s="6">
        <v>3.5000000000000003E-2</v>
      </c>
      <c r="K17" s="6">
        <f>AVERAGE(H17:J17)</f>
        <v>4.3333333333333335E-2</v>
      </c>
    </row>
    <row r="18" spans="1:11">
      <c r="A18" s="4" t="str">
        <f>+'DCP-9, P 2'!A18</f>
        <v>Avista Corp.</v>
      </c>
      <c r="B18" s="4"/>
      <c r="C18" s="6">
        <v>0.01</v>
      </c>
      <c r="D18" s="6">
        <v>4.4999999999999998E-2</v>
      </c>
      <c r="E18" s="6">
        <v>3.5000000000000003E-2</v>
      </c>
      <c r="F18" s="6">
        <f t="shared" ref="F18:F26" si="0">AVERAGE(C18:E18)</f>
        <v>0.03</v>
      </c>
      <c r="G18" s="6"/>
      <c r="H18" s="6">
        <v>0.06</v>
      </c>
      <c r="I18" s="6">
        <v>4.4999999999999998E-2</v>
      </c>
      <c r="J18" s="6">
        <v>3.5000000000000003E-2</v>
      </c>
      <c r="K18" s="6">
        <f t="shared" ref="K18:K26" si="1">AVERAGE(H18:J18)</f>
        <v>4.6666666666666669E-2</v>
      </c>
    </row>
    <row r="19" spans="1:11">
      <c r="A19" s="4" t="str">
        <f>+'DCP-9, P 2'!A19</f>
        <v>Black Hills Corp</v>
      </c>
      <c r="B19" s="4"/>
      <c r="C19" s="6">
        <v>0.04</v>
      </c>
      <c r="D19" s="6">
        <v>0.06</v>
      </c>
      <c r="E19" s="6">
        <v>6.5000000000000002E-2</v>
      </c>
      <c r="F19" s="6">
        <f t="shared" si="0"/>
        <v>5.5E-2</v>
      </c>
      <c r="G19" s="6"/>
      <c r="H19" s="6">
        <v>3.5000000000000003E-2</v>
      </c>
      <c r="I19" s="6">
        <v>0.04</v>
      </c>
      <c r="J19" s="6">
        <v>3.5000000000000003E-2</v>
      </c>
      <c r="K19" s="6">
        <f t="shared" si="1"/>
        <v>3.6666666666666674E-2</v>
      </c>
    </row>
    <row r="20" spans="1:11">
      <c r="A20" s="4" t="str">
        <f>+'DCP-9, P 2'!A20</f>
        <v>IDACORP</v>
      </c>
      <c r="B20" s="4"/>
      <c r="C20" s="6">
        <v>3.5000000000000003E-2</v>
      </c>
      <c r="D20" s="6">
        <v>6.5000000000000002E-2</v>
      </c>
      <c r="E20" s="6">
        <v>4.4999999999999998E-2</v>
      </c>
      <c r="F20" s="6">
        <f t="shared" si="0"/>
        <v>4.8333333333333339E-2</v>
      </c>
      <c r="G20" s="6"/>
      <c r="H20" s="6">
        <v>0.05</v>
      </c>
      <c r="I20" s="6">
        <v>5.5E-2</v>
      </c>
      <c r="J20" s="6">
        <v>0.04</v>
      </c>
      <c r="K20" s="6">
        <f t="shared" si="1"/>
        <v>4.8333333333333339E-2</v>
      </c>
    </row>
    <row r="21" spans="1:11">
      <c r="A21" s="4" t="str">
        <f>+'DCP-9, P 2'!A21</f>
        <v>MGE Energy</v>
      </c>
      <c r="B21" s="4"/>
      <c r="C21" s="6">
        <v>6.5000000000000002E-2</v>
      </c>
      <c r="D21" s="6">
        <v>4.4999999999999998E-2</v>
      </c>
      <c r="E21" s="6">
        <v>0.06</v>
      </c>
      <c r="F21" s="6">
        <f t="shared" si="0"/>
        <v>5.6666666666666664E-2</v>
      </c>
      <c r="G21" s="6"/>
      <c r="H21" s="6">
        <v>7.0000000000000007E-2</v>
      </c>
      <c r="I21" s="6">
        <v>3.5000000000000003E-2</v>
      </c>
      <c r="J21" s="6">
        <v>4.4999999999999998E-2</v>
      </c>
      <c r="K21" s="6">
        <f t="shared" si="1"/>
        <v>5.000000000000001E-2</v>
      </c>
    </row>
    <row r="22" spans="1:11">
      <c r="A22" s="4" t="str">
        <f>+'DCP-9, P 2'!A22</f>
        <v>NorthWestern Corp</v>
      </c>
      <c r="B22" s="4"/>
      <c r="C22" s="6">
        <v>0</v>
      </c>
      <c r="D22" s="6">
        <v>3.5000000000000003E-2</v>
      </c>
      <c r="E22" s="6">
        <v>0.04</v>
      </c>
      <c r="F22" s="6">
        <f t="shared" si="0"/>
        <v>2.5000000000000005E-2</v>
      </c>
      <c r="G22" s="6"/>
      <c r="H22" s="6">
        <v>0.04</v>
      </c>
      <c r="I22" s="6">
        <v>0.02</v>
      </c>
      <c r="J22" s="6">
        <v>0.03</v>
      </c>
      <c r="K22" s="6">
        <f t="shared" si="1"/>
        <v>0.03</v>
      </c>
    </row>
    <row r="23" spans="1:11">
      <c r="A23" s="4" t="str">
        <f>+'DCP-9, P 2'!A23</f>
        <v>OGE Energy</v>
      </c>
      <c r="B23" s="4"/>
      <c r="C23" s="6">
        <v>4.4999999999999998E-2</v>
      </c>
      <c r="D23" s="6">
        <v>6.5000000000000002E-2</v>
      </c>
      <c r="E23" s="6">
        <v>1.4999999999999999E-2</v>
      </c>
      <c r="F23" s="6">
        <f t="shared" si="0"/>
        <v>4.1666666666666664E-2</v>
      </c>
      <c r="G23" s="6"/>
      <c r="H23" s="6">
        <v>6.5000000000000002E-2</v>
      </c>
      <c r="I23" s="6">
        <v>0.03</v>
      </c>
      <c r="J23" s="6">
        <v>5.5E-2</v>
      </c>
      <c r="K23" s="6">
        <f t="shared" si="1"/>
        <v>4.9999999999999996E-2</v>
      </c>
    </row>
    <row r="24" spans="1:11">
      <c r="A24" s="4" t="str">
        <f>+'DCP-9, P 2'!A24</f>
        <v>Otter Tail Corp</v>
      </c>
      <c r="B24" s="4"/>
      <c r="C24" s="6">
        <v>0.14499999999999999</v>
      </c>
      <c r="D24" s="6">
        <v>0.04</v>
      </c>
      <c r="E24" s="6">
        <v>0.06</v>
      </c>
      <c r="F24" s="6">
        <f t="shared" si="0"/>
        <v>8.1666666666666665E-2</v>
      </c>
      <c r="G24" s="6"/>
      <c r="H24" s="6">
        <v>4.4999999999999998E-2</v>
      </c>
      <c r="I24" s="6">
        <v>7.0000000000000007E-2</v>
      </c>
      <c r="J24" s="6">
        <v>0.08</v>
      </c>
      <c r="K24" s="6">
        <f t="shared" si="1"/>
        <v>6.5000000000000002E-2</v>
      </c>
    </row>
    <row r="25" spans="1:11">
      <c r="A25" s="4" t="str">
        <f>+'DCP-9, P 2'!A25</f>
        <v>Pinnacle West Capital</v>
      </c>
      <c r="B25" s="4"/>
      <c r="C25" s="6">
        <v>0.02</v>
      </c>
      <c r="D25" s="6">
        <v>0.05</v>
      </c>
      <c r="E25" s="6">
        <v>3.5000000000000003E-2</v>
      </c>
      <c r="F25" s="6">
        <f t="shared" si="0"/>
        <v>3.5000000000000003E-2</v>
      </c>
      <c r="G25" s="6"/>
      <c r="H25" s="6">
        <v>4.4999999999999998E-2</v>
      </c>
      <c r="I25" s="6">
        <v>1.4999999999999999E-2</v>
      </c>
      <c r="J25" s="6">
        <v>4.4999999999999998E-2</v>
      </c>
      <c r="K25" s="6">
        <f t="shared" si="1"/>
        <v>3.4999999999999996E-2</v>
      </c>
    </row>
    <row r="26" spans="1:11">
      <c r="A26" s="4" t="str">
        <f>+'DCP-9, P 2'!A26</f>
        <v>Portland General Electric</v>
      </c>
      <c r="B26" s="4"/>
      <c r="C26" s="6">
        <v>0.03</v>
      </c>
      <c r="D26" s="6">
        <v>0.06</v>
      </c>
      <c r="E26" s="6">
        <v>0.03</v>
      </c>
      <c r="F26" s="6">
        <f t="shared" si="0"/>
        <v>0.04</v>
      </c>
      <c r="G26" s="6"/>
      <c r="H26" s="6">
        <v>0.06</v>
      </c>
      <c r="I26" s="6">
        <v>5.5E-2</v>
      </c>
      <c r="J26" s="6">
        <v>0.04</v>
      </c>
      <c r="K26" s="6">
        <f t="shared" si="1"/>
        <v>5.1666666666666666E-2</v>
      </c>
    </row>
    <row r="27" spans="1:11">
      <c r="A27" s="4"/>
      <c r="B27" s="4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4" t="s">
        <v>135</v>
      </c>
      <c r="B28" s="4"/>
      <c r="C28" s="6"/>
      <c r="D28" s="6"/>
      <c r="E28" s="6"/>
      <c r="F28" s="14">
        <f>AVERAGE(F17:F26)</f>
        <v>4.3666666666666673E-2</v>
      </c>
      <c r="G28" s="6"/>
      <c r="H28" s="6"/>
      <c r="I28" s="6"/>
      <c r="J28" s="6"/>
      <c r="K28" s="14">
        <f>AVERAGE(K17:K26)</f>
        <v>4.5666666666666668E-2</v>
      </c>
    </row>
    <row r="29" spans="1:11" ht="15.3" thickBot="1">
      <c r="A29" s="84"/>
      <c r="B29" s="84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.3" thickTop="1">
      <c r="A30" s="4"/>
      <c r="B30" s="4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4" t="str">
        <f>+'DCP-9, P 2'!A31</f>
        <v>Source:  Value Line Investment Survey.</v>
      </c>
      <c r="B31" s="4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/>
      <c r="B32"/>
      <c r="C32"/>
      <c r="D32"/>
      <c r="E32"/>
      <c r="F32"/>
      <c r="G32"/>
      <c r="H32"/>
      <c r="I32"/>
      <c r="J32"/>
      <c r="K32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6"/>
      <c r="E36" s="6"/>
      <c r="F36" s="6"/>
      <c r="G36" s="4"/>
      <c r="H36" s="4"/>
      <c r="I36" s="4"/>
      <c r="J36" s="4"/>
      <c r="K36" s="4"/>
    </row>
    <row r="37" spans="1:11">
      <c r="A37" s="4"/>
      <c r="B37" s="4"/>
      <c r="C37" s="4"/>
      <c r="D37" s="40"/>
      <c r="E37" s="40"/>
      <c r="F37" s="40"/>
      <c r="G37" s="4"/>
      <c r="H37" s="4"/>
      <c r="I37" s="4"/>
      <c r="J37" s="4"/>
      <c r="K37" s="4"/>
    </row>
    <row r="38" spans="1:11">
      <c r="A38" s="4"/>
      <c r="B38" s="4"/>
      <c r="C38" s="4"/>
      <c r="D38" s="40"/>
      <c r="E38" s="40"/>
      <c r="F38" s="40"/>
      <c r="G38" s="4"/>
      <c r="H38" s="4"/>
      <c r="I38" s="4"/>
      <c r="J38" s="4"/>
      <c r="K38" s="4"/>
    </row>
    <row r="39" spans="1:11">
      <c r="A39" s="4"/>
      <c r="B39" s="4"/>
      <c r="C39" s="4"/>
      <c r="D39" s="40"/>
      <c r="E39" s="40"/>
      <c r="F39" s="40"/>
      <c r="G39" s="4"/>
      <c r="H39" s="4"/>
      <c r="I39" s="4"/>
      <c r="J39" s="4"/>
      <c r="K39" s="4"/>
    </row>
    <row r="40" spans="1:11">
      <c r="D40" s="6"/>
      <c r="E40" s="6"/>
      <c r="F40" s="6"/>
    </row>
    <row r="41" spans="1:11">
      <c r="D41" s="6"/>
      <c r="E41" s="6"/>
      <c r="F41" s="6"/>
    </row>
    <row r="42" spans="1:11">
      <c r="D42" s="6"/>
      <c r="E42" s="6"/>
      <c r="F42" s="6"/>
    </row>
  </sheetData>
  <phoneticPr fontId="0" type="noConversion"/>
  <printOptions horizontalCentered="1"/>
  <pageMargins left="0.5" right="0.5" top="0.5" bottom="0.55000000000000004" header="0" footer="0"/>
  <pageSetup scale="73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6A1-EE42-43C0-B9F4-0B637E9698D8}">
  <sheetPr>
    <pageSetUpPr fitToPage="1"/>
  </sheetPr>
  <dimension ref="A1:K32"/>
  <sheetViews>
    <sheetView topLeftCell="A11" workbookViewId="0">
      <selection activeCell="H21" sqref="H21"/>
    </sheetView>
  </sheetViews>
  <sheetFormatPr defaultRowHeight="15"/>
  <cols>
    <col min="1" max="1" width="29.76953125" customWidth="1"/>
    <col min="2" max="2" width="4.2265625" customWidth="1"/>
    <col min="3" max="3" width="10" customWidth="1"/>
    <col min="4" max="4" width="1.31640625" customWidth="1"/>
    <col min="6" max="6" width="1.2265625" customWidth="1"/>
    <col min="8" max="8" width="1.54296875" customWidth="1"/>
  </cols>
  <sheetData>
    <row r="1" spans="1:9">
      <c r="E1" s="1" t="str">
        <f>+'DCP-9, P 3'!I1</f>
        <v>Exh. DCP-9</v>
      </c>
    </row>
    <row r="2" spans="1:9">
      <c r="E2" s="1" t="s">
        <v>200</v>
      </c>
    </row>
    <row r="3" spans="1:9">
      <c r="E3" s="1" t="str">
        <f>+'DCP-9, P 3'!I3</f>
        <v>Dockets UE-240006/UG-240007</v>
      </c>
    </row>
    <row r="6" spans="1:9" ht="20.100000000000001">
      <c r="A6" s="253" t="str">
        <f>+'DCP-9, P 3'!A5</f>
        <v>PROXY COMPANIES</v>
      </c>
      <c r="B6" s="253"/>
      <c r="C6" s="253"/>
      <c r="D6" s="253"/>
      <c r="E6" s="253"/>
      <c r="F6" s="253"/>
      <c r="G6" s="253"/>
      <c r="H6" s="253"/>
      <c r="I6" s="253"/>
    </row>
    <row r="7" spans="1:9" ht="20.100000000000001">
      <c r="A7" s="253" t="s">
        <v>201</v>
      </c>
      <c r="B7" s="253"/>
      <c r="C7" s="253"/>
      <c r="D7" s="253"/>
      <c r="E7" s="253"/>
      <c r="F7" s="253"/>
      <c r="G7" s="253"/>
      <c r="H7" s="253"/>
      <c r="I7" s="253"/>
    </row>
    <row r="13" spans="1:9" ht="15.3" thickBot="1">
      <c r="A13" s="36"/>
      <c r="B13" s="36"/>
      <c r="C13" s="36"/>
      <c r="D13" s="36"/>
      <c r="E13" s="36"/>
      <c r="F13" s="36"/>
      <c r="G13" s="36"/>
      <c r="H13" s="36"/>
      <c r="I13" s="36"/>
    </row>
    <row r="14" spans="1:9" ht="15.3" thickTop="1"/>
    <row r="15" spans="1:9">
      <c r="A15" s="1" t="str">
        <f>+'DCP-9, P 3'!A15</f>
        <v>Proxy Group</v>
      </c>
      <c r="C15" s="18" t="s">
        <v>202</v>
      </c>
      <c r="D15" s="18"/>
      <c r="E15" s="5" t="s">
        <v>203</v>
      </c>
      <c r="F15" s="18"/>
      <c r="G15" s="5" t="s">
        <v>204</v>
      </c>
      <c r="H15" s="18"/>
      <c r="I15" s="5" t="s">
        <v>135</v>
      </c>
    </row>
    <row r="17" spans="1:11">
      <c r="A17" t="str">
        <f>+'DCP-9, P 3'!A17</f>
        <v>ALLETE</v>
      </c>
      <c r="C17" s="107">
        <f>+'DCP-9, P 3'!H17</f>
        <v>0.06</v>
      </c>
      <c r="E17" s="25">
        <v>8.1000000000000003E-2</v>
      </c>
      <c r="F17" s="25"/>
      <c r="G17" s="8">
        <v>8.1000000000000003E-2</v>
      </c>
      <c r="I17" s="107">
        <f>AVERAGE(C17:G17)</f>
        <v>7.400000000000001E-2</v>
      </c>
    </row>
    <row r="18" spans="1:11">
      <c r="A18" t="str">
        <f>+'DCP-9, P 3'!A18</f>
        <v>Avista Corp.</v>
      </c>
      <c r="C18" s="107">
        <f>+'DCP-9, P 3'!H18</f>
        <v>0.06</v>
      </c>
      <c r="E18" s="25">
        <v>6.2E-2</v>
      </c>
      <c r="F18" s="25"/>
      <c r="G18" s="25">
        <v>6.2100000000000002E-2</v>
      </c>
      <c r="I18" s="107">
        <f t="shared" ref="I18:I25" si="0">AVERAGE(C18:G18)</f>
        <v>6.136666666666666E-2</v>
      </c>
    </row>
    <row r="19" spans="1:11">
      <c r="A19" t="str">
        <f>+'DCP-9, P 3'!A19</f>
        <v>Black Hills Corp</v>
      </c>
      <c r="C19" s="107">
        <f>+'DCP-9, P 3'!H19</f>
        <v>3.5000000000000003E-2</v>
      </c>
      <c r="E19" s="25">
        <v>7.0000000000000001E-3</v>
      </c>
      <c r="F19" s="25"/>
      <c r="G19" s="25" t="s">
        <v>436</v>
      </c>
      <c r="I19" s="107">
        <f t="shared" si="0"/>
        <v>2.1000000000000001E-2</v>
      </c>
    </row>
    <row r="20" spans="1:11">
      <c r="A20" t="str">
        <f>+'DCP-9, P 3'!A20</f>
        <v>IDACORP</v>
      </c>
      <c r="C20" s="107">
        <f>+'DCP-9, P 3'!H20</f>
        <v>0.05</v>
      </c>
      <c r="E20" s="25">
        <v>4.3999999999999997E-2</v>
      </c>
      <c r="F20" s="25"/>
      <c r="G20" s="25">
        <v>4.3799999999999999E-2</v>
      </c>
      <c r="I20" s="107">
        <f t="shared" si="0"/>
        <v>4.5933333333333333E-2</v>
      </c>
    </row>
    <row r="21" spans="1:11">
      <c r="A21" t="str">
        <f>+'DCP-9, P 3'!A21</f>
        <v>MGE Energy</v>
      </c>
      <c r="C21" s="107">
        <f>+'DCP-9, P 3'!H21</f>
        <v>7.0000000000000007E-2</v>
      </c>
      <c r="E21" s="25">
        <v>5.3999999999999999E-2</v>
      </c>
      <c r="F21" s="25"/>
      <c r="G21" s="25">
        <v>5.3499999999999999E-2</v>
      </c>
      <c r="I21" s="107">
        <f t="shared" si="0"/>
        <v>5.9166666666666666E-2</v>
      </c>
    </row>
    <row r="22" spans="1:11">
      <c r="A22" t="str">
        <f>+'DCP-9, P 3'!A22</f>
        <v>NorthWestern Corp</v>
      </c>
      <c r="C22" s="107">
        <f>+'DCP-9, P 3'!H22</f>
        <v>0.04</v>
      </c>
      <c r="E22" s="25">
        <v>4.4999999999999998E-2</v>
      </c>
      <c r="F22" s="25"/>
      <c r="G22" s="25">
        <v>5.16E-2</v>
      </c>
      <c r="I22" s="107">
        <f t="shared" si="0"/>
        <v>4.5533333333333335E-2</v>
      </c>
    </row>
    <row r="23" spans="1:11">
      <c r="A23" t="str">
        <f>+'DCP-9, P 3'!A23</f>
        <v>OGE Energy</v>
      </c>
      <c r="C23" s="107">
        <f>+'DCP-9, P 3'!H23</f>
        <v>6.5000000000000002E-2</v>
      </c>
      <c r="E23" s="112">
        <v>-0.1234</v>
      </c>
      <c r="F23" s="25"/>
      <c r="G23" s="25">
        <v>0.05</v>
      </c>
      <c r="I23" s="107">
        <f>AVERAGE(C23,G23)</f>
        <v>5.7500000000000002E-2</v>
      </c>
    </row>
    <row r="24" spans="1:11">
      <c r="A24" t="str">
        <f>+'DCP-9, P 3'!A24</f>
        <v>Otter Tail Corp</v>
      </c>
      <c r="C24" s="107">
        <f>+'DCP-9, P 3'!H24</f>
        <v>4.4999999999999998E-2</v>
      </c>
      <c r="E24" s="25">
        <v>0.09</v>
      </c>
      <c r="F24" s="25"/>
      <c r="G24" s="8" t="s">
        <v>436</v>
      </c>
      <c r="I24" s="107">
        <f t="shared" si="0"/>
        <v>6.7500000000000004E-2</v>
      </c>
    </row>
    <row r="25" spans="1:11">
      <c r="A25" t="str">
        <f>+'DCP-9, P 3'!A25</f>
        <v>Pinnacle West Capital</v>
      </c>
      <c r="C25" s="107">
        <f>+'DCP-9, P 3'!H25</f>
        <v>4.4999999999999998E-2</v>
      </c>
      <c r="E25" s="25">
        <v>7.1999999999999995E-2</v>
      </c>
      <c r="F25" s="25"/>
      <c r="G25" s="25">
        <v>8.2199999999999995E-2</v>
      </c>
      <c r="I25" s="107">
        <f t="shared" si="0"/>
        <v>6.6400000000000001E-2</v>
      </c>
    </row>
    <row r="26" spans="1:11">
      <c r="A26" t="str">
        <f>+'DCP-9, P 3'!A26</f>
        <v>Portland General Electric</v>
      </c>
      <c r="C26" s="107">
        <f>+'DCP-9, P 3'!H26</f>
        <v>0.06</v>
      </c>
      <c r="E26" s="112">
        <v>0.125</v>
      </c>
      <c r="F26" s="25"/>
      <c r="G26" s="25">
        <v>5.1400000000000001E-2</v>
      </c>
      <c r="I26" s="107">
        <f>AVERAGE(C26,G26)</f>
        <v>5.57E-2</v>
      </c>
    </row>
    <row r="27" spans="1:11">
      <c r="E27" s="25"/>
      <c r="F27" s="25"/>
      <c r="G27" s="25"/>
    </row>
    <row r="28" spans="1:11">
      <c r="A28" t="str">
        <f>+'DCP-9, P 3'!A28</f>
        <v>Average</v>
      </c>
      <c r="E28" s="25"/>
      <c r="F28" s="25"/>
      <c r="G28" s="25"/>
      <c r="I28" s="14">
        <f>AVERAGE(I17:I26)</f>
        <v>5.5409999999999994E-2</v>
      </c>
    </row>
    <row r="29" spans="1:11" ht="15.3" thickBo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15.3" thickTop="1"/>
    <row r="31" spans="1:11">
      <c r="A31" s="4" t="s">
        <v>437</v>
      </c>
    </row>
    <row r="32" spans="1:11">
      <c r="A32" s="4" t="s">
        <v>438</v>
      </c>
    </row>
  </sheetData>
  <mergeCells count="2">
    <mergeCell ref="A6:I6"/>
    <mergeCell ref="A7:I7"/>
  </mergeCells>
  <pageMargins left="0.7" right="0.7" top="0.75" bottom="0.75" header="0.3" footer="0.3"/>
  <pageSetup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60"/>
  <sheetViews>
    <sheetView showOutlineSymbols="0" topLeftCell="A21" zoomScaleNormal="100" workbookViewId="0">
      <selection activeCell="H41" sqref="H41"/>
    </sheetView>
  </sheetViews>
  <sheetFormatPr defaultColWidth="9.76953125" defaultRowHeight="15"/>
  <cols>
    <col min="1" max="1" width="27.54296875" style="12" customWidth="1"/>
    <col min="2" max="2" width="1.76953125" style="12" customWidth="1"/>
    <col min="3" max="4" width="12.76953125" style="12" customWidth="1"/>
    <col min="5" max="5" width="13.6796875" style="12" customWidth="1"/>
    <col min="6" max="6" width="12.76953125" style="12" customWidth="1"/>
    <col min="7" max="7" width="13.6796875" style="12" customWidth="1"/>
    <col min="8" max="8" width="12.2265625" style="12" customWidth="1"/>
    <col min="9" max="10" width="10.76953125" style="12" customWidth="1"/>
    <col min="11" max="16384" width="9.76953125" style="12"/>
  </cols>
  <sheetData>
    <row r="1" spans="1:10">
      <c r="A1" s="4"/>
      <c r="B1" s="4"/>
      <c r="C1" s="4"/>
      <c r="D1" s="4"/>
      <c r="E1" s="4"/>
      <c r="F1" s="4"/>
      <c r="G1" s="4"/>
      <c r="H1" s="1" t="str">
        <f>+'DCP-9, P 3'!I1</f>
        <v>Exh. DCP-9</v>
      </c>
      <c r="I1" s="4"/>
      <c r="J1" s="4"/>
    </row>
    <row r="2" spans="1:10">
      <c r="A2" s="4"/>
      <c r="B2" s="4"/>
      <c r="C2" s="4"/>
      <c r="D2" s="4"/>
      <c r="E2" s="4"/>
      <c r="F2" s="4"/>
      <c r="G2" s="4"/>
      <c r="H2" s="1" t="s">
        <v>205</v>
      </c>
      <c r="I2" s="4"/>
      <c r="J2" s="4"/>
    </row>
    <row r="3" spans="1:10">
      <c r="A3" s="4"/>
      <c r="B3" s="4"/>
      <c r="C3" s="4"/>
      <c r="D3" s="4"/>
      <c r="E3" s="4"/>
      <c r="F3" s="4"/>
      <c r="G3" s="4"/>
      <c r="H3" s="1" t="str">
        <f>+'DCP-9, P 3'!I3</f>
        <v>Dockets UE-240006/UG-240007</v>
      </c>
      <c r="I3" s="4"/>
      <c r="J3" s="4"/>
    </row>
    <row r="4" spans="1:10">
      <c r="A4" s="4"/>
      <c r="B4" s="4"/>
      <c r="C4" s="4"/>
      <c r="D4" s="4"/>
      <c r="E4" s="4"/>
      <c r="F4" s="4"/>
      <c r="G4" s="4"/>
      <c r="H4" s="1"/>
      <c r="I4" s="4"/>
      <c r="J4" s="1"/>
    </row>
    <row r="5" spans="1:10" ht="20.100000000000001">
      <c r="A5" s="2" t="str">
        <f>'DCP-9, P 3'!A5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100000000000001">
      <c r="A6" s="2" t="s">
        <v>206</v>
      </c>
      <c r="B6" s="2"/>
      <c r="C6" s="2"/>
      <c r="D6" s="2"/>
      <c r="E6" s="2"/>
      <c r="F6" s="2"/>
      <c r="G6" s="2"/>
      <c r="H6" s="2"/>
      <c r="I6" s="2"/>
      <c r="J6" s="2"/>
    </row>
    <row r="7" spans="1:10" ht="15.3" thickBo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"/>
      <c r="B9" s="1"/>
      <c r="C9" s="1"/>
      <c r="D9" s="89" t="s">
        <v>207</v>
      </c>
      <c r="E9" s="89" t="s">
        <v>208</v>
      </c>
      <c r="F9" s="89" t="s">
        <v>207</v>
      </c>
      <c r="G9" s="89" t="s">
        <v>208</v>
      </c>
      <c r="H9" s="89" t="s">
        <v>537</v>
      </c>
      <c r="I9" s="1"/>
      <c r="J9" s="1"/>
    </row>
    <row r="10" spans="1:10">
      <c r="A10" s="1"/>
      <c r="B10" s="1"/>
      <c r="C10" s="89" t="s">
        <v>209</v>
      </c>
      <c r="D10" s="89" t="s">
        <v>210</v>
      </c>
      <c r="E10" s="89" t="s">
        <v>210</v>
      </c>
      <c r="F10" s="89" t="s">
        <v>211</v>
      </c>
      <c r="G10" s="89" t="s">
        <v>211</v>
      </c>
      <c r="H10" s="89" t="s">
        <v>198</v>
      </c>
      <c r="I10" s="89" t="s">
        <v>190</v>
      </c>
      <c r="J10" s="89" t="s">
        <v>212</v>
      </c>
    </row>
    <row r="11" spans="1:10">
      <c r="A11" s="89" t="str">
        <f>+'DCP-9, P 3'!A11</f>
        <v>COMPANY</v>
      </c>
      <c r="B11" s="1"/>
      <c r="C11" s="89" t="s">
        <v>191</v>
      </c>
      <c r="D11" s="89" t="s">
        <v>213</v>
      </c>
      <c r="E11" s="89" t="s">
        <v>213</v>
      </c>
      <c r="F11" s="89" t="s">
        <v>213</v>
      </c>
      <c r="G11" s="89" t="s">
        <v>213</v>
      </c>
      <c r="H11" s="89" t="s">
        <v>213</v>
      </c>
      <c r="I11" s="89" t="s">
        <v>213</v>
      </c>
      <c r="J11" s="89" t="s">
        <v>214</v>
      </c>
    </row>
    <row r="12" spans="1:10" ht="15.3" thickBot="1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42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175" t="str">
        <f>+'DCP-9, P 3'!A15</f>
        <v>Proxy Group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2"/>
      <c r="B16" s="4"/>
      <c r="C16" s="6"/>
      <c r="D16" s="6"/>
      <c r="E16" s="6"/>
      <c r="F16" s="6"/>
      <c r="G16" s="6"/>
      <c r="H16" s="6"/>
      <c r="I16" s="6"/>
      <c r="J16" s="6"/>
    </row>
    <row r="17" spans="1:10">
      <c r="A17" s="42" t="str">
        <f>+'DCP-9, P 3'!A17</f>
        <v>ALLETE</v>
      </c>
      <c r="B17" s="4"/>
      <c r="C17" s="6">
        <f>'DCP-9, P 1'!I16*(1+0.5*I17)</f>
        <v>4.7563233651002304E-2</v>
      </c>
      <c r="D17" s="6">
        <f>+'DCP-9, P 2'!H17</f>
        <v>2.3599999999999999E-2</v>
      </c>
      <c r="E17" s="6">
        <f>+'DCP-9, P 2'!L17</f>
        <v>2.8333333333333335E-2</v>
      </c>
      <c r="F17" s="6">
        <f>+'DCP-9, P 3'!F17</f>
        <v>2.3333333333333334E-2</v>
      </c>
      <c r="G17" s="6">
        <f>+'DCP-9, P 3'!K17</f>
        <v>4.3333333333333335E-2</v>
      </c>
      <c r="H17" s="6">
        <f>+'DCP-9, P 4'!I17</f>
        <v>7.400000000000001E-2</v>
      </c>
      <c r="I17" s="6">
        <f>AVERAGE(D17:H17)</f>
        <v>3.8519999999999999E-2</v>
      </c>
      <c r="J17" s="6">
        <f>C17+I17</f>
        <v>8.6083233651002303E-2</v>
      </c>
    </row>
    <row r="18" spans="1:10">
      <c r="A18" s="42" t="str">
        <f>+'DCP-9, P 3'!A18</f>
        <v>Avista Corp.</v>
      </c>
      <c r="B18" s="4"/>
      <c r="C18" s="6">
        <f>'DCP-9, P 1'!I17*(1+0.5*I18)</f>
        <v>5.4564178187404E-2</v>
      </c>
      <c r="D18" s="6">
        <f>+'DCP-9, P 2'!H18</f>
        <v>1.9E-2</v>
      </c>
      <c r="E18" s="6">
        <f>+'DCP-9, P 2'!L18</f>
        <v>1.8333333333333337E-2</v>
      </c>
      <c r="F18" s="6">
        <f>+'DCP-9, P 3'!F18</f>
        <v>0.03</v>
      </c>
      <c r="G18" s="6">
        <f>+'DCP-9, P 3'!K18</f>
        <v>4.6666666666666669E-2</v>
      </c>
      <c r="H18" s="6">
        <f>+'DCP-9, P 4'!I18</f>
        <v>6.136666666666666E-2</v>
      </c>
      <c r="I18" s="6">
        <f t="shared" ref="I18" si="0">AVERAGE(D18:H18)</f>
        <v>3.5073333333333331E-2</v>
      </c>
      <c r="J18" s="6">
        <f t="shared" ref="J18" si="1">C18+I18</f>
        <v>8.9637511520737331E-2</v>
      </c>
    </row>
    <row r="19" spans="1:10">
      <c r="A19" s="42" t="str">
        <f>+'DCP-9, P 3'!A19</f>
        <v>Black Hills Corp</v>
      </c>
      <c r="B19" s="4"/>
      <c r="C19" s="6">
        <f>'DCP-9, P 1'!I18*(1+0.5*I19)</f>
        <v>4.8308299096138041E-2</v>
      </c>
      <c r="D19" s="6">
        <f>+'DCP-9, P 2'!H19</f>
        <v>3.44E-2</v>
      </c>
      <c r="E19" s="6">
        <f>+'DCP-9, P 2'!L19</f>
        <v>2.8333333333333332E-2</v>
      </c>
      <c r="F19" s="6">
        <f>+'DCP-9, P 3'!F19</f>
        <v>5.5E-2</v>
      </c>
      <c r="G19" s="6">
        <f>+'DCP-9, P 3'!K19</f>
        <v>3.6666666666666674E-2</v>
      </c>
      <c r="H19" s="6">
        <f>+'DCP-9, P 4'!I19</f>
        <v>2.1000000000000001E-2</v>
      </c>
      <c r="I19" s="6">
        <f t="shared" ref="I19:I26" si="2">AVERAGE(D19:H19)</f>
        <v>3.508E-2</v>
      </c>
      <c r="J19" s="6">
        <f t="shared" ref="J19:J24" si="3">C19+I19</f>
        <v>8.3388299096138041E-2</v>
      </c>
    </row>
    <row r="20" spans="1:10">
      <c r="A20" s="42" t="str">
        <f>+'DCP-9, P 3'!A20</f>
        <v>IDACORP</v>
      </c>
      <c r="B20" s="4"/>
      <c r="C20" s="6">
        <f>'DCP-9, P 1'!I19*(1+0.5*I20)</f>
        <v>3.653072813442481E-2</v>
      </c>
      <c r="D20" s="6">
        <f>+'DCP-9, P 2'!H20</f>
        <v>3.78E-2</v>
      </c>
      <c r="E20" s="6">
        <f>+'DCP-9, P 2'!L20</f>
        <v>3.5000000000000003E-2</v>
      </c>
      <c r="F20" s="6">
        <f>+'DCP-9, P 3'!F20</f>
        <v>4.8333333333333339E-2</v>
      </c>
      <c r="G20" s="6">
        <f>+'DCP-9, P 3'!K20</f>
        <v>4.8333333333333339E-2</v>
      </c>
      <c r="H20" s="6">
        <f>+'DCP-9, P 4'!I20</f>
        <v>4.5933333333333333E-2</v>
      </c>
      <c r="I20" s="6">
        <f t="shared" si="2"/>
        <v>4.308E-2</v>
      </c>
      <c r="J20" s="6">
        <f t="shared" si="3"/>
        <v>7.961072813442481E-2</v>
      </c>
    </row>
    <row r="21" spans="1:10">
      <c r="A21" s="42" t="str">
        <f>+'DCP-9, P 3'!A21</f>
        <v>MGE Energy</v>
      </c>
      <c r="B21" s="4"/>
      <c r="C21" s="6">
        <f>'DCP-9, P 1'!I20*(1+0.5*I21)</f>
        <v>2.4333073515159908E-2</v>
      </c>
      <c r="D21" s="6">
        <f>+'DCP-9, P 2'!H21</f>
        <v>4.7399999999999998E-2</v>
      </c>
      <c r="E21" s="6">
        <f>+'DCP-9, P 2'!L21</f>
        <v>6.5000000000000002E-2</v>
      </c>
      <c r="F21" s="6">
        <f>+'DCP-9, P 3'!F21</f>
        <v>5.6666666666666664E-2</v>
      </c>
      <c r="G21" s="6">
        <f>+'DCP-9, P 3'!K21</f>
        <v>5.000000000000001E-2</v>
      </c>
      <c r="H21" s="6">
        <f>+'DCP-9, P 4'!I21</f>
        <v>5.9166666666666666E-2</v>
      </c>
      <c r="I21" s="6">
        <f t="shared" ref="I21" si="4">AVERAGE(D21:H21)</f>
        <v>5.5646666666666664E-2</v>
      </c>
      <c r="J21" s="6">
        <f t="shared" ref="J21" si="5">C21+I21</f>
        <v>7.9979740181826575E-2</v>
      </c>
    </row>
    <row r="22" spans="1:10">
      <c r="A22" s="42" t="str">
        <f>+'DCP-9, P 3'!A22</f>
        <v>NorthWestern Corp</v>
      </c>
      <c r="B22" s="4"/>
      <c r="C22" s="6">
        <f>'DCP-9, P 1'!I21*(1+0.5*I22)</f>
        <v>5.2625147948666809E-2</v>
      </c>
      <c r="D22" s="6">
        <f>+'DCP-9, P 2'!H22</f>
        <v>2.1000000000000001E-2</v>
      </c>
      <c r="E22" s="6">
        <f>+'DCP-9, P 2'!L22</f>
        <v>2.4999999999999998E-2</v>
      </c>
      <c r="F22" s="6">
        <f>+'DCP-9, P 3'!F22</f>
        <v>2.5000000000000005E-2</v>
      </c>
      <c r="G22" s="6">
        <f>+'DCP-9, P 3'!K22</f>
        <v>0.03</v>
      </c>
      <c r="H22" s="6">
        <f>+'DCP-9, P 4'!I22</f>
        <v>4.5533333333333335E-2</v>
      </c>
      <c r="I22" s="6">
        <f t="shared" si="2"/>
        <v>2.9306666666666668E-2</v>
      </c>
      <c r="J22" s="6">
        <f t="shared" si="3"/>
        <v>8.193181461533347E-2</v>
      </c>
    </row>
    <row r="23" spans="1:10">
      <c r="A23" s="42" t="str">
        <f>+'DCP-9, P 3'!A23</f>
        <v>OGE Energy</v>
      </c>
      <c r="B23" s="4"/>
      <c r="C23" s="6">
        <f>'DCP-9, P 1'!I22*(1+0.5*I23)</f>
        <v>4.9127545284914607E-2</v>
      </c>
      <c r="D23" s="6">
        <f>+'DCP-9, P 2'!H23</f>
        <v>3.3000000000000002E-2</v>
      </c>
      <c r="E23" s="6">
        <f>+'DCP-9, P 2'!L23</f>
        <v>4.8333333333333332E-2</v>
      </c>
      <c r="F23" s="6">
        <f>+'DCP-9, P 3'!F23</f>
        <v>4.1666666666666664E-2</v>
      </c>
      <c r="G23" s="6">
        <f>+'DCP-9, P 3'!K23</f>
        <v>4.9999999999999996E-2</v>
      </c>
      <c r="H23" s="6">
        <f>+'DCP-9, P 4'!I23</f>
        <v>5.7500000000000002E-2</v>
      </c>
      <c r="I23" s="6">
        <f t="shared" si="2"/>
        <v>4.6099999999999995E-2</v>
      </c>
      <c r="J23" s="6">
        <f t="shared" si="3"/>
        <v>9.5227545284914603E-2</v>
      </c>
    </row>
    <row r="24" spans="1:10">
      <c r="A24" s="42" t="str">
        <f>+'DCP-9, P 3'!A24</f>
        <v>Otter Tail Corp</v>
      </c>
      <c r="B24" s="4"/>
      <c r="C24" s="6">
        <f>'DCP-9, P 1'!I23*(1+0.5*I24)</f>
        <v>2.1858916417405044E-2</v>
      </c>
      <c r="D24" s="6">
        <f>+'DCP-9, P 2'!H24</f>
        <v>7.8600000000000003E-2</v>
      </c>
      <c r="E24" s="6">
        <f>+'DCP-9, P 2'!L24</f>
        <v>6.3333333333333339E-2</v>
      </c>
      <c r="F24" s="6">
        <f>+'DCP-9, P 3'!F24</f>
        <v>8.1666666666666665E-2</v>
      </c>
      <c r="G24" s="6">
        <f>+'DCP-9, P 3'!K24</f>
        <v>6.5000000000000002E-2</v>
      </c>
      <c r="H24" s="6">
        <f>+'DCP-9, P 4'!I24</f>
        <v>6.7500000000000004E-2</v>
      </c>
      <c r="I24" s="6">
        <f t="shared" si="2"/>
        <v>7.1220000000000006E-2</v>
      </c>
      <c r="J24" s="6">
        <f t="shared" si="3"/>
        <v>9.3078916417405053E-2</v>
      </c>
    </row>
    <row r="25" spans="1:10">
      <c r="A25" s="42" t="str">
        <f>+'DCP-9, P 3'!A25</f>
        <v>Pinnacle West Capital</v>
      </c>
      <c r="B25" s="4"/>
      <c r="C25" s="6">
        <f>'DCP-9, P 1'!I24*(1+0.5*I25)</f>
        <v>4.9045638116070829E-2</v>
      </c>
      <c r="D25" s="6">
        <f>+'DCP-9, P 2'!H25</f>
        <v>3.0199999999999998E-2</v>
      </c>
      <c r="E25" s="6">
        <f>+'DCP-9, P 2'!L25</f>
        <v>2.4999999999999998E-2</v>
      </c>
      <c r="F25" s="6">
        <f>+'DCP-9, P 3'!F25</f>
        <v>3.5000000000000003E-2</v>
      </c>
      <c r="G25" s="6">
        <f>+'DCP-9, P 3'!K25</f>
        <v>3.4999999999999996E-2</v>
      </c>
      <c r="H25" s="6">
        <f>+'DCP-9, P 4'!I25</f>
        <v>6.6400000000000001E-2</v>
      </c>
      <c r="I25" s="6">
        <f t="shared" ref="I25" si="6">AVERAGE(D25:H25)</f>
        <v>3.832E-2</v>
      </c>
      <c r="J25" s="6">
        <f t="shared" ref="J25" si="7">C25+I25</f>
        <v>8.7365638116070829E-2</v>
      </c>
    </row>
    <row r="26" spans="1:10">
      <c r="A26" s="42" t="str">
        <f>+'DCP-9, P 3'!A26</f>
        <v>Portland General Electric</v>
      </c>
      <c r="B26" s="4"/>
      <c r="C26" s="6">
        <f>'DCP-9, P 1'!I25*(1+0.5*I26)</f>
        <v>4.5662155801365026E-2</v>
      </c>
      <c r="D26" s="6">
        <f>+'DCP-9, P 2'!H26</f>
        <v>3.0800000000000004E-2</v>
      </c>
      <c r="E26" s="6">
        <f>+'DCP-9, P 2'!L26</f>
        <v>3.3333333333333333E-2</v>
      </c>
      <c r="F26" s="6">
        <f>+'DCP-9, P 3'!F26</f>
        <v>0.04</v>
      </c>
      <c r="G26" s="6">
        <f>+'DCP-9, P 3'!K26</f>
        <v>5.1666666666666666E-2</v>
      </c>
      <c r="H26" s="6">
        <f>+'DCP-9, P 4'!I26</f>
        <v>5.57E-2</v>
      </c>
      <c r="I26" s="6">
        <f t="shared" si="2"/>
        <v>4.2299999999999997E-2</v>
      </c>
      <c r="J26" s="6">
        <f>C26+I26</f>
        <v>8.7962155801365016E-2</v>
      </c>
    </row>
    <row r="27" spans="1:10">
      <c r="A27" s="176"/>
      <c r="B27" s="39"/>
      <c r="C27" s="20"/>
      <c r="D27" s="20"/>
      <c r="E27" s="20"/>
      <c r="F27" s="20"/>
      <c r="G27" s="20"/>
      <c r="H27" s="20"/>
      <c r="I27" s="20"/>
      <c r="J27" s="20"/>
    </row>
    <row r="28" spans="1:10">
      <c r="A28" s="42"/>
      <c r="B28" s="4"/>
      <c r="C28" s="6"/>
      <c r="D28" s="6"/>
      <c r="E28" s="6"/>
      <c r="F28" s="6"/>
      <c r="G28" s="6"/>
      <c r="H28" s="6"/>
      <c r="I28" s="6"/>
      <c r="J28" s="6"/>
    </row>
    <row r="29" spans="1:10">
      <c r="A29" s="42" t="s">
        <v>215</v>
      </c>
      <c r="B29" s="4"/>
      <c r="C29" s="6">
        <f>AVERAGE(C17:C26)</f>
        <v>4.2961891615255134E-2</v>
      </c>
      <c r="D29" s="6">
        <f>AVERAGE(D17:D26)</f>
        <v>3.5580000000000001E-2</v>
      </c>
      <c r="E29" s="6">
        <f t="shared" ref="E29:J29" si="8">AVERAGE(E17:E26)</f>
        <v>3.7000000000000005E-2</v>
      </c>
      <c r="F29" s="6">
        <f t="shared" si="8"/>
        <v>4.3666666666666673E-2</v>
      </c>
      <c r="G29" s="6">
        <f t="shared" si="8"/>
        <v>4.5666666666666668E-2</v>
      </c>
      <c r="H29" s="6">
        <f>AVERAGE(H17:H26)</f>
        <v>5.5409999999999994E-2</v>
      </c>
      <c r="I29" s="6">
        <f t="shared" si="8"/>
        <v>4.3464666666666665E-2</v>
      </c>
      <c r="J29" s="14">
        <f t="shared" si="8"/>
        <v>8.6426558281921806E-2</v>
      </c>
    </row>
    <row r="30" spans="1:10">
      <c r="A30" s="176"/>
      <c r="B30" s="39"/>
      <c r="C30" s="20"/>
      <c r="D30" s="20"/>
      <c r="E30" s="20"/>
      <c r="F30" s="20"/>
      <c r="G30" s="20"/>
      <c r="H30" s="20"/>
      <c r="I30" s="20"/>
      <c r="J30" s="52"/>
    </row>
    <row r="31" spans="1:10">
      <c r="A31" s="42"/>
      <c r="B31" s="4"/>
      <c r="C31" s="6"/>
      <c r="D31" s="6"/>
      <c r="E31" s="6"/>
      <c r="F31" s="6"/>
      <c r="G31" s="6"/>
      <c r="H31" s="6"/>
      <c r="I31" s="6"/>
      <c r="J31" s="14"/>
    </row>
    <row r="32" spans="1:10">
      <c r="A32" s="42" t="s">
        <v>136</v>
      </c>
      <c r="B32" s="4"/>
      <c r="C32" s="6">
        <f>MEDIAN(C17:C26)</f>
        <v>4.7935766373570173E-2</v>
      </c>
      <c r="D32" s="6">
        <f>MEDIAN(D17:D26)</f>
        <v>3.1900000000000005E-2</v>
      </c>
      <c r="E32" s="6">
        <f t="shared" ref="E32:J32" si="9">MEDIAN(E17:E26)</f>
        <v>3.0833333333333334E-2</v>
      </c>
      <c r="F32" s="6">
        <f t="shared" si="9"/>
        <v>4.0833333333333333E-2</v>
      </c>
      <c r="G32" s="6">
        <f t="shared" si="9"/>
        <v>4.7500000000000001E-2</v>
      </c>
      <c r="H32" s="6">
        <f>MEDIAN(H17:H26)</f>
        <v>5.8333333333333334E-2</v>
      </c>
      <c r="I32" s="6">
        <f t="shared" si="9"/>
        <v>4.0410000000000001E-2</v>
      </c>
      <c r="J32" s="14">
        <f t="shared" si="9"/>
        <v>8.6724435883536566E-2</v>
      </c>
    </row>
    <row r="33" spans="1:11">
      <c r="A33" s="176"/>
      <c r="B33" s="39"/>
      <c r="C33" s="20"/>
      <c r="D33" s="20"/>
      <c r="E33" s="20"/>
      <c r="F33" s="20"/>
      <c r="G33" s="20"/>
      <c r="H33" s="20"/>
      <c r="I33" s="20"/>
      <c r="J33" s="20"/>
    </row>
    <row r="34" spans="1:11">
      <c r="A34" s="42"/>
      <c r="B34" s="4"/>
      <c r="C34" s="6"/>
      <c r="D34" s="6"/>
      <c r="E34" s="6"/>
      <c r="F34" s="6"/>
      <c r="G34" s="6"/>
      <c r="H34" s="6"/>
      <c r="I34" s="6"/>
      <c r="J34" s="6"/>
    </row>
    <row r="35" spans="1:11">
      <c r="A35" s="42" t="s">
        <v>216</v>
      </c>
      <c r="B35" s="4"/>
      <c r="C35" s="6"/>
      <c r="D35" s="14">
        <f>+C29+D29</f>
        <v>7.8541891615255127E-2</v>
      </c>
      <c r="E35" s="6">
        <f>+C29+E29</f>
        <v>7.9961891615255132E-2</v>
      </c>
      <c r="F35" s="6">
        <f>+C29+F29</f>
        <v>8.6628558281921814E-2</v>
      </c>
      <c r="G35" s="6">
        <f>+C29+G29</f>
        <v>8.8628558281921802E-2</v>
      </c>
      <c r="H35" s="14">
        <f>+C29+H29</f>
        <v>9.8371891615255128E-2</v>
      </c>
      <c r="I35" s="6">
        <f>+C29+I29</f>
        <v>8.6426558281921806E-2</v>
      </c>
      <c r="J35" s="6"/>
    </row>
    <row r="36" spans="1:11">
      <c r="A36" s="176"/>
      <c r="B36" s="39"/>
      <c r="C36" s="20"/>
      <c r="D36" s="20"/>
      <c r="E36" s="20"/>
      <c r="F36" s="52"/>
      <c r="G36" s="20"/>
      <c r="H36" s="20"/>
      <c r="I36" s="20"/>
      <c r="J36" s="20"/>
    </row>
    <row r="37" spans="1:11">
      <c r="A37" s="42"/>
      <c r="B37" s="4"/>
      <c r="C37" s="6"/>
      <c r="D37" s="6"/>
      <c r="E37" s="6"/>
      <c r="F37" s="14"/>
      <c r="G37" s="6"/>
      <c r="H37" s="6"/>
      <c r="I37" s="6"/>
      <c r="J37" s="6"/>
    </row>
    <row r="38" spans="1:11">
      <c r="A38" s="42" t="s">
        <v>217</v>
      </c>
      <c r="B38" s="4"/>
      <c r="C38" s="6"/>
      <c r="D38" s="6">
        <f>+C32+D32</f>
        <v>7.9835766373570177E-2</v>
      </c>
      <c r="E38" s="14">
        <f>+C32+E32</f>
        <v>7.8769099706903503E-2</v>
      </c>
      <c r="F38" s="6">
        <f>+C32+F32</f>
        <v>8.8769099706903498E-2</v>
      </c>
      <c r="G38" s="6">
        <f>+C32+G32</f>
        <v>9.543576637357018E-2</v>
      </c>
      <c r="H38" s="14">
        <f>+C32+H32</f>
        <v>0.10626909970690351</v>
      </c>
      <c r="I38" s="6">
        <f>+C32+I32</f>
        <v>8.8345766373570167E-2</v>
      </c>
      <c r="J38" s="6"/>
    </row>
    <row r="39" spans="1:11" ht="15.3" thickBot="1">
      <c r="A39" s="177"/>
      <c r="B39" s="84"/>
      <c r="C39" s="22"/>
      <c r="D39" s="22"/>
      <c r="E39" s="22"/>
      <c r="F39" s="22"/>
      <c r="G39" s="22"/>
      <c r="H39" s="22"/>
      <c r="I39" s="22"/>
      <c r="J39" s="22"/>
      <c r="K39" s="4"/>
    </row>
    <row r="40" spans="1:11" ht="15.3" thickTop="1">
      <c r="A40" s="42"/>
      <c r="B40" s="4"/>
      <c r="C40" s="6"/>
      <c r="D40" s="6"/>
      <c r="E40" s="6"/>
      <c r="F40" s="6"/>
      <c r="G40" s="6"/>
      <c r="H40" s="6"/>
      <c r="I40" s="6"/>
      <c r="J40" s="6"/>
      <c r="K40" s="4"/>
    </row>
    <row r="41" spans="1:11">
      <c r="A41" s="42" t="s">
        <v>218</v>
      </c>
      <c r="B41" s="4"/>
      <c r="C41" s="6"/>
      <c r="D41" s="6"/>
      <c r="E41" s="6"/>
      <c r="F41" s="6"/>
      <c r="G41" s="6"/>
      <c r="H41" s="6"/>
      <c r="I41" s="6"/>
      <c r="J41" s="6"/>
      <c r="K41" s="4"/>
    </row>
    <row r="42" spans="1:11">
      <c r="A42" s="42"/>
      <c r="B42" s="4"/>
      <c r="C42" s="6"/>
      <c r="D42" s="6"/>
      <c r="E42" s="6"/>
      <c r="F42" s="6"/>
      <c r="G42" s="6"/>
      <c r="H42" s="6"/>
      <c r="I42" s="6"/>
      <c r="J42" s="6"/>
      <c r="K42" s="4"/>
    </row>
    <row r="43" spans="1:11">
      <c r="A43" s="4" t="s">
        <v>219</v>
      </c>
      <c r="B43" s="4"/>
      <c r="C43" s="6"/>
      <c r="D43" s="6"/>
      <c r="E43" s="6"/>
      <c r="F43" s="6"/>
      <c r="G43" s="6"/>
      <c r="H43" s="6"/>
      <c r="I43" s="6"/>
      <c r="J43" s="6"/>
      <c r="K43" s="4"/>
    </row>
    <row r="44" spans="1:11">
      <c r="A44" s="4"/>
      <c r="B44" s="4"/>
      <c r="C44" s="6"/>
      <c r="D44" s="6"/>
      <c r="E44" s="6"/>
      <c r="F44" s="6"/>
      <c r="G44" s="6"/>
      <c r="H44" s="6"/>
      <c r="I44" s="118"/>
      <c r="J44" s="6"/>
      <c r="K44" s="4"/>
    </row>
    <row r="45" spans="1:11">
      <c r="C45" s="6"/>
      <c r="D45" s="6"/>
      <c r="E45" s="6"/>
      <c r="F45" s="6"/>
      <c r="G45" s="6"/>
      <c r="H45" s="6"/>
      <c r="I45" s="118"/>
      <c r="J45" s="6"/>
    </row>
    <row r="46" spans="1:11">
      <c r="C46" s="6"/>
      <c r="D46" s="6"/>
      <c r="E46" s="6"/>
      <c r="F46" s="6"/>
      <c r="G46" s="6"/>
      <c r="H46" s="6"/>
      <c r="I46" s="118"/>
      <c r="J46" s="6"/>
    </row>
    <row r="47" spans="1:11">
      <c r="C47" s="6"/>
      <c r="D47" s="6"/>
      <c r="E47" s="6"/>
      <c r="F47" s="6"/>
      <c r="G47" s="6"/>
      <c r="H47" s="6"/>
      <c r="I47" s="118"/>
      <c r="J47" s="6"/>
    </row>
    <row r="48" spans="1:11">
      <c r="C48" s="6"/>
      <c r="D48" s="6"/>
      <c r="E48" s="6"/>
      <c r="F48" s="6"/>
      <c r="G48" s="6"/>
      <c r="H48" s="6"/>
      <c r="I48" s="118"/>
      <c r="J48" s="6"/>
    </row>
    <row r="49" spans="3:10">
      <c r="C49" s="6"/>
      <c r="D49" s="6"/>
      <c r="E49" s="6"/>
      <c r="F49" s="6"/>
      <c r="G49" s="6"/>
      <c r="H49" s="6"/>
      <c r="I49" s="6"/>
      <c r="J49" s="6"/>
    </row>
    <row r="50" spans="3:10">
      <c r="C50" s="6"/>
      <c r="D50" s="6"/>
      <c r="E50" s="6"/>
      <c r="F50" s="6"/>
      <c r="G50" s="6"/>
      <c r="H50" s="6"/>
      <c r="I50" s="6"/>
      <c r="J50" s="6"/>
    </row>
    <row r="51" spans="3:10">
      <c r="C51" s="6"/>
      <c r="D51" s="6"/>
      <c r="E51" s="6"/>
      <c r="F51" s="6"/>
      <c r="G51" s="6"/>
      <c r="H51" s="6"/>
      <c r="I51" s="6"/>
      <c r="J51" s="6"/>
    </row>
    <row r="52" spans="3:10">
      <c r="C52" s="6"/>
      <c r="D52" s="6"/>
      <c r="E52" s="6"/>
      <c r="F52" s="6"/>
      <c r="G52" s="6"/>
      <c r="H52" s="6"/>
      <c r="I52" s="6"/>
      <c r="J52" s="6"/>
    </row>
    <row r="53" spans="3:10">
      <c r="C53" s="6"/>
      <c r="D53" s="6"/>
      <c r="E53" s="6"/>
      <c r="F53" s="6"/>
      <c r="G53" s="6"/>
      <c r="H53" s="6"/>
      <c r="I53" s="6"/>
      <c r="J53" s="6"/>
    </row>
    <row r="54" spans="3:10">
      <c r="C54" s="6"/>
      <c r="D54" s="6"/>
      <c r="E54" s="6"/>
      <c r="F54" s="6"/>
      <c r="G54" s="6"/>
      <c r="H54" s="6"/>
      <c r="I54" s="6"/>
      <c r="J54" s="6"/>
    </row>
    <row r="55" spans="3:10">
      <c r="C55" s="6"/>
      <c r="D55" s="6"/>
      <c r="E55" s="6"/>
      <c r="F55" s="6"/>
      <c r="G55" s="6"/>
      <c r="H55" s="6"/>
      <c r="I55" s="6"/>
      <c r="J55" s="6"/>
    </row>
    <row r="56" spans="3:10">
      <c r="C56" s="6"/>
      <c r="D56" s="6"/>
      <c r="E56" s="6"/>
      <c r="F56" s="6"/>
      <c r="G56" s="6"/>
      <c r="H56" s="6"/>
      <c r="I56" s="6"/>
      <c r="J56" s="6"/>
    </row>
    <row r="57" spans="3:10">
      <c r="C57" s="6"/>
      <c r="D57" s="6"/>
      <c r="E57" s="6"/>
      <c r="F57" s="6"/>
      <c r="G57" s="6"/>
      <c r="H57" s="6"/>
      <c r="I57" s="6"/>
      <c r="J57" s="6"/>
    </row>
    <row r="58" spans="3:10">
      <c r="C58" s="6"/>
      <c r="D58" s="6"/>
      <c r="E58" s="6"/>
      <c r="F58" s="6"/>
      <c r="G58" s="6"/>
      <c r="H58" s="6"/>
      <c r="I58" s="6"/>
      <c r="J58" s="6"/>
    </row>
    <row r="59" spans="3:10">
      <c r="C59" s="6"/>
      <c r="D59" s="6"/>
      <c r="E59" s="6"/>
      <c r="F59" s="6"/>
      <c r="G59" s="6"/>
      <c r="H59" s="6"/>
      <c r="I59" s="6"/>
      <c r="J59" s="6"/>
    </row>
    <row r="60" spans="3:10">
      <c r="C60" s="6"/>
      <c r="D60" s="6"/>
      <c r="E60" s="6"/>
      <c r="F60" s="6"/>
      <c r="G60" s="6"/>
      <c r="H60" s="6"/>
      <c r="I60" s="6"/>
      <c r="J60" s="6"/>
    </row>
  </sheetData>
  <phoneticPr fontId="0" type="noConversion"/>
  <printOptions horizontalCentered="1"/>
  <pageMargins left="0.5" right="0.5" top="0.5" bottom="0.55000000000000004" header="0" footer="0"/>
  <pageSetup scale="6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70"/>
  <sheetViews>
    <sheetView showOutlineSymbols="0" topLeftCell="A41" zoomScaleNormal="87" workbookViewId="0">
      <selection activeCell="I64" sqref="I64"/>
    </sheetView>
  </sheetViews>
  <sheetFormatPr defaultColWidth="9.76953125" defaultRowHeight="15"/>
  <cols>
    <col min="1" max="1" width="9.76953125" style="4" customWidth="1"/>
    <col min="2" max="2" width="5.76953125" style="4" customWidth="1"/>
    <col min="3" max="3" width="9.76953125" style="4" customWidth="1"/>
    <col min="4" max="4" width="5.76953125" style="4" customWidth="1"/>
    <col min="5" max="5" width="9.76953125" style="4" customWidth="1"/>
    <col min="6" max="6" width="5.76953125" style="4" customWidth="1"/>
    <col min="7" max="7" width="12.76953125" style="4" customWidth="1"/>
    <col min="8" max="16384" width="9.76953125" style="4"/>
  </cols>
  <sheetData>
    <row r="1" spans="1:9">
      <c r="H1" s="1" t="s">
        <v>220</v>
      </c>
    </row>
    <row r="2" spans="1:9">
      <c r="H2" s="1" t="str">
        <f>+'DCP-9, P 5'!H3</f>
        <v>Dockets UE-240006/UG-240007</v>
      </c>
    </row>
    <row r="3" spans="1:9">
      <c r="H3" s="1"/>
    </row>
    <row r="5" spans="1:9" ht="20.100000000000001">
      <c r="A5" s="253" t="s">
        <v>221</v>
      </c>
      <c r="B5" s="253"/>
      <c r="C5" s="253"/>
      <c r="D5" s="253"/>
      <c r="E5" s="253"/>
      <c r="F5" s="253"/>
      <c r="G5" s="253"/>
      <c r="H5" s="253"/>
      <c r="I5" s="253"/>
    </row>
    <row r="6" spans="1:9" ht="20.100000000000001">
      <c r="A6" s="253" t="s">
        <v>222</v>
      </c>
      <c r="B6" s="253"/>
      <c r="C6" s="253"/>
      <c r="D6" s="253"/>
      <c r="E6" s="253"/>
      <c r="F6" s="253"/>
      <c r="G6" s="253"/>
      <c r="H6" s="253"/>
      <c r="I6" s="253"/>
    </row>
    <row r="7" spans="1:9" ht="20.100000000000001">
      <c r="A7" s="253" t="s">
        <v>223</v>
      </c>
      <c r="B7" s="253"/>
      <c r="C7" s="253"/>
      <c r="D7" s="253"/>
      <c r="E7" s="253"/>
      <c r="F7" s="253"/>
      <c r="G7" s="253"/>
      <c r="H7" s="253"/>
      <c r="I7" s="253"/>
    </row>
    <row r="8" spans="1:9" ht="15.3" thickBot="1">
      <c r="A8" s="84"/>
      <c r="B8" s="84"/>
      <c r="C8" s="84"/>
      <c r="D8" s="84"/>
      <c r="E8" s="84"/>
      <c r="F8" s="84"/>
      <c r="G8" s="84"/>
      <c r="H8" s="84"/>
      <c r="I8" s="84"/>
    </row>
    <row r="9" spans="1:9" ht="15.3" thickTop="1"/>
    <row r="10" spans="1:9">
      <c r="A10" s="1"/>
      <c r="B10" s="1"/>
      <c r="C10" s="1"/>
      <c r="D10" s="1"/>
      <c r="E10" s="1"/>
      <c r="F10" s="1"/>
      <c r="G10" s="1"/>
      <c r="H10" s="89" t="s">
        <v>224</v>
      </c>
      <c r="I10" s="1"/>
    </row>
    <row r="11" spans="1:9">
      <c r="A11" s="1"/>
      <c r="B11" s="1"/>
      <c r="C11" s="1"/>
      <c r="D11" s="1"/>
      <c r="E11" s="1"/>
      <c r="F11" s="1"/>
      <c r="G11" s="1"/>
      <c r="H11" s="89" t="s">
        <v>225</v>
      </c>
      <c r="I11" s="89" t="s">
        <v>226</v>
      </c>
    </row>
    <row r="12" spans="1:9">
      <c r="A12" s="89" t="s">
        <v>35</v>
      </c>
      <c r="B12" s="89"/>
      <c r="C12" s="89" t="s">
        <v>198</v>
      </c>
      <c r="D12" s="89"/>
      <c r="E12" s="89" t="s">
        <v>199</v>
      </c>
      <c r="F12" s="89"/>
      <c r="G12" s="89" t="s">
        <v>227</v>
      </c>
      <c r="H12" s="89" t="s">
        <v>191</v>
      </c>
      <c r="I12" s="89" t="s">
        <v>228</v>
      </c>
    </row>
    <row r="13" spans="1:9">
      <c r="A13" s="30"/>
      <c r="B13" s="30"/>
      <c r="C13" s="30"/>
      <c r="D13" s="30"/>
      <c r="E13" s="30"/>
      <c r="F13" s="30"/>
      <c r="G13" s="30"/>
      <c r="H13" s="39"/>
      <c r="I13" s="39"/>
    </row>
    <row r="14" spans="1:9">
      <c r="A14" s="18"/>
      <c r="B14" s="18"/>
      <c r="C14" s="18"/>
      <c r="D14" s="18"/>
      <c r="E14" s="18"/>
      <c r="F14" s="18"/>
      <c r="G14" s="18"/>
    </row>
    <row r="15" spans="1:9">
      <c r="A15" s="18">
        <v>1977</v>
      </c>
      <c r="B15" s="18"/>
      <c r="C15" s="34"/>
      <c r="D15" s="34"/>
      <c r="E15" s="34">
        <v>79.069999999999993</v>
      </c>
      <c r="F15" s="18"/>
      <c r="G15" s="18"/>
    </row>
    <row r="16" spans="1:9">
      <c r="A16" s="5">
        <f>+A15+1</f>
        <v>1978</v>
      </c>
      <c r="B16" s="5"/>
      <c r="C16" s="24">
        <v>12.33</v>
      </c>
      <c r="D16" s="24"/>
      <c r="E16" s="24">
        <v>85.35</v>
      </c>
      <c r="F16" s="24"/>
      <c r="G16" s="25">
        <f>C16/(AVERAGE(E15:E16))</f>
        <v>0.14998175404452013</v>
      </c>
      <c r="H16" s="8">
        <v>8.48E-2</v>
      </c>
      <c r="I16" s="8">
        <f>+G16-H16</f>
        <v>6.5181754044520132E-2</v>
      </c>
    </row>
    <row r="17" spans="1:9">
      <c r="A17" s="5">
        <f t="shared" ref="A17:A34" si="0">A16+1</f>
        <v>1979</v>
      </c>
      <c r="B17" s="5"/>
      <c r="C17" s="24">
        <v>14.86</v>
      </c>
      <c r="D17" s="24"/>
      <c r="E17" s="24">
        <v>94.27</v>
      </c>
      <c r="F17" s="24"/>
      <c r="G17" s="25">
        <f t="shared" ref="G17:G61" si="1">C17/(AVERAGE(E16:E17))</f>
        <v>0.16546041643469545</v>
      </c>
      <c r="H17" s="8">
        <v>9.3200000000000005E-2</v>
      </c>
      <c r="I17" s="8">
        <f t="shared" ref="I17:I61" si="2">+G17-H17</f>
        <v>7.226041643469544E-2</v>
      </c>
    </row>
    <row r="18" spans="1:9">
      <c r="A18" s="5">
        <f t="shared" si="0"/>
        <v>1980</v>
      </c>
      <c r="B18" s="5"/>
      <c r="C18" s="24">
        <v>14.82</v>
      </c>
      <c r="D18" s="24"/>
      <c r="E18" s="24">
        <v>102.48</v>
      </c>
      <c r="F18" s="24"/>
      <c r="G18" s="25">
        <f t="shared" si="1"/>
        <v>0.15064803049555273</v>
      </c>
      <c r="H18" s="8">
        <v>0.11360000000000001</v>
      </c>
      <c r="I18" s="8">
        <f t="shared" si="2"/>
        <v>3.704803049555272E-2</v>
      </c>
    </row>
    <row r="19" spans="1:9">
      <c r="A19" s="5">
        <f t="shared" si="0"/>
        <v>1981</v>
      </c>
      <c r="B19" s="5"/>
      <c r="C19" s="24">
        <v>15.36</v>
      </c>
      <c r="D19" s="24"/>
      <c r="E19" s="24">
        <v>109.43</v>
      </c>
      <c r="F19" s="24"/>
      <c r="G19" s="25">
        <f t="shared" si="1"/>
        <v>0.14496720305790192</v>
      </c>
      <c r="H19" s="8">
        <v>0.13719999999999999</v>
      </c>
      <c r="I19" s="8">
        <f t="shared" si="2"/>
        <v>7.7672030579019335E-3</v>
      </c>
    </row>
    <row r="20" spans="1:9">
      <c r="A20" s="5">
        <f t="shared" si="0"/>
        <v>1982</v>
      </c>
      <c r="B20" s="5"/>
      <c r="C20" s="24">
        <v>12.64</v>
      </c>
      <c r="D20" s="24"/>
      <c r="E20" s="24">
        <v>112.46</v>
      </c>
      <c r="F20" s="24"/>
      <c r="G20" s="25">
        <f t="shared" si="1"/>
        <v>0.11393032583712652</v>
      </c>
      <c r="H20" s="8">
        <v>0.12920000000000001</v>
      </c>
      <c r="I20" s="8">
        <f t="shared" si="2"/>
        <v>-1.5269674162873489E-2</v>
      </c>
    </row>
    <row r="21" spans="1:9">
      <c r="A21" s="5">
        <f t="shared" si="0"/>
        <v>1983</v>
      </c>
      <c r="B21" s="5"/>
      <c r="C21" s="24">
        <v>14.03</v>
      </c>
      <c r="D21" s="24"/>
      <c r="E21" s="24">
        <v>116.93</v>
      </c>
      <c r="F21" s="24"/>
      <c r="G21" s="25">
        <f t="shared" si="1"/>
        <v>0.12232442565063865</v>
      </c>
      <c r="H21" s="8">
        <v>0.1134</v>
      </c>
      <c r="I21" s="8">
        <f t="shared" si="2"/>
        <v>8.9244256506386538E-3</v>
      </c>
    </row>
    <row r="22" spans="1:9">
      <c r="A22" s="5">
        <f t="shared" si="0"/>
        <v>1984</v>
      </c>
      <c r="B22" s="5"/>
      <c r="C22" s="24">
        <v>16.64</v>
      </c>
      <c r="D22" s="24"/>
      <c r="E22" s="24">
        <v>122.47</v>
      </c>
      <c r="F22" s="24"/>
      <c r="G22" s="25">
        <f t="shared" si="1"/>
        <v>0.13901420217209692</v>
      </c>
      <c r="H22" s="8">
        <v>0.1249</v>
      </c>
      <c r="I22" s="8">
        <f t="shared" si="2"/>
        <v>1.4114202172096926E-2</v>
      </c>
    </row>
    <row r="23" spans="1:9">
      <c r="A23" s="5">
        <f t="shared" si="0"/>
        <v>1985</v>
      </c>
      <c r="B23" s="5"/>
      <c r="C23" s="24">
        <v>14.61</v>
      </c>
      <c r="D23" s="24"/>
      <c r="E23" s="24">
        <v>125.2</v>
      </c>
      <c r="F23" s="24"/>
      <c r="G23" s="25">
        <f t="shared" si="1"/>
        <v>0.11797956958856541</v>
      </c>
      <c r="H23" s="8">
        <v>0.10970000000000001</v>
      </c>
      <c r="I23" s="8">
        <f t="shared" si="2"/>
        <v>8.2795695885654053E-3</v>
      </c>
    </row>
    <row r="24" spans="1:9">
      <c r="A24" s="5">
        <f t="shared" si="0"/>
        <v>1986</v>
      </c>
      <c r="B24" s="5"/>
      <c r="C24" s="24">
        <v>14.48</v>
      </c>
      <c r="D24" s="24"/>
      <c r="E24" s="24">
        <v>126.82</v>
      </c>
      <c r="F24" s="24"/>
      <c r="G24" s="25">
        <f t="shared" si="1"/>
        <v>0.11491151495913024</v>
      </c>
      <c r="H24" s="8">
        <v>7.8399999999999997E-2</v>
      </c>
      <c r="I24" s="8">
        <f t="shared" si="2"/>
        <v>3.6511514959130242E-2</v>
      </c>
    </row>
    <row r="25" spans="1:9">
      <c r="A25" s="5">
        <f t="shared" si="0"/>
        <v>1987</v>
      </c>
      <c r="B25" s="5"/>
      <c r="C25" s="24">
        <v>17.5</v>
      </c>
      <c r="D25" s="24"/>
      <c r="E25" s="24">
        <v>134.07</v>
      </c>
      <c r="F25" s="24"/>
      <c r="G25" s="25">
        <f t="shared" si="1"/>
        <v>0.13415615776764153</v>
      </c>
      <c r="H25" s="8">
        <v>7.9200000000000007E-2</v>
      </c>
      <c r="I25" s="8">
        <f t="shared" si="2"/>
        <v>5.4956157767641525E-2</v>
      </c>
    </row>
    <row r="26" spans="1:9">
      <c r="A26" s="5">
        <f t="shared" si="0"/>
        <v>1988</v>
      </c>
      <c r="B26" s="5"/>
      <c r="C26" s="24">
        <v>23.75</v>
      </c>
      <c r="D26" s="24"/>
      <c r="E26" s="24">
        <v>141.32</v>
      </c>
      <c r="F26" s="24"/>
      <c r="G26" s="25">
        <f t="shared" si="1"/>
        <v>0.17248266095355677</v>
      </c>
      <c r="H26" s="8">
        <v>8.9700000000000002E-2</v>
      </c>
      <c r="I26" s="8">
        <f t="shared" si="2"/>
        <v>8.2782660953556769E-2</v>
      </c>
    </row>
    <row r="27" spans="1:9">
      <c r="A27" s="5">
        <f t="shared" si="0"/>
        <v>1989</v>
      </c>
      <c r="B27" s="5"/>
      <c r="C27" s="24">
        <v>22.87</v>
      </c>
      <c r="D27" s="24"/>
      <c r="E27" s="24">
        <v>147.26</v>
      </c>
      <c r="F27" s="24"/>
      <c r="G27" s="25">
        <f t="shared" si="1"/>
        <v>0.15850024256705247</v>
      </c>
      <c r="H27" s="8">
        <v>8.8099999999999998E-2</v>
      </c>
      <c r="I27" s="8">
        <f t="shared" si="2"/>
        <v>7.0400242567052476E-2</v>
      </c>
    </row>
    <row r="28" spans="1:9">
      <c r="A28" s="5">
        <f t="shared" si="0"/>
        <v>1990</v>
      </c>
      <c r="B28" s="5"/>
      <c r="C28" s="24">
        <v>21.73</v>
      </c>
      <c r="D28" s="24"/>
      <c r="E28" s="24">
        <v>153.01</v>
      </c>
      <c r="F28" s="24"/>
      <c r="G28" s="25">
        <f t="shared" si="1"/>
        <v>0.14473640390315384</v>
      </c>
      <c r="H28" s="8">
        <v>8.1900000000000001E-2</v>
      </c>
      <c r="I28" s="8">
        <f t="shared" si="2"/>
        <v>6.2836403903153842E-2</v>
      </c>
    </row>
    <row r="29" spans="1:9">
      <c r="A29" s="5">
        <f t="shared" si="0"/>
        <v>1991</v>
      </c>
      <c r="B29" s="5"/>
      <c r="C29" s="24">
        <v>15.97</v>
      </c>
      <c r="D29" s="24"/>
      <c r="E29" s="24">
        <v>158.85</v>
      </c>
      <c r="F29" s="24"/>
      <c r="G29" s="25">
        <f t="shared" si="1"/>
        <v>0.10241775155518502</v>
      </c>
      <c r="H29" s="8">
        <v>8.2199999999999995E-2</v>
      </c>
      <c r="I29" s="8">
        <f t="shared" si="2"/>
        <v>2.0217751555185029E-2</v>
      </c>
    </row>
    <row r="30" spans="1:9">
      <c r="A30" s="5">
        <f t="shared" si="0"/>
        <v>1992</v>
      </c>
      <c r="B30" s="5"/>
      <c r="C30" s="24">
        <v>19.09</v>
      </c>
      <c r="D30" s="24"/>
      <c r="E30" s="24">
        <v>149.74</v>
      </c>
      <c r="F30" s="24"/>
      <c r="G30" s="25">
        <f t="shared" si="1"/>
        <v>0.12372403512751547</v>
      </c>
      <c r="H30" s="8">
        <v>7.2599999999999998E-2</v>
      </c>
      <c r="I30" s="8">
        <f t="shared" si="2"/>
        <v>5.1124035127515469E-2</v>
      </c>
    </row>
    <row r="31" spans="1:9">
      <c r="A31" s="5">
        <f t="shared" si="0"/>
        <v>1993</v>
      </c>
      <c r="B31" s="5"/>
      <c r="C31" s="24">
        <v>21.89</v>
      </c>
      <c r="D31" s="24"/>
      <c r="E31" s="24">
        <v>180.88</v>
      </c>
      <c r="F31" s="24"/>
      <c r="G31" s="25">
        <f t="shared" si="1"/>
        <v>0.13241788155586473</v>
      </c>
      <c r="H31" s="8">
        <v>6.2899999999999998E-2</v>
      </c>
      <c r="I31" s="8">
        <f t="shared" si="2"/>
        <v>6.9517881555864733E-2</v>
      </c>
    </row>
    <row r="32" spans="1:9">
      <c r="A32" s="5">
        <f t="shared" si="0"/>
        <v>1994</v>
      </c>
      <c r="B32" s="5"/>
      <c r="C32" s="24">
        <v>30.6</v>
      </c>
      <c r="D32" s="24"/>
      <c r="E32" s="24">
        <v>193.04</v>
      </c>
      <c r="F32" s="24"/>
      <c r="G32" s="25">
        <f t="shared" si="1"/>
        <v>0.16367137355584085</v>
      </c>
      <c r="H32" s="8">
        <v>7.4899999999999994E-2</v>
      </c>
      <c r="I32" s="8">
        <f t="shared" si="2"/>
        <v>8.877137355584086E-2</v>
      </c>
    </row>
    <row r="33" spans="1:9">
      <c r="A33" s="5">
        <f t="shared" si="0"/>
        <v>1995</v>
      </c>
      <c r="B33" s="5"/>
      <c r="C33" s="24">
        <v>33.96</v>
      </c>
      <c r="D33" s="24"/>
      <c r="E33" s="24">
        <v>216.51</v>
      </c>
      <c r="F33" s="24"/>
      <c r="G33" s="25">
        <f t="shared" si="1"/>
        <v>0.16584055670858261</v>
      </c>
      <c r="H33" s="8">
        <v>6.9500000000000006E-2</v>
      </c>
      <c r="I33" s="8">
        <f t="shared" si="2"/>
        <v>9.6340556708582603E-2</v>
      </c>
    </row>
    <row r="34" spans="1:9">
      <c r="A34" s="5">
        <f t="shared" si="0"/>
        <v>1996</v>
      </c>
      <c r="B34" s="5"/>
      <c r="C34" s="24">
        <v>38.729999999999997</v>
      </c>
      <c r="D34" s="24"/>
      <c r="E34" s="24">
        <v>237.08</v>
      </c>
      <c r="F34" s="24"/>
      <c r="G34" s="25">
        <f t="shared" si="1"/>
        <v>0.17077096055909519</v>
      </c>
      <c r="H34" s="8">
        <v>6.83E-2</v>
      </c>
      <c r="I34" s="8">
        <f t="shared" si="2"/>
        <v>0.10247096055909519</v>
      </c>
    </row>
    <row r="35" spans="1:9">
      <c r="A35" s="5">
        <v>1997</v>
      </c>
      <c r="B35" s="5"/>
      <c r="C35" s="24">
        <v>39.72</v>
      </c>
      <c r="D35" s="24"/>
      <c r="E35" s="24">
        <v>249.52</v>
      </c>
      <c r="F35" s="24"/>
      <c r="G35" s="25">
        <f t="shared" si="1"/>
        <v>0.16325524044389642</v>
      </c>
      <c r="H35" s="8">
        <v>6.6900000000000001E-2</v>
      </c>
      <c r="I35" s="8">
        <f t="shared" si="2"/>
        <v>9.6355240443896414E-2</v>
      </c>
    </row>
    <row r="36" spans="1:9">
      <c r="A36" s="5">
        <v>1998</v>
      </c>
      <c r="B36" s="5"/>
      <c r="C36" s="24">
        <v>37.71</v>
      </c>
      <c r="D36" s="24"/>
      <c r="E36" s="24">
        <v>266.39999999999998</v>
      </c>
      <c r="F36" s="24"/>
      <c r="G36" s="25">
        <f t="shared" si="1"/>
        <v>0.1461854551093193</v>
      </c>
      <c r="H36" s="8">
        <v>5.7200000000000001E-2</v>
      </c>
      <c r="I36" s="8">
        <f t="shared" si="2"/>
        <v>8.8985455109319295E-2</v>
      </c>
    </row>
    <row r="37" spans="1:9">
      <c r="A37" s="5">
        <v>1999</v>
      </c>
      <c r="B37" s="5"/>
      <c r="C37" s="24">
        <v>48.17</v>
      </c>
      <c r="D37" s="24"/>
      <c r="E37" s="24">
        <v>290.68</v>
      </c>
      <c r="F37" s="24"/>
      <c r="G37" s="25">
        <f t="shared" si="1"/>
        <v>0.1729374596108279</v>
      </c>
      <c r="H37" s="8">
        <v>6.2E-2</v>
      </c>
      <c r="I37" s="8">
        <f t="shared" si="2"/>
        <v>0.1109374596108279</v>
      </c>
    </row>
    <row r="38" spans="1:9">
      <c r="A38" s="5">
        <v>2000</v>
      </c>
      <c r="B38" s="5"/>
      <c r="C38" s="24">
        <v>50</v>
      </c>
      <c r="D38" s="24"/>
      <c r="E38" s="24">
        <v>325.8</v>
      </c>
      <c r="F38" s="24"/>
      <c r="G38" s="25">
        <f t="shared" si="1"/>
        <v>0.16221126395016869</v>
      </c>
      <c r="H38" s="8">
        <v>6.2300000000000001E-2</v>
      </c>
      <c r="I38" s="8">
        <f t="shared" si="2"/>
        <v>9.9911263950168694E-2</v>
      </c>
    </row>
    <row r="39" spans="1:9">
      <c r="A39" s="5">
        <f>+A38+1</f>
        <v>2001</v>
      </c>
      <c r="B39" s="5"/>
      <c r="C39" s="40">
        <v>24.69</v>
      </c>
      <c r="D39" s="40"/>
      <c r="E39" s="40">
        <v>338.37</v>
      </c>
      <c r="F39" s="5"/>
      <c r="G39" s="25">
        <f t="shared" si="1"/>
        <v>7.4348434888658013E-2</v>
      </c>
      <c r="H39" s="8">
        <v>5.6300000000000003E-2</v>
      </c>
      <c r="I39" s="8">
        <f t="shared" si="2"/>
        <v>1.804843488865801E-2</v>
      </c>
    </row>
    <row r="40" spans="1:9">
      <c r="A40" s="5">
        <f>+A39+1</f>
        <v>2002</v>
      </c>
      <c r="B40" s="5"/>
      <c r="C40" s="40">
        <v>27.59</v>
      </c>
      <c r="D40" s="40"/>
      <c r="E40" s="40">
        <v>321.72000000000003</v>
      </c>
      <c r="F40" s="5"/>
      <c r="G40" s="25">
        <f t="shared" si="1"/>
        <v>8.3594661334060502E-2</v>
      </c>
      <c r="H40" s="8">
        <v>5.4300000000000001E-2</v>
      </c>
      <c r="I40" s="8">
        <f t="shared" si="2"/>
        <v>2.9294661334060501E-2</v>
      </c>
    </row>
    <row r="41" spans="1:9">
      <c r="A41" s="5">
        <f>+A40+1</f>
        <v>2003</v>
      </c>
      <c r="B41" s="5"/>
      <c r="C41" s="40">
        <v>48.74</v>
      </c>
      <c r="D41" s="40"/>
      <c r="E41" s="40">
        <v>367.17</v>
      </c>
      <c r="F41" s="5"/>
      <c r="G41" s="25">
        <f t="shared" si="1"/>
        <v>0.14150299757581034</v>
      </c>
      <c r="H41" s="8">
        <v>4.9599999999999998E-2</v>
      </c>
      <c r="I41" s="8">
        <f t="shared" si="2"/>
        <v>9.190299757581033E-2</v>
      </c>
    </row>
    <row r="42" spans="1:9">
      <c r="A42" s="5">
        <f>+A41+1</f>
        <v>2004</v>
      </c>
      <c r="B42" s="5"/>
      <c r="C42" s="40">
        <v>58.55</v>
      </c>
      <c r="D42" s="40"/>
      <c r="E42" s="40">
        <v>414.75</v>
      </c>
      <c r="F42" s="5"/>
      <c r="G42" s="25">
        <f t="shared" si="1"/>
        <v>0.14975956619603026</v>
      </c>
      <c r="H42" s="8">
        <v>5.04E-2</v>
      </c>
      <c r="I42" s="8">
        <f t="shared" si="2"/>
        <v>9.9359566196030258E-2</v>
      </c>
    </row>
    <row r="43" spans="1:9">
      <c r="A43" s="5">
        <v>2005</v>
      </c>
      <c r="B43" s="5"/>
      <c r="C43" s="40">
        <v>69.930000000000007</v>
      </c>
      <c r="D43" s="40"/>
      <c r="E43" s="40">
        <v>453.06</v>
      </c>
      <c r="F43" s="5"/>
      <c r="G43" s="25">
        <f t="shared" si="1"/>
        <v>0.16116431016005811</v>
      </c>
      <c r="H43" s="8">
        <v>4.6399999999999997E-2</v>
      </c>
      <c r="I43" s="8">
        <f t="shared" si="2"/>
        <v>0.11476431016005811</v>
      </c>
    </row>
    <row r="44" spans="1:9">
      <c r="A44" s="5">
        <v>2006</v>
      </c>
      <c r="B44" s="5"/>
      <c r="C44" s="40">
        <v>81.510000000000005</v>
      </c>
      <c r="D44" s="40"/>
      <c r="E44" s="40">
        <v>504.39</v>
      </c>
      <c r="F44" s="5"/>
      <c r="G44" s="25">
        <f t="shared" si="1"/>
        <v>0.17026476578411406</v>
      </c>
      <c r="H44" s="8">
        <v>0.05</v>
      </c>
      <c r="I44" s="8">
        <f t="shared" si="2"/>
        <v>0.12026476578411406</v>
      </c>
    </row>
    <row r="45" spans="1:9">
      <c r="A45" s="5">
        <v>2007</v>
      </c>
      <c r="B45" s="5"/>
      <c r="C45" s="40">
        <v>66.180000000000007</v>
      </c>
      <c r="D45" s="40"/>
      <c r="E45" s="40">
        <v>529.59</v>
      </c>
      <c r="F45" s="5"/>
      <c r="G45" s="25">
        <f t="shared" si="1"/>
        <v>0.12801021296350026</v>
      </c>
      <c r="H45" s="8">
        <v>4.9099999999999998E-2</v>
      </c>
      <c r="I45" s="8">
        <f t="shared" si="2"/>
        <v>7.8910212963500259E-2</v>
      </c>
    </row>
    <row r="46" spans="1:9">
      <c r="A46" s="5">
        <v>2008</v>
      </c>
      <c r="B46" s="5"/>
      <c r="C46" s="40">
        <v>14.88</v>
      </c>
      <c r="D46" s="40"/>
      <c r="E46" s="40">
        <v>451.37</v>
      </c>
      <c r="F46" s="5"/>
      <c r="G46" s="25">
        <f t="shared" si="1"/>
        <v>3.0337628445604305E-2</v>
      </c>
      <c r="H46" s="8">
        <v>4.36E-2</v>
      </c>
      <c r="I46" s="8">
        <f t="shared" si="2"/>
        <v>-1.3262371554395695E-2</v>
      </c>
    </row>
    <row r="47" spans="1:9">
      <c r="A47" s="5">
        <v>2009</v>
      </c>
      <c r="B47" s="5"/>
      <c r="C47" s="40">
        <v>50.97</v>
      </c>
      <c r="D47" s="40"/>
      <c r="E47" s="40">
        <v>513.58000000000004</v>
      </c>
      <c r="F47" s="5"/>
      <c r="G47" s="25">
        <f t="shared" si="1"/>
        <v>0.10564277941862273</v>
      </c>
      <c r="H47" s="8">
        <v>4.1099999999999998E-2</v>
      </c>
      <c r="I47" s="8">
        <f t="shared" si="2"/>
        <v>6.4542779418622728E-2</v>
      </c>
    </row>
    <row r="48" spans="1:9">
      <c r="A48" s="5">
        <v>2010</v>
      </c>
      <c r="B48" s="5"/>
      <c r="C48" s="40">
        <v>77.349999999999994</v>
      </c>
      <c r="D48" s="40"/>
      <c r="E48" s="40">
        <v>579.14</v>
      </c>
      <c r="F48" s="5"/>
      <c r="G48" s="25">
        <f t="shared" si="1"/>
        <v>0.14157332161944505</v>
      </c>
      <c r="H48" s="8">
        <v>4.0300000000000002E-2</v>
      </c>
      <c r="I48" s="8">
        <f t="shared" si="2"/>
        <v>0.10127332161944505</v>
      </c>
    </row>
    <row r="49" spans="1:9">
      <c r="A49" s="5">
        <v>2011</v>
      </c>
      <c r="B49" s="5"/>
      <c r="C49" s="40">
        <v>86.95</v>
      </c>
      <c r="D49" s="40"/>
      <c r="E49" s="40">
        <v>613.14</v>
      </c>
      <c r="F49" s="5"/>
      <c r="G49" s="25">
        <f t="shared" si="1"/>
        <v>0.14585500050323749</v>
      </c>
      <c r="H49" s="8">
        <v>3.6200000000000003E-2</v>
      </c>
      <c r="I49" s="8">
        <f t="shared" si="2"/>
        <v>0.10965500050323748</v>
      </c>
    </row>
    <row r="50" spans="1:9">
      <c r="A50" s="5">
        <v>2012</v>
      </c>
      <c r="B50" s="5"/>
      <c r="C50" s="40">
        <v>86.51</v>
      </c>
      <c r="D50" s="40"/>
      <c r="E50" s="40">
        <v>666.97</v>
      </c>
      <c r="F50" s="5"/>
      <c r="G50" s="25">
        <f t="shared" si="1"/>
        <v>0.13516025966518502</v>
      </c>
      <c r="H50" s="8">
        <v>2.5399999999999999E-2</v>
      </c>
      <c r="I50" s="8">
        <f t="shared" si="2"/>
        <v>0.10976025966518502</v>
      </c>
    </row>
    <row r="51" spans="1:9">
      <c r="A51" s="5">
        <v>2013</v>
      </c>
      <c r="B51" s="5"/>
      <c r="C51" s="40">
        <v>100.2</v>
      </c>
      <c r="D51" s="40"/>
      <c r="E51" s="40">
        <v>715.84</v>
      </c>
      <c r="F51" s="5"/>
      <c r="G51" s="25">
        <f t="shared" si="1"/>
        <v>0.14492229590471578</v>
      </c>
      <c r="H51" s="8">
        <v>3.1199999999999999E-2</v>
      </c>
      <c r="I51" s="8">
        <f t="shared" si="2"/>
        <v>0.11372229590471578</v>
      </c>
    </row>
    <row r="52" spans="1:9">
      <c r="A52" s="5">
        <v>2014</v>
      </c>
      <c r="B52" s="5"/>
      <c r="C52" s="40">
        <v>102.31</v>
      </c>
      <c r="D52" s="40"/>
      <c r="E52" s="40">
        <v>726.96</v>
      </c>
      <c r="F52" s="5"/>
      <c r="G52" s="25">
        <f t="shared" si="1"/>
        <v>0.14182145827557527</v>
      </c>
      <c r="H52" s="8">
        <v>3.0700000000000002E-2</v>
      </c>
      <c r="I52" s="8">
        <f t="shared" si="2"/>
        <v>0.11112145827557526</v>
      </c>
    </row>
    <row r="53" spans="1:9">
      <c r="A53" s="5">
        <v>2015</v>
      </c>
      <c r="B53" s="5"/>
      <c r="C53" s="40">
        <v>88.53</v>
      </c>
      <c r="D53" s="40"/>
      <c r="E53" s="40">
        <v>740.29</v>
      </c>
      <c r="F53" s="5"/>
      <c r="G53" s="25">
        <f t="shared" si="1"/>
        <v>0.12067473164082468</v>
      </c>
      <c r="H53" s="8">
        <v>2.5499999999999998E-2</v>
      </c>
      <c r="I53" s="8">
        <f t="shared" si="2"/>
        <v>9.5174731640824684E-2</v>
      </c>
    </row>
    <row r="54" spans="1:9">
      <c r="A54" s="5">
        <v>2016</v>
      </c>
      <c r="B54" s="5"/>
      <c r="C54" s="40">
        <v>94.55</v>
      </c>
      <c r="D54" s="40"/>
      <c r="E54" s="40">
        <v>768.98</v>
      </c>
      <c r="F54" s="5"/>
      <c r="G54" s="25">
        <f t="shared" si="1"/>
        <v>0.12529235988259224</v>
      </c>
      <c r="H54" s="8">
        <v>2.2200000000000001E-2</v>
      </c>
      <c r="I54" s="8">
        <f t="shared" si="2"/>
        <v>0.10309235988259224</v>
      </c>
    </row>
    <row r="55" spans="1:9">
      <c r="A55" s="5">
        <v>2017</v>
      </c>
      <c r="B55" s="5"/>
      <c r="C55" s="40">
        <v>109.88</v>
      </c>
      <c r="D55" s="40"/>
      <c r="E55" s="40">
        <v>826.52</v>
      </c>
      <c r="F55" s="5"/>
      <c r="G55" s="25">
        <f t="shared" si="1"/>
        <v>0.13773738639924787</v>
      </c>
      <c r="H55" s="8">
        <v>2.6499999999999999E-2</v>
      </c>
      <c r="I55" s="8">
        <f t="shared" si="2"/>
        <v>0.11123738639924788</v>
      </c>
    </row>
    <row r="56" spans="1:9">
      <c r="A56" s="5">
        <v>2018</v>
      </c>
      <c r="B56" s="5"/>
      <c r="C56" s="40">
        <v>132.38999999999999</v>
      </c>
      <c r="D56" s="40"/>
      <c r="E56" s="40">
        <v>851.62</v>
      </c>
      <c r="F56" s="5"/>
      <c r="G56" s="25">
        <f t="shared" si="1"/>
        <v>0.15778182988308484</v>
      </c>
      <c r="H56" s="8">
        <v>3.0200000000000001E-2</v>
      </c>
      <c r="I56" s="8">
        <f t="shared" si="2"/>
        <v>0.12758182988308484</v>
      </c>
    </row>
    <row r="57" spans="1:9">
      <c r="A57" s="5">
        <v>2019</v>
      </c>
      <c r="B57" s="5"/>
      <c r="C57" s="40">
        <v>139.69999999999999</v>
      </c>
      <c r="D57" s="40"/>
      <c r="E57" s="40">
        <v>914.49</v>
      </c>
      <c r="F57" s="5"/>
      <c r="G57" s="25">
        <f t="shared" si="1"/>
        <v>0.15820079157017397</v>
      </c>
      <c r="H57" s="8">
        <v>2.4E-2</v>
      </c>
      <c r="I57" s="8">
        <f t="shared" si="2"/>
        <v>0.13420079157017398</v>
      </c>
    </row>
    <row r="58" spans="1:9">
      <c r="A58" s="5">
        <v>2020</v>
      </c>
      <c r="B58" s="5"/>
      <c r="C58" s="40">
        <v>94.13</v>
      </c>
      <c r="D58" s="40"/>
      <c r="E58" s="40">
        <v>927.52</v>
      </c>
      <c r="F58" s="5"/>
      <c r="G58" s="25">
        <f t="shared" si="1"/>
        <v>0.10220357109896254</v>
      </c>
      <c r="H58" s="8">
        <v>1.35E-2</v>
      </c>
      <c r="I58" s="8">
        <f t="shared" si="2"/>
        <v>8.8703571098962541E-2</v>
      </c>
    </row>
    <row r="59" spans="1:9">
      <c r="A59" s="5">
        <v>2021</v>
      </c>
      <c r="B59" s="5"/>
      <c r="C59" s="40">
        <v>197.9</v>
      </c>
      <c r="D59" s="40"/>
      <c r="E59" s="40">
        <v>1008.02</v>
      </c>
      <c r="F59" s="5"/>
      <c r="G59" s="25">
        <f t="shared" si="1"/>
        <v>0.20449073643531004</v>
      </c>
      <c r="H59" s="8">
        <v>1.9800000000000002E-2</v>
      </c>
      <c r="I59" s="8">
        <f t="shared" si="2"/>
        <v>0.18469073643531003</v>
      </c>
    </row>
    <row r="60" spans="1:9">
      <c r="A60" s="5">
        <v>2022</v>
      </c>
      <c r="B60" s="5"/>
      <c r="C60" s="40">
        <v>172.78</v>
      </c>
      <c r="D60" s="40"/>
      <c r="E60" s="40">
        <v>1024.56</v>
      </c>
      <c r="F60" s="5"/>
      <c r="G60" s="25">
        <f t="shared" si="1"/>
        <v>0.17001052849088352</v>
      </c>
      <c r="H60" s="8">
        <v>3.3000000000000002E-2</v>
      </c>
      <c r="I60" s="8">
        <f t="shared" si="2"/>
        <v>0.13701052849088352</v>
      </c>
    </row>
    <row r="61" spans="1:9">
      <c r="A61" s="5">
        <v>2023</v>
      </c>
      <c r="B61" s="5"/>
      <c r="C61" s="40">
        <v>192.43</v>
      </c>
      <c r="D61" s="40"/>
      <c r="E61" s="40">
        <v>1106.21</v>
      </c>
      <c r="F61" s="5"/>
      <c r="G61" s="25">
        <f t="shared" si="1"/>
        <v>0.18062015140066737</v>
      </c>
      <c r="H61" s="8">
        <v>4.2599999999999999E-2</v>
      </c>
      <c r="I61" s="8">
        <f t="shared" si="2"/>
        <v>0.13802015140066737</v>
      </c>
    </row>
    <row r="62" spans="1:9">
      <c r="A62" s="5"/>
      <c r="B62" s="5"/>
      <c r="C62" s="5"/>
      <c r="D62" s="5"/>
      <c r="E62" s="5"/>
      <c r="F62" s="5"/>
      <c r="G62" s="112"/>
      <c r="H62" s="41"/>
    </row>
    <row r="63" spans="1:9">
      <c r="A63" s="5" t="s">
        <v>135</v>
      </c>
      <c r="B63" s="5"/>
      <c r="C63" s="5"/>
      <c r="D63" s="5"/>
      <c r="E63" s="5"/>
      <c r="F63" s="5"/>
      <c r="G63" s="112"/>
      <c r="I63" s="112">
        <f>AVERAGE(I16:I61)</f>
        <v>7.8249884024875926E-2</v>
      </c>
    </row>
    <row r="64" spans="1:9" ht="15.3" thickBot="1">
      <c r="A64" s="84"/>
      <c r="B64" s="84"/>
      <c r="C64" s="84"/>
      <c r="D64" s="84"/>
      <c r="E64" s="84"/>
      <c r="F64" s="84"/>
      <c r="G64" s="84"/>
      <c r="H64" s="84"/>
      <c r="I64" s="84"/>
    </row>
    <row r="65" spans="1:9" ht="15.3" thickTop="1"/>
    <row r="66" spans="1:9">
      <c r="A66" s="4" t="s">
        <v>534</v>
      </c>
    </row>
    <row r="67" spans="1:9">
      <c r="A67" s="4" t="s">
        <v>535</v>
      </c>
    </row>
    <row r="68" spans="1:9">
      <c r="A68" s="4" t="s">
        <v>536</v>
      </c>
    </row>
    <row r="70" spans="1:9">
      <c r="A70" s="4" t="s">
        <v>533</v>
      </c>
      <c r="I70" s="41"/>
    </row>
  </sheetData>
  <mergeCells count="3">
    <mergeCell ref="A5:I5"/>
    <mergeCell ref="A6:I6"/>
    <mergeCell ref="A7:I7"/>
  </mergeCells>
  <printOptions horizontalCentered="1"/>
  <pageMargins left="0.5" right="0.5" top="0.5" bottom="0.55000000000000004" header="0" footer="0"/>
  <pageSetup scale="71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5"/>
  <sheetViews>
    <sheetView topLeftCell="A10" zoomScaleNormal="100" workbookViewId="0">
      <selection activeCell="I33" sqref="I33"/>
    </sheetView>
  </sheetViews>
  <sheetFormatPr defaultRowHeight="15"/>
  <cols>
    <col min="1" max="1" width="24.86328125" customWidth="1"/>
    <col min="2" max="2" width="5.2265625" customWidth="1"/>
    <col min="3" max="3" width="10.31640625" bestFit="1" customWidth="1"/>
    <col min="4" max="4" width="3.76953125" customWidth="1"/>
    <col min="6" max="6" width="3.76953125" customWidth="1"/>
    <col min="8" max="8" width="3.76953125" customWidth="1"/>
  </cols>
  <sheetData>
    <row r="1" spans="1:9">
      <c r="G1" s="1" t="s">
        <v>229</v>
      </c>
    </row>
    <row r="2" spans="1:9">
      <c r="G2" s="1" t="str">
        <f>+'DCP-10'!H2</f>
        <v>Dockets UE-240006/UG-240007</v>
      </c>
    </row>
    <row r="3" spans="1:9">
      <c r="G3" s="1"/>
    </row>
    <row r="4" spans="1:9">
      <c r="A4" s="4"/>
      <c r="B4" s="4"/>
      <c r="C4" s="4"/>
      <c r="D4" s="4"/>
      <c r="E4" s="4"/>
      <c r="F4" s="4"/>
      <c r="G4" s="4"/>
      <c r="H4" s="4"/>
      <c r="I4" s="1"/>
    </row>
    <row r="5" spans="1:9" ht="20.100000000000001">
      <c r="A5" s="2" t="str">
        <f>'DCP-9, P 5'!A5</f>
        <v>PROXY COMPANIES</v>
      </c>
      <c r="B5" s="2"/>
      <c r="C5" s="2"/>
      <c r="D5" s="2"/>
      <c r="E5" s="2"/>
      <c r="F5" s="2"/>
      <c r="G5" s="2"/>
      <c r="H5" s="2"/>
      <c r="I5" s="2"/>
    </row>
    <row r="6" spans="1:9" ht="20.100000000000001">
      <c r="A6" s="2" t="s">
        <v>230</v>
      </c>
      <c r="B6" s="2"/>
      <c r="C6" s="2"/>
      <c r="D6" s="2"/>
      <c r="E6" s="2"/>
      <c r="F6" s="2"/>
      <c r="G6" s="2"/>
      <c r="H6" s="2"/>
      <c r="I6" s="2"/>
    </row>
    <row r="7" spans="1:9" ht="20.100000000000001">
      <c r="A7" s="253"/>
      <c r="B7" s="253"/>
      <c r="C7" s="253"/>
      <c r="D7" s="253"/>
      <c r="E7" s="253"/>
      <c r="F7" s="253"/>
      <c r="G7" s="253"/>
      <c r="H7" s="253"/>
      <c r="I7" s="253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 ht="15.3" thickBot="1">
      <c r="A9" s="4"/>
      <c r="B9" s="4"/>
      <c r="C9" s="4"/>
      <c r="D9" s="4"/>
      <c r="E9" s="4"/>
      <c r="F9" s="4"/>
      <c r="G9" s="4"/>
      <c r="H9" s="4"/>
      <c r="I9" s="4"/>
    </row>
    <row r="10" spans="1:9" ht="15.3" thickTop="1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"/>
      <c r="B11" s="1"/>
      <c r="C11" s="89" t="s">
        <v>231</v>
      </c>
      <c r="D11" s="89"/>
      <c r="E11" s="89"/>
      <c r="F11" s="89"/>
      <c r="G11" s="89" t="s">
        <v>226</v>
      </c>
      <c r="H11" s="89"/>
      <c r="I11" s="89" t="s">
        <v>232</v>
      </c>
    </row>
    <row r="12" spans="1:9">
      <c r="A12" s="89" t="str">
        <f>'DCP-9, P 5'!A11</f>
        <v>COMPANY</v>
      </c>
      <c r="B12" s="1"/>
      <c r="C12" s="89" t="s">
        <v>233</v>
      </c>
      <c r="D12" s="89"/>
      <c r="E12" s="89" t="s">
        <v>234</v>
      </c>
      <c r="F12" s="89"/>
      <c r="G12" s="89" t="s">
        <v>228</v>
      </c>
      <c r="H12" s="89"/>
      <c r="I12" s="89" t="s">
        <v>214</v>
      </c>
    </row>
    <row r="13" spans="1:9">
      <c r="A13" s="39"/>
      <c r="B13" s="39"/>
      <c r="C13" s="39"/>
      <c r="D13" s="39"/>
      <c r="E13" s="39"/>
      <c r="F13" s="39"/>
      <c r="G13" s="39"/>
      <c r="H13" s="39"/>
      <c r="I13" s="39"/>
    </row>
    <row r="15" spans="1:9">
      <c r="A15" s="1" t="str">
        <f>'DCP-9, P 5'!A15</f>
        <v>Proxy Group</v>
      </c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D16" s="4"/>
      <c r="E16" s="4"/>
      <c r="F16" s="4"/>
      <c r="G16" s="4"/>
      <c r="H16" s="4"/>
      <c r="I16" s="4"/>
    </row>
    <row r="17" spans="1:9">
      <c r="A17" s="4" t="str">
        <f>+'DCP-9, P 3'!A17</f>
        <v>ALLETE</v>
      </c>
      <c r="B17" s="4"/>
      <c r="C17" s="8">
        <f>+E42</f>
        <v>4.6466666666666663E-2</v>
      </c>
      <c r="D17" s="4"/>
      <c r="E17" s="9">
        <f>+'DCP-15,P 1'!E17</f>
        <v>0.95</v>
      </c>
      <c r="F17" s="4"/>
      <c r="G17" s="6">
        <v>6.4000000000000001E-2</v>
      </c>
      <c r="H17" s="4"/>
      <c r="I17" s="6">
        <f>+C17+(E17*G17)</f>
        <v>0.10726666666666666</v>
      </c>
    </row>
    <row r="18" spans="1:9">
      <c r="A18" s="4" t="str">
        <f>+'DCP-9, P 3'!A18</f>
        <v>Avista Corp.</v>
      </c>
      <c r="B18" s="4"/>
      <c r="C18" s="8">
        <f>+C17</f>
        <v>4.6466666666666663E-2</v>
      </c>
      <c r="D18" s="4"/>
      <c r="E18" s="9">
        <f>+'DCP-15,P 1'!E18</f>
        <v>0.95</v>
      </c>
      <c r="F18" s="4"/>
      <c r="G18" s="6">
        <f>+G17</f>
        <v>6.4000000000000001E-2</v>
      </c>
      <c r="H18" s="4"/>
      <c r="I18" s="6">
        <f t="shared" ref="I18:I26" si="0">+C18+(E18*G18)</f>
        <v>0.10726666666666666</v>
      </c>
    </row>
    <row r="19" spans="1:9">
      <c r="A19" s="4" t="str">
        <f>+'DCP-9, P 3'!A19</f>
        <v>Black Hills Corp</v>
      </c>
      <c r="B19" s="4"/>
      <c r="C19" s="8">
        <f>+C18</f>
        <v>4.6466666666666663E-2</v>
      </c>
      <c r="D19" s="4"/>
      <c r="E19" s="9">
        <f>+'DCP-15,P 1'!E19</f>
        <v>1.05</v>
      </c>
      <c r="F19" s="4"/>
      <c r="G19" s="6">
        <f t="shared" ref="G19:G24" si="1">+G18</f>
        <v>6.4000000000000001E-2</v>
      </c>
      <c r="H19" s="4"/>
      <c r="I19" s="6">
        <f t="shared" si="0"/>
        <v>0.11366666666666667</v>
      </c>
    </row>
    <row r="20" spans="1:9">
      <c r="A20" s="4" t="str">
        <f>+'DCP-9, P 3'!A20</f>
        <v>IDACORP</v>
      </c>
      <c r="B20" s="4"/>
      <c r="C20" s="8">
        <f>+C19</f>
        <v>4.6466666666666663E-2</v>
      </c>
      <c r="D20" s="4"/>
      <c r="E20" s="9">
        <f>+'DCP-15,P 1'!E20</f>
        <v>0.85</v>
      </c>
      <c r="F20" s="4"/>
      <c r="G20" s="6">
        <f>+G19</f>
        <v>6.4000000000000001E-2</v>
      </c>
      <c r="H20" s="4"/>
      <c r="I20" s="6">
        <f t="shared" si="0"/>
        <v>0.10086666666666666</v>
      </c>
    </row>
    <row r="21" spans="1:9">
      <c r="A21" s="4" t="str">
        <f>+'DCP-9, P 3'!A21</f>
        <v>MGE Energy</v>
      </c>
      <c r="B21" s="4"/>
      <c r="C21" s="8">
        <f t="shared" ref="C21:C24" si="2">+C20</f>
        <v>4.6466666666666663E-2</v>
      </c>
      <c r="D21" s="4"/>
      <c r="E21" s="9">
        <f>+'DCP-15,P 1'!E21</f>
        <v>0.8</v>
      </c>
      <c r="F21" s="4"/>
      <c r="G21" s="6">
        <f>+G20</f>
        <v>6.4000000000000001E-2</v>
      </c>
      <c r="H21" s="4"/>
      <c r="I21" s="6">
        <f t="shared" si="0"/>
        <v>9.7666666666666666E-2</v>
      </c>
    </row>
    <row r="22" spans="1:9">
      <c r="A22" s="4" t="str">
        <f>+'DCP-9, P 3'!A22</f>
        <v>NorthWestern Corp</v>
      </c>
      <c r="B22" s="4"/>
      <c r="C22" s="8">
        <f t="shared" si="2"/>
        <v>4.6466666666666663E-2</v>
      </c>
      <c r="D22" s="4"/>
      <c r="E22" s="9">
        <f>+'DCP-15,P 1'!E22</f>
        <v>0.95</v>
      </c>
      <c r="F22" s="4"/>
      <c r="G22" s="6">
        <f>+G20</f>
        <v>6.4000000000000001E-2</v>
      </c>
      <c r="H22" s="4"/>
      <c r="I22" s="6">
        <f t="shared" si="0"/>
        <v>0.10726666666666666</v>
      </c>
    </row>
    <row r="23" spans="1:9">
      <c r="A23" s="4" t="str">
        <f>+'DCP-9, P 3'!A23</f>
        <v>OGE Energy</v>
      </c>
      <c r="B23" s="4"/>
      <c r="C23" s="8">
        <f t="shared" si="2"/>
        <v>4.6466666666666663E-2</v>
      </c>
      <c r="D23" s="4"/>
      <c r="E23" s="9">
        <f>+'DCP-15,P 1'!E23</f>
        <v>1.05</v>
      </c>
      <c r="F23" s="4"/>
      <c r="G23" s="6">
        <f t="shared" si="1"/>
        <v>6.4000000000000001E-2</v>
      </c>
      <c r="H23" s="4"/>
      <c r="I23" s="6">
        <f t="shared" si="0"/>
        <v>0.11366666666666667</v>
      </c>
    </row>
    <row r="24" spans="1:9">
      <c r="A24" s="4" t="str">
        <f>+'DCP-9, P 3'!A24</f>
        <v>Otter Tail Corp</v>
      </c>
      <c r="B24" s="4"/>
      <c r="C24" s="8">
        <f t="shared" si="2"/>
        <v>4.6466666666666663E-2</v>
      </c>
      <c r="D24" s="4"/>
      <c r="E24" s="9">
        <f>+'DCP-15,P 1'!E24</f>
        <v>0.95</v>
      </c>
      <c r="F24" s="4"/>
      <c r="G24" s="6">
        <f t="shared" si="1"/>
        <v>6.4000000000000001E-2</v>
      </c>
      <c r="H24" s="4"/>
      <c r="I24" s="6">
        <f t="shared" si="0"/>
        <v>0.10726666666666666</v>
      </c>
    </row>
    <row r="25" spans="1:9">
      <c r="A25" s="4" t="str">
        <f>+'DCP-9, P 3'!A25</f>
        <v>Pinnacle West Capital</v>
      </c>
      <c r="B25" s="4"/>
      <c r="C25" s="8">
        <f>+C24</f>
        <v>4.6466666666666663E-2</v>
      </c>
      <c r="D25" s="4"/>
      <c r="E25" s="9">
        <f>+'DCP-15,P 1'!E25</f>
        <v>0.95</v>
      </c>
      <c r="F25" s="4"/>
      <c r="G25" s="6">
        <f>+G24</f>
        <v>6.4000000000000001E-2</v>
      </c>
      <c r="H25" s="4"/>
      <c r="I25" s="6">
        <f t="shared" si="0"/>
        <v>0.10726666666666666</v>
      </c>
    </row>
    <row r="26" spans="1:9">
      <c r="A26" s="4" t="str">
        <f>+'DCP-9, P 3'!A26</f>
        <v>Portland General Electric</v>
      </c>
      <c r="B26" s="4"/>
      <c r="C26" s="8">
        <f>+C24</f>
        <v>4.6466666666666663E-2</v>
      </c>
      <c r="D26" s="4"/>
      <c r="E26" s="9">
        <f>+'DCP-15,P 1'!E26</f>
        <v>0.9</v>
      </c>
      <c r="F26" s="4"/>
      <c r="G26" s="6">
        <f>+G24</f>
        <v>6.4000000000000001E-2</v>
      </c>
      <c r="H26" s="4"/>
      <c r="I26" s="6">
        <f t="shared" si="0"/>
        <v>0.10406666666666667</v>
      </c>
    </row>
    <row r="27" spans="1:9">
      <c r="A27" s="39"/>
      <c r="B27" s="39"/>
      <c r="C27" s="26"/>
      <c r="D27" s="39"/>
      <c r="E27" s="27"/>
      <c r="F27" s="39"/>
      <c r="G27" s="20"/>
      <c r="H27" s="39"/>
      <c r="I27" s="20"/>
    </row>
    <row r="28" spans="1:9">
      <c r="A28" s="4"/>
      <c r="B28" s="4"/>
      <c r="C28" s="8"/>
      <c r="D28" s="4"/>
      <c r="E28" s="9"/>
      <c r="F28" s="4"/>
      <c r="G28" s="6"/>
      <c r="H28" s="4"/>
      <c r="I28" s="6"/>
    </row>
    <row r="29" spans="1:9">
      <c r="A29" s="4" t="s">
        <v>215</v>
      </c>
      <c r="B29" s="4"/>
      <c r="C29" s="8"/>
      <c r="D29" s="4"/>
      <c r="E29" s="9"/>
      <c r="F29" s="4"/>
      <c r="G29" s="6"/>
      <c r="H29" s="4"/>
      <c r="I29" s="14">
        <f>AVERAGE(I17:I26)</f>
        <v>0.10662666666666665</v>
      </c>
    </row>
    <row r="30" spans="1:9">
      <c r="A30" s="39"/>
      <c r="B30" s="39"/>
      <c r="C30" s="26"/>
      <c r="D30" s="39"/>
      <c r="E30" s="27"/>
      <c r="F30" s="39"/>
      <c r="G30" s="20"/>
      <c r="H30" s="39"/>
      <c r="I30" s="52"/>
    </row>
    <row r="31" spans="1:9">
      <c r="A31" s="4"/>
      <c r="B31" s="4"/>
      <c r="C31" s="8"/>
      <c r="D31" s="4"/>
      <c r="E31" s="9"/>
      <c r="F31" s="4"/>
      <c r="G31" s="6"/>
      <c r="H31" s="4"/>
      <c r="I31" s="14"/>
    </row>
    <row r="32" spans="1:9">
      <c r="A32" s="4" t="s">
        <v>136</v>
      </c>
      <c r="B32" s="4"/>
      <c r="C32" s="8"/>
      <c r="D32" s="4"/>
      <c r="E32" s="9"/>
      <c r="F32" s="4"/>
      <c r="G32" s="6"/>
      <c r="H32" s="4"/>
      <c r="I32" s="14">
        <f>MEDIAN(I17:I26)</f>
        <v>0.10726666666666666</v>
      </c>
    </row>
    <row r="33" spans="1:9" ht="15.3" thickBot="1">
      <c r="A33" s="84"/>
      <c r="B33" s="84"/>
      <c r="C33" s="28"/>
      <c r="D33" s="84"/>
      <c r="E33" s="29"/>
      <c r="F33" s="84"/>
      <c r="G33" s="28"/>
      <c r="H33" s="84"/>
      <c r="I33" s="22"/>
    </row>
    <row r="34" spans="1:9" ht="15.3" thickTop="1">
      <c r="A34" s="4"/>
      <c r="B34" s="4"/>
      <c r="C34" s="8"/>
      <c r="D34" s="4"/>
      <c r="E34" s="9"/>
      <c r="F34" s="4"/>
      <c r="G34" s="8"/>
      <c r="H34" s="4"/>
      <c r="I34" s="6"/>
    </row>
    <row r="35" spans="1:9">
      <c r="A35" s="4" t="s">
        <v>235</v>
      </c>
      <c r="B35" s="4"/>
      <c r="C35" s="4"/>
      <c r="D35" s="4"/>
      <c r="E35" s="4"/>
      <c r="F35" s="4"/>
      <c r="G35" s="5"/>
      <c r="H35" s="4"/>
      <c r="I35" s="4"/>
    </row>
    <row r="36" spans="1:9">
      <c r="C36" s="257" t="s">
        <v>236</v>
      </c>
      <c r="D36" s="257"/>
      <c r="E36" s="257"/>
    </row>
    <row r="37" spans="1:9">
      <c r="C37" s="46" t="s">
        <v>237</v>
      </c>
      <c r="E37" s="5" t="s">
        <v>37</v>
      </c>
    </row>
    <row r="38" spans="1:9">
      <c r="C38" s="109">
        <v>45375</v>
      </c>
      <c r="E38" s="25">
        <v>4.4600000000000001E-2</v>
      </c>
    </row>
    <row r="39" spans="1:9">
      <c r="C39" s="109">
        <v>45406</v>
      </c>
      <c r="E39" s="25">
        <v>4.7699999999999999E-2</v>
      </c>
    </row>
    <row r="40" spans="1:9">
      <c r="C40" s="220" t="s">
        <v>488</v>
      </c>
      <c r="E40" s="25">
        <v>4.7100000000000003E-2</v>
      </c>
    </row>
    <row r="41" spans="1:9">
      <c r="A41" s="4"/>
      <c r="C41" s="35"/>
    </row>
    <row r="42" spans="1:9">
      <c r="C42" s="50" t="s">
        <v>135</v>
      </c>
      <c r="E42" s="25">
        <f>AVERAGE(E38:E40)</f>
        <v>4.6466666666666663E-2</v>
      </c>
    </row>
    <row r="45" spans="1:9">
      <c r="G45" s="4"/>
    </row>
  </sheetData>
  <mergeCells count="2">
    <mergeCell ref="A7:I7"/>
    <mergeCell ref="C36:E36"/>
  </mergeCells>
  <phoneticPr fontId="13" type="noConversion"/>
  <printOptions horizontalCentered="1"/>
  <pageMargins left="0.75" right="0.75" top="1" bottom="1" header="0.5" footer="0.5"/>
  <pageSetup scale="5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7B8B-1B66-4BA2-AF4B-4BB179800884}">
  <sheetPr>
    <pageSetUpPr fitToPage="1"/>
  </sheetPr>
  <dimension ref="A1:Z76"/>
  <sheetViews>
    <sheetView topLeftCell="A44" zoomScaleNormal="100" workbookViewId="0">
      <selection activeCell="E1" sqref="E1"/>
    </sheetView>
  </sheetViews>
  <sheetFormatPr defaultColWidth="8.81640625" defaultRowHeight="12.3"/>
  <cols>
    <col min="1" max="1" width="29.90625" style="131" customWidth="1"/>
    <col min="2" max="2" width="2.76953125" style="131" hidden="1" customWidth="1"/>
    <col min="3" max="3" width="16.31640625" style="131" hidden="1" customWidth="1"/>
    <col min="4" max="4" width="4.76953125" style="131" hidden="1" customWidth="1"/>
    <col min="5" max="5" width="10.31640625" style="131" bestFit="1" customWidth="1"/>
    <col min="6" max="6" width="0" style="131" hidden="1" customWidth="1"/>
    <col min="7" max="9" width="7.76953125" style="131" customWidth="1"/>
    <col min="10" max="12" width="7.76953125" style="131" hidden="1" customWidth="1"/>
    <col min="13" max="13" width="7.76953125" style="131" customWidth="1"/>
    <col min="14" max="15" width="7.76953125" style="131" hidden="1" customWidth="1"/>
    <col min="16" max="16" width="7.76953125" style="131" customWidth="1"/>
    <col min="17" max="22" width="7.76953125" style="131" hidden="1" customWidth="1"/>
    <col min="23" max="24" width="0" style="133" hidden="1" customWidth="1"/>
    <col min="25" max="26" width="0" style="131" hidden="1" customWidth="1"/>
    <col min="27" max="16384" width="8.81640625" style="131"/>
  </cols>
  <sheetData>
    <row r="1" spans="1:26">
      <c r="I1" s="132" t="s">
        <v>238</v>
      </c>
    </row>
    <row r="2" spans="1:26">
      <c r="I2" s="132" t="str">
        <f>+'DCP-11'!G2</f>
        <v>Dockets UE-240006/UG-240007</v>
      </c>
    </row>
    <row r="4" spans="1:26" ht="18.899999999999999" customHeight="1">
      <c r="A4" s="251" t="s">
        <v>517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U4" s="132"/>
    </row>
    <row r="5" spans="1:26" ht="18.899999999999999" customHeight="1">
      <c r="A5" s="251" t="s">
        <v>518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U5" s="132"/>
    </row>
    <row r="6" spans="1:26" ht="18.899999999999999" customHeight="1" thickBot="1">
      <c r="A6" s="232"/>
      <c r="B6" s="232"/>
      <c r="C6" s="232"/>
      <c r="D6" s="23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U6" s="132"/>
    </row>
    <row r="7" spans="1:26" ht="12.6" thickTop="1">
      <c r="U7" s="132"/>
    </row>
    <row r="8" spans="1:26">
      <c r="E8" s="134">
        <v>2024</v>
      </c>
      <c r="F8" s="134">
        <v>2022</v>
      </c>
      <c r="K8" s="134"/>
      <c r="L8" s="134"/>
    </row>
    <row r="9" spans="1:26">
      <c r="E9" s="134" t="s">
        <v>240</v>
      </c>
      <c r="F9" s="134" t="s">
        <v>241</v>
      </c>
      <c r="G9" s="258" t="s">
        <v>242</v>
      </c>
      <c r="H9" s="258"/>
      <c r="I9" s="258"/>
      <c r="J9" s="134"/>
      <c r="K9" s="134"/>
      <c r="L9" s="134"/>
      <c r="M9" s="134" t="s">
        <v>93</v>
      </c>
      <c r="N9" s="134"/>
      <c r="O9" s="134"/>
      <c r="P9" s="134" t="s">
        <v>239</v>
      </c>
      <c r="Q9" s="258" t="s">
        <v>242</v>
      </c>
      <c r="R9" s="258"/>
      <c r="S9" s="258"/>
      <c r="T9" s="258"/>
      <c r="U9" s="258"/>
      <c r="V9" s="258"/>
      <c r="W9" s="258"/>
      <c r="X9" s="135"/>
    </row>
    <row r="10" spans="1:26">
      <c r="E10" s="136" t="s">
        <v>122</v>
      </c>
      <c r="F10" s="134" t="s">
        <v>244</v>
      </c>
      <c r="G10" s="134"/>
      <c r="H10" s="134"/>
      <c r="I10" s="134" t="s">
        <v>245</v>
      </c>
      <c r="J10" s="134"/>
      <c r="K10" s="134"/>
      <c r="L10" s="134"/>
      <c r="M10" s="134" t="s">
        <v>243</v>
      </c>
      <c r="N10" s="134"/>
      <c r="O10" s="134"/>
      <c r="P10" s="134" t="s">
        <v>243</v>
      </c>
      <c r="Q10" s="134"/>
      <c r="W10" s="137" t="s">
        <v>247</v>
      </c>
    </row>
    <row r="11" spans="1:26">
      <c r="A11" s="131" t="s">
        <v>186</v>
      </c>
      <c r="C11" s="134" t="s">
        <v>202</v>
      </c>
      <c r="E11" s="141" t="s">
        <v>202</v>
      </c>
      <c r="F11" s="134" t="s">
        <v>202</v>
      </c>
      <c r="G11" s="134" t="s">
        <v>248</v>
      </c>
      <c r="H11" s="134" t="s">
        <v>234</v>
      </c>
      <c r="I11" s="134" t="s">
        <v>249</v>
      </c>
      <c r="J11" s="134"/>
      <c r="K11" s="134"/>
      <c r="L11" s="134"/>
      <c r="M11" s="134" t="s">
        <v>246</v>
      </c>
      <c r="N11" s="134"/>
      <c r="O11" s="134"/>
      <c r="P11" s="134" t="s">
        <v>246</v>
      </c>
      <c r="Q11" s="134"/>
      <c r="W11" s="137"/>
    </row>
    <row r="12" spans="1:26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 t="s">
        <v>250</v>
      </c>
      <c r="R12" s="139" t="s">
        <v>251</v>
      </c>
      <c r="S12" s="139" t="s">
        <v>252</v>
      </c>
      <c r="T12" s="139" t="s">
        <v>253</v>
      </c>
      <c r="U12" s="139" t="s">
        <v>254</v>
      </c>
      <c r="V12" s="139" t="s">
        <v>255</v>
      </c>
      <c r="W12" s="140" t="s">
        <v>256</v>
      </c>
      <c r="X12" s="140" t="s">
        <v>257</v>
      </c>
    </row>
    <row r="13" spans="1:26">
      <c r="C13" s="134"/>
      <c r="E13" s="141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</row>
    <row r="14" spans="1:26">
      <c r="C14" s="134"/>
      <c r="E14" s="141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</row>
    <row r="15" spans="1:26">
      <c r="D15" s="134"/>
      <c r="E15" s="142"/>
      <c r="F15" s="143"/>
      <c r="G15" s="134"/>
      <c r="H15" s="144"/>
      <c r="I15" s="134"/>
      <c r="J15" s="134"/>
      <c r="K15" s="134"/>
      <c r="L15" s="134"/>
      <c r="M15" s="134"/>
      <c r="N15" s="134"/>
      <c r="O15" s="134"/>
      <c r="P15" s="134"/>
      <c r="Q15" s="137"/>
      <c r="R15" s="133"/>
      <c r="S15" s="133"/>
      <c r="T15" s="133"/>
      <c r="U15" s="137"/>
      <c r="V15" s="137"/>
      <c r="W15" s="137"/>
      <c r="X15" s="137"/>
    </row>
    <row r="16" spans="1:26">
      <c r="A16" s="131" t="s">
        <v>262</v>
      </c>
      <c r="B16" s="131" t="s">
        <v>258</v>
      </c>
      <c r="C16" s="131" t="s">
        <v>263</v>
      </c>
      <c r="D16" s="134" t="s">
        <v>264</v>
      </c>
      <c r="E16" s="142">
        <v>2700000</v>
      </c>
      <c r="F16" s="143">
        <v>0.64200000000000002</v>
      </c>
      <c r="G16" s="134">
        <v>3</v>
      </c>
      <c r="H16" s="144">
        <v>0.75</v>
      </c>
      <c r="I16" s="134" t="s">
        <v>270</v>
      </c>
      <c r="J16" s="134">
        <v>4</v>
      </c>
      <c r="K16" s="134">
        <v>3.33</v>
      </c>
      <c r="L16" s="134">
        <v>3.67</v>
      </c>
      <c r="M16" s="134" t="s">
        <v>266</v>
      </c>
      <c r="N16" s="134">
        <v>5.33</v>
      </c>
      <c r="O16" s="134">
        <v>4.67</v>
      </c>
      <c r="P16" s="134" t="s">
        <v>267</v>
      </c>
      <c r="Q16" s="145">
        <v>0.46</v>
      </c>
      <c r="R16" s="145"/>
      <c r="S16" s="145">
        <v>0.19</v>
      </c>
      <c r="T16" s="145"/>
      <c r="U16" s="145"/>
      <c r="V16" s="145"/>
      <c r="W16" s="137"/>
      <c r="X16" s="137">
        <v>0.35</v>
      </c>
      <c r="Z16" s="131">
        <v>4.33</v>
      </c>
    </row>
    <row r="17" spans="1:26">
      <c r="A17" s="131" t="s">
        <v>151</v>
      </c>
      <c r="B17" s="131" t="s">
        <v>258</v>
      </c>
      <c r="C17" s="131" t="s">
        <v>268</v>
      </c>
      <c r="D17" s="134" t="s">
        <v>269</v>
      </c>
      <c r="E17" s="142">
        <v>2800000</v>
      </c>
      <c r="F17" s="143">
        <v>0.496</v>
      </c>
      <c r="G17" s="134">
        <v>3</v>
      </c>
      <c r="H17" s="144">
        <v>0.95</v>
      </c>
      <c r="I17" s="134" t="s">
        <v>282</v>
      </c>
      <c r="J17" s="134">
        <v>4</v>
      </c>
      <c r="K17" s="134">
        <v>3.67</v>
      </c>
      <c r="L17" s="134">
        <v>3.33</v>
      </c>
      <c r="M17" s="134" t="s">
        <v>108</v>
      </c>
      <c r="N17" s="134">
        <v>4.33</v>
      </c>
      <c r="O17" s="134">
        <v>3</v>
      </c>
      <c r="P17" s="134" t="s">
        <v>110</v>
      </c>
      <c r="Q17" s="137">
        <v>0.74</v>
      </c>
      <c r="R17" s="137"/>
      <c r="S17" s="137"/>
      <c r="T17" s="137">
        <v>0.21</v>
      </c>
      <c r="U17" s="137">
        <v>0.02</v>
      </c>
      <c r="V17" s="137">
        <v>0.03</v>
      </c>
      <c r="W17" s="137"/>
      <c r="X17" s="137"/>
      <c r="Z17" s="131">
        <v>3</v>
      </c>
    </row>
    <row r="18" spans="1:26">
      <c r="A18" s="131" t="s">
        <v>271</v>
      </c>
      <c r="B18" s="131" t="s">
        <v>258</v>
      </c>
      <c r="D18" s="134" t="s">
        <v>272</v>
      </c>
      <c r="E18" s="142">
        <v>3100000</v>
      </c>
      <c r="F18" s="143">
        <v>0.51800000000000002</v>
      </c>
      <c r="G18" s="134">
        <v>3</v>
      </c>
      <c r="H18" s="144">
        <v>0.95</v>
      </c>
      <c r="I18" s="134" t="s">
        <v>282</v>
      </c>
      <c r="J18" s="134">
        <v>3.33</v>
      </c>
      <c r="K18" s="134"/>
      <c r="L18" s="134">
        <v>3.33</v>
      </c>
      <c r="M18" s="134" t="s">
        <v>108</v>
      </c>
      <c r="N18" s="134"/>
      <c r="O18" s="134">
        <v>3</v>
      </c>
      <c r="P18" s="134" t="s">
        <v>110</v>
      </c>
      <c r="Q18" s="137"/>
      <c r="R18" s="137"/>
      <c r="S18" s="137"/>
      <c r="T18" s="137"/>
      <c r="U18" s="137"/>
      <c r="V18" s="137"/>
      <c r="W18" s="137"/>
      <c r="X18" s="137"/>
      <c r="Z18" s="131">
        <v>3</v>
      </c>
    </row>
    <row r="19" spans="1:26">
      <c r="A19" s="131" t="s">
        <v>162</v>
      </c>
      <c r="B19" s="131" t="s">
        <v>258</v>
      </c>
      <c r="C19" s="131" t="s">
        <v>259</v>
      </c>
      <c r="D19" s="134" t="s">
        <v>260</v>
      </c>
      <c r="E19" s="142">
        <v>3100000</v>
      </c>
      <c r="F19" s="143">
        <v>0.58299999999999996</v>
      </c>
      <c r="G19" s="134">
        <v>2</v>
      </c>
      <c r="H19" s="144">
        <v>0.9</v>
      </c>
      <c r="I19" s="134" t="s">
        <v>261</v>
      </c>
      <c r="J19" s="134">
        <v>3.33</v>
      </c>
      <c r="K19" s="134">
        <v>3</v>
      </c>
      <c r="L19" s="134">
        <v>4</v>
      </c>
      <c r="M19" s="134" t="s">
        <v>108</v>
      </c>
      <c r="N19" s="134">
        <v>3.33</v>
      </c>
      <c r="O19" s="134">
        <v>3</v>
      </c>
      <c r="P19" s="134" t="s">
        <v>110</v>
      </c>
      <c r="Q19" s="137"/>
      <c r="R19" s="137"/>
      <c r="S19" s="137"/>
      <c r="T19" s="137"/>
      <c r="U19" s="137"/>
      <c r="V19" s="137"/>
      <c r="W19" s="137"/>
      <c r="X19" s="137"/>
      <c r="Z19" s="131">
        <v>3</v>
      </c>
    </row>
    <row r="20" spans="1:26">
      <c r="A20" s="131" t="s">
        <v>155</v>
      </c>
      <c r="B20" s="131" t="s">
        <v>258</v>
      </c>
      <c r="C20" s="131" t="s">
        <v>273</v>
      </c>
      <c r="D20" s="134" t="s">
        <v>274</v>
      </c>
      <c r="E20" s="146">
        <v>3200000</v>
      </c>
      <c r="F20" s="143">
        <v>0.59599999999999997</v>
      </c>
      <c r="G20" s="134">
        <v>2</v>
      </c>
      <c r="H20" s="144">
        <v>0.95</v>
      </c>
      <c r="I20" s="134" t="s">
        <v>261</v>
      </c>
      <c r="J20" s="134">
        <v>4</v>
      </c>
      <c r="K20" s="134">
        <v>3</v>
      </c>
      <c r="L20" s="134">
        <v>4</v>
      </c>
      <c r="M20" s="134" t="s">
        <v>108</v>
      </c>
      <c r="N20" s="134">
        <v>4.33</v>
      </c>
      <c r="O20" s="134">
        <v>3</v>
      </c>
      <c r="P20" s="134" t="s">
        <v>114</v>
      </c>
      <c r="Q20" s="137">
        <v>0.16</v>
      </c>
      <c r="R20" s="137"/>
      <c r="S20" s="137">
        <v>0.16</v>
      </c>
      <c r="T20" s="137"/>
      <c r="U20" s="137">
        <v>0.28000000000000003</v>
      </c>
      <c r="V20" s="137">
        <v>0.4</v>
      </c>
      <c r="W20" s="137"/>
      <c r="X20" s="137"/>
      <c r="Z20" s="131">
        <v>3.33</v>
      </c>
    </row>
    <row r="21" spans="1:26">
      <c r="A21" s="131" t="s">
        <v>179</v>
      </c>
      <c r="B21" s="131" t="s">
        <v>258</v>
      </c>
      <c r="C21" s="131" t="s">
        <v>280</v>
      </c>
      <c r="D21" s="134" t="s">
        <v>281</v>
      </c>
      <c r="E21" s="142">
        <v>3400000</v>
      </c>
      <c r="F21" s="149">
        <v>0.36</v>
      </c>
      <c r="G21" s="134">
        <v>3</v>
      </c>
      <c r="H21" s="144">
        <v>0.9</v>
      </c>
      <c r="I21" s="134" t="s">
        <v>282</v>
      </c>
      <c r="J21" s="134">
        <v>3</v>
      </c>
      <c r="K21" s="134">
        <v>3</v>
      </c>
      <c r="L21" s="134">
        <v>3.33</v>
      </c>
      <c r="M21" s="134" t="s">
        <v>108</v>
      </c>
      <c r="N21" s="134">
        <v>3.5</v>
      </c>
      <c r="O21" s="134">
        <v>3</v>
      </c>
      <c r="P21" s="134" t="s">
        <v>174</v>
      </c>
      <c r="Q21" s="137">
        <v>0.33</v>
      </c>
      <c r="R21" s="137"/>
      <c r="S21" s="137"/>
      <c r="T21" s="137"/>
      <c r="U21" s="137"/>
      <c r="V21" s="137">
        <v>0.63</v>
      </c>
      <c r="W21" s="137"/>
      <c r="X21" s="137">
        <v>0.04</v>
      </c>
      <c r="Z21" s="131">
        <v>3</v>
      </c>
    </row>
    <row r="22" spans="1:26">
      <c r="A22" s="131" t="s">
        <v>275</v>
      </c>
      <c r="B22" s="131" t="s">
        <v>258</v>
      </c>
      <c r="C22" s="131" t="s">
        <v>276</v>
      </c>
      <c r="D22" s="134" t="s">
        <v>277</v>
      </c>
      <c r="E22" s="142">
        <v>3800000</v>
      </c>
      <c r="F22" s="143">
        <v>0.45400000000000001</v>
      </c>
      <c r="G22" s="134">
        <v>2</v>
      </c>
      <c r="H22" s="144">
        <v>1</v>
      </c>
      <c r="I22" s="134" t="s">
        <v>261</v>
      </c>
      <c r="J22" s="134">
        <v>3.33</v>
      </c>
      <c r="K22" s="134">
        <v>3</v>
      </c>
      <c r="L22" s="134">
        <v>4</v>
      </c>
      <c r="M22" s="134" t="s">
        <v>157</v>
      </c>
      <c r="N22" s="134">
        <v>3.5</v>
      </c>
      <c r="O22" s="134">
        <v>3.33</v>
      </c>
      <c r="P22" s="134" t="s">
        <v>110</v>
      </c>
      <c r="Q22" s="137">
        <v>0.44</v>
      </c>
      <c r="R22" s="137"/>
      <c r="S22" s="137">
        <v>0.1</v>
      </c>
      <c r="T22" s="137"/>
      <c r="U22" s="137"/>
      <c r="V22" s="137">
        <v>0.43</v>
      </c>
      <c r="W22" s="137"/>
      <c r="X22" s="137">
        <v>0.03</v>
      </c>
      <c r="Z22" s="131">
        <v>3</v>
      </c>
    </row>
    <row r="23" spans="1:26">
      <c r="A23" s="131" t="s">
        <v>278</v>
      </c>
      <c r="B23" s="131" t="s">
        <v>258</v>
      </c>
      <c r="D23" s="134" t="s">
        <v>279</v>
      </c>
      <c r="E23" s="142">
        <v>4500000</v>
      </c>
      <c r="F23" s="143">
        <v>0.43</v>
      </c>
      <c r="G23" s="134">
        <v>3</v>
      </c>
      <c r="H23" s="144">
        <v>0.9</v>
      </c>
      <c r="I23" s="134" t="s">
        <v>270</v>
      </c>
      <c r="J23" s="134">
        <v>3.67</v>
      </c>
      <c r="K23" s="134"/>
      <c r="L23" s="134">
        <v>3.67</v>
      </c>
      <c r="M23" s="134" t="s">
        <v>157</v>
      </c>
      <c r="N23" s="134">
        <v>4.33</v>
      </c>
      <c r="O23" s="134">
        <v>3.33</v>
      </c>
      <c r="P23" s="134" t="s">
        <v>164</v>
      </c>
      <c r="Q23" s="147" t="s">
        <v>285</v>
      </c>
      <c r="R23" s="137"/>
      <c r="S23" s="137"/>
      <c r="T23" s="137"/>
      <c r="U23" s="137"/>
      <c r="V23" s="137"/>
      <c r="W23" s="137"/>
      <c r="X23" s="137"/>
      <c r="Z23" s="131">
        <v>3.67</v>
      </c>
    </row>
    <row r="24" spans="1:26">
      <c r="A24" s="131" t="s">
        <v>159</v>
      </c>
      <c r="B24" s="131" t="s">
        <v>258</v>
      </c>
      <c r="C24" s="131" t="s">
        <v>283</v>
      </c>
      <c r="D24" s="134" t="s">
        <v>284</v>
      </c>
      <c r="E24" s="142">
        <v>5000000</v>
      </c>
      <c r="F24" s="143">
        <v>0.56100000000000005</v>
      </c>
      <c r="G24" s="134">
        <v>2</v>
      </c>
      <c r="H24" s="144">
        <v>0.85</v>
      </c>
      <c r="I24" s="134" t="s">
        <v>261</v>
      </c>
      <c r="J24" s="134">
        <v>3.67</v>
      </c>
      <c r="K24" s="134">
        <v>3.33</v>
      </c>
      <c r="L24" s="134">
        <v>4</v>
      </c>
      <c r="M24" s="134" t="s">
        <v>108</v>
      </c>
      <c r="N24" s="134">
        <v>4.33</v>
      </c>
      <c r="O24" s="134">
        <v>3</v>
      </c>
      <c r="P24" s="134" t="s">
        <v>110</v>
      </c>
      <c r="Q24" s="147" t="s">
        <v>289</v>
      </c>
      <c r="R24" s="137"/>
      <c r="S24" s="137"/>
      <c r="T24" s="137"/>
      <c r="U24" s="137"/>
      <c r="V24" s="137"/>
      <c r="W24" s="137"/>
      <c r="X24" s="137"/>
      <c r="Z24" s="131">
        <v>3</v>
      </c>
    </row>
    <row r="25" spans="1:26">
      <c r="A25" s="131" t="s">
        <v>286</v>
      </c>
      <c r="B25" s="131" t="s">
        <v>258</v>
      </c>
      <c r="C25" s="131" t="s">
        <v>287</v>
      </c>
      <c r="D25" s="134" t="s">
        <v>288</v>
      </c>
      <c r="E25" s="142">
        <v>7000000</v>
      </c>
      <c r="F25" s="143">
        <v>0.52400000000000002</v>
      </c>
      <c r="G25" s="134">
        <v>2</v>
      </c>
      <c r="H25" s="144">
        <v>1.05</v>
      </c>
      <c r="I25" s="134" t="s">
        <v>261</v>
      </c>
      <c r="J25" s="134">
        <v>4</v>
      </c>
      <c r="K25" s="134">
        <v>3.67</v>
      </c>
      <c r="L25" s="134">
        <v>4</v>
      </c>
      <c r="M25" s="134" t="s">
        <v>157</v>
      </c>
      <c r="N25" s="134">
        <v>3.67</v>
      </c>
      <c r="O25" s="134">
        <v>3.33</v>
      </c>
      <c r="P25" s="134" t="s">
        <v>114</v>
      </c>
      <c r="Q25" s="137">
        <v>0.26</v>
      </c>
      <c r="R25" s="137"/>
      <c r="S25" s="137">
        <v>0.23</v>
      </c>
      <c r="T25" s="137">
        <v>0.3</v>
      </c>
      <c r="U25" s="137"/>
      <c r="V25" s="137">
        <v>0.15</v>
      </c>
      <c r="W25" s="137"/>
      <c r="X25" s="137">
        <v>0.06</v>
      </c>
      <c r="Z25" s="131">
        <v>3.33</v>
      </c>
    </row>
    <row r="26" spans="1:26">
      <c r="A26" s="131" t="s">
        <v>290</v>
      </c>
      <c r="B26" s="131" t="s">
        <v>258</v>
      </c>
      <c r="C26" s="131" t="s">
        <v>291</v>
      </c>
      <c r="D26" s="134" t="s">
        <v>292</v>
      </c>
      <c r="E26" s="142">
        <v>8400000</v>
      </c>
      <c r="F26" s="143">
        <v>0.439</v>
      </c>
      <c r="G26" s="134">
        <v>3</v>
      </c>
      <c r="H26" s="144">
        <v>0.95</v>
      </c>
      <c r="I26" s="134" t="s">
        <v>270</v>
      </c>
      <c r="J26" s="134">
        <v>4</v>
      </c>
      <c r="K26" s="134">
        <v>3</v>
      </c>
      <c r="L26" s="134">
        <v>3.67</v>
      </c>
      <c r="M26" s="134" t="s">
        <v>157</v>
      </c>
      <c r="N26" s="134">
        <v>3.5</v>
      </c>
      <c r="O26" s="134">
        <v>3.33</v>
      </c>
      <c r="P26" s="134" t="s">
        <v>114</v>
      </c>
      <c r="Q26" s="137">
        <v>0.67</v>
      </c>
      <c r="R26" s="137"/>
      <c r="S26" s="137">
        <v>0.01</v>
      </c>
      <c r="T26" s="137">
        <v>0.17</v>
      </c>
      <c r="U26" s="137"/>
      <c r="V26" s="137">
        <v>0.15</v>
      </c>
      <c r="W26" s="137"/>
      <c r="X26" s="137"/>
      <c r="Z26" s="131">
        <v>3.33</v>
      </c>
    </row>
    <row r="27" spans="1:26">
      <c r="A27" s="134" t="s">
        <v>135</v>
      </c>
      <c r="D27" s="134"/>
      <c r="E27" s="142"/>
      <c r="F27" s="143"/>
      <c r="G27" s="233">
        <f>AVERAGE(G16:G26)</f>
        <v>2.5454545454545454</v>
      </c>
      <c r="H27" s="234">
        <f>AVERAGE(H16:H26)</f>
        <v>0.92272727272727273</v>
      </c>
      <c r="I27" s="235" t="s">
        <v>270</v>
      </c>
      <c r="J27" s="134"/>
      <c r="K27" s="134"/>
      <c r="L27" s="234">
        <f>AVERAGE(L16:L26)</f>
        <v>3.7272727272727271</v>
      </c>
      <c r="M27" s="235" t="s">
        <v>157</v>
      </c>
      <c r="N27" s="134"/>
      <c r="O27" s="234">
        <f>AVERAGE(O16:O26)</f>
        <v>3.2718181818181815</v>
      </c>
      <c r="P27" s="235" t="s">
        <v>114</v>
      </c>
      <c r="Q27" s="137"/>
      <c r="R27" s="137"/>
      <c r="S27" s="137"/>
      <c r="T27" s="137"/>
      <c r="U27" s="137"/>
      <c r="V27" s="137"/>
      <c r="W27" s="137"/>
      <c r="X27" s="137"/>
      <c r="Z27" s="234">
        <f>AVERAGE(Z16:Z26)</f>
        <v>3.2718181818181815</v>
      </c>
    </row>
    <row r="28" spans="1:26">
      <c r="D28" s="134"/>
      <c r="E28" s="142"/>
      <c r="F28" s="143"/>
      <c r="G28" s="134"/>
      <c r="H28" s="144"/>
      <c r="I28" s="134"/>
      <c r="J28" s="134"/>
      <c r="K28" s="134"/>
      <c r="L28" s="134"/>
      <c r="M28" s="134"/>
      <c r="N28" s="134"/>
      <c r="O28" s="134"/>
      <c r="P28" s="134"/>
      <c r="Q28" s="137"/>
      <c r="R28" s="137"/>
      <c r="S28" s="137"/>
      <c r="T28" s="137"/>
      <c r="U28" s="137"/>
      <c r="V28" s="137"/>
      <c r="W28" s="137"/>
      <c r="X28" s="137"/>
    </row>
    <row r="29" spans="1:26">
      <c r="A29" s="131" t="s">
        <v>296</v>
      </c>
      <c r="B29" s="131" t="s">
        <v>258</v>
      </c>
      <c r="C29" s="131" t="s">
        <v>519</v>
      </c>
      <c r="D29" s="134" t="s">
        <v>297</v>
      </c>
      <c r="E29" s="142">
        <v>11700000</v>
      </c>
      <c r="F29" s="143">
        <v>0.48</v>
      </c>
      <c r="G29" s="134">
        <v>2</v>
      </c>
      <c r="H29" s="144">
        <v>0.95</v>
      </c>
      <c r="I29" s="134" t="s">
        <v>270</v>
      </c>
      <c r="J29" s="134"/>
      <c r="K29" s="134"/>
      <c r="L29" s="134">
        <v>3.67</v>
      </c>
      <c r="M29" s="134" t="s">
        <v>157</v>
      </c>
      <c r="N29" s="134"/>
      <c r="O29" s="134">
        <v>3.33</v>
      </c>
      <c r="P29" s="134" t="s">
        <v>110</v>
      </c>
      <c r="Q29" s="137">
        <v>0.28999999999999998</v>
      </c>
      <c r="R29" s="137"/>
      <c r="S29" s="137">
        <v>0.23</v>
      </c>
      <c r="T29" s="137">
        <v>0.27</v>
      </c>
      <c r="U29" s="137"/>
      <c r="V29" s="137">
        <v>0.2</v>
      </c>
      <c r="W29" s="137"/>
      <c r="X29" s="137">
        <v>0.01</v>
      </c>
      <c r="Z29" s="131">
        <v>3</v>
      </c>
    </row>
    <row r="30" spans="1:26">
      <c r="A30" s="131" t="s">
        <v>301</v>
      </c>
      <c r="B30" s="131" t="s">
        <v>258</v>
      </c>
      <c r="D30" s="134" t="s">
        <v>302</v>
      </c>
      <c r="E30" s="142">
        <v>11900000</v>
      </c>
      <c r="F30" s="149">
        <v>0.70199999999999996</v>
      </c>
      <c r="G30" s="134">
        <v>3</v>
      </c>
      <c r="H30" s="144">
        <v>0.95</v>
      </c>
      <c r="I30" s="134" t="s">
        <v>270</v>
      </c>
      <c r="J30" s="134"/>
      <c r="K30" s="134"/>
      <c r="L30" s="134">
        <v>3.67</v>
      </c>
      <c r="M30" s="134" t="s">
        <v>157</v>
      </c>
      <c r="N30" s="134"/>
      <c r="O30" s="134">
        <v>3.33</v>
      </c>
      <c r="P30" s="134" t="s">
        <v>110</v>
      </c>
      <c r="Q30" s="137"/>
      <c r="R30" s="137"/>
      <c r="S30" s="137">
        <v>7.0000000000000007E-2</v>
      </c>
      <c r="T30" s="137">
        <v>7.0000000000000007E-2</v>
      </c>
      <c r="U30" s="137">
        <v>0.01</v>
      </c>
      <c r="V30" s="137">
        <v>0.85</v>
      </c>
      <c r="W30" s="137"/>
      <c r="X30" s="137"/>
      <c r="Z30" s="131">
        <v>3</v>
      </c>
    </row>
    <row r="31" spans="1:26">
      <c r="A31" s="131" t="s">
        <v>298</v>
      </c>
      <c r="B31" s="131" t="s">
        <v>258</v>
      </c>
      <c r="C31" s="131" t="s">
        <v>299</v>
      </c>
      <c r="D31" s="134" t="s">
        <v>300</v>
      </c>
      <c r="E31" s="142">
        <v>12600000</v>
      </c>
      <c r="F31" s="150">
        <v>0.45</v>
      </c>
      <c r="G31" s="134">
        <v>2</v>
      </c>
      <c r="H31" s="144">
        <v>0.9</v>
      </c>
      <c r="I31" s="134" t="s">
        <v>261</v>
      </c>
      <c r="J31" s="134">
        <v>4</v>
      </c>
      <c r="K31" s="134">
        <v>3</v>
      </c>
      <c r="L31" s="134">
        <v>4</v>
      </c>
      <c r="M31" s="134" t="s">
        <v>109</v>
      </c>
      <c r="N31" s="134">
        <v>4.33</v>
      </c>
      <c r="O31" s="134">
        <v>3.67</v>
      </c>
      <c r="P31" s="134" t="s">
        <v>110</v>
      </c>
      <c r="Q31" s="137">
        <v>0.11</v>
      </c>
      <c r="R31" s="137"/>
      <c r="S31" s="137">
        <v>0.28000000000000003</v>
      </c>
      <c r="T31" s="137">
        <v>0.33</v>
      </c>
      <c r="U31" s="137"/>
      <c r="V31" s="137">
        <v>0.28000000000000003</v>
      </c>
      <c r="W31" s="137"/>
      <c r="X31" s="137"/>
      <c r="Z31" s="131">
        <v>3</v>
      </c>
    </row>
    <row r="32" spans="1:26">
      <c r="A32" s="131" t="s">
        <v>306</v>
      </c>
      <c r="B32" s="131" t="s">
        <v>258</v>
      </c>
      <c r="C32" s="131" t="s">
        <v>307</v>
      </c>
      <c r="D32" s="134" t="s">
        <v>308</v>
      </c>
      <c r="E32" s="142">
        <v>16700000</v>
      </c>
      <c r="F32" s="149">
        <v>0.33600000000000002</v>
      </c>
      <c r="G32" s="134">
        <v>3</v>
      </c>
      <c r="H32" s="144">
        <v>1</v>
      </c>
      <c r="I32" s="134" t="s">
        <v>270</v>
      </c>
      <c r="J32" s="134">
        <v>3.33</v>
      </c>
      <c r="K32" s="134">
        <v>3</v>
      </c>
      <c r="L32" s="134">
        <v>3.67</v>
      </c>
      <c r="M32" s="134" t="s">
        <v>157</v>
      </c>
      <c r="N32" s="134">
        <v>3.67</v>
      </c>
      <c r="O32" s="134">
        <v>3.33</v>
      </c>
      <c r="P32" s="134" t="s">
        <v>110</v>
      </c>
      <c r="Q32" s="137"/>
      <c r="R32" s="137"/>
      <c r="S32" s="137"/>
      <c r="T32" s="137"/>
      <c r="U32" s="137"/>
      <c r="V32" s="137"/>
      <c r="W32" s="137"/>
      <c r="X32" s="137"/>
      <c r="Z32" s="131">
        <v>3</v>
      </c>
    </row>
    <row r="33" spans="1:26">
      <c r="A33" s="131" t="s">
        <v>293</v>
      </c>
      <c r="B33" s="131" t="s">
        <v>258</v>
      </c>
      <c r="C33" s="131" t="s">
        <v>294</v>
      </c>
      <c r="D33" s="134" t="s">
        <v>295</v>
      </c>
      <c r="E33" s="142">
        <v>17600000</v>
      </c>
      <c r="F33" s="149">
        <v>0.371</v>
      </c>
      <c r="G33" s="134">
        <v>3</v>
      </c>
      <c r="H33" s="144">
        <v>1.1499999999999999</v>
      </c>
      <c r="I33" s="134" t="s">
        <v>270</v>
      </c>
      <c r="J33" s="134">
        <v>3.67</v>
      </c>
      <c r="K33" s="134">
        <v>3</v>
      </c>
      <c r="L33" s="134">
        <v>3.67</v>
      </c>
      <c r="M33" s="134" t="s">
        <v>157</v>
      </c>
      <c r="N33" s="134">
        <v>4.33</v>
      </c>
      <c r="O33" s="134">
        <v>3.33</v>
      </c>
      <c r="P33" s="134" t="s">
        <v>110</v>
      </c>
      <c r="Q33" s="137"/>
      <c r="R33" s="137"/>
      <c r="S33" s="137"/>
      <c r="T33" s="137"/>
      <c r="U33" s="137"/>
      <c r="V33" s="137"/>
      <c r="W33" s="137"/>
      <c r="X33" s="137"/>
      <c r="Z33" s="131">
        <v>3</v>
      </c>
    </row>
    <row r="34" spans="1:26">
      <c r="A34" s="131" t="s">
        <v>312</v>
      </c>
      <c r="B34" s="131" t="s">
        <v>258</v>
      </c>
      <c r="C34" s="131" t="s">
        <v>313</v>
      </c>
      <c r="D34" s="134" t="s">
        <v>314</v>
      </c>
      <c r="E34" s="142">
        <v>19200000</v>
      </c>
      <c r="F34" s="143">
        <v>0.51900000000000002</v>
      </c>
      <c r="G34" s="134">
        <v>3</v>
      </c>
      <c r="H34" s="144">
        <v>1.1000000000000001</v>
      </c>
      <c r="I34" s="134" t="s">
        <v>270</v>
      </c>
      <c r="J34" s="134">
        <v>3.67</v>
      </c>
      <c r="K34" s="134">
        <v>3.33</v>
      </c>
      <c r="L34" s="134">
        <v>3.67</v>
      </c>
      <c r="M34" s="134" t="s">
        <v>109</v>
      </c>
      <c r="N34" s="134">
        <v>4.33</v>
      </c>
      <c r="O34" s="134">
        <v>3.67</v>
      </c>
      <c r="P34" s="134" t="s">
        <v>114</v>
      </c>
      <c r="Q34" s="137"/>
      <c r="R34" s="137"/>
      <c r="S34" s="137"/>
      <c r="T34" s="137">
        <v>0.68</v>
      </c>
      <c r="U34" s="137"/>
      <c r="V34" s="137">
        <v>0.24</v>
      </c>
      <c r="W34" s="137"/>
      <c r="X34" s="137">
        <v>0.08</v>
      </c>
      <c r="Z34" s="131">
        <v>3.33</v>
      </c>
    </row>
    <row r="35" spans="1:26">
      <c r="A35" s="131" t="s">
        <v>329</v>
      </c>
      <c r="B35" s="131" t="s">
        <v>258</v>
      </c>
      <c r="C35" s="131" t="s">
        <v>330</v>
      </c>
      <c r="D35" s="134" t="s">
        <v>331</v>
      </c>
      <c r="E35" s="142">
        <v>19300000</v>
      </c>
      <c r="F35" s="143">
        <v>0.433</v>
      </c>
      <c r="G35" s="134">
        <v>2</v>
      </c>
      <c r="H35" s="144">
        <v>0.95</v>
      </c>
      <c r="I35" s="134" t="s">
        <v>261</v>
      </c>
      <c r="J35" s="134"/>
      <c r="K35" s="134"/>
      <c r="L35" s="134">
        <v>4</v>
      </c>
      <c r="M35" s="134" t="s">
        <v>109</v>
      </c>
      <c r="N35" s="134"/>
      <c r="O35" s="134">
        <v>3.67</v>
      </c>
      <c r="P35" s="134" t="s">
        <v>110</v>
      </c>
      <c r="Q35" s="137">
        <v>0.44</v>
      </c>
      <c r="R35" s="137"/>
      <c r="S35" s="137"/>
      <c r="T35" s="137">
        <v>0.26</v>
      </c>
      <c r="U35" s="137"/>
      <c r="V35" s="137">
        <v>0.3</v>
      </c>
      <c r="W35" s="137"/>
      <c r="X35" s="137"/>
      <c r="Z35" s="131">
        <v>3</v>
      </c>
    </row>
    <row r="36" spans="1:26">
      <c r="A36" s="134" t="s">
        <v>135</v>
      </c>
      <c r="D36" s="134"/>
      <c r="E36" s="142"/>
      <c r="F36" s="143"/>
      <c r="G36" s="233">
        <f>AVERAGE(G29:G35)</f>
        <v>2.5714285714285716</v>
      </c>
      <c r="H36" s="234">
        <f>AVERAGE(H29:H35)</f>
        <v>0.99999999999999989</v>
      </c>
      <c r="I36" s="235" t="s">
        <v>270</v>
      </c>
      <c r="J36" s="134"/>
      <c r="K36" s="134"/>
      <c r="L36" s="234">
        <f>AVERAGE(L29:L35)</f>
        <v>3.7642857142857147</v>
      </c>
      <c r="M36" s="235" t="s">
        <v>520</v>
      </c>
      <c r="N36" s="134"/>
      <c r="O36" s="234">
        <f>AVERAGE(O29:O35)</f>
        <v>3.4757142857142864</v>
      </c>
      <c r="P36" s="235" t="s">
        <v>110</v>
      </c>
      <c r="Q36" s="137"/>
      <c r="R36" s="137"/>
      <c r="S36" s="137"/>
      <c r="T36" s="137"/>
      <c r="U36" s="137"/>
      <c r="V36" s="137"/>
      <c r="W36" s="137"/>
      <c r="X36" s="137"/>
      <c r="Z36" s="234">
        <f>AVERAGE(Z29:Z35)</f>
        <v>3.0471428571428567</v>
      </c>
    </row>
    <row r="37" spans="1:26">
      <c r="D37" s="134"/>
      <c r="E37" s="142"/>
      <c r="F37" s="143"/>
      <c r="G37" s="134"/>
      <c r="H37" s="144"/>
      <c r="I37" s="134"/>
      <c r="J37" s="134"/>
      <c r="K37" s="134"/>
      <c r="L37" s="134"/>
      <c r="M37" s="134"/>
      <c r="N37" s="134"/>
      <c r="O37" s="134"/>
      <c r="P37" s="134"/>
      <c r="Q37" s="137"/>
      <c r="R37" s="137"/>
      <c r="S37" s="137"/>
      <c r="T37" s="137"/>
      <c r="U37" s="137"/>
      <c r="V37" s="137"/>
      <c r="W37" s="137"/>
      <c r="X37" s="137"/>
    </row>
    <row r="38" spans="1:26">
      <c r="A38" s="131" t="s">
        <v>309</v>
      </c>
      <c r="B38" s="131" t="s">
        <v>258</v>
      </c>
      <c r="C38" s="131" t="s">
        <v>310</v>
      </c>
      <c r="D38" s="134" t="s">
        <v>311</v>
      </c>
      <c r="E38" s="142">
        <v>20400000</v>
      </c>
      <c r="F38" s="143">
        <v>0.434</v>
      </c>
      <c r="G38" s="134">
        <v>1</v>
      </c>
      <c r="H38" s="144">
        <v>0.9</v>
      </c>
      <c r="I38" s="134" t="s">
        <v>261</v>
      </c>
      <c r="J38" s="134">
        <v>3.67</v>
      </c>
      <c r="K38" s="134">
        <v>3</v>
      </c>
      <c r="L38" s="134">
        <v>4</v>
      </c>
      <c r="M38" s="134" t="s">
        <v>157</v>
      </c>
      <c r="N38" s="134">
        <v>3.67</v>
      </c>
      <c r="O38" s="134">
        <v>3.33</v>
      </c>
      <c r="P38" s="134" t="s">
        <v>114</v>
      </c>
      <c r="Q38" s="137"/>
      <c r="R38" s="137"/>
      <c r="S38" s="137"/>
      <c r="T38" s="137"/>
      <c r="U38" s="137"/>
      <c r="V38" s="137"/>
      <c r="W38" s="137"/>
      <c r="X38" s="137"/>
      <c r="Z38" s="131">
        <v>3.33</v>
      </c>
    </row>
    <row r="39" spans="1:26">
      <c r="A39" s="131" t="s">
        <v>303</v>
      </c>
      <c r="B39" s="131" t="s">
        <v>258</v>
      </c>
      <c r="C39" s="131" t="s">
        <v>304</v>
      </c>
      <c r="D39" s="134" t="s">
        <v>305</v>
      </c>
      <c r="E39" s="142">
        <v>21100000</v>
      </c>
      <c r="F39" s="149">
        <v>0.32400000000000001</v>
      </c>
      <c r="G39" s="134">
        <v>3</v>
      </c>
      <c r="H39" s="144">
        <v>0.9</v>
      </c>
      <c r="I39" s="134" t="s">
        <v>282</v>
      </c>
      <c r="J39" s="134">
        <v>3.33</v>
      </c>
      <c r="K39" s="134">
        <v>3.33</v>
      </c>
      <c r="L39" s="134">
        <v>3.33</v>
      </c>
      <c r="M39" s="134" t="s">
        <v>158</v>
      </c>
      <c r="N39" s="134">
        <v>3.5</v>
      </c>
      <c r="O39" s="134">
        <v>3.33</v>
      </c>
      <c r="P39" s="134" t="s">
        <v>521</v>
      </c>
      <c r="Q39" s="137"/>
      <c r="R39" s="137">
        <v>0.54</v>
      </c>
      <c r="S39" s="137"/>
      <c r="T39" s="137"/>
      <c r="U39" s="137"/>
      <c r="V39" s="137">
        <v>0.46</v>
      </c>
      <c r="W39" s="137"/>
      <c r="X39" s="137"/>
      <c r="Z39" s="131">
        <v>2</v>
      </c>
    </row>
    <row r="40" spans="1:26">
      <c r="A40" s="131" t="s">
        <v>175</v>
      </c>
      <c r="B40" s="131" t="s">
        <v>258</v>
      </c>
      <c r="D40" s="134" t="s">
        <v>315</v>
      </c>
      <c r="E40" s="142">
        <v>21500000</v>
      </c>
      <c r="F40" s="149">
        <v>0.35199999999999998</v>
      </c>
      <c r="G40" s="134">
        <v>2</v>
      </c>
      <c r="H40" s="144">
        <v>0.95</v>
      </c>
      <c r="I40" s="134" t="s">
        <v>270</v>
      </c>
      <c r="J40" s="134">
        <v>3.67</v>
      </c>
      <c r="K40" s="134">
        <v>4</v>
      </c>
      <c r="L40" s="134">
        <v>3.67</v>
      </c>
      <c r="M40" s="134" t="s">
        <v>157</v>
      </c>
      <c r="N40" s="134">
        <v>3.67</v>
      </c>
      <c r="O40" s="134">
        <v>3.33</v>
      </c>
      <c r="P40" s="134" t="s">
        <v>110</v>
      </c>
      <c r="Q40" s="137">
        <v>0.28000000000000003</v>
      </c>
      <c r="R40" s="137"/>
      <c r="S40" s="137">
        <v>0.13</v>
      </c>
      <c r="T40" s="137"/>
      <c r="U40" s="137">
        <v>0.36</v>
      </c>
      <c r="V40" s="137">
        <v>0.23</v>
      </c>
      <c r="W40" s="137"/>
      <c r="X40" s="137"/>
      <c r="Z40" s="131">
        <v>3</v>
      </c>
    </row>
    <row r="41" spans="1:26">
      <c r="A41" s="131" t="s">
        <v>318</v>
      </c>
      <c r="B41" s="131" t="s">
        <v>258</v>
      </c>
      <c r="C41" s="131" t="s">
        <v>319</v>
      </c>
      <c r="D41" s="134" t="s">
        <v>320</v>
      </c>
      <c r="E41" s="142">
        <v>21600000</v>
      </c>
      <c r="F41" s="149">
        <v>0.37</v>
      </c>
      <c r="G41" s="134">
        <v>2</v>
      </c>
      <c r="H41" s="144">
        <v>1</v>
      </c>
      <c r="I41" s="134" t="s">
        <v>261</v>
      </c>
      <c r="J41" s="134">
        <v>3.67</v>
      </c>
      <c r="K41" s="134">
        <v>3.33</v>
      </c>
      <c r="L41" s="134">
        <v>4</v>
      </c>
      <c r="M41" s="134" t="s">
        <v>157</v>
      </c>
      <c r="N41" s="134">
        <v>4.33</v>
      </c>
      <c r="O41" s="134">
        <v>3.33</v>
      </c>
      <c r="P41" s="134" t="s">
        <v>110</v>
      </c>
      <c r="Q41" s="137">
        <v>0.48</v>
      </c>
      <c r="R41" s="137"/>
      <c r="S41" s="137">
        <v>0.12</v>
      </c>
      <c r="T41" s="137"/>
      <c r="U41" s="137"/>
      <c r="V41" s="137">
        <v>0.4</v>
      </c>
      <c r="W41" s="137"/>
      <c r="X41" s="137"/>
      <c r="Z41" s="131">
        <v>3</v>
      </c>
    </row>
    <row r="42" spans="1:26">
      <c r="A42" s="131" t="s">
        <v>332</v>
      </c>
      <c r="B42" s="131" t="s">
        <v>258</v>
      </c>
      <c r="C42" s="131" t="s">
        <v>333</v>
      </c>
      <c r="D42" s="134" t="s">
        <v>334</v>
      </c>
      <c r="E42" s="142">
        <v>25900000</v>
      </c>
      <c r="F42" s="143">
        <v>0.44400000000000001</v>
      </c>
      <c r="G42" s="134">
        <v>1</v>
      </c>
      <c r="H42" s="144">
        <v>0.85</v>
      </c>
      <c r="I42" s="134" t="s">
        <v>265</v>
      </c>
      <c r="J42" s="134">
        <v>4</v>
      </c>
      <c r="K42" s="134">
        <v>4</v>
      </c>
      <c r="L42" s="134">
        <v>4.33</v>
      </c>
      <c r="M42" s="134" t="s">
        <v>109</v>
      </c>
      <c r="N42" s="134">
        <v>4.33</v>
      </c>
      <c r="O42" s="134">
        <v>3.67</v>
      </c>
      <c r="P42" s="134" t="s">
        <v>114</v>
      </c>
      <c r="Q42" s="137">
        <v>0.04</v>
      </c>
      <c r="R42" s="137"/>
      <c r="S42" s="137">
        <v>0.69</v>
      </c>
      <c r="T42" s="137">
        <v>0.22</v>
      </c>
      <c r="U42" s="137"/>
      <c r="V42" s="137">
        <v>0.05</v>
      </c>
      <c r="W42" s="137"/>
      <c r="X42" s="137"/>
      <c r="Z42" s="131">
        <v>3.33</v>
      </c>
    </row>
    <row r="43" spans="1:26">
      <c r="A43" s="131" t="s">
        <v>321</v>
      </c>
      <c r="B43" s="131" t="s">
        <v>258</v>
      </c>
      <c r="D43" s="134" t="s">
        <v>322</v>
      </c>
      <c r="E43" s="142">
        <v>27100000</v>
      </c>
      <c r="F43" s="143">
        <v>0.41499999999999998</v>
      </c>
      <c r="G43" s="134">
        <v>2</v>
      </c>
      <c r="H43" s="144">
        <v>0.7</v>
      </c>
      <c r="I43" s="134" t="s">
        <v>270</v>
      </c>
      <c r="J43" s="134"/>
      <c r="K43" s="134"/>
      <c r="L43" s="134">
        <v>3.67</v>
      </c>
      <c r="M43" s="134" t="s">
        <v>109</v>
      </c>
      <c r="N43" s="134"/>
      <c r="O43" s="134">
        <v>3.67</v>
      </c>
      <c r="P43" s="134" t="s">
        <v>174</v>
      </c>
      <c r="Q43" s="137"/>
      <c r="R43" s="137"/>
      <c r="S43" s="137"/>
      <c r="T43" s="137"/>
      <c r="U43" s="137"/>
      <c r="V43" s="137"/>
      <c r="W43" s="137"/>
      <c r="X43" s="137"/>
      <c r="Z43" s="131">
        <v>2.67</v>
      </c>
    </row>
    <row r="44" spans="1:26">
      <c r="A44" s="131" t="s">
        <v>172</v>
      </c>
      <c r="B44" s="131" t="s">
        <v>258</v>
      </c>
      <c r="C44" s="131" t="s">
        <v>316</v>
      </c>
      <c r="D44" s="134" t="s">
        <v>317</v>
      </c>
      <c r="E44" s="142">
        <v>28100000</v>
      </c>
      <c r="F44" s="149">
        <v>0.30599999999999999</v>
      </c>
      <c r="G44" s="134">
        <v>3</v>
      </c>
      <c r="H44" s="144">
        <v>1</v>
      </c>
      <c r="I44" s="134" t="s">
        <v>270</v>
      </c>
      <c r="J44" s="134">
        <v>3.67</v>
      </c>
      <c r="K44" s="134">
        <v>3</v>
      </c>
      <c r="L44" s="134">
        <v>3.67</v>
      </c>
      <c r="M44" s="134" t="s">
        <v>108</v>
      </c>
      <c r="N44" s="134">
        <v>3.67</v>
      </c>
      <c r="O44" s="134">
        <v>3</v>
      </c>
      <c r="P44" s="134" t="s">
        <v>110</v>
      </c>
      <c r="Q44" s="137">
        <v>0.44</v>
      </c>
      <c r="R44" s="137"/>
      <c r="S44" s="137">
        <v>0.23</v>
      </c>
      <c r="T44" s="137"/>
      <c r="U44" s="137"/>
      <c r="V44" s="137">
        <v>0.28000000000000003</v>
      </c>
      <c r="W44" s="137">
        <v>0.05</v>
      </c>
      <c r="X44" s="137"/>
      <c r="Z44" s="131">
        <v>3</v>
      </c>
    </row>
    <row r="45" spans="1:26">
      <c r="A45" s="131" t="s">
        <v>326</v>
      </c>
      <c r="B45" s="131" t="s">
        <v>258</v>
      </c>
      <c r="C45" s="131" t="s">
        <v>327</v>
      </c>
      <c r="D45" s="134" t="s">
        <v>328</v>
      </c>
      <c r="E45" s="142">
        <v>28900000</v>
      </c>
      <c r="F45" s="143">
        <v>0.45400000000000001</v>
      </c>
      <c r="G45" s="134">
        <v>1</v>
      </c>
      <c r="H45" s="144">
        <v>0.95</v>
      </c>
      <c r="I45" s="134" t="s">
        <v>265</v>
      </c>
      <c r="J45" s="134">
        <v>4.33</v>
      </c>
      <c r="K45" s="134">
        <v>3.33</v>
      </c>
      <c r="L45" s="134">
        <v>4.33</v>
      </c>
      <c r="M45" s="134" t="s">
        <v>157</v>
      </c>
      <c r="N45" s="134">
        <v>4.33</v>
      </c>
      <c r="O45" s="134">
        <v>3.33</v>
      </c>
      <c r="P45" s="134" t="s">
        <v>110</v>
      </c>
      <c r="Q45" s="137"/>
      <c r="R45" s="137"/>
      <c r="S45" s="137"/>
      <c r="T45" s="137"/>
      <c r="U45" s="137"/>
      <c r="V45" s="137"/>
      <c r="W45" s="137"/>
      <c r="X45" s="137"/>
      <c r="Z45" s="131">
        <v>3</v>
      </c>
    </row>
    <row r="46" spans="1:26">
      <c r="A46" s="134" t="s">
        <v>135</v>
      </c>
      <c r="D46" s="134"/>
      <c r="E46" s="142"/>
      <c r="F46" s="143"/>
      <c r="G46" s="236">
        <f>AVERAGE(G38:G45)</f>
        <v>1.875</v>
      </c>
      <c r="H46" s="237">
        <f>AVERAGE(H38:H45)</f>
        <v>0.90625</v>
      </c>
      <c r="I46" s="235" t="s">
        <v>522</v>
      </c>
      <c r="J46" s="134"/>
      <c r="K46" s="134"/>
      <c r="L46" s="237">
        <f>AVERAGE(L38:L45)</f>
        <v>3.875</v>
      </c>
      <c r="M46" s="235" t="s">
        <v>157</v>
      </c>
      <c r="N46" s="134"/>
      <c r="O46" s="237">
        <f>AVERAGE(O38:O45)</f>
        <v>3.3737500000000002</v>
      </c>
      <c r="P46" s="235" t="s">
        <v>110</v>
      </c>
      <c r="Q46" s="137"/>
      <c r="R46" s="137"/>
      <c r="S46" s="137"/>
      <c r="T46" s="137"/>
      <c r="U46" s="137"/>
      <c r="V46" s="137"/>
      <c r="W46" s="137"/>
      <c r="X46" s="137"/>
      <c r="Z46" s="237">
        <f>AVERAGE(Z38:Z45)</f>
        <v>2.9162499999999998</v>
      </c>
    </row>
    <row r="47" spans="1:26">
      <c r="D47" s="134"/>
      <c r="E47" s="142"/>
      <c r="F47" s="143"/>
      <c r="G47" s="134"/>
      <c r="H47" s="144"/>
      <c r="I47" s="134"/>
      <c r="J47" s="134"/>
      <c r="K47" s="134"/>
      <c r="L47" s="134"/>
      <c r="M47" s="134"/>
      <c r="N47" s="134"/>
      <c r="O47" s="134"/>
      <c r="P47" s="134"/>
      <c r="Q47" s="137"/>
      <c r="R47" s="137"/>
      <c r="S47" s="137"/>
      <c r="T47" s="137"/>
      <c r="U47" s="137"/>
      <c r="V47" s="137"/>
      <c r="W47" s="137"/>
      <c r="X47" s="137"/>
    </row>
    <row r="48" spans="1:26">
      <c r="A48" s="131" t="s">
        <v>323</v>
      </c>
      <c r="B48" s="131" t="s">
        <v>258</v>
      </c>
      <c r="C48" s="131" t="s">
        <v>324</v>
      </c>
      <c r="D48" s="134" t="s">
        <v>325</v>
      </c>
      <c r="E48" s="142">
        <v>31300000</v>
      </c>
      <c r="F48" s="143">
        <v>0.50700000000000001</v>
      </c>
      <c r="G48" s="134">
        <v>1</v>
      </c>
      <c r="H48" s="144">
        <v>0.8</v>
      </c>
      <c r="I48" s="134" t="s">
        <v>265</v>
      </c>
      <c r="J48" s="134">
        <v>4.33</v>
      </c>
      <c r="K48" s="134">
        <v>3.33</v>
      </c>
      <c r="L48" s="134">
        <v>4.33</v>
      </c>
      <c r="M48" s="134" t="s">
        <v>109</v>
      </c>
      <c r="N48" s="134">
        <v>4.33</v>
      </c>
      <c r="O48" s="134">
        <v>3.67</v>
      </c>
      <c r="P48" s="134" t="s">
        <v>114</v>
      </c>
      <c r="Q48" s="137"/>
      <c r="R48" s="137"/>
      <c r="S48" s="137">
        <v>0.09</v>
      </c>
      <c r="T48" s="137">
        <v>0.23</v>
      </c>
      <c r="U48" s="137">
        <v>0.05</v>
      </c>
      <c r="V48" s="137">
        <v>0.63</v>
      </c>
      <c r="W48" s="137"/>
      <c r="X48" s="137"/>
      <c r="Z48" s="131">
        <v>3.33</v>
      </c>
    </row>
    <row r="49" spans="1:26">
      <c r="A49" s="131" t="s">
        <v>342</v>
      </c>
      <c r="B49" s="131" t="s">
        <v>258</v>
      </c>
      <c r="C49" s="131" t="s">
        <v>343</v>
      </c>
      <c r="D49" s="134" t="s">
        <v>344</v>
      </c>
      <c r="E49" s="142">
        <v>35100000</v>
      </c>
      <c r="F49" s="143">
        <v>0.40200000000000002</v>
      </c>
      <c r="G49" s="134">
        <v>2</v>
      </c>
      <c r="H49" s="144" t="s">
        <v>367</v>
      </c>
      <c r="I49" s="134" t="s">
        <v>270</v>
      </c>
      <c r="J49" s="134">
        <v>3.67</v>
      </c>
      <c r="K49" s="134">
        <v>3.33</v>
      </c>
      <c r="L49" s="134">
        <v>3.67</v>
      </c>
      <c r="M49" s="134" t="s">
        <v>157</v>
      </c>
      <c r="N49" s="134">
        <v>3.67</v>
      </c>
      <c r="O49" s="134">
        <v>3.33</v>
      </c>
      <c r="P49" s="134" t="s">
        <v>110</v>
      </c>
      <c r="Q49" s="147" t="s">
        <v>341</v>
      </c>
      <c r="R49" s="137"/>
      <c r="S49" s="137"/>
      <c r="T49" s="137"/>
      <c r="U49" s="137"/>
      <c r="V49" s="137"/>
      <c r="W49" s="137"/>
      <c r="X49" s="137"/>
      <c r="Z49" s="131">
        <v>3</v>
      </c>
    </row>
    <row r="50" spans="1:26">
      <c r="A50" s="131" t="s">
        <v>336</v>
      </c>
      <c r="B50" s="131" t="s">
        <v>258</v>
      </c>
      <c r="C50" s="131" t="s">
        <v>337</v>
      </c>
      <c r="D50" s="134" t="s">
        <v>338</v>
      </c>
      <c r="E50" s="142">
        <v>35100000</v>
      </c>
      <c r="F50" s="143">
        <v>0.42199999999999999</v>
      </c>
      <c r="G50" s="134">
        <v>2</v>
      </c>
      <c r="H50" s="144">
        <v>0.85</v>
      </c>
      <c r="I50" s="134" t="s">
        <v>261</v>
      </c>
      <c r="J50" s="134">
        <v>3.67</v>
      </c>
      <c r="K50" s="134">
        <v>3.33</v>
      </c>
      <c r="L50" s="134">
        <v>4</v>
      </c>
      <c r="M50" s="134" t="s">
        <v>109</v>
      </c>
      <c r="N50" s="134">
        <v>4.33</v>
      </c>
      <c r="O50" s="134">
        <v>3.67</v>
      </c>
      <c r="P50" s="134" t="s">
        <v>114</v>
      </c>
      <c r="Q50" s="137">
        <v>0.31</v>
      </c>
      <c r="R50" s="137"/>
      <c r="S50" s="137">
        <v>0.2</v>
      </c>
      <c r="T50" s="137">
        <v>0.27</v>
      </c>
      <c r="U50" s="137"/>
      <c r="V50" s="137">
        <v>0.22</v>
      </c>
      <c r="W50" s="137"/>
      <c r="X50" s="137"/>
      <c r="Z50" s="131">
        <v>3.33</v>
      </c>
    </row>
    <row r="51" spans="1:26">
      <c r="A51" s="131" t="s">
        <v>348</v>
      </c>
      <c r="B51" s="131" t="s">
        <v>258</v>
      </c>
      <c r="C51" s="131" t="s">
        <v>349</v>
      </c>
      <c r="D51" s="134" t="s">
        <v>350</v>
      </c>
      <c r="E51" s="142">
        <v>38000000</v>
      </c>
      <c r="F51" s="149">
        <v>0.39100000000000001</v>
      </c>
      <c r="G51" s="134">
        <v>3</v>
      </c>
      <c r="H51" s="144">
        <v>0.9</v>
      </c>
      <c r="I51" s="134" t="s">
        <v>270</v>
      </c>
      <c r="J51" s="134">
        <v>3.67</v>
      </c>
      <c r="K51" s="134">
        <v>3.33</v>
      </c>
      <c r="L51" s="134">
        <v>3.67</v>
      </c>
      <c r="M51" s="134" t="s">
        <v>157</v>
      </c>
      <c r="N51" s="134">
        <v>4.33</v>
      </c>
      <c r="O51" s="134">
        <v>3.33</v>
      </c>
      <c r="P51" s="134" t="s">
        <v>110</v>
      </c>
      <c r="Q51" s="137">
        <v>0.19</v>
      </c>
      <c r="R51" s="137"/>
      <c r="S51" s="137">
        <v>0.23</v>
      </c>
      <c r="T51" s="137"/>
      <c r="U51" s="137">
        <v>7.0000000000000007E-2</v>
      </c>
      <c r="V51" s="137">
        <v>0.43</v>
      </c>
      <c r="W51" s="137">
        <v>0.08</v>
      </c>
      <c r="X51" s="137"/>
      <c r="Z51" s="131">
        <v>3</v>
      </c>
    </row>
    <row r="52" spans="1:26">
      <c r="A52" s="131" t="s">
        <v>523</v>
      </c>
      <c r="C52" s="131" t="s">
        <v>360</v>
      </c>
      <c r="D52" s="134"/>
      <c r="E52" s="142">
        <v>38500000</v>
      </c>
      <c r="F52" s="143">
        <v>0.32200000000000001</v>
      </c>
      <c r="G52" s="134">
        <v>3</v>
      </c>
      <c r="H52" s="144">
        <v>1.1000000000000001</v>
      </c>
      <c r="I52" s="134" t="s">
        <v>270</v>
      </c>
      <c r="J52" s="134">
        <v>3.33</v>
      </c>
      <c r="K52" s="134">
        <v>3</v>
      </c>
      <c r="L52" s="134">
        <v>3.67</v>
      </c>
      <c r="M52" s="134" t="s">
        <v>524</v>
      </c>
      <c r="N52" s="134">
        <v>3.5</v>
      </c>
      <c r="O52" s="134">
        <v>3.67</v>
      </c>
      <c r="P52" s="134" t="s">
        <v>525</v>
      </c>
      <c r="Q52" s="137"/>
      <c r="R52" s="137"/>
      <c r="S52" s="137"/>
      <c r="T52" s="137"/>
      <c r="U52" s="137"/>
      <c r="V52" s="137"/>
      <c r="W52" s="137"/>
      <c r="X52" s="137"/>
      <c r="Z52" s="131">
        <v>2</v>
      </c>
    </row>
    <row r="53" spans="1:26">
      <c r="A53" s="131" t="s">
        <v>345</v>
      </c>
      <c r="B53" s="131" t="s">
        <v>258</v>
      </c>
      <c r="C53" s="131" t="s">
        <v>346</v>
      </c>
      <c r="D53" s="134" t="s">
        <v>347</v>
      </c>
      <c r="E53" s="142">
        <v>41300000</v>
      </c>
      <c r="F53" s="143">
        <v>0.42</v>
      </c>
      <c r="G53" s="134">
        <v>1</v>
      </c>
      <c r="H53" s="144">
        <v>0.8</v>
      </c>
      <c r="I53" s="134" t="s">
        <v>265</v>
      </c>
      <c r="J53" s="134">
        <v>3.67</v>
      </c>
      <c r="K53" s="134">
        <v>3</v>
      </c>
      <c r="L53" s="134">
        <v>4.33</v>
      </c>
      <c r="M53" s="134" t="s">
        <v>109</v>
      </c>
      <c r="N53" s="134">
        <v>3.5</v>
      </c>
      <c r="O53" s="134">
        <v>3.67</v>
      </c>
      <c r="P53" s="134" t="s">
        <v>110</v>
      </c>
      <c r="Q53" s="137">
        <v>0.56999999999999995</v>
      </c>
      <c r="R53" s="137">
        <v>6.0999999999999999E-2</v>
      </c>
      <c r="S53" s="137">
        <v>6.0999999999999999E-2</v>
      </c>
      <c r="T53" s="137">
        <v>0.3</v>
      </c>
      <c r="U53" s="137"/>
      <c r="V53" s="137"/>
      <c r="W53" s="137"/>
      <c r="X53" s="137">
        <v>5.0000000000000001E-3</v>
      </c>
      <c r="Z53" s="131">
        <v>3</v>
      </c>
    </row>
    <row r="54" spans="1:26">
      <c r="A54" s="131" t="s">
        <v>180</v>
      </c>
      <c r="B54" s="131" t="s">
        <v>258</v>
      </c>
      <c r="C54" s="131" t="s">
        <v>339</v>
      </c>
      <c r="D54" s="134" t="s">
        <v>340</v>
      </c>
      <c r="E54" s="142">
        <v>48400000</v>
      </c>
      <c r="F54" s="143">
        <v>0.50700000000000001</v>
      </c>
      <c r="G54" s="134">
        <v>2</v>
      </c>
      <c r="H54" s="144">
        <v>1</v>
      </c>
      <c r="I54" s="134" t="s">
        <v>261</v>
      </c>
      <c r="J54" s="134">
        <v>4</v>
      </c>
      <c r="K54" s="134">
        <v>3.33</v>
      </c>
      <c r="L54" s="134">
        <v>4</v>
      </c>
      <c r="M54" s="134" t="s">
        <v>157</v>
      </c>
      <c r="N54" s="134">
        <v>4.5</v>
      </c>
      <c r="O54" s="134">
        <v>3.33</v>
      </c>
      <c r="P54" s="134" t="s">
        <v>110</v>
      </c>
      <c r="Q54" s="147" t="s">
        <v>289</v>
      </c>
      <c r="R54" s="137"/>
      <c r="S54" s="137"/>
      <c r="T54" s="137"/>
      <c r="U54" s="137"/>
      <c r="V54" s="137"/>
      <c r="W54" s="137"/>
      <c r="X54" s="137"/>
      <c r="Z54" s="131">
        <v>3</v>
      </c>
    </row>
    <row r="55" spans="1:26">
      <c r="A55" s="131" t="s">
        <v>354</v>
      </c>
      <c r="B55" s="131" t="s">
        <v>258</v>
      </c>
      <c r="C55" s="131" t="s">
        <v>355</v>
      </c>
      <c r="D55" s="134" t="s">
        <v>356</v>
      </c>
      <c r="E55" s="142">
        <v>73800000</v>
      </c>
      <c r="F55" s="143">
        <v>0.42499999999999999</v>
      </c>
      <c r="G55" s="134">
        <v>2</v>
      </c>
      <c r="H55" s="144">
        <v>0.9</v>
      </c>
      <c r="I55" s="134" t="s">
        <v>261</v>
      </c>
      <c r="J55" s="134">
        <v>4</v>
      </c>
      <c r="K55" s="134">
        <v>3</v>
      </c>
      <c r="L55" s="134">
        <v>4</v>
      </c>
      <c r="M55" s="134" t="s">
        <v>157</v>
      </c>
      <c r="N55" s="134">
        <v>3.67</v>
      </c>
      <c r="O55" s="134">
        <v>3.33</v>
      </c>
      <c r="P55" s="134" t="s">
        <v>110</v>
      </c>
      <c r="Q55" s="137">
        <v>0.32</v>
      </c>
      <c r="R55" s="137">
        <v>0.22</v>
      </c>
      <c r="S55" s="137">
        <v>0.22</v>
      </c>
      <c r="T55" s="137">
        <v>0.15</v>
      </c>
      <c r="U55" s="137">
        <v>0.03</v>
      </c>
      <c r="V55" s="137">
        <v>0.06</v>
      </c>
      <c r="W55" s="137"/>
      <c r="X55" s="137"/>
      <c r="Z55" s="131">
        <v>3</v>
      </c>
    </row>
    <row r="56" spans="1:26">
      <c r="A56" s="131" t="s">
        <v>351</v>
      </c>
      <c r="B56" s="131" t="s">
        <v>258</v>
      </c>
      <c r="C56" s="131" t="s">
        <v>352</v>
      </c>
      <c r="D56" s="134" t="s">
        <v>353</v>
      </c>
      <c r="E56" s="142">
        <v>75500000</v>
      </c>
      <c r="F56" s="149">
        <v>0.36499999999999999</v>
      </c>
      <c r="G56" s="134">
        <v>2</v>
      </c>
      <c r="H56" s="144">
        <v>0.95</v>
      </c>
      <c r="I56" s="134" t="s">
        <v>261</v>
      </c>
      <c r="J56" s="134">
        <v>4</v>
      </c>
      <c r="K56" s="134">
        <v>3.67</v>
      </c>
      <c r="L56" s="134">
        <v>4</v>
      </c>
      <c r="M56" s="134" t="s">
        <v>157</v>
      </c>
      <c r="N56" s="134">
        <v>4.5</v>
      </c>
      <c r="O56" s="134">
        <v>3.33</v>
      </c>
      <c r="P56" s="134" t="s">
        <v>110</v>
      </c>
      <c r="Q56" s="137">
        <v>0.56000000000000005</v>
      </c>
      <c r="R56" s="137"/>
      <c r="S56" s="137">
        <v>0.09</v>
      </c>
      <c r="T56" s="137"/>
      <c r="U56" s="137">
        <v>0.03</v>
      </c>
      <c r="V56" s="137">
        <v>0.31</v>
      </c>
      <c r="W56" s="137">
        <v>0.04</v>
      </c>
      <c r="X56" s="137"/>
      <c r="Z56" s="131">
        <v>3</v>
      </c>
    </row>
    <row r="57" spans="1:26">
      <c r="A57" s="131" t="s">
        <v>357</v>
      </c>
      <c r="B57" s="131" t="s">
        <v>258</v>
      </c>
      <c r="C57" s="131" t="s">
        <v>358</v>
      </c>
      <c r="D57" s="134" t="s">
        <v>359</v>
      </c>
      <c r="E57" s="142">
        <v>122000000</v>
      </c>
      <c r="F57" s="143">
        <v>0.41499999999999998</v>
      </c>
      <c r="G57" s="134">
        <v>2</v>
      </c>
      <c r="H57" s="144">
        <v>1</v>
      </c>
      <c r="I57" s="134" t="s">
        <v>261</v>
      </c>
      <c r="J57" s="134">
        <v>4</v>
      </c>
      <c r="K57" s="134">
        <v>4</v>
      </c>
      <c r="L57" s="134">
        <v>4</v>
      </c>
      <c r="M57" s="134" t="s">
        <v>109</v>
      </c>
      <c r="N57" s="134">
        <v>4.33</v>
      </c>
      <c r="O57" s="134">
        <v>3.67</v>
      </c>
      <c r="P57" s="134" t="s">
        <v>114</v>
      </c>
      <c r="Q57" s="137"/>
      <c r="R57" s="137"/>
      <c r="S57" s="137"/>
      <c r="T57" s="137"/>
      <c r="U57" s="137"/>
      <c r="V57" s="137"/>
      <c r="W57" s="137"/>
      <c r="X57" s="137"/>
      <c r="Z57" s="131">
        <v>3.33</v>
      </c>
    </row>
    <row r="58" spans="1:26">
      <c r="A58" s="134" t="s">
        <v>135</v>
      </c>
      <c r="E58" s="142"/>
      <c r="G58" s="233">
        <f>AVERAGE(G48:G57)</f>
        <v>2</v>
      </c>
      <c r="H58" s="234">
        <f>AVERAGE(H48:H57)</f>
        <v>0.92222222222222228</v>
      </c>
      <c r="I58" s="235" t="s">
        <v>261</v>
      </c>
      <c r="L58" s="234">
        <f>AVERAGE(L48:L57)</f>
        <v>3.9670000000000001</v>
      </c>
      <c r="M58" s="235" t="s">
        <v>520</v>
      </c>
      <c r="O58" s="234">
        <f>AVERAGE(O48:O57)</f>
        <v>3.5</v>
      </c>
      <c r="P58" s="235" t="s">
        <v>110</v>
      </c>
      <c r="W58" s="137"/>
      <c r="X58" s="137"/>
      <c r="Z58" s="234">
        <f>AVERAGE(Z48:Z57)</f>
        <v>2.9990000000000001</v>
      </c>
    </row>
    <row r="59" spans="1:26" hidden="1">
      <c r="A59" s="131" t="s">
        <v>135</v>
      </c>
      <c r="E59" s="152"/>
      <c r="G59" s="148">
        <f>AVERAGE(G15:G57)</f>
        <v>2.256202131202131</v>
      </c>
      <c r="H59" s="144">
        <f>AVERAGE(H15:H57)</f>
        <v>0.93497308612440178</v>
      </c>
      <c r="I59" s="134" t="s">
        <v>270</v>
      </c>
      <c r="J59" s="144">
        <f>AVERAGE(J15:J57)</f>
        <v>3.74</v>
      </c>
      <c r="K59" s="144">
        <f>AVERAGE(K15:K57)</f>
        <v>3.2879999999999994</v>
      </c>
      <c r="L59" s="144"/>
      <c r="M59" s="131" t="s">
        <v>335</v>
      </c>
      <c r="N59" s="144">
        <f>AVERAGE(N15:N57)</f>
        <v>4.0312903225806442</v>
      </c>
      <c r="O59" s="144"/>
      <c r="W59" s="137"/>
      <c r="X59" s="137"/>
    </row>
    <row r="60" spans="1:26" ht="12.6" thickBot="1">
      <c r="A60" s="151"/>
      <c r="B60" s="151"/>
      <c r="C60" s="151"/>
      <c r="D60" s="151"/>
      <c r="E60" s="238"/>
      <c r="F60" s="151"/>
      <c r="G60" s="239"/>
      <c r="H60" s="240"/>
      <c r="I60" s="241"/>
      <c r="J60" s="240"/>
      <c r="K60" s="240"/>
      <c r="L60" s="240"/>
      <c r="M60" s="151"/>
      <c r="N60" s="240"/>
      <c r="O60" s="240"/>
      <c r="P60" s="151"/>
      <c r="W60" s="137"/>
      <c r="X60" s="137"/>
    </row>
    <row r="61" spans="1:26" ht="12.6" thickTop="1">
      <c r="E61" s="152"/>
      <c r="G61" s="153"/>
      <c r="W61" s="137"/>
      <c r="X61" s="137"/>
    </row>
    <row r="62" spans="1:26">
      <c r="A62" s="131" t="s">
        <v>361</v>
      </c>
      <c r="E62" s="152"/>
      <c r="W62" s="137"/>
      <c r="X62" s="137"/>
    </row>
    <row r="63" spans="1:26">
      <c r="W63" s="137"/>
      <c r="X63" s="137"/>
    </row>
    <row r="64" spans="1:26">
      <c r="A64" s="131" t="s">
        <v>362</v>
      </c>
      <c r="W64" s="137"/>
      <c r="X64" s="137"/>
    </row>
    <row r="65" spans="1:24">
      <c r="A65" s="131" t="s">
        <v>526</v>
      </c>
      <c r="W65" s="137"/>
      <c r="X65" s="137"/>
    </row>
    <row r="66" spans="1:24">
      <c r="A66" s="131" t="s">
        <v>527</v>
      </c>
      <c r="W66" s="137"/>
      <c r="X66" s="137"/>
    </row>
    <row r="67" spans="1:24">
      <c r="A67" s="131" t="s">
        <v>528</v>
      </c>
      <c r="W67" s="137"/>
      <c r="X67" s="137"/>
    </row>
    <row r="68" spans="1:24">
      <c r="A68" s="131" t="s">
        <v>529</v>
      </c>
      <c r="W68" s="137"/>
      <c r="X68" s="137"/>
    </row>
    <row r="69" spans="1:24">
      <c r="A69" s="131" t="s">
        <v>530</v>
      </c>
      <c r="W69" s="137"/>
      <c r="X69" s="137"/>
    </row>
    <row r="70" spans="1:24">
      <c r="W70" s="137"/>
      <c r="X70" s="137"/>
    </row>
    <row r="71" spans="1:24">
      <c r="A71" s="131" t="s">
        <v>531</v>
      </c>
    </row>
    <row r="73" spans="1:24">
      <c r="M73" s="132"/>
    </row>
    <row r="74" spans="1:24">
      <c r="M74" s="132"/>
    </row>
    <row r="75" spans="1:24">
      <c r="M75" s="132"/>
    </row>
    <row r="76" spans="1:24">
      <c r="M76" s="132"/>
    </row>
  </sheetData>
  <mergeCells count="4">
    <mergeCell ref="A4:P4"/>
    <mergeCell ref="A5:P5"/>
    <mergeCell ref="G9:I9"/>
    <mergeCell ref="Q9:W9"/>
  </mergeCells>
  <printOptions horizontalCentered="1"/>
  <pageMargins left="0.75" right="0.75" top="1" bottom="1" header="0.5" footer="0.5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opLeftCell="A14" zoomScaleNormal="100" workbookViewId="0">
      <selection activeCell="G4" sqref="G4"/>
    </sheetView>
  </sheetViews>
  <sheetFormatPr defaultColWidth="8.76953125" defaultRowHeight="15"/>
  <cols>
    <col min="1" max="1" width="17.6796875" style="53" customWidth="1"/>
    <col min="2" max="2" width="14.76953125" style="53" customWidth="1"/>
    <col min="3" max="3" width="2.76953125" style="53" customWidth="1"/>
    <col min="4" max="4" width="13.453125" style="53" bestFit="1" customWidth="1"/>
    <col min="5" max="5" width="7.76953125" style="53" customWidth="1"/>
    <col min="6" max="6" width="9" style="53" bestFit="1" customWidth="1"/>
    <col min="7" max="7" width="8.76953125" style="53"/>
    <col min="8" max="8" width="6" style="53" customWidth="1"/>
    <col min="9" max="16384" width="8.76953125" style="53"/>
  </cols>
  <sheetData>
    <row r="1" spans="1:10">
      <c r="G1" s="54" t="s">
        <v>0</v>
      </c>
    </row>
    <row r="2" spans="1:10">
      <c r="G2" s="54" t="str">
        <f>+'DCP-3, P 1'!G2</f>
        <v>Dockets UE-240006/UG-240007</v>
      </c>
    </row>
    <row r="3" spans="1:10">
      <c r="G3" s="54" t="s">
        <v>74</v>
      </c>
    </row>
    <row r="5" spans="1:10" ht="20.100000000000001">
      <c r="A5" s="242" t="s">
        <v>1</v>
      </c>
      <c r="B5" s="242"/>
      <c r="C5" s="242"/>
      <c r="D5" s="242"/>
      <c r="E5" s="242"/>
      <c r="F5" s="242"/>
      <c r="G5" s="242"/>
      <c r="H5" s="242"/>
      <c r="I5" s="242"/>
    </row>
    <row r="6" spans="1:10" ht="20.100000000000001">
      <c r="A6" s="242" t="s">
        <v>2</v>
      </c>
      <c r="B6" s="242"/>
      <c r="C6" s="242"/>
      <c r="D6" s="242"/>
      <c r="E6" s="242"/>
      <c r="F6" s="242"/>
      <c r="G6" s="242"/>
      <c r="H6" s="242"/>
      <c r="I6" s="242"/>
    </row>
    <row r="7" spans="1:10" ht="20.100000000000001">
      <c r="A7" s="243" t="s">
        <v>452</v>
      </c>
      <c r="B7" s="242"/>
      <c r="C7" s="242"/>
      <c r="D7" s="242"/>
      <c r="E7" s="242"/>
      <c r="F7" s="242"/>
      <c r="G7" s="242"/>
      <c r="H7" s="242"/>
      <c r="I7" s="242"/>
    </row>
    <row r="8" spans="1:10" ht="15.3" thickBot="1">
      <c r="A8" s="94"/>
      <c r="B8" s="94"/>
      <c r="C8" s="94"/>
      <c r="D8" s="94"/>
      <c r="E8" s="94"/>
      <c r="F8" s="94"/>
      <c r="G8" s="94"/>
      <c r="H8" s="94"/>
      <c r="I8" s="94"/>
    </row>
    <row r="9" spans="1:10" ht="15.3" thickTop="1"/>
    <row r="10" spans="1:10">
      <c r="A10" s="95" t="s">
        <v>3</v>
      </c>
      <c r="B10" s="95" t="s">
        <v>4</v>
      </c>
      <c r="C10" s="95"/>
      <c r="D10" s="244" t="s">
        <v>5</v>
      </c>
      <c r="E10" s="244"/>
      <c r="F10" s="244"/>
      <c r="G10" s="244" t="s">
        <v>6</v>
      </c>
      <c r="H10" s="244"/>
      <c r="I10" s="244"/>
      <c r="J10" s="54"/>
    </row>
    <row r="11" spans="1:10">
      <c r="A11" s="96"/>
      <c r="B11" s="96"/>
      <c r="C11" s="96"/>
      <c r="D11" s="96"/>
      <c r="E11" s="97"/>
      <c r="F11" s="96"/>
      <c r="G11" s="96"/>
      <c r="H11" s="96"/>
      <c r="I11" s="96"/>
    </row>
    <row r="12" spans="1:10">
      <c r="E12" s="55"/>
    </row>
    <row r="13" spans="1:10">
      <c r="A13" s="53" t="s">
        <v>7</v>
      </c>
      <c r="B13" s="98">
        <f>+F30</f>
        <v>1.8770273717972082E-2</v>
      </c>
      <c r="C13" s="100" t="s">
        <v>8</v>
      </c>
      <c r="E13" s="98">
        <v>5.5800000000000002E-2</v>
      </c>
      <c r="F13" s="53" t="s">
        <v>9</v>
      </c>
      <c r="H13" s="98">
        <f>+B13*E13</f>
        <v>1.0473812734628422E-3</v>
      </c>
    </row>
    <row r="14" spans="1:10">
      <c r="B14" s="98"/>
      <c r="C14" s="100"/>
      <c r="E14" s="98"/>
      <c r="H14" s="98"/>
    </row>
    <row r="15" spans="1:10">
      <c r="A15" s="53" t="s">
        <v>10</v>
      </c>
      <c r="B15" s="98">
        <f>+F31</f>
        <v>0.49622972628202794</v>
      </c>
      <c r="C15" s="100" t="s">
        <v>8</v>
      </c>
      <c r="E15" s="98">
        <f>+E43</f>
        <v>4.9555319816923252E-2</v>
      </c>
      <c r="F15" s="53" t="s">
        <v>11</v>
      </c>
      <c r="H15" s="98">
        <f>+B15*E15</f>
        <v>2.459082278857018E-2</v>
      </c>
    </row>
    <row r="16" spans="1:10">
      <c r="B16" s="98"/>
      <c r="C16" s="98"/>
      <c r="D16" s="98"/>
      <c r="E16" s="98"/>
      <c r="H16" s="98"/>
    </row>
    <row r="17" spans="1:9">
      <c r="A17" s="53" t="s">
        <v>12</v>
      </c>
      <c r="B17" s="98">
        <v>0.48499999999999999</v>
      </c>
      <c r="C17" s="53" t="s">
        <v>13</v>
      </c>
      <c r="D17" s="224">
        <v>9.5000000000000001E-2</v>
      </c>
      <c r="E17" s="98">
        <v>9.7500000000000003E-2</v>
      </c>
      <c r="F17" s="100">
        <v>0.1</v>
      </c>
      <c r="G17" s="99">
        <f>+B17*D17</f>
        <v>4.6074999999999998E-2</v>
      </c>
      <c r="H17" s="98">
        <f>+B17*E17</f>
        <v>4.7287500000000003E-2</v>
      </c>
      <c r="I17" s="100">
        <f>+B17*F17</f>
        <v>4.8500000000000001E-2</v>
      </c>
    </row>
    <row r="18" spans="1:9">
      <c r="B18" s="96"/>
      <c r="E18" s="55"/>
      <c r="G18" s="101"/>
      <c r="H18" s="96"/>
      <c r="I18" s="102"/>
    </row>
    <row r="19" spans="1:9">
      <c r="E19" s="55"/>
      <c r="G19" s="103"/>
      <c r="I19" s="104"/>
    </row>
    <row r="20" spans="1:9">
      <c r="A20" s="53" t="s">
        <v>14</v>
      </c>
      <c r="B20" s="98">
        <f>SUM(B13:B17)</f>
        <v>1</v>
      </c>
      <c r="C20" s="98"/>
      <c r="D20" s="105"/>
      <c r="E20" s="55"/>
      <c r="G20" s="224">
        <f>+H13+H15+G17</f>
        <v>7.171320406203302E-2</v>
      </c>
      <c r="H20" s="55"/>
      <c r="I20" s="100">
        <f>+H13+H15+I17</f>
        <v>7.4138204062033031E-2</v>
      </c>
    </row>
    <row r="21" spans="1:9">
      <c r="B21" s="98"/>
      <c r="C21" s="98"/>
      <c r="D21" s="105"/>
      <c r="E21" s="55"/>
      <c r="G21" s="99"/>
      <c r="H21" s="98">
        <f>+H13+H15+H17</f>
        <v>7.2925704062033025E-2</v>
      </c>
      <c r="I21" s="100"/>
    </row>
    <row r="22" spans="1:9">
      <c r="B22" s="98"/>
      <c r="C22" s="98"/>
      <c r="D22" s="105"/>
      <c r="E22" s="55"/>
      <c r="G22" s="99"/>
      <c r="H22" s="55"/>
      <c r="I22" s="100"/>
    </row>
    <row r="23" spans="1:9" ht="15.3" thickBot="1">
      <c r="A23" s="94"/>
      <c r="B23" s="94"/>
      <c r="C23" s="94"/>
      <c r="D23" s="94"/>
      <c r="E23" s="94"/>
      <c r="F23" s="94"/>
      <c r="G23" s="94"/>
      <c r="H23" s="94"/>
      <c r="I23" s="94"/>
    </row>
    <row r="24" spans="1:9" ht="15.3" thickTop="1">
      <c r="G24" s="54"/>
      <c r="H24" s="106"/>
      <c r="I24" s="54"/>
    </row>
    <row r="25" spans="1:9">
      <c r="A25" s="53" t="s">
        <v>15</v>
      </c>
      <c r="G25" s="54"/>
      <c r="H25" s="106"/>
      <c r="I25" s="54"/>
    </row>
    <row r="26" spans="1:9">
      <c r="A26" s="53" t="s">
        <v>512</v>
      </c>
      <c r="G26" s="54"/>
      <c r="H26" s="106"/>
      <c r="I26" s="54"/>
    </row>
    <row r="27" spans="1:9">
      <c r="F27" s="55" t="s">
        <v>16</v>
      </c>
      <c r="G27" s="54"/>
      <c r="H27" s="106"/>
      <c r="I27" s="54"/>
    </row>
    <row r="28" spans="1:9">
      <c r="D28" s="97" t="s">
        <v>17</v>
      </c>
      <c r="E28" s="97" t="s">
        <v>18</v>
      </c>
      <c r="F28" s="97" t="s">
        <v>19</v>
      </c>
      <c r="G28" s="54"/>
      <c r="H28" s="106"/>
      <c r="I28" s="54"/>
    </row>
    <row r="29" spans="1:9">
      <c r="D29" s="55"/>
      <c r="E29" s="55"/>
      <c r="G29" s="54"/>
      <c r="H29" s="106"/>
      <c r="I29" s="54"/>
    </row>
    <row r="30" spans="1:9">
      <c r="B30" s="53" t="s">
        <v>7</v>
      </c>
      <c r="D30" s="122">
        <v>100000</v>
      </c>
      <c r="E30" s="98">
        <f>+D30/D32</f>
        <v>3.6447133432955497E-2</v>
      </c>
      <c r="F30" s="98">
        <f>+E30*F32</f>
        <v>1.8770273717972082E-2</v>
      </c>
    </row>
    <row r="31" spans="1:9">
      <c r="B31" s="53" t="s">
        <v>10</v>
      </c>
      <c r="D31" s="125">
        <v>2643700</v>
      </c>
      <c r="E31" s="98">
        <f>+D31/D32</f>
        <v>0.96355286656704453</v>
      </c>
      <c r="F31" s="126">
        <f>+E31*F32</f>
        <v>0.49622972628202794</v>
      </c>
    </row>
    <row r="32" spans="1:9">
      <c r="B32" s="53" t="s">
        <v>20</v>
      </c>
      <c r="D32" s="122">
        <f>+D30+D31</f>
        <v>2743700</v>
      </c>
      <c r="F32" s="98">
        <v>0.51500000000000001</v>
      </c>
    </row>
    <row r="33" spans="1:7">
      <c r="D33" s="122"/>
      <c r="F33" s="98"/>
    </row>
    <row r="34" spans="1:7">
      <c r="A34" s="53" t="str">
        <f>+'DCP-3, P 1'!A34</f>
        <v xml:space="preserve">2/  Common equity ratio approved for Avista by Commission in Dockets UE-150204/UG-150205, </v>
      </c>
      <c r="D34" s="122"/>
      <c r="F34" s="98"/>
    </row>
    <row r="35" spans="1:7">
      <c r="A35" s="53" t="str">
        <f>+'DCP-3, P 1'!A35</f>
        <v xml:space="preserve">Dockets UE-170485/UG-170486, Dockets UE-190334/UG-190335, and Dockets UE-200900/UG-200901.  </v>
      </c>
      <c r="G35" s="115"/>
    </row>
    <row r="36" spans="1:7">
      <c r="A36" s="53" t="str">
        <f>+'DCP-3, P 1'!A36</f>
        <v>Also ratio requested by Company.</v>
      </c>
      <c r="G36" s="115"/>
    </row>
    <row r="37" spans="1:7">
      <c r="G37" s="115"/>
    </row>
    <row r="38" spans="1:7">
      <c r="A38" s="53" t="s">
        <v>450</v>
      </c>
    </row>
    <row r="39" spans="1:7">
      <c r="D39" s="98"/>
      <c r="E39" s="98"/>
      <c r="F39" s="98"/>
      <c r="G39" s="98"/>
    </row>
    <row r="40" spans="1:7">
      <c r="A40" s="53" t="s">
        <v>451</v>
      </c>
      <c r="D40" s="98"/>
      <c r="E40" s="98"/>
      <c r="F40" s="98"/>
      <c r="G40" s="98"/>
    </row>
    <row r="41" spans="1:7">
      <c r="B41" s="53" t="s">
        <v>22</v>
      </c>
      <c r="D41" s="127">
        <v>131009399</v>
      </c>
      <c r="E41" s="98"/>
      <c r="F41" s="98"/>
      <c r="G41" s="98"/>
    </row>
    <row r="42" spans="1:7">
      <c r="B42" s="53" t="s">
        <v>23</v>
      </c>
      <c r="D42" s="127">
        <v>2643700000</v>
      </c>
      <c r="E42" s="98"/>
      <c r="F42" s="98"/>
      <c r="G42" s="98"/>
    </row>
    <row r="43" spans="1:7">
      <c r="B43" s="55" t="s">
        <v>24</v>
      </c>
      <c r="D43" s="98"/>
      <c r="E43" s="98">
        <f>+D41/D42</f>
        <v>4.9555319816923252E-2</v>
      </c>
      <c r="F43" s="98"/>
      <c r="G43" s="98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98"/>
  <sheetViews>
    <sheetView showOutlineSymbols="0" topLeftCell="B1" zoomScale="79" zoomScaleNormal="79" workbookViewId="0">
      <selection activeCell="AB34" sqref="AB34"/>
    </sheetView>
  </sheetViews>
  <sheetFormatPr defaultColWidth="9.76953125" defaultRowHeight="15"/>
  <cols>
    <col min="1" max="1" width="27.76953125" style="12" customWidth="1"/>
    <col min="2" max="20" width="6.58984375" style="12" customWidth="1"/>
    <col min="21" max="21" width="9.08984375" style="12" customWidth="1"/>
    <col min="22" max="22" width="9.6796875" style="12" customWidth="1"/>
    <col min="23" max="27" width="6.58984375" style="12" customWidth="1"/>
    <col min="28" max="28" width="7.1796875" style="12" customWidth="1"/>
    <col min="29" max="29" width="8.08984375" style="12" customWidth="1"/>
    <col min="30" max="16384" width="9.76953125" style="12"/>
  </cols>
  <sheetData>
    <row r="1" spans="1:2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1" t="s">
        <v>363</v>
      </c>
      <c r="AB1" s="4"/>
    </row>
    <row r="2" spans="1:2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4"/>
      <c r="Y2" s="4"/>
      <c r="Z2" s="1" t="s">
        <v>26</v>
      </c>
      <c r="AB2" s="4"/>
    </row>
    <row r="3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4"/>
      <c r="Y3" s="4"/>
      <c r="Z3" s="1" t="str">
        <f>+'DCP-11'!G2</f>
        <v>Dockets UE-240006/UG-240007</v>
      </c>
      <c r="AB3" s="4"/>
    </row>
    <row r="4" spans="1:2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  <c r="Z4" s="1"/>
      <c r="AA4" s="1"/>
      <c r="AB4" s="4"/>
    </row>
    <row r="5" spans="1:2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</row>
    <row r="6" spans="1:29" ht="20.100000000000001">
      <c r="A6" s="2" t="str">
        <f>+'DCP-11'!A5</f>
        <v>PROXY COMPANIES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ht="20.100000000000001">
      <c r="A7" s="2" t="s">
        <v>364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10" spans="1:29" ht="15.3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87"/>
    </row>
    <row r="11" spans="1:29" ht="15.3" thickTop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 t="s">
        <v>365</v>
      </c>
      <c r="V12" s="89" t="s">
        <v>366</v>
      </c>
      <c r="W12" s="89"/>
      <c r="X12" s="89"/>
      <c r="Y12" s="89"/>
      <c r="Z12" s="89"/>
      <c r="AA12" s="89"/>
      <c r="AB12" s="89"/>
      <c r="AC12" s="1" t="s">
        <v>449</v>
      </c>
    </row>
    <row r="13" spans="1:29">
      <c r="A13" s="89" t="str">
        <f>+'DCP-11'!A12</f>
        <v>COMPANY</v>
      </c>
      <c r="B13" s="89">
        <v>2002</v>
      </c>
      <c r="C13" s="89">
        <v>2003</v>
      </c>
      <c r="D13" s="89">
        <v>2004</v>
      </c>
      <c r="E13" s="89">
        <v>2005</v>
      </c>
      <c r="F13" s="89">
        <v>2006</v>
      </c>
      <c r="G13" s="89">
        <v>2007</v>
      </c>
      <c r="H13" s="89">
        <v>2008</v>
      </c>
      <c r="I13" s="89">
        <v>2009</v>
      </c>
      <c r="J13" s="89">
        <v>2010</v>
      </c>
      <c r="K13" s="89">
        <v>2011</v>
      </c>
      <c r="L13" s="89">
        <v>2012</v>
      </c>
      <c r="M13" s="89">
        <v>2013</v>
      </c>
      <c r="N13" s="89">
        <v>2014</v>
      </c>
      <c r="O13" s="89">
        <v>2015</v>
      </c>
      <c r="P13" s="89">
        <v>2016</v>
      </c>
      <c r="Q13" s="89">
        <v>2017</v>
      </c>
      <c r="R13" s="89">
        <v>2018</v>
      </c>
      <c r="S13" s="89">
        <v>2019</v>
      </c>
      <c r="T13" s="89">
        <v>2020</v>
      </c>
      <c r="U13" s="89" t="s">
        <v>135</v>
      </c>
      <c r="V13" s="89" t="s">
        <v>135</v>
      </c>
      <c r="W13" s="89">
        <v>2021</v>
      </c>
      <c r="X13" s="89">
        <v>2022</v>
      </c>
      <c r="Y13" s="89">
        <v>2023</v>
      </c>
      <c r="Z13" s="89">
        <v>2024</v>
      </c>
      <c r="AA13" s="89">
        <v>2025</v>
      </c>
      <c r="AB13" s="89" t="s">
        <v>448</v>
      </c>
      <c r="AC13" s="1" t="s">
        <v>135</v>
      </c>
    </row>
    <row r="14" spans="1:29" ht="15.3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88"/>
    </row>
    <row r="15" spans="1:29" ht="15.3" thickTop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7" spans="1:29">
      <c r="A17" s="1" t="str">
        <f>+'DCP-11'!A15</f>
        <v>Proxy Group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9" spans="1:29">
      <c r="A19" s="4" t="str">
        <f>+'DCP-11'!A17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>
        <v>0.08</v>
      </c>
      <c r="R19" s="6">
        <v>8.2000000000000003E-2</v>
      </c>
      <c r="S19" s="6">
        <v>7.8E-2</v>
      </c>
      <c r="T19" s="6">
        <v>7.6999999999999999E-2</v>
      </c>
      <c r="U19" s="6"/>
      <c r="V19" s="6">
        <f>AVERAGE(I19:T19)</f>
        <v>8.3416666666666653E-2</v>
      </c>
      <c r="W19" s="6">
        <v>7.1999999999999995E-2</v>
      </c>
      <c r="X19" s="6">
        <v>7.2999999999999995E-2</v>
      </c>
      <c r="Y19" s="6">
        <v>0.09</v>
      </c>
      <c r="Z19" s="6">
        <v>0.08</v>
      </c>
      <c r="AA19" s="6">
        <v>0.08</v>
      </c>
      <c r="AB19" s="6">
        <v>0.09</v>
      </c>
      <c r="AC19" s="186">
        <f>AVERAGE(W19:AB19)</f>
        <v>8.0833333333333326E-2</v>
      </c>
    </row>
    <row r="20" spans="1:29">
      <c r="A20" s="4" t="str">
        <f>+'DCP-11'!A18</f>
        <v>Avista Corp.</v>
      </c>
      <c r="B20" s="6">
        <v>4.4999999999999998E-2</v>
      </c>
      <c r="C20" s="6">
        <v>6.7000000000000004E-2</v>
      </c>
      <c r="D20" s="6">
        <v>4.5999999999999999E-2</v>
      </c>
      <c r="E20" s="6">
        <v>5.8000000000000003E-2</v>
      </c>
      <c r="F20" s="6">
        <v>8.7999999999999995E-2</v>
      </c>
      <c r="G20" s="6">
        <v>4.1000000000000002E-2</v>
      </c>
      <c r="H20" s="6">
        <v>7.5999999999999998E-2</v>
      </c>
      <c r="I20" s="6">
        <v>8.4000000000000005E-2</v>
      </c>
      <c r="J20" s="6">
        <v>8.5000000000000006E-2</v>
      </c>
      <c r="K20" s="6">
        <v>8.5999999999999993E-2</v>
      </c>
      <c r="L20" s="6">
        <v>6.4000000000000001E-2</v>
      </c>
      <c r="M20" s="6">
        <v>8.6999999999999994E-2</v>
      </c>
      <c r="N20" s="6">
        <v>8.1000000000000003E-2</v>
      </c>
      <c r="O20" s="6">
        <v>7.8E-2</v>
      </c>
      <c r="P20" s="6">
        <v>8.5999999999999993E-2</v>
      </c>
      <c r="Q20" s="6">
        <v>7.4999999999999997E-2</v>
      </c>
      <c r="R20" s="6">
        <v>7.8E-2</v>
      </c>
      <c r="S20" s="6">
        <v>0.106</v>
      </c>
      <c r="T20" s="6">
        <v>6.5000000000000002E-2</v>
      </c>
      <c r="U20" s="6">
        <f>AVERAGE(B20:H20)</f>
        <v>6.0142857142857144E-2</v>
      </c>
      <c r="V20" s="6">
        <f t="shared" ref="V20:V28" si="0">AVERAGE(I20:T20)</f>
        <v>8.1249999999999989E-2</v>
      </c>
      <c r="W20" s="6">
        <v>7.0999999999999994E-2</v>
      </c>
      <c r="X20" s="6">
        <v>6.9000000000000006E-2</v>
      </c>
      <c r="Y20" s="6">
        <v>7.0999999999999994E-2</v>
      </c>
      <c r="Z20" s="6">
        <v>7.4999999999999997E-2</v>
      </c>
      <c r="AA20" s="6">
        <v>7.4999999999999997E-2</v>
      </c>
      <c r="AB20" s="6">
        <v>8.5000000000000006E-2</v>
      </c>
      <c r="AC20" s="186">
        <f t="shared" ref="AC20:AC28" si="1">AVERAGE(W20:AB20)</f>
        <v>7.4333333333333348E-2</v>
      </c>
    </row>
    <row r="21" spans="1:29">
      <c r="A21" s="4" t="str">
        <f>+'DCP-11'!A19</f>
        <v>Black Hills Corp</v>
      </c>
      <c r="B21" s="6">
        <v>0.121</v>
      </c>
      <c r="C21" s="6">
        <v>8.8999999999999996E-2</v>
      </c>
      <c r="D21" s="6">
        <v>7.9000000000000001E-2</v>
      </c>
      <c r="E21" s="6">
        <v>9.4E-2</v>
      </c>
      <c r="F21" s="6">
        <v>9.6000000000000002E-2</v>
      </c>
      <c r="G21" s="6">
        <v>0.109</v>
      </c>
      <c r="H21" s="6">
        <v>7.0000000000000001E-3</v>
      </c>
      <c r="I21" s="6">
        <v>8.4000000000000005E-2</v>
      </c>
      <c r="J21" s="6">
        <v>5.8999999999999997E-2</v>
      </c>
      <c r="K21" s="6">
        <v>3.5999999999999997E-2</v>
      </c>
      <c r="L21" s="6">
        <v>7.0999999999999994E-2</v>
      </c>
      <c r="M21" s="6">
        <v>9.0999999999999998E-2</v>
      </c>
      <c r="N21" s="6">
        <v>9.6000000000000002E-2</v>
      </c>
      <c r="O21" s="6">
        <v>9.5000000000000001E-2</v>
      </c>
      <c r="P21" s="6">
        <v>8.8999999999999996E-2</v>
      </c>
      <c r="Q21" s="6">
        <v>0.109</v>
      </c>
      <c r="R21" s="6">
        <v>0.10199999999999999</v>
      </c>
      <c r="S21" s="6">
        <v>9.4E-2</v>
      </c>
      <c r="T21" s="6">
        <v>9.4E-2</v>
      </c>
      <c r="U21" s="6">
        <f t="shared" ref="U21:U23" si="2">AVERAGE(B21:H21)</f>
        <v>8.4999999999999992E-2</v>
      </c>
      <c r="V21" s="6">
        <f t="shared" si="0"/>
        <v>8.4999999999999978E-2</v>
      </c>
      <c r="W21" s="6">
        <v>8.8999999999999996E-2</v>
      </c>
      <c r="X21" s="6">
        <v>0.09</v>
      </c>
      <c r="Y21" s="6">
        <v>8.5000000000000006E-2</v>
      </c>
      <c r="Z21" s="6">
        <v>0.08</v>
      </c>
      <c r="AA21" s="6">
        <v>0.08</v>
      </c>
      <c r="AB21" s="6">
        <v>8.5000000000000006E-2</v>
      </c>
      <c r="AC21" s="186">
        <f t="shared" si="1"/>
        <v>8.483333333333333E-2</v>
      </c>
    </row>
    <row r="22" spans="1:29">
      <c r="A22" s="4" t="str">
        <f>+'DCP-11'!A20</f>
        <v>IDACORP</v>
      </c>
      <c r="B22" s="6">
        <v>7.0999999999999994E-2</v>
      </c>
      <c r="C22" s="6">
        <v>4.2000000000000003E-2</v>
      </c>
      <c r="D22" s="6">
        <v>8.2000000000000003E-2</v>
      </c>
      <c r="E22" s="6">
        <v>7.2999999999999995E-2</v>
      </c>
      <c r="F22" s="6">
        <v>9.4E-2</v>
      </c>
      <c r="G22" s="6">
        <v>7.0999999999999994E-2</v>
      </c>
      <c r="H22" s="6">
        <v>0.08</v>
      </c>
      <c r="I22" s="6">
        <v>9.2999999999999999E-2</v>
      </c>
      <c r="J22" s="6">
        <v>9.8000000000000004E-2</v>
      </c>
      <c r="K22" s="6">
        <v>0.105</v>
      </c>
      <c r="L22" s="6">
        <v>9.9000000000000005E-2</v>
      </c>
      <c r="M22" s="6">
        <v>0.10100000000000001</v>
      </c>
      <c r="N22" s="6">
        <v>0.10199999999999999</v>
      </c>
      <c r="O22" s="6">
        <v>9.7000000000000003E-2</v>
      </c>
      <c r="P22" s="6">
        <v>9.4E-2</v>
      </c>
      <c r="Q22" s="6">
        <v>9.6000000000000002E-2</v>
      </c>
      <c r="R22" s="6">
        <v>9.8000000000000004E-2</v>
      </c>
      <c r="S22" s="6">
        <v>9.6000000000000002E-2</v>
      </c>
      <c r="T22" s="6">
        <v>9.4E-2</v>
      </c>
      <c r="U22" s="6">
        <f t="shared" si="2"/>
        <v>7.3285714285714287E-2</v>
      </c>
      <c r="V22" s="6">
        <f t="shared" si="0"/>
        <v>9.7750000000000004E-2</v>
      </c>
      <c r="W22" s="6">
        <v>9.4E-2</v>
      </c>
      <c r="X22" s="6">
        <v>9.4E-2</v>
      </c>
      <c r="Y22" s="6">
        <v>9.0999999999999998E-2</v>
      </c>
      <c r="Z22" s="6">
        <v>0.09</v>
      </c>
      <c r="AA22" s="6">
        <v>0.09</v>
      </c>
      <c r="AB22" s="6">
        <v>0.09</v>
      </c>
      <c r="AC22" s="186">
        <f t="shared" si="1"/>
        <v>9.1499999999999984E-2</v>
      </c>
    </row>
    <row r="23" spans="1:29">
      <c r="A23" s="4" t="str">
        <f>+'DCP-11'!A21</f>
        <v>MGE Energy</v>
      </c>
      <c r="B23" s="6">
        <v>0.13200000000000001</v>
      </c>
      <c r="C23" s="6">
        <v>0.125</v>
      </c>
      <c r="D23" s="6">
        <v>0.114</v>
      </c>
      <c r="E23" s="6">
        <v>9.4E-2</v>
      </c>
      <c r="F23" s="6">
        <v>0.11799999999999999</v>
      </c>
      <c r="G23" s="6">
        <v>0.121</v>
      </c>
      <c r="H23" s="6">
        <v>0.11799999999999999</v>
      </c>
      <c r="I23" s="6">
        <v>0.104</v>
      </c>
      <c r="J23" s="6">
        <v>0.113</v>
      </c>
      <c r="K23" s="6">
        <v>0.113</v>
      </c>
      <c r="L23" s="6">
        <v>0.114</v>
      </c>
      <c r="M23" s="6">
        <v>0.125</v>
      </c>
      <c r="N23" s="6">
        <v>0.126</v>
      </c>
      <c r="O23" s="6">
        <v>0.106</v>
      </c>
      <c r="P23" s="6">
        <v>0.107</v>
      </c>
      <c r="Q23" s="6">
        <v>0.10199999999999999</v>
      </c>
      <c r="R23" s="6">
        <v>0.106</v>
      </c>
      <c r="S23" s="6">
        <v>0.104</v>
      </c>
      <c r="T23" s="6">
        <v>0.10100000000000001</v>
      </c>
      <c r="U23" s="6">
        <f t="shared" si="2"/>
        <v>0.11742857142857142</v>
      </c>
      <c r="V23" s="6">
        <f t="shared" si="0"/>
        <v>0.11008333333333335</v>
      </c>
      <c r="W23" s="6">
        <v>0.105</v>
      </c>
      <c r="X23" s="6">
        <v>0.09</v>
      </c>
      <c r="Y23" s="6">
        <v>9.0999999999999998E-2</v>
      </c>
      <c r="Z23" s="6">
        <v>0.11</v>
      </c>
      <c r="AA23" s="6">
        <v>0.115</v>
      </c>
      <c r="AB23" s="6">
        <v>0.12</v>
      </c>
      <c r="AC23" s="186">
        <f t="shared" si="1"/>
        <v>0.10516666666666667</v>
      </c>
    </row>
    <row r="24" spans="1:29">
      <c r="A24" s="4" t="str">
        <f>+'DCP-11'!A22</f>
        <v>NorthWestern Corp</v>
      </c>
      <c r="B24" s="6"/>
      <c r="C24" s="6"/>
      <c r="D24" s="6"/>
      <c r="E24" s="6"/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v>9.5000000000000001E-2</v>
      </c>
      <c r="N24" s="6">
        <v>0.10299999999999999</v>
      </c>
      <c r="O24" s="6">
        <v>0.09</v>
      </c>
      <c r="P24" s="6">
        <v>0.1</v>
      </c>
      <c r="Q24" s="6">
        <v>9.4E-2</v>
      </c>
      <c r="R24" s="6">
        <v>9.0999999999999998E-2</v>
      </c>
      <c r="S24" s="6">
        <v>8.8999999999999996E-2</v>
      </c>
      <c r="T24" s="6">
        <v>7.9000000000000001E-2</v>
      </c>
      <c r="U24" s="6"/>
      <c r="V24" s="6">
        <f t="shared" si="0"/>
        <v>9.4416666666666649E-2</v>
      </c>
      <c r="W24" s="6">
        <v>8.3000000000000004E-2</v>
      </c>
      <c r="X24" s="6">
        <v>7.4999999999999997E-2</v>
      </c>
      <c r="Y24" s="6">
        <v>7.0999999999999994E-2</v>
      </c>
      <c r="Z24" s="6">
        <v>7.4999999999999997E-2</v>
      </c>
      <c r="AA24" s="6">
        <v>0.08</v>
      </c>
      <c r="AB24" s="6">
        <v>0.08</v>
      </c>
      <c r="AC24" s="186">
        <f t="shared" si="1"/>
        <v>7.7333333333333337E-2</v>
      </c>
    </row>
    <row r="25" spans="1:29">
      <c r="A25" s="4" t="str">
        <f>+'DCP-11'!A23</f>
        <v>OGE Energy</v>
      </c>
      <c r="B25" s="6">
        <v>0.111</v>
      </c>
      <c r="C25" s="6">
        <v>0.13200000000000001</v>
      </c>
      <c r="D25" s="6">
        <v>0.127</v>
      </c>
      <c r="E25" s="6">
        <v>0.125</v>
      </c>
      <c r="F25" s="6">
        <v>0.15</v>
      </c>
      <c r="G25" s="6">
        <v>0.14699999999999999</v>
      </c>
      <c r="H25" s="6">
        <v>0.13</v>
      </c>
      <c r="I25" s="6">
        <v>0.129</v>
      </c>
      <c r="J25" s="6">
        <v>0.13500000000000001</v>
      </c>
      <c r="K25" s="6">
        <v>0.14000000000000001</v>
      </c>
      <c r="L25" s="6">
        <v>0.13200000000000001</v>
      </c>
      <c r="M25" s="6">
        <v>0.13200000000000001</v>
      </c>
      <c r="N25" s="6">
        <v>0.125</v>
      </c>
      <c r="O25" s="6">
        <v>0.10299999999999999</v>
      </c>
      <c r="P25" s="6">
        <v>0.1</v>
      </c>
      <c r="Q25" s="6">
        <v>0.105</v>
      </c>
      <c r="R25" s="6">
        <v>0.108</v>
      </c>
      <c r="S25" s="6">
        <v>0.11</v>
      </c>
      <c r="T25" s="6">
        <v>0.107</v>
      </c>
      <c r="U25" s="6">
        <f t="shared" ref="U25:U28" si="3">AVERAGE(B25:H25)</f>
        <v>0.13171428571428573</v>
      </c>
      <c r="V25" s="6">
        <f t="shared" si="0"/>
        <v>0.11883333333333335</v>
      </c>
      <c r="W25" s="6">
        <v>0.123</v>
      </c>
      <c r="X25" s="6">
        <v>0.107</v>
      </c>
      <c r="Y25" s="6">
        <v>9.4E-2</v>
      </c>
      <c r="Z25" s="6">
        <v>0.125</v>
      </c>
      <c r="AA25" s="6">
        <v>0.125</v>
      </c>
      <c r="AB25" s="6">
        <v>0.13</v>
      </c>
      <c r="AC25" s="186">
        <f t="shared" si="1"/>
        <v>0.11733333333333333</v>
      </c>
    </row>
    <row r="26" spans="1:29">
      <c r="A26" s="4" t="str">
        <f>+'DCP-11'!A24</f>
        <v>Otter Tail Corp</v>
      </c>
      <c r="B26" s="6">
        <v>0.152</v>
      </c>
      <c r="C26" s="6">
        <v>0.12</v>
      </c>
      <c r="D26" s="6">
        <v>0.108</v>
      </c>
      <c r="E26" s="6">
        <v>0.11600000000000001</v>
      </c>
      <c r="F26" s="6">
        <v>0.104</v>
      </c>
      <c r="G26" s="6">
        <v>0.104</v>
      </c>
      <c r="H26" s="6">
        <v>5.8999999999999997E-2</v>
      </c>
      <c r="I26" s="6">
        <v>3.6999999999999998E-2</v>
      </c>
      <c r="J26" s="6">
        <v>2.1000000000000001E-2</v>
      </c>
      <c r="K26" s="6">
        <v>2.7E-2</v>
      </c>
      <c r="L26" s="6">
        <v>6.9000000000000006E-2</v>
      </c>
      <c r="M26" s="6">
        <v>9.4E-2</v>
      </c>
      <c r="N26" s="6">
        <v>0.10299999999999999</v>
      </c>
      <c r="O26" s="6">
        <v>9.9000000000000005E-2</v>
      </c>
      <c r="P26" s="6">
        <v>9.7000000000000003E-2</v>
      </c>
      <c r="Q26" s="6">
        <v>0.107</v>
      </c>
      <c r="R26" s="6">
        <v>0.114</v>
      </c>
      <c r="S26" s="6">
        <v>0.115</v>
      </c>
      <c r="T26" s="6">
        <v>0.11600000000000001</v>
      </c>
      <c r="U26" s="6">
        <f t="shared" si="3"/>
        <v>0.10899999999999999</v>
      </c>
      <c r="V26" s="6">
        <f t="shared" si="0"/>
        <v>8.3249999999999991E-2</v>
      </c>
      <c r="W26" s="6">
        <v>0.189</v>
      </c>
      <c r="X26" s="6">
        <v>0.255</v>
      </c>
      <c r="Y26" s="6" t="s">
        <v>457</v>
      </c>
      <c r="Z26" s="6">
        <v>0.13</v>
      </c>
      <c r="AA26" s="6">
        <v>0.125</v>
      </c>
      <c r="AB26" s="6">
        <v>0.115</v>
      </c>
      <c r="AC26" s="186">
        <f t="shared" si="1"/>
        <v>0.1628</v>
      </c>
    </row>
    <row r="27" spans="1:29">
      <c r="A27" s="4" t="str">
        <f>+'DCP-11'!A25</f>
        <v>Pinnacle West Capital</v>
      </c>
      <c r="B27" s="6">
        <v>8.5999999999999993E-2</v>
      </c>
      <c r="C27" s="6">
        <v>8.3000000000000004E-2</v>
      </c>
      <c r="D27" s="6">
        <v>8.2000000000000003E-2</v>
      </c>
      <c r="E27" s="6">
        <v>6.7000000000000004E-2</v>
      </c>
      <c r="F27" s="6">
        <v>9.1999999999999998E-2</v>
      </c>
      <c r="G27" s="6">
        <v>8.5000000000000006E-2</v>
      </c>
      <c r="H27" s="6">
        <v>6.0999999999999999E-2</v>
      </c>
      <c r="I27" s="6">
        <v>6.8000000000000005E-2</v>
      </c>
      <c r="J27" s="6">
        <v>9.2999999999999999E-2</v>
      </c>
      <c r="K27" s="6">
        <v>8.6999999999999994E-2</v>
      </c>
      <c r="L27" s="6">
        <v>9.8000000000000004E-2</v>
      </c>
      <c r="M27" s="6">
        <v>9.9000000000000005E-2</v>
      </c>
      <c r="N27" s="6">
        <v>9.1999999999999998E-2</v>
      </c>
      <c r="O27" s="6">
        <v>9.7000000000000003E-2</v>
      </c>
      <c r="P27" s="6">
        <v>9.4E-2</v>
      </c>
      <c r="Q27" s="6">
        <v>0.10100000000000001</v>
      </c>
      <c r="R27" s="6">
        <v>9.9000000000000005E-2</v>
      </c>
      <c r="S27" s="6">
        <v>0.10100000000000001</v>
      </c>
      <c r="T27" s="6">
        <v>9.9000000000000005E-2</v>
      </c>
      <c r="U27" s="6">
        <f>AVERAGE(B27:T27)</f>
        <v>8.8631578947368436E-2</v>
      </c>
      <c r="V27" s="6">
        <f t="shared" si="0"/>
        <v>9.3999999999999986E-2</v>
      </c>
      <c r="W27" s="6">
        <v>0.107</v>
      </c>
      <c r="X27" s="6">
        <v>8.1000000000000003E-2</v>
      </c>
      <c r="Y27" s="6">
        <v>8.2000000000000003E-2</v>
      </c>
      <c r="Z27" s="6">
        <v>0.08</v>
      </c>
      <c r="AA27" s="6">
        <v>0.08</v>
      </c>
      <c r="AB27" s="6">
        <v>8.5000000000000006E-2</v>
      </c>
      <c r="AC27" s="186">
        <f t="shared" si="1"/>
        <v>8.5833333333333331E-2</v>
      </c>
    </row>
    <row r="28" spans="1:29">
      <c r="A28" s="4" t="str">
        <f>+'DCP-11'!A26</f>
        <v>Portland General Electric</v>
      </c>
      <c r="B28" s="6"/>
      <c r="C28" s="6"/>
      <c r="D28" s="6"/>
      <c r="E28" s="6"/>
      <c r="F28" s="6"/>
      <c r="G28" s="6">
        <v>0.115</v>
      </c>
      <c r="H28" s="6">
        <v>6.5000000000000002E-2</v>
      </c>
      <c r="I28" s="6">
        <v>6.2E-2</v>
      </c>
      <c r="J28" s="6">
        <v>0.08</v>
      </c>
      <c r="K28" s="6">
        <v>0.09</v>
      </c>
      <c r="L28" s="6">
        <v>8.3000000000000004E-2</v>
      </c>
      <c r="M28" s="6">
        <v>7.6999999999999999E-2</v>
      </c>
      <c r="N28" s="6">
        <v>9.0999999999999998E-2</v>
      </c>
      <c r="O28" s="6">
        <v>8.2000000000000003E-2</v>
      </c>
      <c r="P28" s="6">
        <v>8.3000000000000004E-2</v>
      </c>
      <c r="Q28" s="6">
        <v>8.5999999999999993E-2</v>
      </c>
      <c r="R28" s="6">
        <v>8.5999999999999993E-2</v>
      </c>
      <c r="S28" s="6">
        <v>8.4000000000000005E-2</v>
      </c>
      <c r="T28" s="6">
        <v>5.8999999999999997E-2</v>
      </c>
      <c r="U28" s="6">
        <f t="shared" si="3"/>
        <v>0.09</v>
      </c>
      <c r="V28" s="6">
        <f t="shared" si="0"/>
        <v>8.0249999999999988E-2</v>
      </c>
      <c r="W28" s="6">
        <v>9.0999999999999998E-2</v>
      </c>
      <c r="X28" s="6">
        <v>8.8999999999999996E-2</v>
      </c>
      <c r="Y28" s="6">
        <v>7.3999999999999996E-2</v>
      </c>
      <c r="Z28" s="6">
        <v>0.09</v>
      </c>
      <c r="AA28" s="6">
        <v>9.5000000000000001E-2</v>
      </c>
      <c r="AB28" s="6">
        <v>9.5000000000000001E-2</v>
      </c>
      <c r="AC28" s="186">
        <f t="shared" si="1"/>
        <v>8.8999999999999982E-2</v>
      </c>
    </row>
    <row r="29" spans="1:29">
      <c r="A29" s="3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88"/>
    </row>
    <row r="30" spans="1:29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9">
      <c r="A31" s="4" t="s">
        <v>135</v>
      </c>
      <c r="B31" s="6">
        <f t="shared" ref="B31:W31" si="4">AVERAGE(B19:B28)</f>
        <v>0.10257142857142856</v>
      </c>
      <c r="C31" s="6">
        <f t="shared" si="4"/>
        <v>9.3999999999999986E-2</v>
      </c>
      <c r="D31" s="6">
        <f t="shared" si="4"/>
        <v>9.114285714285715E-2</v>
      </c>
      <c r="E31" s="6">
        <f t="shared" si="4"/>
        <v>9.3375000000000014E-2</v>
      </c>
      <c r="F31" s="6">
        <f t="shared" si="4"/>
        <v>0.10422222222222223</v>
      </c>
      <c r="G31" s="6">
        <f t="shared" si="4"/>
        <v>9.9599999999999994E-2</v>
      </c>
      <c r="H31" s="6">
        <f t="shared" si="4"/>
        <v>7.9399999999999984E-2</v>
      </c>
      <c r="I31" s="6">
        <f t="shared" si="4"/>
        <v>8.2800000000000012E-2</v>
      </c>
      <c r="J31" s="6">
        <f t="shared" si="4"/>
        <v>8.6199999999999999E-2</v>
      </c>
      <c r="K31" s="6">
        <f t="shared" si="4"/>
        <v>8.8800000000000004E-2</v>
      </c>
      <c r="L31" s="6">
        <f t="shared" si="4"/>
        <v>9.0999999999999984E-2</v>
      </c>
      <c r="M31" s="6">
        <f t="shared" si="4"/>
        <v>9.849999999999999E-2</v>
      </c>
      <c r="N31" s="6">
        <f t="shared" si="4"/>
        <v>0.10049999999999999</v>
      </c>
      <c r="O31" s="6">
        <f t="shared" si="4"/>
        <v>9.4099999999999989E-2</v>
      </c>
      <c r="P31" s="6">
        <f t="shared" si="4"/>
        <v>9.329999999999998E-2</v>
      </c>
      <c r="Q31" s="6">
        <f t="shared" si="4"/>
        <v>9.5499999999999988E-2</v>
      </c>
      <c r="R31" s="6">
        <f t="shared" si="4"/>
        <v>9.6399999999999986E-2</v>
      </c>
      <c r="S31" s="6">
        <f t="shared" si="4"/>
        <v>9.7699999999999981E-2</v>
      </c>
      <c r="T31" s="6">
        <f t="shared" si="4"/>
        <v>8.9099999999999999E-2</v>
      </c>
      <c r="U31" s="14">
        <f t="shared" si="4"/>
        <v>9.440037593984961E-2</v>
      </c>
      <c r="V31" s="14">
        <f t="shared" si="4"/>
        <v>9.2825000000000005E-2</v>
      </c>
      <c r="W31" s="6">
        <f t="shared" si="4"/>
        <v>0.10239999999999998</v>
      </c>
      <c r="X31" s="6">
        <f t="shared" ref="X31:AA31" si="5">AVERAGE(X19:X28)</f>
        <v>0.10230000000000002</v>
      </c>
      <c r="Y31" s="6">
        <f t="shared" si="5"/>
        <v>8.3222222222222211E-2</v>
      </c>
      <c r="Z31" s="6">
        <f t="shared" si="5"/>
        <v>9.3499999999999986E-2</v>
      </c>
      <c r="AA31" s="6">
        <f t="shared" si="5"/>
        <v>9.4499999999999987E-2</v>
      </c>
      <c r="AB31" s="6">
        <f>AVERAGE(AB19:AB28)</f>
        <v>9.7499999999999989E-2</v>
      </c>
      <c r="AC31" s="14">
        <f>AVERAGE(AC19:AC28)</f>
        <v>9.6896666666666659E-2</v>
      </c>
    </row>
    <row r="32" spans="1:29">
      <c r="A32" s="3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89"/>
    </row>
    <row r="33" spans="1:31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1"/>
    </row>
    <row r="34" spans="1:31">
      <c r="A34" s="4" t="s">
        <v>136</v>
      </c>
      <c r="B34" s="6">
        <f t="shared" ref="B34:T34" si="6">MEDIAN(B19:B28)</f>
        <v>0.111</v>
      </c>
      <c r="C34" s="6">
        <f t="shared" si="6"/>
        <v>8.8999999999999996E-2</v>
      </c>
      <c r="D34" s="6">
        <f t="shared" si="6"/>
        <v>8.2000000000000003E-2</v>
      </c>
      <c r="E34" s="6">
        <f t="shared" si="6"/>
        <v>9.4E-2</v>
      </c>
      <c r="F34" s="6">
        <f t="shared" si="6"/>
        <v>9.6000000000000002E-2</v>
      </c>
      <c r="G34" s="6">
        <f t="shared" si="6"/>
        <v>0.1065</v>
      </c>
      <c r="H34" s="6">
        <f t="shared" si="6"/>
        <v>7.8E-2</v>
      </c>
      <c r="I34" s="6">
        <f t="shared" si="6"/>
        <v>8.4000000000000005E-2</v>
      </c>
      <c r="J34" s="6">
        <f t="shared" si="6"/>
        <v>8.8999999999999996E-2</v>
      </c>
      <c r="K34" s="6">
        <f t="shared" si="6"/>
        <v>9.2499999999999999E-2</v>
      </c>
      <c r="L34" s="6">
        <f t="shared" si="6"/>
        <v>0.09</v>
      </c>
      <c r="M34" s="6">
        <f t="shared" si="6"/>
        <v>9.4500000000000001E-2</v>
      </c>
      <c r="N34" s="6">
        <f t="shared" si="6"/>
        <v>9.9000000000000005E-2</v>
      </c>
      <c r="O34" s="6">
        <f t="shared" si="6"/>
        <v>9.6000000000000002E-2</v>
      </c>
      <c r="P34" s="6">
        <f t="shared" si="6"/>
        <v>9.4E-2</v>
      </c>
      <c r="Q34" s="6">
        <f t="shared" si="6"/>
        <v>9.8500000000000004E-2</v>
      </c>
      <c r="R34" s="6">
        <f t="shared" si="6"/>
        <v>9.8500000000000004E-2</v>
      </c>
      <c r="S34" s="6">
        <f t="shared" si="6"/>
        <v>9.8500000000000004E-2</v>
      </c>
      <c r="T34" s="6">
        <f t="shared" si="6"/>
        <v>9.4E-2</v>
      </c>
      <c r="U34" s="14">
        <f>AVERAGE(B34:H34)</f>
        <v>9.3785714285714278E-2</v>
      </c>
      <c r="V34" s="14">
        <f t="shared" ref="V34" si="7">AVERAGE(I34:T34)</f>
        <v>9.4041666666666676E-2</v>
      </c>
      <c r="W34" s="6">
        <f>MEDIAN(W19:W28)</f>
        <v>9.2499999999999999E-2</v>
      </c>
      <c r="X34" s="6">
        <f t="shared" ref="X34:AA34" si="8">MEDIAN(X19:X28)</f>
        <v>8.9499999999999996E-2</v>
      </c>
      <c r="Y34" s="6">
        <f t="shared" si="8"/>
        <v>8.5000000000000006E-2</v>
      </c>
      <c r="Z34" s="6">
        <f t="shared" si="8"/>
        <v>8.4999999999999992E-2</v>
      </c>
      <c r="AA34" s="6">
        <f t="shared" si="8"/>
        <v>8.4999999999999992E-2</v>
      </c>
      <c r="AB34" s="6">
        <f>MEDIAN(AB19:AB28)</f>
        <v>0.09</v>
      </c>
      <c r="AC34" s="14">
        <f t="shared" ref="AC34" si="9">AVERAGE(W34:AB34)</f>
        <v>8.7833333333333319E-2</v>
      </c>
    </row>
    <row r="35" spans="1:31" ht="15.3" thickBot="1">
      <c r="A35" s="8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84"/>
      <c r="AD35" s="4"/>
      <c r="AE35" s="4"/>
    </row>
    <row r="36" spans="1:31" ht="15.3" thickTop="1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4"/>
      <c r="AD36" s="4"/>
      <c r="AE36" s="4"/>
    </row>
    <row r="37" spans="1:31">
      <c r="A37" s="4" t="s">
        <v>368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4"/>
      <c r="AD37" s="4"/>
      <c r="AE37" s="4"/>
    </row>
    <row r="38" spans="1:31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4"/>
      <c r="AD38" s="4"/>
      <c r="AE38" s="4"/>
    </row>
    <row r="39" spans="1:31">
      <c r="A39" s="4" t="s">
        <v>369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4"/>
      <c r="V39" s="14"/>
      <c r="W39" s="14"/>
      <c r="X39" s="14"/>
      <c r="Y39" s="14"/>
      <c r="Z39" s="14"/>
      <c r="AA39" s="14"/>
      <c r="AB39" s="14"/>
      <c r="AC39" s="4"/>
      <c r="AD39" s="4"/>
      <c r="AE39" s="4"/>
    </row>
    <row r="40" spans="1:31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4"/>
      <c r="V40" s="14"/>
      <c r="W40" s="14"/>
      <c r="X40" s="14"/>
      <c r="Y40" s="14"/>
      <c r="Z40" s="14"/>
      <c r="AA40" s="14"/>
      <c r="AB40" s="14"/>
      <c r="AC40" s="4"/>
      <c r="AD40" s="4"/>
      <c r="AE40" s="4"/>
    </row>
    <row r="41" spans="1:31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14"/>
      <c r="V41" s="14"/>
      <c r="W41" s="14"/>
      <c r="X41" s="14"/>
      <c r="Y41" s="14"/>
      <c r="Z41" s="14"/>
      <c r="AA41" s="14"/>
      <c r="AB41" s="14"/>
      <c r="AC41" s="4"/>
      <c r="AD41" s="4"/>
      <c r="AE41" s="4"/>
    </row>
    <row r="42" spans="1:31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14"/>
      <c r="V42" s="14"/>
      <c r="W42" s="14"/>
      <c r="X42" s="14"/>
      <c r="Y42" s="14"/>
      <c r="Z42" s="14"/>
      <c r="AA42" s="14"/>
      <c r="AB42" s="14"/>
      <c r="AC42" s="4"/>
      <c r="AD42" s="4"/>
      <c r="AE42" s="4"/>
    </row>
    <row r="43" spans="1:3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4"/>
      <c r="AD43" s="4"/>
      <c r="AE43" s="4"/>
    </row>
    <row r="44" spans="1:31">
      <c r="A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4"/>
      <c r="AD44" s="4"/>
      <c r="AE44" s="4"/>
    </row>
    <row r="45" spans="1:31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4"/>
      <c r="AD45" s="4"/>
      <c r="AE45" s="4"/>
    </row>
    <row r="46" spans="1:31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4"/>
      <c r="AD46" s="4"/>
      <c r="AE46" s="4"/>
    </row>
    <row r="47" spans="1:31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4"/>
      <c r="AE47" s="4"/>
    </row>
    <row r="48" spans="1:31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4"/>
      <c r="AD48" s="4"/>
      <c r="AE48" s="4"/>
    </row>
    <row r="49" spans="1:3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4"/>
      <c r="AD49" s="4"/>
      <c r="AE49" s="4"/>
    </row>
    <row r="50" spans="1:31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4"/>
      <c r="AD50" s="4"/>
      <c r="AE50" s="4"/>
    </row>
    <row r="51" spans="1:31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4"/>
      <c r="AD51" s="4"/>
      <c r="AE51" s="4"/>
    </row>
    <row r="52" spans="1:31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4"/>
      <c r="AD52" s="4"/>
      <c r="AE52" s="4"/>
    </row>
    <row r="53" spans="1:31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4"/>
      <c r="AD53" s="4"/>
      <c r="AE53" s="4"/>
    </row>
    <row r="54" spans="1:31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4"/>
      <c r="AD54" s="4"/>
      <c r="AE54" s="4"/>
    </row>
    <row r="55" spans="1:31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4"/>
      <c r="AD55" s="4"/>
      <c r="AE55" s="4"/>
    </row>
    <row r="56" spans="1:31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4"/>
      <c r="AD56" s="4"/>
      <c r="AE56" s="4"/>
    </row>
    <row r="57" spans="1:31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"/>
      <c r="AD57" s="4"/>
      <c r="AE57" s="4"/>
    </row>
    <row r="58" spans="1:31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"/>
      <c r="AD58" s="4"/>
      <c r="AE58" s="4"/>
    </row>
    <row r="59" spans="1:31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4"/>
      <c r="AD59" s="4"/>
      <c r="AE59" s="4"/>
    </row>
    <row r="60" spans="1:31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4"/>
      <c r="AD60" s="4"/>
      <c r="AE60" s="4"/>
    </row>
    <row r="61" spans="1:31">
      <c r="A6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4"/>
      <c r="AD61" s="4"/>
      <c r="AE61" s="4"/>
    </row>
    <row r="62" spans="1:31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14"/>
      <c r="V62" s="14"/>
      <c r="W62" s="14"/>
      <c r="X62" s="14"/>
      <c r="Y62" s="14"/>
      <c r="Z62" s="14"/>
      <c r="AA62" s="14"/>
      <c r="AB62" s="14"/>
      <c r="AC62" s="4"/>
      <c r="AD62" s="4"/>
      <c r="AE62" s="4"/>
    </row>
    <row r="63" spans="1:31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4"/>
      <c r="AD63" s="4"/>
      <c r="AE63" s="4"/>
    </row>
    <row r="64" spans="1:31">
      <c r="A6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4"/>
      <c r="AD64" s="4"/>
      <c r="AE64" s="4"/>
    </row>
    <row r="65" spans="1:31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4"/>
      <c r="V65" s="14"/>
      <c r="W65" s="6"/>
      <c r="X65" s="6"/>
      <c r="Y65" s="6"/>
      <c r="Z65" s="6"/>
      <c r="AA65" s="6"/>
      <c r="AB65" s="6"/>
      <c r="AC65" s="4"/>
      <c r="AD65" s="4"/>
      <c r="AE65" s="4"/>
    </row>
    <row r="66" spans="1:31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4"/>
      <c r="AD66" s="4"/>
      <c r="AE66" s="4"/>
    </row>
    <row r="67" spans="1:31">
      <c r="A6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4"/>
      <c r="AD67" s="4"/>
      <c r="AE67" s="4"/>
    </row>
    <row r="68" spans="1:3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4"/>
      <c r="V68" s="14"/>
      <c r="W68" s="6"/>
      <c r="X68" s="6"/>
      <c r="Y68" s="6"/>
      <c r="Z68" s="6"/>
      <c r="AA68" s="6"/>
      <c r="AB68" s="6"/>
      <c r="AC68" s="4"/>
      <c r="AD68" s="4"/>
      <c r="AE68" s="4"/>
    </row>
    <row r="69" spans="1:31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4"/>
      <c r="AD69" s="4"/>
      <c r="AE69" s="4"/>
    </row>
    <row r="70" spans="1:31">
      <c r="A7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4"/>
      <c r="AD70" s="4"/>
      <c r="AE70" s="4"/>
    </row>
    <row r="71" spans="1:31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4"/>
      <c r="AD71" s="4"/>
      <c r="AE71" s="4"/>
    </row>
    <row r="72" spans="1:3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4"/>
      <c r="AD72" s="4"/>
      <c r="AE72" s="4"/>
    </row>
    <row r="73" spans="1:31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4"/>
      <c r="AD73" s="4"/>
      <c r="AE73" s="4"/>
    </row>
    <row r="74" spans="1:3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4"/>
      <c r="AD74" s="4"/>
      <c r="AE74" s="4"/>
    </row>
    <row r="75" spans="1:31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4"/>
      <c r="AD75" s="4"/>
      <c r="AE75" s="4"/>
    </row>
    <row r="76" spans="1:3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4"/>
      <c r="AD76" s="4"/>
      <c r="AE76" s="4"/>
    </row>
    <row r="77" spans="1:3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4"/>
      <c r="AD77" s="4"/>
      <c r="AE77" s="4"/>
    </row>
    <row r="78" spans="1:3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4"/>
      <c r="AD78" s="4"/>
      <c r="AE78" s="4"/>
    </row>
    <row r="79" spans="1:3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</row>
    <row r="80" spans="1:3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4"/>
      <c r="AD80" s="4"/>
      <c r="AE80" s="4"/>
    </row>
    <row r="81" spans="1:3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4"/>
      <c r="AD81" s="4"/>
      <c r="AE81" s="4"/>
    </row>
    <row r="82" spans="1:3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4"/>
      <c r="AD82" s="4"/>
      <c r="AE82" s="4"/>
    </row>
    <row r="83" spans="1:3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3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3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3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3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3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3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3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3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3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3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3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3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3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</sheetData>
  <phoneticPr fontId="0" type="noConversion"/>
  <printOptions horizontalCentered="1"/>
  <pageMargins left="0.5" right="0.5" top="0.5" bottom="0.55000000000000004" header="0" footer="0"/>
  <pageSetup scale="4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D62"/>
  <sheetViews>
    <sheetView showOutlineSymbols="0" topLeftCell="B1" zoomScaleNormal="100" workbookViewId="0">
      <selection activeCell="Y33" sqref="Y33"/>
    </sheetView>
  </sheetViews>
  <sheetFormatPr defaultColWidth="9.76953125" defaultRowHeight="15"/>
  <cols>
    <col min="1" max="1" width="21" style="12" customWidth="1"/>
    <col min="2" max="6" width="6.58984375" style="12" customWidth="1"/>
    <col min="7" max="7" width="6.58984375" style="48" customWidth="1"/>
    <col min="8" max="20" width="6.58984375" style="12" customWidth="1"/>
    <col min="21" max="21" width="7.04296875" style="12" customWidth="1"/>
    <col min="22" max="22" width="7.6796875" style="12" customWidth="1"/>
    <col min="23" max="25" width="6.58984375" style="12" customWidth="1"/>
    <col min="26" max="16384" width="9.76953125" style="12"/>
  </cols>
  <sheetData>
    <row r="1" spans="1:28">
      <c r="A1" s="157"/>
      <c r="B1" s="157"/>
      <c r="C1" s="157"/>
      <c r="D1" s="157"/>
      <c r="E1" s="157"/>
      <c r="F1" s="157"/>
      <c r="G1" s="158"/>
      <c r="H1" s="157"/>
      <c r="I1" s="157"/>
      <c r="J1" s="157"/>
      <c r="K1" s="157"/>
      <c r="L1" s="157"/>
      <c r="M1" s="157"/>
      <c r="N1" s="157"/>
      <c r="O1" s="157"/>
      <c r="Q1" s="159"/>
      <c r="R1" s="159"/>
      <c r="S1" s="159"/>
      <c r="T1" s="159"/>
      <c r="U1" s="157"/>
      <c r="V1" s="159" t="str">
        <f>+'DCP-13, P 1'!Z1</f>
        <v>Exh. DCP-13</v>
      </c>
    </row>
    <row r="2" spans="1:28">
      <c r="A2" s="157"/>
      <c r="B2" s="157"/>
      <c r="C2" s="157"/>
      <c r="D2" s="157"/>
      <c r="E2" s="157"/>
      <c r="F2" s="157"/>
      <c r="G2" s="158"/>
      <c r="H2" s="157"/>
      <c r="I2" s="157"/>
      <c r="J2" s="157"/>
      <c r="K2" s="157"/>
      <c r="L2" s="157"/>
      <c r="M2" s="157"/>
      <c r="N2" s="157"/>
      <c r="O2" s="157"/>
      <c r="Q2" s="159"/>
      <c r="R2" s="159"/>
      <c r="S2" s="159"/>
      <c r="T2" s="159"/>
      <c r="U2" s="157"/>
      <c r="V2" s="159" t="s">
        <v>74</v>
      </c>
    </row>
    <row r="3" spans="1:28">
      <c r="A3" s="157"/>
      <c r="B3" s="157"/>
      <c r="C3" s="157"/>
      <c r="D3" s="157"/>
      <c r="E3" s="157"/>
      <c r="F3" s="157"/>
      <c r="G3" s="158"/>
      <c r="H3" s="157"/>
      <c r="I3" s="157"/>
      <c r="J3" s="157"/>
      <c r="K3" s="157"/>
      <c r="L3" s="157"/>
      <c r="M3" s="157"/>
      <c r="N3" s="157"/>
      <c r="O3" s="157"/>
      <c r="Q3" s="159"/>
      <c r="R3" s="159"/>
      <c r="S3" s="159"/>
      <c r="T3" s="159"/>
      <c r="U3" s="157"/>
      <c r="V3" s="159" t="str">
        <f>+'DCP-13, P 1'!Z3</f>
        <v>Dockets UE-240006/UG-240007</v>
      </c>
    </row>
    <row r="4" spans="1:28">
      <c r="A4" s="157"/>
      <c r="B4" s="157"/>
      <c r="C4" s="157"/>
      <c r="D4" s="157"/>
      <c r="E4" s="157"/>
      <c r="F4" s="157"/>
      <c r="G4" s="158"/>
      <c r="H4" s="157"/>
      <c r="I4" s="157"/>
      <c r="J4" s="157"/>
      <c r="K4" s="157"/>
      <c r="L4" s="157"/>
      <c r="M4" s="157"/>
      <c r="N4" s="157"/>
      <c r="O4" s="157"/>
      <c r="P4" s="159"/>
      <c r="Q4" s="159"/>
      <c r="R4" s="159"/>
      <c r="S4" s="159"/>
      <c r="T4" s="159"/>
      <c r="U4" s="157"/>
      <c r="V4" s="157"/>
    </row>
    <row r="5" spans="1:28">
      <c r="A5" s="160" t="str">
        <f>'DCP-13, P 1'!A6</f>
        <v>PROXY COMPANIES</v>
      </c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7"/>
    </row>
    <row r="6" spans="1:28">
      <c r="A6" s="160" t="s">
        <v>370</v>
      </c>
      <c r="B6" s="160"/>
      <c r="C6" s="160"/>
      <c r="D6" s="160"/>
      <c r="E6" s="160"/>
      <c r="F6" s="160"/>
      <c r="G6" s="161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57"/>
    </row>
    <row r="7" spans="1:28">
      <c r="A7" s="157"/>
      <c r="B7" s="157"/>
      <c r="C7" s="157"/>
      <c r="D7" s="157"/>
      <c r="E7" s="157"/>
      <c r="F7" s="157"/>
      <c r="G7" s="158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</row>
    <row r="8" spans="1:28">
      <c r="A8" s="157"/>
      <c r="B8" s="157"/>
      <c r="C8" s="157"/>
      <c r="D8" s="157"/>
      <c r="E8" s="157"/>
      <c r="F8" s="157"/>
      <c r="G8" s="158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</row>
    <row r="9" spans="1:28" ht="15.3" thickBot="1">
      <c r="A9" s="157"/>
      <c r="B9" s="157"/>
      <c r="C9" s="157"/>
      <c r="D9" s="157"/>
      <c r="E9" s="157"/>
      <c r="F9" s="157"/>
      <c r="G9" s="158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62"/>
      <c r="W9" s="187"/>
      <c r="X9" s="187"/>
      <c r="Y9" s="187"/>
    </row>
    <row r="10" spans="1:28" ht="15.3" thickTop="1">
      <c r="A10" s="163"/>
      <c r="B10" s="163"/>
      <c r="C10" s="163"/>
      <c r="D10" s="163"/>
      <c r="E10" s="163"/>
      <c r="F10" s="163"/>
      <c r="G10" s="164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57"/>
    </row>
    <row r="11" spans="1:28">
      <c r="A11" s="159"/>
      <c r="B11" s="165"/>
      <c r="C11" s="165"/>
      <c r="D11" s="165"/>
      <c r="E11" s="165"/>
      <c r="F11" s="165"/>
      <c r="G11" s="166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 t="s">
        <v>365</v>
      </c>
      <c r="V11" s="165" t="s">
        <v>366</v>
      </c>
      <c r="AB11" s="167"/>
    </row>
    <row r="12" spans="1:28">
      <c r="A12" s="165" t="s">
        <v>186</v>
      </c>
      <c r="B12" s="165">
        <v>2002</v>
      </c>
      <c r="C12" s="165">
        <v>2003</v>
      </c>
      <c r="D12" s="165">
        <v>2004</v>
      </c>
      <c r="E12" s="165">
        <v>2005</v>
      </c>
      <c r="F12" s="165">
        <v>2006</v>
      </c>
      <c r="G12" s="165">
        <v>2007</v>
      </c>
      <c r="H12" s="165">
        <v>2008</v>
      </c>
      <c r="I12" s="165">
        <v>2009</v>
      </c>
      <c r="J12" s="165">
        <v>2010</v>
      </c>
      <c r="K12" s="165">
        <v>2011</v>
      </c>
      <c r="L12" s="165">
        <v>2012</v>
      </c>
      <c r="M12" s="165">
        <v>2013</v>
      </c>
      <c r="N12" s="165">
        <v>2014</v>
      </c>
      <c r="O12" s="165">
        <v>2015</v>
      </c>
      <c r="P12" s="165">
        <v>2016</v>
      </c>
      <c r="Q12" s="165">
        <v>2017</v>
      </c>
      <c r="R12" s="165">
        <v>2018</v>
      </c>
      <c r="S12" s="165">
        <v>2019</v>
      </c>
      <c r="T12" s="165">
        <v>2020</v>
      </c>
      <c r="U12" s="165" t="str">
        <f>'DCP-13, P 1'!U13</f>
        <v>Average</v>
      </c>
      <c r="V12" s="165" t="str">
        <f>'DCP-13, P 1'!V13</f>
        <v>Average</v>
      </c>
      <c r="W12" s="165">
        <v>2021</v>
      </c>
      <c r="X12" s="165">
        <v>2022</v>
      </c>
      <c r="Y12" s="165">
        <v>2023</v>
      </c>
      <c r="Z12" s="165"/>
      <c r="AA12" s="165"/>
      <c r="AB12" s="167"/>
    </row>
    <row r="13" spans="1:28" ht="15.3" thickBot="1">
      <c r="A13" s="157"/>
      <c r="B13" s="167"/>
      <c r="C13" s="167"/>
      <c r="D13" s="167"/>
      <c r="E13" s="167"/>
      <c r="F13" s="167"/>
      <c r="G13" s="156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2"/>
      <c r="W13" s="187"/>
      <c r="X13" s="187"/>
      <c r="Y13" s="187"/>
    </row>
    <row r="14" spans="1:28" ht="15.3" thickTop="1">
      <c r="A14" s="163"/>
      <c r="B14" s="168"/>
      <c r="C14" s="168"/>
      <c r="D14" s="168"/>
      <c r="E14" s="168"/>
      <c r="F14" s="168"/>
      <c r="G14" s="169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57"/>
    </row>
    <row r="15" spans="1:28">
      <c r="A15" s="157"/>
      <c r="B15" s="167"/>
      <c r="C15" s="167"/>
      <c r="D15" s="167"/>
      <c r="E15" s="167"/>
      <c r="F15" s="167"/>
      <c r="G15" s="15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57"/>
    </row>
    <row r="16" spans="1:28">
      <c r="A16" s="159" t="str">
        <f>'DCP-13, P 1'!A17</f>
        <v>Proxy Group</v>
      </c>
      <c r="B16" s="167"/>
      <c r="C16" s="167"/>
      <c r="D16" s="167"/>
      <c r="E16" s="167"/>
      <c r="F16" s="167"/>
      <c r="G16" s="15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57"/>
    </row>
    <row r="17" spans="1:25">
      <c r="A17" s="157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5">
      <c r="A18" s="157" t="str">
        <f>+'DCP-13, P 1'!A19</f>
        <v>ALLETE</v>
      </c>
      <c r="B18" s="156"/>
      <c r="C18" s="156"/>
      <c r="D18" s="156"/>
      <c r="E18" s="156">
        <v>2.12</v>
      </c>
      <c r="F18" s="156">
        <v>2.19</v>
      </c>
      <c r="G18" s="156">
        <v>1.95</v>
      </c>
      <c r="H18" s="156">
        <v>1.56</v>
      </c>
      <c r="I18" s="156">
        <v>1.1299999999999999</v>
      </c>
      <c r="J18" s="156">
        <v>1.27</v>
      </c>
      <c r="K18" s="156">
        <v>1.38</v>
      </c>
      <c r="L18" s="156">
        <v>1.36</v>
      </c>
      <c r="M18" s="156">
        <v>1.52</v>
      </c>
      <c r="N18" s="156">
        <v>1.51</v>
      </c>
      <c r="O18" s="156">
        <v>1.46</v>
      </c>
      <c r="P18" s="156">
        <v>1.53</v>
      </c>
      <c r="Q18" s="156">
        <v>1.82</v>
      </c>
      <c r="R18" s="156">
        <v>1.81</v>
      </c>
      <c r="S18" s="156">
        <v>1.89</v>
      </c>
      <c r="T18" s="156">
        <v>1.52</v>
      </c>
      <c r="U18" s="156"/>
      <c r="V18" s="156">
        <f>AVERAGE(I18:T18)</f>
        <v>1.5166666666666666</v>
      </c>
      <c r="W18" s="156">
        <v>1.45</v>
      </c>
      <c r="X18" s="156">
        <v>1.26</v>
      </c>
      <c r="Y18" s="156">
        <v>1.21</v>
      </c>
    </row>
    <row r="19" spans="1:25">
      <c r="A19" s="157" t="str">
        <f>+'DCP-13, P 1'!A20</f>
        <v>Avista Corp.</v>
      </c>
      <c r="B19" s="156">
        <v>0.85</v>
      </c>
      <c r="C19" s="156">
        <v>0.94</v>
      </c>
      <c r="D19" s="156">
        <v>1.1100000000000001</v>
      </c>
      <c r="E19" s="156">
        <v>1.1499999999999999</v>
      </c>
      <c r="F19" s="156">
        <v>1.35</v>
      </c>
      <c r="G19" s="156">
        <v>1.27</v>
      </c>
      <c r="H19" s="156">
        <v>1.1000000000000001</v>
      </c>
      <c r="I19" s="156">
        <v>0.94</v>
      </c>
      <c r="J19" s="156">
        <v>1.06</v>
      </c>
      <c r="K19" s="156">
        <v>1.19</v>
      </c>
      <c r="L19" s="156">
        <v>1.23</v>
      </c>
      <c r="M19" s="156">
        <v>1.25</v>
      </c>
      <c r="N19" s="156">
        <v>1.43</v>
      </c>
      <c r="O19" s="156">
        <v>1.41</v>
      </c>
      <c r="P19" s="156">
        <v>1.58</v>
      </c>
      <c r="Q19" s="156">
        <v>1.74</v>
      </c>
      <c r="R19" s="156">
        <v>1.78</v>
      </c>
      <c r="S19" s="156">
        <v>1.6</v>
      </c>
      <c r="T19" s="156">
        <v>1.46</v>
      </c>
      <c r="U19" s="156">
        <f>AVERAGE(B19:H19)</f>
        <v>1.1099999999999999</v>
      </c>
      <c r="V19" s="156">
        <f t="shared" ref="V19:V27" si="0">AVERAGE(I19:T19)</f>
        <v>1.3891666666666664</v>
      </c>
      <c r="W19" s="156">
        <v>1.44</v>
      </c>
      <c r="X19" s="156">
        <v>1.35</v>
      </c>
      <c r="Y19" s="156">
        <v>1.2</v>
      </c>
    </row>
    <row r="20" spans="1:25">
      <c r="A20" s="157" t="str">
        <f>+'DCP-13, P 1'!A21</f>
        <v>Black Hills Corp</v>
      </c>
      <c r="B20" s="156">
        <v>1.43</v>
      </c>
      <c r="C20" s="156">
        <v>1.34</v>
      </c>
      <c r="D20" s="156">
        <v>1.34</v>
      </c>
      <c r="E20" s="156">
        <v>1.65</v>
      </c>
      <c r="F20" s="156">
        <v>1.53</v>
      </c>
      <c r="G20" s="156">
        <v>1.64</v>
      </c>
      <c r="H20" s="156">
        <v>1.24</v>
      </c>
      <c r="I20" s="156">
        <v>0.77</v>
      </c>
      <c r="J20" s="156">
        <v>1.08</v>
      </c>
      <c r="K20" s="156">
        <v>1.0900000000000001</v>
      </c>
      <c r="L20" s="156">
        <v>1.21</v>
      </c>
      <c r="M20" s="156">
        <v>1.61</v>
      </c>
      <c r="N20" s="156">
        <v>1.81</v>
      </c>
      <c r="O20" s="156">
        <v>1.52</v>
      </c>
      <c r="P20" s="156">
        <v>1.86</v>
      </c>
      <c r="Q20" s="156">
        <v>2.0699999999999998</v>
      </c>
      <c r="R20" s="156">
        <v>1.74</v>
      </c>
      <c r="S20" s="156">
        <v>1.91</v>
      </c>
      <c r="T20" s="156">
        <v>1.71</v>
      </c>
      <c r="U20" s="156">
        <f t="shared" ref="U20:U21" si="1">AVERAGE(B20:H20)</f>
        <v>1.4528571428571428</v>
      </c>
      <c r="V20" s="156">
        <f t="shared" si="0"/>
        <v>1.5316666666666665</v>
      </c>
      <c r="W20" s="156">
        <v>1.56</v>
      </c>
      <c r="X20" s="156">
        <v>1.58</v>
      </c>
      <c r="Y20" s="156">
        <v>1.3</v>
      </c>
    </row>
    <row r="21" spans="1:25">
      <c r="A21" s="157" t="str">
        <f>+'DCP-13, P 1'!A22</f>
        <v>IDACORP</v>
      </c>
      <c r="B21" s="156">
        <v>1.34</v>
      </c>
      <c r="C21" s="156">
        <v>1.1200000000000001</v>
      </c>
      <c r="D21" s="156">
        <v>1.25</v>
      </c>
      <c r="E21" s="156">
        <v>1.22</v>
      </c>
      <c r="F21" s="156">
        <v>1.39</v>
      </c>
      <c r="G21" s="156">
        <v>1.32</v>
      </c>
      <c r="H21" s="156">
        <v>1.04</v>
      </c>
      <c r="I21" s="156">
        <v>0.94</v>
      </c>
      <c r="J21" s="156">
        <v>1.1299999999999999</v>
      </c>
      <c r="K21" s="156">
        <v>1.19</v>
      </c>
      <c r="L21" s="156">
        <v>1.23</v>
      </c>
      <c r="M21" s="156">
        <v>1.36</v>
      </c>
      <c r="N21" s="156">
        <v>1.59</v>
      </c>
      <c r="O21" s="156">
        <v>1.58</v>
      </c>
      <c r="P21" s="156">
        <v>1.77</v>
      </c>
      <c r="Q21" s="156">
        <v>2.0299999999999998</v>
      </c>
      <c r="R21" s="156">
        <v>1.99</v>
      </c>
      <c r="S21" s="156">
        <v>2.12</v>
      </c>
      <c r="T21" s="156">
        <v>1.83</v>
      </c>
      <c r="U21" s="156">
        <f t="shared" si="1"/>
        <v>1.24</v>
      </c>
      <c r="V21" s="156">
        <f t="shared" si="0"/>
        <v>1.5633333333333332</v>
      </c>
      <c r="W21" s="156">
        <v>1.92</v>
      </c>
      <c r="X21" s="156">
        <v>1.96</v>
      </c>
      <c r="Y21" s="156">
        <v>1.78</v>
      </c>
    </row>
    <row r="22" spans="1:25">
      <c r="A22" s="157" t="str">
        <f>+'DCP-13, P 1'!A23</f>
        <v>MGE Energy</v>
      </c>
      <c r="B22" s="156">
        <v>2.14</v>
      </c>
      <c r="C22" s="156">
        <v>2.23</v>
      </c>
      <c r="D22" s="156">
        <v>2.0699999999999998</v>
      </c>
      <c r="E22" s="156">
        <v>2.0699999999999998</v>
      </c>
      <c r="F22" s="156">
        <v>1.91</v>
      </c>
      <c r="G22" s="156">
        <v>1.78</v>
      </c>
      <c r="H22" s="156">
        <v>1.59</v>
      </c>
      <c r="I22" s="156">
        <v>1.54</v>
      </c>
      <c r="J22" s="156">
        <v>1.71</v>
      </c>
      <c r="K22" s="156">
        <v>1.82</v>
      </c>
      <c r="L22" s="156">
        <v>2.0299999999999998</v>
      </c>
      <c r="M22" s="156">
        <v>2.14</v>
      </c>
      <c r="N22" s="156">
        <v>2.27</v>
      </c>
      <c r="O22" s="156">
        <v>2.17</v>
      </c>
      <c r="P22" s="156">
        <v>2.74</v>
      </c>
      <c r="Q22" s="156">
        <v>2.98</v>
      </c>
      <c r="R22" s="156">
        <v>2.61</v>
      </c>
      <c r="S22" s="156">
        <v>2.85</v>
      </c>
      <c r="T22" s="156">
        <v>2.5299999999999998</v>
      </c>
      <c r="U22" s="156">
        <f t="shared" ref="U22" si="2">AVERAGE(B22:H22)</f>
        <v>1.97</v>
      </c>
      <c r="V22" s="156">
        <f t="shared" si="0"/>
        <v>2.2825000000000002</v>
      </c>
      <c r="W22" s="156">
        <v>2.63</v>
      </c>
      <c r="X22" s="156">
        <v>2.17</v>
      </c>
      <c r="Y22" s="156">
        <v>2.08</v>
      </c>
    </row>
    <row r="23" spans="1:25">
      <c r="A23" s="157" t="str">
        <f>+'DCP-13, P 1'!A24</f>
        <v>NorthWestern Corp</v>
      </c>
      <c r="B23" s="156"/>
      <c r="C23" s="156"/>
      <c r="D23" s="156"/>
      <c r="E23" s="156"/>
      <c r="F23" s="156">
        <v>1.6</v>
      </c>
      <c r="G23" s="156">
        <v>1.47</v>
      </c>
      <c r="H23" s="156">
        <v>1.0900000000000001</v>
      </c>
      <c r="I23" s="156">
        <v>1.05</v>
      </c>
      <c r="J23" s="156">
        <v>1.22</v>
      </c>
      <c r="K23" s="156">
        <v>1.38</v>
      </c>
      <c r="L23" s="156">
        <v>1.46</v>
      </c>
      <c r="M23" s="156">
        <v>1.59</v>
      </c>
      <c r="N23" s="156">
        <v>1.74</v>
      </c>
      <c r="O23" s="156">
        <v>1.67</v>
      </c>
      <c r="P23" s="156">
        <v>1.71</v>
      </c>
      <c r="Q23" s="156">
        <v>1.69</v>
      </c>
      <c r="R23" s="156">
        <v>1.54</v>
      </c>
      <c r="S23" s="156">
        <v>1.7</v>
      </c>
      <c r="T23" s="156">
        <v>1.54</v>
      </c>
      <c r="U23" s="156"/>
      <c r="V23" s="156">
        <f t="shared" si="0"/>
        <v>1.5241666666666667</v>
      </c>
      <c r="W23" s="156">
        <v>1.47</v>
      </c>
      <c r="X23" s="156">
        <v>1.27</v>
      </c>
      <c r="Y23" s="156">
        <v>1.19</v>
      </c>
    </row>
    <row r="24" spans="1:25">
      <c r="A24" s="157" t="str">
        <f>+'DCP-13, P 1'!A25</f>
        <v>OGE Energy</v>
      </c>
      <c r="B24" s="156">
        <v>1.47</v>
      </c>
      <c r="C24" s="156">
        <v>1.54</v>
      </c>
      <c r="D24" s="156">
        <v>1.78</v>
      </c>
      <c r="E24" s="156">
        <v>1.87</v>
      </c>
      <c r="F24" s="156">
        <v>2.0499999999999998</v>
      </c>
      <c r="G24" s="156">
        <v>1.97</v>
      </c>
      <c r="H24" s="156">
        <v>1.45</v>
      </c>
      <c r="I24" s="156">
        <v>1.39</v>
      </c>
      <c r="J24" s="156">
        <v>1.8</v>
      </c>
      <c r="K24" s="156">
        <v>1.97</v>
      </c>
      <c r="L24" s="156">
        <v>2.04</v>
      </c>
      <c r="M24" s="156">
        <v>2.31</v>
      </c>
      <c r="N24" s="156">
        <v>2.2799999999999998</v>
      </c>
      <c r="O24" s="156">
        <v>1.84</v>
      </c>
      <c r="P24" s="156">
        <v>1.7</v>
      </c>
      <c r="Q24" s="156">
        <v>1.92</v>
      </c>
      <c r="R24" s="156">
        <v>1.81</v>
      </c>
      <c r="S24" s="156">
        <v>2.06</v>
      </c>
      <c r="T24" s="156">
        <v>1.79</v>
      </c>
      <c r="U24" s="156">
        <f t="shared" ref="U24:U27" si="3">AVERAGE(B24:H24)</f>
        <v>1.7328571428571429</v>
      </c>
      <c r="V24" s="156">
        <f t="shared" si="0"/>
        <v>1.9091666666666665</v>
      </c>
      <c r="W24" s="156">
        <v>1.76</v>
      </c>
      <c r="X24" s="156">
        <v>1.8</v>
      </c>
      <c r="Y24" s="156">
        <v>1.63</v>
      </c>
    </row>
    <row r="25" spans="1:25">
      <c r="A25" s="157" t="str">
        <f>+'DCP-13, P 1'!A26</f>
        <v>Otter Tail Corp</v>
      </c>
      <c r="B25" s="156">
        <v>2.4500000000000002</v>
      </c>
      <c r="C25" s="156">
        <v>2.09</v>
      </c>
      <c r="D25" s="156">
        <v>1.85</v>
      </c>
      <c r="E25" s="156">
        <v>1.83</v>
      </c>
      <c r="F25" s="156">
        <v>1.78</v>
      </c>
      <c r="G25" s="156">
        <v>2</v>
      </c>
      <c r="H25" s="156">
        <v>1.67</v>
      </c>
      <c r="I25" s="156">
        <v>1.08</v>
      </c>
      <c r="J25" s="156">
        <v>1.2</v>
      </c>
      <c r="K25" s="156">
        <v>1.23</v>
      </c>
      <c r="L25" s="156">
        <v>1.52</v>
      </c>
      <c r="M25" s="156">
        <v>1.96</v>
      </c>
      <c r="N25" s="156">
        <v>1.96</v>
      </c>
      <c r="O25" s="156">
        <v>1.86</v>
      </c>
      <c r="P25" s="156">
        <v>2.0699999999999998</v>
      </c>
      <c r="Q25" s="156">
        <v>2.44</v>
      </c>
      <c r="R25" s="156">
        <v>2.5299999999999998</v>
      </c>
      <c r="S25" s="156">
        <v>2.74</v>
      </c>
      <c r="T25" s="156">
        <v>2.17</v>
      </c>
      <c r="U25" s="156">
        <f t="shared" si="3"/>
        <v>1.9528571428571428</v>
      </c>
      <c r="V25" s="156">
        <f t="shared" si="0"/>
        <v>1.8966666666666665</v>
      </c>
      <c r="W25" s="156">
        <v>2.48</v>
      </c>
      <c r="X25" s="156">
        <v>2.5499999999999998</v>
      </c>
      <c r="Y25" s="156">
        <v>2.56</v>
      </c>
    </row>
    <row r="26" spans="1:25">
      <c r="A26" s="157" t="str">
        <f>+'DCP-13, P 1'!A27</f>
        <v>Pinnacle West Capital</v>
      </c>
      <c r="B26" s="156">
        <v>1.1599999999999999</v>
      </c>
      <c r="C26" s="156">
        <v>1.1399999999999999</v>
      </c>
      <c r="D26" s="156">
        <v>1.3</v>
      </c>
      <c r="E26" s="156">
        <v>1.3</v>
      </c>
      <c r="F26" s="156">
        <v>1.29</v>
      </c>
      <c r="G26" s="156">
        <v>1.27</v>
      </c>
      <c r="H26" s="156">
        <v>1</v>
      </c>
      <c r="I26" s="156">
        <v>0.9</v>
      </c>
      <c r="J26" s="156">
        <v>1.1299999999999999</v>
      </c>
      <c r="K26" s="156">
        <v>1.25</v>
      </c>
      <c r="L26" s="156">
        <v>1.41</v>
      </c>
      <c r="M26" s="156">
        <v>1.53</v>
      </c>
      <c r="N26" s="156">
        <v>1.58</v>
      </c>
      <c r="O26" s="156">
        <v>1.6</v>
      </c>
      <c r="P26" s="156">
        <v>1.72</v>
      </c>
      <c r="Q26" s="156">
        <v>1.91</v>
      </c>
      <c r="R26" s="156">
        <v>1.82</v>
      </c>
      <c r="S26" s="156">
        <v>1.91</v>
      </c>
      <c r="T26" s="156">
        <v>1.69</v>
      </c>
      <c r="U26" s="156">
        <f>AVERAGE(B26:H26)</f>
        <v>1.2085714285714284</v>
      </c>
      <c r="V26" s="156">
        <f t="shared" si="0"/>
        <v>1.5375000000000003</v>
      </c>
      <c r="W26" s="156">
        <v>1.48</v>
      </c>
      <c r="X26" s="156">
        <v>1.32</v>
      </c>
      <c r="Y26" s="156">
        <v>1.43</v>
      </c>
    </row>
    <row r="27" spans="1:25">
      <c r="A27" s="157" t="str">
        <f>+'DCP-13, P 1'!A28</f>
        <v>Portland General Electric</v>
      </c>
      <c r="B27" s="156"/>
      <c r="C27" s="156"/>
      <c r="D27" s="156"/>
      <c r="E27" s="156"/>
      <c r="F27" s="156">
        <v>1.53</v>
      </c>
      <c r="G27" s="156">
        <v>1.4</v>
      </c>
      <c r="H27" s="156">
        <v>1.01</v>
      </c>
      <c r="I27" s="156">
        <v>0.83</v>
      </c>
      <c r="J27" s="156">
        <v>0.97</v>
      </c>
      <c r="K27" s="156">
        <v>1.0900000000000001</v>
      </c>
      <c r="L27" s="156">
        <v>1.17</v>
      </c>
      <c r="M27" s="156">
        <v>1.31</v>
      </c>
      <c r="N27" s="156">
        <v>1.45</v>
      </c>
      <c r="O27" s="156">
        <v>1.48</v>
      </c>
      <c r="P27" s="156">
        <v>1.55</v>
      </c>
      <c r="Q27" s="156">
        <v>1.73</v>
      </c>
      <c r="R27" s="156">
        <v>1.62</v>
      </c>
      <c r="S27" s="156">
        <v>1.79</v>
      </c>
      <c r="T27" s="156">
        <v>1.63</v>
      </c>
      <c r="U27" s="156">
        <f t="shared" si="3"/>
        <v>1.3133333333333332</v>
      </c>
      <c r="V27" s="156">
        <f t="shared" si="0"/>
        <v>1.3849999999999998</v>
      </c>
      <c r="W27" s="156">
        <v>1.58</v>
      </c>
      <c r="X27" s="156">
        <v>1.61</v>
      </c>
      <c r="Y27" s="156">
        <v>1.4</v>
      </c>
    </row>
    <row r="28" spans="1:2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0"/>
      <c r="W28" s="188"/>
      <c r="X28" s="188"/>
      <c r="Y28" s="188"/>
    </row>
    <row r="29" spans="1:25" ht="13.5" customHeight="1">
      <c r="A29" s="157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7"/>
    </row>
    <row r="30" spans="1:25">
      <c r="A30" s="157" t="str">
        <f>'DCP-13, P 1'!A31</f>
        <v>Average</v>
      </c>
      <c r="B30" s="156">
        <f>AVERAGE(B18:B27)</f>
        <v>1.5485714285714285</v>
      </c>
      <c r="C30" s="156">
        <f t="shared" ref="C30:T30" si="4">AVERAGE(C18:C27)</f>
        <v>1.485714285714286</v>
      </c>
      <c r="D30" s="156">
        <f t="shared" si="4"/>
        <v>1.5285714285714287</v>
      </c>
      <c r="E30" s="156">
        <f t="shared" si="4"/>
        <v>1.6512499999999999</v>
      </c>
      <c r="F30" s="156">
        <f t="shared" si="4"/>
        <v>1.6620000000000001</v>
      </c>
      <c r="G30" s="156">
        <f t="shared" si="4"/>
        <v>1.607</v>
      </c>
      <c r="H30" s="156">
        <f t="shared" si="4"/>
        <v>1.2749999999999999</v>
      </c>
      <c r="I30" s="156">
        <f t="shared" si="4"/>
        <v>1.0569999999999999</v>
      </c>
      <c r="J30" s="156">
        <f t="shared" si="4"/>
        <v>1.2569999999999999</v>
      </c>
      <c r="K30" s="156">
        <f t="shared" si="4"/>
        <v>1.3590000000000002</v>
      </c>
      <c r="L30" s="156">
        <f>AVERAGE(L18:L27)</f>
        <v>1.4659999999999997</v>
      </c>
      <c r="M30" s="156">
        <f t="shared" si="4"/>
        <v>1.6580000000000001</v>
      </c>
      <c r="N30" s="156">
        <f t="shared" si="4"/>
        <v>1.762</v>
      </c>
      <c r="O30" s="156">
        <f t="shared" si="4"/>
        <v>1.659</v>
      </c>
      <c r="P30" s="156">
        <f t="shared" si="4"/>
        <v>1.823</v>
      </c>
      <c r="Q30" s="156">
        <f t="shared" si="4"/>
        <v>2.0330000000000004</v>
      </c>
      <c r="R30" s="156">
        <f t="shared" si="4"/>
        <v>1.925</v>
      </c>
      <c r="S30" s="156">
        <f t="shared" si="4"/>
        <v>2.0569999999999999</v>
      </c>
      <c r="T30" s="156">
        <f t="shared" si="4"/>
        <v>1.7869999999999997</v>
      </c>
      <c r="U30" s="166">
        <f>AVERAGE(U18:U27)</f>
        <v>1.4975595238095236</v>
      </c>
      <c r="V30" s="166">
        <f>AVERAGE(V18:V27)</f>
        <v>1.653583333333333</v>
      </c>
      <c r="W30" s="156">
        <f t="shared" ref="W30:Y30" si="5">AVERAGE(W18:W27)</f>
        <v>1.7770000000000004</v>
      </c>
      <c r="X30" s="156">
        <f t="shared" si="5"/>
        <v>1.6870000000000001</v>
      </c>
      <c r="Y30" s="156">
        <f t="shared" si="5"/>
        <v>1.5780000000000001</v>
      </c>
    </row>
    <row r="31" spans="1:25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0"/>
      <c r="W31" s="171"/>
      <c r="X31" s="171"/>
      <c r="Y31" s="171"/>
    </row>
    <row r="32" spans="1:25">
      <c r="A32" s="157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7"/>
      <c r="W32" s="156"/>
      <c r="X32" s="156"/>
      <c r="Y32" s="156"/>
    </row>
    <row r="33" spans="1:25">
      <c r="A33" s="157" t="str">
        <f>'DCP-13, P 1'!A34</f>
        <v>Median</v>
      </c>
      <c r="B33" s="156">
        <f>MEDIAN(B18:B27)</f>
        <v>1.43</v>
      </c>
      <c r="C33" s="156">
        <f t="shared" ref="C33:T33" si="6">MEDIAN(C18:C27)</f>
        <v>1.34</v>
      </c>
      <c r="D33" s="156">
        <f t="shared" si="6"/>
        <v>1.34</v>
      </c>
      <c r="E33" s="156">
        <f t="shared" si="6"/>
        <v>1.74</v>
      </c>
      <c r="F33" s="156">
        <f t="shared" si="6"/>
        <v>1.5649999999999999</v>
      </c>
      <c r="G33" s="156">
        <f t="shared" si="6"/>
        <v>1.5549999999999999</v>
      </c>
      <c r="H33" s="156">
        <f t="shared" si="6"/>
        <v>1.17</v>
      </c>
      <c r="I33" s="156">
        <f t="shared" si="6"/>
        <v>0.995</v>
      </c>
      <c r="J33" s="156">
        <f t="shared" si="6"/>
        <v>1.165</v>
      </c>
      <c r="K33" s="156">
        <f t="shared" si="6"/>
        <v>1.24</v>
      </c>
      <c r="L33" s="156">
        <f t="shared" si="6"/>
        <v>1.385</v>
      </c>
      <c r="M33" s="156">
        <f t="shared" si="6"/>
        <v>1.56</v>
      </c>
      <c r="N33" s="156">
        <f t="shared" si="6"/>
        <v>1.665</v>
      </c>
      <c r="O33" s="156">
        <f t="shared" si="6"/>
        <v>1.59</v>
      </c>
      <c r="P33" s="156">
        <f t="shared" si="6"/>
        <v>1.7149999999999999</v>
      </c>
      <c r="Q33" s="156">
        <f t="shared" si="6"/>
        <v>1.915</v>
      </c>
      <c r="R33" s="156">
        <f t="shared" si="6"/>
        <v>1.81</v>
      </c>
      <c r="S33" s="156">
        <f t="shared" si="6"/>
        <v>1.91</v>
      </c>
      <c r="T33" s="156">
        <f t="shared" si="6"/>
        <v>1.7</v>
      </c>
      <c r="U33" s="166">
        <f>AVERAGE(B33:H33)</f>
        <v>1.4485714285714286</v>
      </c>
      <c r="V33" s="166">
        <f>AVERAGE(I33:T33)</f>
        <v>1.5541666666666665</v>
      </c>
      <c r="W33" s="156">
        <f t="shared" ref="W33:Y33" si="7">MEDIAN(W18:W27)</f>
        <v>1.57</v>
      </c>
      <c r="X33" s="156">
        <f t="shared" si="7"/>
        <v>1.5950000000000002</v>
      </c>
      <c r="Y33" s="156">
        <f t="shared" si="7"/>
        <v>1.415</v>
      </c>
    </row>
    <row r="34" spans="1:25" ht="15.3" thickBot="1">
      <c r="A34" s="16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62"/>
      <c r="W34" s="187"/>
      <c r="X34" s="187"/>
      <c r="Y34" s="187"/>
    </row>
    <row r="35" spans="1:25" ht="15.3" thickTop="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7"/>
    </row>
    <row r="36" spans="1:25">
      <c r="A36" s="157" t="str">
        <f>+'DCP-13, P 1'!A37</f>
        <v>Note:  The absence of figures for a specific company for a particular year is due to the fact that Value Line did not report the relevant figures (to calcuate the appropriate ratios) for that company for that year.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7"/>
    </row>
    <row r="37" spans="1:25">
      <c r="A37" s="157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7"/>
    </row>
    <row r="38" spans="1:25">
      <c r="A38" s="157" t="str">
        <f>+'DCP-13, P 1'!A39</f>
        <v>Source:  Calculations made from data contained in Value Line Investment Survey.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5">
      <c r="A39" s="157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5">
      <c r="A40" s="157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7"/>
    </row>
    <row r="41" spans="1:25">
      <c r="A41" s="157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7"/>
    </row>
    <row r="42" spans="1:25">
      <c r="A42" s="157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7"/>
    </row>
    <row r="43" spans="1:25">
      <c r="A43" s="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4"/>
    </row>
    <row r="44" spans="1:25">
      <c r="A44" s="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4"/>
    </row>
    <row r="45" spans="1:25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"/>
    </row>
    <row r="46" spans="1:25">
      <c r="A46" s="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4"/>
    </row>
    <row r="47" spans="1:25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4"/>
    </row>
    <row r="48" spans="1:25">
      <c r="A48" s="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4"/>
    </row>
    <row r="49" spans="1:82">
      <c r="A49" s="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4"/>
    </row>
    <row r="50" spans="1:82">
      <c r="A50" s="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4"/>
    </row>
    <row r="51" spans="1:82">
      <c r="A5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</row>
    <row r="52" spans="1:82">
      <c r="A52" s="4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</row>
    <row r="53" spans="1:82">
      <c r="A53" s="4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1:82">
      <c r="A54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</row>
    <row r="55" spans="1:82">
      <c r="A55" s="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3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2">
      <c r="A56" s="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2">
      <c r="A57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</row>
    <row r="58" spans="1:82">
      <c r="A58" s="4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3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</row>
    <row r="59" spans="1:82">
      <c r="A59" s="4"/>
      <c r="B59" s="4"/>
      <c r="C59" s="4"/>
      <c r="D59" s="4"/>
      <c r="E59" s="4"/>
      <c r="F59" s="4"/>
      <c r="G59" s="17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</row>
    <row r="60" spans="1:82">
      <c r="A60"/>
      <c r="B60"/>
      <c r="C60"/>
      <c r="D60"/>
      <c r="E60"/>
      <c r="F60"/>
      <c r="G60" s="44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</row>
    <row r="61" spans="1:82">
      <c r="A61" s="4"/>
      <c r="B61" s="4"/>
      <c r="C61" s="4"/>
      <c r="D61" s="4"/>
      <c r="E61" s="4"/>
      <c r="F61" s="4"/>
      <c r="G61" s="178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</row>
    <row r="62" spans="1:82">
      <c r="A62" s="4"/>
      <c r="B62" s="4"/>
      <c r="C62" s="4"/>
      <c r="D62" s="4"/>
      <c r="E62" s="4"/>
      <c r="F62" s="4"/>
      <c r="G62" s="178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</row>
  </sheetData>
  <phoneticPr fontId="0" type="noConversion"/>
  <printOptions horizontalCentered="1"/>
  <pageMargins left="0.5" right="0.5" top="0.5" bottom="0.55000000000000004" header="0" footer="0"/>
  <pageSetup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1C0A-4F2C-49F3-B3BE-39AD451A3EC2}">
  <sheetPr>
    <pageSetUpPr fitToPage="1"/>
  </sheetPr>
  <dimension ref="A1:AF128"/>
  <sheetViews>
    <sheetView showOutlineSymbols="0" zoomScale="79" zoomScaleNormal="79" workbookViewId="0">
      <selection activeCell="AF7" sqref="AF7"/>
    </sheetView>
  </sheetViews>
  <sheetFormatPr defaultColWidth="9.76953125" defaultRowHeight="15"/>
  <cols>
    <col min="1" max="1" width="27.2265625" style="12" customWidth="1"/>
    <col min="2" max="3" width="8.58984375" style="12" hidden="1" customWidth="1"/>
    <col min="4" max="21" width="10.58984375" style="12" hidden="1" customWidth="1"/>
    <col min="22" max="22" width="2.31640625" style="12" hidden="1" customWidth="1"/>
    <col min="23" max="23" width="13.31640625" style="12" customWidth="1"/>
    <col min="24" max="25" width="12.58984375" style="12" customWidth="1"/>
    <col min="26" max="26" width="1.81640625" style="12" customWidth="1"/>
    <col min="27" max="29" width="12.58984375" style="12" customWidth="1"/>
    <col min="30" max="30" width="10.58984375" style="12" hidden="1" customWidth="1"/>
    <col min="31" max="31" width="2.26953125" style="12" customWidth="1"/>
    <col min="32" max="32" width="10.58984375" style="12" customWidth="1"/>
    <col min="33" max="16384" width="9.76953125" style="12"/>
  </cols>
  <sheetData>
    <row r="1" spans="1:3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4"/>
      <c r="AE1" s="1" t="s">
        <v>363</v>
      </c>
    </row>
    <row r="2" spans="1:3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4"/>
      <c r="Y2" s="4"/>
      <c r="Z2" s="4"/>
      <c r="AE2" s="1" t="s">
        <v>91</v>
      </c>
    </row>
    <row r="3" spans="1:3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4"/>
      <c r="Y3" s="4"/>
      <c r="Z3" s="4"/>
      <c r="AE3" s="1" t="str">
        <f>+'DCP-11'!G2</f>
        <v>Dockets UE-240006/UG-240007</v>
      </c>
    </row>
    <row r="4" spans="1:3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  <c r="X4" s="1"/>
      <c r="Y4" s="1"/>
      <c r="Z4" s="1"/>
      <c r="AA4" s="1"/>
      <c r="AB4" s="1"/>
      <c r="AC4" s="4"/>
    </row>
    <row r="5" spans="1:3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  <c r="X5" s="1"/>
      <c r="Y5" s="1"/>
      <c r="Z5" s="1"/>
      <c r="AA5" s="1"/>
      <c r="AB5" s="1"/>
      <c r="AC5" s="1"/>
    </row>
    <row r="6" spans="1:32" ht="20.100000000000001">
      <c r="A6" s="253" t="s">
        <v>538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</row>
    <row r="7" spans="1:32" ht="20.100000000000001">
      <c r="A7" s="253" t="s">
        <v>500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</row>
    <row r="8" spans="1:32" ht="20.100000000000001">
      <c r="A8" s="253" t="s">
        <v>507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</row>
    <row r="10" spans="1:32" ht="15.3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87"/>
      <c r="AE10" s="187"/>
      <c r="AF10" s="187"/>
    </row>
    <row r="11" spans="1:32" ht="15.3" thickTop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3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 t="s">
        <v>365</v>
      </c>
      <c r="V12" s="89" t="s">
        <v>366</v>
      </c>
      <c r="W12" s="256" t="s">
        <v>539</v>
      </c>
      <c r="X12" s="256"/>
      <c r="Y12" s="256"/>
      <c r="Z12" s="89"/>
      <c r="AA12" s="256" t="s">
        <v>540</v>
      </c>
      <c r="AB12" s="256"/>
      <c r="AC12" s="256"/>
      <c r="AD12" s="1" t="s">
        <v>449</v>
      </c>
      <c r="AF12" s="89">
        <v>2023</v>
      </c>
    </row>
    <row r="13" spans="1:32">
      <c r="A13" s="89" t="str">
        <f>+'DCP-11'!A12</f>
        <v>COMPANY</v>
      </c>
      <c r="B13" s="89">
        <v>2002</v>
      </c>
      <c r="C13" s="89">
        <v>2003</v>
      </c>
      <c r="D13" s="89">
        <v>2004</v>
      </c>
      <c r="E13" s="89">
        <v>2005</v>
      </c>
      <c r="F13" s="89">
        <v>2006</v>
      </c>
      <c r="G13" s="89">
        <v>2007</v>
      </c>
      <c r="H13" s="89">
        <v>2008</v>
      </c>
      <c r="I13" s="89">
        <v>2009</v>
      </c>
      <c r="J13" s="89">
        <v>2010</v>
      </c>
      <c r="K13" s="89">
        <v>2011</v>
      </c>
      <c r="L13" s="89">
        <v>2012</v>
      </c>
      <c r="M13" s="89">
        <v>2013</v>
      </c>
      <c r="N13" s="89">
        <v>2014</v>
      </c>
      <c r="O13" s="89">
        <v>2015</v>
      </c>
      <c r="P13" s="89">
        <v>2016</v>
      </c>
      <c r="Q13" s="89">
        <v>2017</v>
      </c>
      <c r="R13" s="89">
        <v>2018</v>
      </c>
      <c r="S13" s="89">
        <v>2019</v>
      </c>
      <c r="T13" s="89">
        <v>2020</v>
      </c>
      <c r="U13" s="89" t="s">
        <v>135</v>
      </c>
      <c r="V13" s="89" t="s">
        <v>135</v>
      </c>
      <c r="W13" s="89">
        <v>2021</v>
      </c>
      <c r="X13" s="89">
        <v>2022</v>
      </c>
      <c r="Y13" s="89">
        <v>2023</v>
      </c>
      <c r="Z13" s="89"/>
      <c r="AA13" s="89">
        <v>2024</v>
      </c>
      <c r="AB13" s="89">
        <v>2025</v>
      </c>
      <c r="AC13" s="89" t="s">
        <v>448</v>
      </c>
      <c r="AD13" s="1" t="s">
        <v>135</v>
      </c>
      <c r="AF13" s="89" t="s">
        <v>506</v>
      </c>
    </row>
    <row r="14" spans="1:32" ht="15.3" thickBo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188"/>
      <c r="AE14" s="187"/>
      <c r="AF14" s="187"/>
    </row>
    <row r="15" spans="1:32" ht="15.3" thickTop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32" hidden="1"/>
    <row r="17" spans="1:30" hidden="1">
      <c r="A17" s="1" t="str">
        <f>+'DCP-11'!A15</f>
        <v>Proxy Group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30" hidden="1"/>
    <row r="19" spans="1:30" hidden="1">
      <c r="A19" s="4" t="str">
        <f>+'DCP-11'!A17</f>
        <v>ALLETE</v>
      </c>
      <c r="B19" s="6"/>
      <c r="C19" s="6"/>
      <c r="D19" s="6"/>
      <c r="E19" s="6">
        <v>0.12</v>
      </c>
      <c r="F19" s="6">
        <v>0.13200000000000001</v>
      </c>
      <c r="G19" s="6">
        <v>0.13400000000000001</v>
      </c>
      <c r="H19" s="6">
        <v>0.114</v>
      </c>
      <c r="I19" s="6">
        <v>7.2999999999999995E-2</v>
      </c>
      <c r="J19" s="6">
        <v>8.2000000000000003E-2</v>
      </c>
      <c r="K19" s="6">
        <v>9.5000000000000001E-2</v>
      </c>
      <c r="L19" s="6">
        <v>8.6999999999999994E-2</v>
      </c>
      <c r="M19" s="6">
        <v>8.4000000000000005E-2</v>
      </c>
      <c r="N19" s="6">
        <v>8.5999999999999993E-2</v>
      </c>
      <c r="O19" s="6">
        <v>9.4E-2</v>
      </c>
      <c r="P19" s="6">
        <v>8.3000000000000004E-2</v>
      </c>
      <c r="Q19" s="6">
        <v>0.08</v>
      </c>
      <c r="R19" s="6">
        <v>8.2000000000000003E-2</v>
      </c>
      <c r="S19" s="6">
        <v>7.8E-2</v>
      </c>
      <c r="T19" s="6">
        <v>7.6999999999999999E-2</v>
      </c>
      <c r="U19" s="6"/>
      <c r="V19" s="6">
        <f>AVERAGE(I19:T19)</f>
        <v>8.3416666666666653E-2</v>
      </c>
      <c r="W19" s="6">
        <v>7.1999999999999995E-2</v>
      </c>
      <c r="X19" s="6">
        <v>7.2999999999999995E-2</v>
      </c>
      <c r="Y19" s="6">
        <v>0.09</v>
      </c>
      <c r="Z19" s="6"/>
      <c r="AA19" s="6">
        <v>0.08</v>
      </c>
      <c r="AB19" s="6">
        <v>0.08</v>
      </c>
      <c r="AC19" s="6">
        <v>0.09</v>
      </c>
      <c r="AD19" s="186">
        <f>AVERAGE(W19:AC19)</f>
        <v>8.0833333333333326E-2</v>
      </c>
    </row>
    <row r="20" spans="1:30" hidden="1">
      <c r="A20" s="4" t="str">
        <f>+'DCP-11'!A18</f>
        <v>Avista Corp.</v>
      </c>
      <c r="B20" s="6">
        <v>4.4999999999999998E-2</v>
      </c>
      <c r="C20" s="6">
        <v>6.7000000000000004E-2</v>
      </c>
      <c r="D20" s="6">
        <v>4.5999999999999999E-2</v>
      </c>
      <c r="E20" s="6">
        <v>5.8000000000000003E-2</v>
      </c>
      <c r="F20" s="6">
        <v>8.7999999999999995E-2</v>
      </c>
      <c r="G20" s="6">
        <v>4.1000000000000002E-2</v>
      </c>
      <c r="H20" s="6">
        <v>7.5999999999999998E-2</v>
      </c>
      <c r="I20" s="6">
        <v>8.4000000000000005E-2</v>
      </c>
      <c r="J20" s="6">
        <v>8.5000000000000006E-2</v>
      </c>
      <c r="K20" s="6">
        <v>8.5999999999999993E-2</v>
      </c>
      <c r="L20" s="6">
        <v>6.4000000000000001E-2</v>
      </c>
      <c r="M20" s="6">
        <v>8.6999999999999994E-2</v>
      </c>
      <c r="N20" s="6">
        <v>8.1000000000000003E-2</v>
      </c>
      <c r="O20" s="6">
        <v>7.8E-2</v>
      </c>
      <c r="P20" s="6">
        <v>8.5999999999999993E-2</v>
      </c>
      <c r="Q20" s="6">
        <v>7.4999999999999997E-2</v>
      </c>
      <c r="R20" s="6">
        <v>7.8E-2</v>
      </c>
      <c r="S20" s="6">
        <v>0.106</v>
      </c>
      <c r="T20" s="6">
        <v>6.5000000000000002E-2</v>
      </c>
      <c r="U20" s="6">
        <f>AVERAGE(B20:H20)</f>
        <v>6.0142857142857144E-2</v>
      </c>
      <c r="V20" s="6">
        <f t="shared" ref="V20:V28" si="0">AVERAGE(I20:T20)</f>
        <v>8.1249999999999989E-2</v>
      </c>
      <c r="W20" s="6">
        <v>7.0999999999999994E-2</v>
      </c>
      <c r="X20" s="6">
        <v>6.9000000000000006E-2</v>
      </c>
      <c r="Y20" s="6">
        <v>7.0999999999999994E-2</v>
      </c>
      <c r="Z20" s="6"/>
      <c r="AA20" s="6">
        <v>7.4999999999999997E-2</v>
      </c>
      <c r="AB20" s="6">
        <v>7.4999999999999997E-2</v>
      </c>
      <c r="AC20" s="6">
        <v>8.5000000000000006E-2</v>
      </c>
      <c r="AD20" s="186">
        <f t="shared" ref="AD20:AD28" si="1">AVERAGE(W20:AC20)</f>
        <v>7.4333333333333348E-2</v>
      </c>
    </row>
    <row r="21" spans="1:30" hidden="1">
      <c r="A21" s="4" t="str">
        <f>+'DCP-11'!A19</f>
        <v>Black Hills Corp</v>
      </c>
      <c r="B21" s="6">
        <v>0.121</v>
      </c>
      <c r="C21" s="6">
        <v>8.8999999999999996E-2</v>
      </c>
      <c r="D21" s="6">
        <v>7.9000000000000001E-2</v>
      </c>
      <c r="E21" s="6">
        <v>9.4E-2</v>
      </c>
      <c r="F21" s="6">
        <v>9.6000000000000002E-2</v>
      </c>
      <c r="G21" s="6">
        <v>0.109</v>
      </c>
      <c r="H21" s="6">
        <v>7.0000000000000001E-3</v>
      </c>
      <c r="I21" s="6">
        <v>8.4000000000000005E-2</v>
      </c>
      <c r="J21" s="6">
        <v>5.8999999999999997E-2</v>
      </c>
      <c r="K21" s="6">
        <v>3.5999999999999997E-2</v>
      </c>
      <c r="L21" s="6">
        <v>7.0999999999999994E-2</v>
      </c>
      <c r="M21" s="6">
        <v>9.0999999999999998E-2</v>
      </c>
      <c r="N21" s="6">
        <v>9.6000000000000002E-2</v>
      </c>
      <c r="O21" s="6">
        <v>9.5000000000000001E-2</v>
      </c>
      <c r="P21" s="6">
        <v>8.8999999999999996E-2</v>
      </c>
      <c r="Q21" s="6">
        <v>0.109</v>
      </c>
      <c r="R21" s="6">
        <v>0.10199999999999999</v>
      </c>
      <c r="S21" s="6">
        <v>9.4E-2</v>
      </c>
      <c r="T21" s="6">
        <v>9.4E-2</v>
      </c>
      <c r="U21" s="6">
        <f t="shared" ref="U21:U23" si="2">AVERAGE(B21:H21)</f>
        <v>8.4999999999999992E-2</v>
      </c>
      <c r="V21" s="6">
        <f t="shared" si="0"/>
        <v>8.4999999999999978E-2</v>
      </c>
      <c r="W21" s="6">
        <v>8.8999999999999996E-2</v>
      </c>
      <c r="X21" s="6">
        <v>0.09</v>
      </c>
      <c r="Y21" s="6">
        <v>8.5000000000000006E-2</v>
      </c>
      <c r="Z21" s="6"/>
      <c r="AA21" s="6">
        <v>0.08</v>
      </c>
      <c r="AB21" s="6">
        <v>0.08</v>
      </c>
      <c r="AC21" s="6">
        <v>8.5000000000000006E-2</v>
      </c>
      <c r="AD21" s="186">
        <f t="shared" si="1"/>
        <v>8.483333333333333E-2</v>
      </c>
    </row>
    <row r="22" spans="1:30" hidden="1">
      <c r="A22" s="4" t="str">
        <f>+'DCP-11'!A20</f>
        <v>IDACORP</v>
      </c>
      <c r="B22" s="6">
        <v>7.0999999999999994E-2</v>
      </c>
      <c r="C22" s="6">
        <v>4.2000000000000003E-2</v>
      </c>
      <c r="D22" s="6">
        <v>8.2000000000000003E-2</v>
      </c>
      <c r="E22" s="6">
        <v>7.2999999999999995E-2</v>
      </c>
      <c r="F22" s="6">
        <v>9.4E-2</v>
      </c>
      <c r="G22" s="6">
        <v>7.0999999999999994E-2</v>
      </c>
      <c r="H22" s="6">
        <v>0.08</v>
      </c>
      <c r="I22" s="6">
        <v>9.2999999999999999E-2</v>
      </c>
      <c r="J22" s="6">
        <v>9.8000000000000004E-2</v>
      </c>
      <c r="K22" s="6">
        <v>0.105</v>
      </c>
      <c r="L22" s="6">
        <v>9.9000000000000005E-2</v>
      </c>
      <c r="M22" s="6">
        <v>0.10100000000000001</v>
      </c>
      <c r="N22" s="6">
        <v>0.10199999999999999</v>
      </c>
      <c r="O22" s="6">
        <v>9.7000000000000003E-2</v>
      </c>
      <c r="P22" s="6">
        <v>9.4E-2</v>
      </c>
      <c r="Q22" s="6">
        <v>9.6000000000000002E-2</v>
      </c>
      <c r="R22" s="6">
        <v>9.8000000000000004E-2</v>
      </c>
      <c r="S22" s="6">
        <v>9.6000000000000002E-2</v>
      </c>
      <c r="T22" s="6">
        <v>9.4E-2</v>
      </c>
      <c r="U22" s="6">
        <f t="shared" si="2"/>
        <v>7.3285714285714287E-2</v>
      </c>
      <c r="V22" s="6">
        <f t="shared" si="0"/>
        <v>9.7750000000000004E-2</v>
      </c>
      <c r="W22" s="6">
        <v>9.4E-2</v>
      </c>
      <c r="X22" s="6">
        <v>9.4E-2</v>
      </c>
      <c r="Y22" s="6">
        <v>9.0999999999999998E-2</v>
      </c>
      <c r="Z22" s="6"/>
      <c r="AA22" s="6">
        <v>0.09</v>
      </c>
      <c r="AB22" s="6">
        <v>0.09</v>
      </c>
      <c r="AC22" s="6">
        <v>0.09</v>
      </c>
      <c r="AD22" s="186">
        <f t="shared" si="1"/>
        <v>9.1499999999999984E-2</v>
      </c>
    </row>
    <row r="23" spans="1:30" hidden="1">
      <c r="A23" s="4" t="str">
        <f>+'DCP-11'!A21</f>
        <v>MGE Energy</v>
      </c>
      <c r="B23" s="6">
        <v>0.13200000000000001</v>
      </c>
      <c r="C23" s="6">
        <v>0.125</v>
      </c>
      <c r="D23" s="6">
        <v>0.114</v>
      </c>
      <c r="E23" s="6">
        <v>9.4E-2</v>
      </c>
      <c r="F23" s="6">
        <v>0.11799999999999999</v>
      </c>
      <c r="G23" s="6">
        <v>0.121</v>
      </c>
      <c r="H23" s="6">
        <v>0.11799999999999999</v>
      </c>
      <c r="I23" s="6">
        <v>0.104</v>
      </c>
      <c r="J23" s="6">
        <v>0.113</v>
      </c>
      <c r="K23" s="6">
        <v>0.113</v>
      </c>
      <c r="L23" s="6">
        <v>0.114</v>
      </c>
      <c r="M23" s="6">
        <v>0.125</v>
      </c>
      <c r="N23" s="6">
        <v>0.126</v>
      </c>
      <c r="O23" s="6">
        <v>0.106</v>
      </c>
      <c r="P23" s="6">
        <v>0.107</v>
      </c>
      <c r="Q23" s="6">
        <v>0.10199999999999999</v>
      </c>
      <c r="R23" s="6">
        <v>0.106</v>
      </c>
      <c r="S23" s="6">
        <v>0.104</v>
      </c>
      <c r="T23" s="6">
        <v>0.10100000000000001</v>
      </c>
      <c r="U23" s="6">
        <f t="shared" si="2"/>
        <v>0.11742857142857142</v>
      </c>
      <c r="V23" s="6">
        <f t="shared" si="0"/>
        <v>0.11008333333333335</v>
      </c>
      <c r="W23" s="6">
        <v>0.105</v>
      </c>
      <c r="X23" s="6">
        <v>0.09</v>
      </c>
      <c r="Y23" s="6">
        <v>9.0999999999999998E-2</v>
      </c>
      <c r="Z23" s="6"/>
      <c r="AA23" s="6">
        <v>0.11</v>
      </c>
      <c r="AB23" s="6">
        <v>0.115</v>
      </c>
      <c r="AC23" s="6">
        <v>0.125</v>
      </c>
      <c r="AD23" s="186">
        <f t="shared" si="1"/>
        <v>0.106</v>
      </c>
    </row>
    <row r="24" spans="1:30" hidden="1">
      <c r="A24" s="4" t="str">
        <f>+'DCP-11'!A22</f>
        <v>NorthWestern Corp</v>
      </c>
      <c r="B24" s="6"/>
      <c r="C24" s="6"/>
      <c r="D24" s="6"/>
      <c r="E24" s="6"/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v>9.5000000000000001E-2</v>
      </c>
      <c r="N24" s="6">
        <v>0.10299999999999999</v>
      </c>
      <c r="O24" s="6">
        <v>0.09</v>
      </c>
      <c r="P24" s="6">
        <v>0.1</v>
      </c>
      <c r="Q24" s="6">
        <v>9.4E-2</v>
      </c>
      <c r="R24" s="6">
        <v>9.0999999999999998E-2</v>
      </c>
      <c r="S24" s="6">
        <v>8.8999999999999996E-2</v>
      </c>
      <c r="T24" s="6">
        <v>7.9000000000000001E-2</v>
      </c>
      <c r="U24" s="6"/>
      <c r="V24" s="6">
        <f t="shared" si="0"/>
        <v>9.4416666666666649E-2</v>
      </c>
      <c r="W24" s="6">
        <v>8.3000000000000004E-2</v>
      </c>
      <c r="X24" s="6">
        <v>7.4999999999999997E-2</v>
      </c>
      <c r="Y24" s="6">
        <v>7.0999999999999994E-2</v>
      </c>
      <c r="Z24" s="6"/>
      <c r="AA24" s="6">
        <v>7.4999999999999997E-2</v>
      </c>
      <c r="AB24" s="6">
        <v>0.08</v>
      </c>
      <c r="AC24" s="6">
        <v>0.08</v>
      </c>
      <c r="AD24" s="186">
        <f t="shared" si="1"/>
        <v>7.7333333333333337E-2</v>
      </c>
    </row>
    <row r="25" spans="1:30" hidden="1">
      <c r="A25" s="4" t="str">
        <f>+'DCP-11'!A23</f>
        <v>OGE Energy</v>
      </c>
      <c r="B25" s="6">
        <v>0.111</v>
      </c>
      <c r="C25" s="6">
        <v>0.13200000000000001</v>
      </c>
      <c r="D25" s="6">
        <v>0.127</v>
      </c>
      <c r="E25" s="6">
        <v>0.125</v>
      </c>
      <c r="F25" s="6">
        <v>0.15</v>
      </c>
      <c r="G25" s="6">
        <v>0.14699999999999999</v>
      </c>
      <c r="H25" s="6">
        <v>0.13</v>
      </c>
      <c r="I25" s="6">
        <v>0.129</v>
      </c>
      <c r="J25" s="6">
        <v>0.13500000000000001</v>
      </c>
      <c r="K25" s="6">
        <v>0.14000000000000001</v>
      </c>
      <c r="L25" s="6">
        <v>0.13200000000000001</v>
      </c>
      <c r="M25" s="6">
        <v>0.13200000000000001</v>
      </c>
      <c r="N25" s="6">
        <v>0.125</v>
      </c>
      <c r="O25" s="6">
        <v>0.10299999999999999</v>
      </c>
      <c r="P25" s="6">
        <v>0.1</v>
      </c>
      <c r="Q25" s="6">
        <v>0.105</v>
      </c>
      <c r="R25" s="6">
        <v>0.108</v>
      </c>
      <c r="S25" s="6">
        <v>0.11</v>
      </c>
      <c r="T25" s="6">
        <v>0.107</v>
      </c>
      <c r="U25" s="6">
        <f t="shared" ref="U25:U28" si="3">AVERAGE(B25:H25)</f>
        <v>0.13171428571428573</v>
      </c>
      <c r="V25" s="6">
        <f t="shared" si="0"/>
        <v>0.11883333333333335</v>
      </c>
      <c r="W25" s="6">
        <v>0.123</v>
      </c>
      <c r="X25" s="6">
        <v>0.107</v>
      </c>
      <c r="Y25" s="6">
        <v>9.4E-2</v>
      </c>
      <c r="Z25" s="6"/>
      <c r="AA25" s="6">
        <v>0.125</v>
      </c>
      <c r="AB25" s="6">
        <v>0.125</v>
      </c>
      <c r="AC25" s="6">
        <v>0.13</v>
      </c>
      <c r="AD25" s="186">
        <f t="shared" si="1"/>
        <v>0.11733333333333333</v>
      </c>
    </row>
    <row r="26" spans="1:30" hidden="1">
      <c r="A26" s="4" t="str">
        <f>+'DCP-11'!A24</f>
        <v>Otter Tail Corp</v>
      </c>
      <c r="B26" s="6">
        <v>0.152</v>
      </c>
      <c r="C26" s="6">
        <v>0.12</v>
      </c>
      <c r="D26" s="6">
        <v>0.108</v>
      </c>
      <c r="E26" s="6">
        <v>0.11600000000000001</v>
      </c>
      <c r="F26" s="6">
        <v>0.104</v>
      </c>
      <c r="G26" s="6">
        <v>0.104</v>
      </c>
      <c r="H26" s="6">
        <v>5.8999999999999997E-2</v>
      </c>
      <c r="I26" s="6">
        <v>3.6999999999999998E-2</v>
      </c>
      <c r="J26" s="6">
        <v>2.1000000000000001E-2</v>
      </c>
      <c r="K26" s="6">
        <v>2.7E-2</v>
      </c>
      <c r="L26" s="6">
        <v>6.9000000000000006E-2</v>
      </c>
      <c r="M26" s="6">
        <v>9.4E-2</v>
      </c>
      <c r="N26" s="6">
        <v>0.10299999999999999</v>
      </c>
      <c r="O26" s="6">
        <v>9.9000000000000005E-2</v>
      </c>
      <c r="P26" s="6">
        <v>9.7000000000000003E-2</v>
      </c>
      <c r="Q26" s="6">
        <v>0.107</v>
      </c>
      <c r="R26" s="6">
        <v>0.114</v>
      </c>
      <c r="S26" s="6">
        <v>0.115</v>
      </c>
      <c r="T26" s="6">
        <v>0.11600000000000001</v>
      </c>
      <c r="U26" s="6">
        <f t="shared" si="3"/>
        <v>0.10899999999999999</v>
      </c>
      <c r="V26" s="6">
        <f t="shared" si="0"/>
        <v>8.3249999999999991E-2</v>
      </c>
      <c r="W26" s="6">
        <v>0.189</v>
      </c>
      <c r="X26" s="6">
        <v>0.255</v>
      </c>
      <c r="Y26" s="6" t="s">
        <v>457</v>
      </c>
      <c r="Z26" s="6"/>
      <c r="AA26" s="6">
        <v>0.13</v>
      </c>
      <c r="AB26" s="6">
        <v>0.125</v>
      </c>
      <c r="AC26" s="6">
        <v>0.115</v>
      </c>
      <c r="AD26" s="186">
        <f t="shared" si="1"/>
        <v>0.1628</v>
      </c>
    </row>
    <row r="27" spans="1:30" hidden="1">
      <c r="A27" s="4" t="str">
        <f>+'DCP-11'!A25</f>
        <v>Pinnacle West Capital</v>
      </c>
      <c r="B27" s="6">
        <v>8.5999999999999993E-2</v>
      </c>
      <c r="C27" s="6">
        <v>8.3000000000000004E-2</v>
      </c>
      <c r="D27" s="6">
        <v>8.2000000000000003E-2</v>
      </c>
      <c r="E27" s="6">
        <v>6.7000000000000004E-2</v>
      </c>
      <c r="F27" s="6">
        <v>9.1999999999999998E-2</v>
      </c>
      <c r="G27" s="6">
        <v>8.5000000000000006E-2</v>
      </c>
      <c r="H27" s="6">
        <v>6.0999999999999999E-2</v>
      </c>
      <c r="I27" s="6">
        <v>6.8000000000000005E-2</v>
      </c>
      <c r="J27" s="6">
        <v>9.2999999999999999E-2</v>
      </c>
      <c r="K27" s="6">
        <v>8.6999999999999994E-2</v>
      </c>
      <c r="L27" s="6">
        <v>9.8000000000000004E-2</v>
      </c>
      <c r="M27" s="6">
        <v>9.9000000000000005E-2</v>
      </c>
      <c r="N27" s="6">
        <v>9.1999999999999998E-2</v>
      </c>
      <c r="O27" s="6">
        <v>9.7000000000000003E-2</v>
      </c>
      <c r="P27" s="6">
        <v>9.4E-2</v>
      </c>
      <c r="Q27" s="6">
        <v>0.10100000000000001</v>
      </c>
      <c r="R27" s="6">
        <v>9.9000000000000005E-2</v>
      </c>
      <c r="S27" s="6">
        <v>0.10100000000000001</v>
      </c>
      <c r="T27" s="6">
        <v>9.9000000000000005E-2</v>
      </c>
      <c r="U27" s="6">
        <f>AVERAGE(B27:T27)</f>
        <v>8.8631578947368436E-2</v>
      </c>
      <c r="V27" s="6">
        <f t="shared" si="0"/>
        <v>9.3999999999999986E-2</v>
      </c>
      <c r="W27" s="6">
        <v>0.107</v>
      </c>
      <c r="X27" s="6">
        <v>8.1000000000000003E-2</v>
      </c>
      <c r="Y27" s="6">
        <v>8.2000000000000003E-2</v>
      </c>
      <c r="Z27" s="6"/>
      <c r="AA27" s="6">
        <v>0.08</v>
      </c>
      <c r="AB27" s="6">
        <v>0.08</v>
      </c>
      <c r="AC27" s="6">
        <v>8.5000000000000006E-2</v>
      </c>
      <c r="AD27" s="186">
        <f t="shared" si="1"/>
        <v>8.5833333333333331E-2</v>
      </c>
    </row>
    <row r="28" spans="1:30" hidden="1">
      <c r="A28" s="4" t="str">
        <f>+'DCP-11'!A26</f>
        <v>Portland General Electric</v>
      </c>
      <c r="B28" s="6"/>
      <c r="C28" s="6"/>
      <c r="D28" s="6"/>
      <c r="E28" s="6"/>
      <c r="F28" s="6"/>
      <c r="G28" s="6">
        <v>0.115</v>
      </c>
      <c r="H28" s="6">
        <v>6.5000000000000002E-2</v>
      </c>
      <c r="I28" s="6">
        <v>6.2E-2</v>
      </c>
      <c r="J28" s="6">
        <v>0.08</v>
      </c>
      <c r="K28" s="6">
        <v>0.09</v>
      </c>
      <c r="L28" s="6">
        <v>8.3000000000000004E-2</v>
      </c>
      <c r="M28" s="6">
        <v>7.6999999999999999E-2</v>
      </c>
      <c r="N28" s="6">
        <v>9.0999999999999998E-2</v>
      </c>
      <c r="O28" s="6">
        <v>8.2000000000000003E-2</v>
      </c>
      <c r="P28" s="6">
        <v>8.3000000000000004E-2</v>
      </c>
      <c r="Q28" s="6">
        <v>8.5999999999999993E-2</v>
      </c>
      <c r="R28" s="6">
        <v>8.5999999999999993E-2</v>
      </c>
      <c r="S28" s="6">
        <v>8.4000000000000005E-2</v>
      </c>
      <c r="T28" s="6">
        <v>5.8999999999999997E-2</v>
      </c>
      <c r="U28" s="6">
        <f t="shared" si="3"/>
        <v>0.09</v>
      </c>
      <c r="V28" s="6">
        <f t="shared" si="0"/>
        <v>8.0249999999999988E-2</v>
      </c>
      <c r="W28" s="6">
        <v>9.0999999999999998E-2</v>
      </c>
      <c r="X28" s="6">
        <v>8.8999999999999996E-2</v>
      </c>
      <c r="Y28" s="6">
        <v>7.3999999999999996E-2</v>
      </c>
      <c r="Z28" s="6"/>
      <c r="AA28" s="6">
        <v>0.09</v>
      </c>
      <c r="AB28" s="6">
        <v>9.5000000000000001E-2</v>
      </c>
      <c r="AC28" s="6">
        <v>9.5000000000000001E-2</v>
      </c>
      <c r="AD28" s="186">
        <f t="shared" si="1"/>
        <v>8.8999999999999982E-2</v>
      </c>
    </row>
    <row r="29" spans="1:30" hidden="1">
      <c r="A29" s="3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188"/>
    </row>
    <row r="30" spans="1:30" hidden="1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30" hidden="1">
      <c r="A31" s="4" t="s">
        <v>135</v>
      </c>
      <c r="B31" s="6">
        <f t="shared" ref="B31:AB31" si="4">AVERAGE(B19:B28)</f>
        <v>0.10257142857142856</v>
      </c>
      <c r="C31" s="6">
        <f t="shared" si="4"/>
        <v>9.3999999999999986E-2</v>
      </c>
      <c r="D31" s="6">
        <f t="shared" si="4"/>
        <v>9.114285714285715E-2</v>
      </c>
      <c r="E31" s="6">
        <f t="shared" si="4"/>
        <v>9.3375000000000014E-2</v>
      </c>
      <c r="F31" s="6">
        <f t="shared" si="4"/>
        <v>0.10422222222222223</v>
      </c>
      <c r="G31" s="6">
        <f t="shared" si="4"/>
        <v>9.9599999999999994E-2</v>
      </c>
      <c r="H31" s="6">
        <f t="shared" si="4"/>
        <v>7.9399999999999984E-2</v>
      </c>
      <c r="I31" s="6">
        <f t="shared" si="4"/>
        <v>8.2800000000000012E-2</v>
      </c>
      <c r="J31" s="6">
        <f t="shared" si="4"/>
        <v>8.6199999999999999E-2</v>
      </c>
      <c r="K31" s="6">
        <f t="shared" si="4"/>
        <v>8.8800000000000004E-2</v>
      </c>
      <c r="L31" s="6">
        <f t="shared" si="4"/>
        <v>9.0999999999999984E-2</v>
      </c>
      <c r="M31" s="6">
        <f t="shared" si="4"/>
        <v>9.849999999999999E-2</v>
      </c>
      <c r="N31" s="6">
        <f t="shared" si="4"/>
        <v>0.10049999999999999</v>
      </c>
      <c r="O31" s="6">
        <f t="shared" si="4"/>
        <v>9.4099999999999989E-2</v>
      </c>
      <c r="P31" s="6">
        <f t="shared" si="4"/>
        <v>9.329999999999998E-2</v>
      </c>
      <c r="Q31" s="6">
        <f t="shared" si="4"/>
        <v>9.5499999999999988E-2</v>
      </c>
      <c r="R31" s="6">
        <f t="shared" si="4"/>
        <v>9.6399999999999986E-2</v>
      </c>
      <c r="S31" s="6">
        <f t="shared" si="4"/>
        <v>9.7699999999999981E-2</v>
      </c>
      <c r="T31" s="6">
        <f t="shared" si="4"/>
        <v>8.9099999999999999E-2</v>
      </c>
      <c r="U31" s="14">
        <f t="shared" si="4"/>
        <v>9.440037593984961E-2</v>
      </c>
      <c r="V31" s="14">
        <f t="shared" si="4"/>
        <v>9.2825000000000005E-2</v>
      </c>
      <c r="W31" s="6">
        <f t="shared" si="4"/>
        <v>0.10239999999999998</v>
      </c>
      <c r="X31" s="6">
        <f t="shared" si="4"/>
        <v>0.10230000000000002</v>
      </c>
      <c r="Y31" s="6">
        <f t="shared" si="4"/>
        <v>8.3222222222222211E-2</v>
      </c>
      <c r="Z31" s="6"/>
      <c r="AA31" s="6">
        <f t="shared" si="4"/>
        <v>9.3499999999999986E-2</v>
      </c>
      <c r="AB31" s="6">
        <f t="shared" si="4"/>
        <v>9.4499999999999987E-2</v>
      </c>
      <c r="AC31" s="6">
        <f>AVERAGE(AC19:AC28)</f>
        <v>9.799999999999999E-2</v>
      </c>
      <c r="AD31" s="14">
        <f>AVERAGE(AD19:AD28)</f>
        <v>9.6979999999999983E-2</v>
      </c>
    </row>
    <row r="32" spans="1:30" hidden="1">
      <c r="A32" s="3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189"/>
    </row>
    <row r="33" spans="1:32" hidden="1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1"/>
    </row>
    <row r="34" spans="1:32" hidden="1">
      <c r="A34" s="4" t="s">
        <v>136</v>
      </c>
      <c r="B34" s="6">
        <f t="shared" ref="B34:T34" si="5">MEDIAN(B19:B28)</f>
        <v>0.111</v>
      </c>
      <c r="C34" s="6">
        <f t="shared" si="5"/>
        <v>8.8999999999999996E-2</v>
      </c>
      <c r="D34" s="6">
        <f t="shared" si="5"/>
        <v>8.2000000000000003E-2</v>
      </c>
      <c r="E34" s="6">
        <f t="shared" si="5"/>
        <v>9.4E-2</v>
      </c>
      <c r="F34" s="6">
        <f t="shared" si="5"/>
        <v>9.6000000000000002E-2</v>
      </c>
      <c r="G34" s="6">
        <f t="shared" si="5"/>
        <v>0.1065</v>
      </c>
      <c r="H34" s="6">
        <f t="shared" si="5"/>
        <v>7.8E-2</v>
      </c>
      <c r="I34" s="6">
        <f t="shared" si="5"/>
        <v>8.4000000000000005E-2</v>
      </c>
      <c r="J34" s="6">
        <f t="shared" si="5"/>
        <v>8.8999999999999996E-2</v>
      </c>
      <c r="K34" s="6">
        <f t="shared" si="5"/>
        <v>9.2499999999999999E-2</v>
      </c>
      <c r="L34" s="6">
        <f t="shared" si="5"/>
        <v>0.09</v>
      </c>
      <c r="M34" s="6">
        <f t="shared" si="5"/>
        <v>9.4500000000000001E-2</v>
      </c>
      <c r="N34" s="6">
        <f t="shared" si="5"/>
        <v>9.9000000000000005E-2</v>
      </c>
      <c r="O34" s="6">
        <f t="shared" si="5"/>
        <v>9.6000000000000002E-2</v>
      </c>
      <c r="P34" s="6">
        <f t="shared" si="5"/>
        <v>9.4E-2</v>
      </c>
      <c r="Q34" s="6">
        <f t="shared" si="5"/>
        <v>9.8500000000000004E-2</v>
      </c>
      <c r="R34" s="6">
        <f t="shared" si="5"/>
        <v>9.8500000000000004E-2</v>
      </c>
      <c r="S34" s="6">
        <f t="shared" si="5"/>
        <v>9.8500000000000004E-2</v>
      </c>
      <c r="T34" s="6">
        <f t="shared" si="5"/>
        <v>9.4E-2</v>
      </c>
      <c r="U34" s="14">
        <f>AVERAGE(B34:H34)</f>
        <v>9.3785714285714278E-2</v>
      </c>
      <c r="V34" s="14">
        <f t="shared" ref="V34" si="6">AVERAGE(I34:T34)</f>
        <v>9.4041666666666676E-2</v>
      </c>
      <c r="W34" s="6">
        <f>MEDIAN(W19:W28)</f>
        <v>9.2499999999999999E-2</v>
      </c>
      <c r="X34" s="6">
        <f t="shared" ref="X34:AB34" si="7">MEDIAN(X19:X28)</f>
        <v>8.9499999999999996E-2</v>
      </c>
      <c r="Y34" s="6">
        <f t="shared" si="7"/>
        <v>8.5000000000000006E-2</v>
      </c>
      <c r="Z34" s="6"/>
      <c r="AA34" s="6">
        <f t="shared" si="7"/>
        <v>8.4999999999999992E-2</v>
      </c>
      <c r="AB34" s="6">
        <f t="shared" si="7"/>
        <v>8.4999999999999992E-2</v>
      </c>
      <c r="AC34" s="6">
        <f>MEDIAN(AC19:AC28)</f>
        <v>0.09</v>
      </c>
      <c r="AD34" s="14">
        <f t="shared" ref="AD34" si="8">AVERAGE(W34:AC34)</f>
        <v>8.7833333333333319E-2</v>
      </c>
    </row>
    <row r="35" spans="1:32" hidden="1">
      <c r="A35" s="39"/>
      <c r="B35" s="20"/>
      <c r="C35" s="20"/>
      <c r="D35" s="20"/>
      <c r="E35" s="20"/>
      <c r="F35" s="20"/>
      <c r="G35" s="20"/>
      <c r="H35" s="2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189"/>
    </row>
    <row r="36" spans="1:32" hidden="1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14"/>
      <c r="W36" s="6"/>
      <c r="X36" s="6"/>
      <c r="Y36" s="6"/>
      <c r="Z36" s="6"/>
      <c r="AA36" s="6"/>
      <c r="AB36" s="6"/>
      <c r="AC36" s="6"/>
    </row>
    <row r="37" spans="1:32">
      <c r="A37" s="1" t="s">
        <v>165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3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32">
      <c r="A39" s="4" t="s">
        <v>166</v>
      </c>
      <c r="B39" s="11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18" t="s">
        <v>497</v>
      </c>
      <c r="X39" s="6"/>
      <c r="Y39" s="6"/>
      <c r="Z39" s="6"/>
      <c r="AA39" s="6"/>
      <c r="AB39" s="6"/>
      <c r="AC39" s="6"/>
    </row>
    <row r="40" spans="1:32">
      <c r="A40" s="4" t="s">
        <v>155</v>
      </c>
      <c r="B40" s="6"/>
      <c r="C40" s="6"/>
      <c r="D40" s="6"/>
      <c r="E40" s="6">
        <f t="shared" ref="E40:T40" si="9">+E19</f>
        <v>0.12</v>
      </c>
      <c r="F40" s="6">
        <f t="shared" si="9"/>
        <v>0.13200000000000001</v>
      </c>
      <c r="G40" s="6">
        <f t="shared" si="9"/>
        <v>0.13400000000000001</v>
      </c>
      <c r="H40" s="6">
        <f t="shared" si="9"/>
        <v>0.114</v>
      </c>
      <c r="I40" s="6">
        <f t="shared" si="9"/>
        <v>7.2999999999999995E-2</v>
      </c>
      <c r="J40" s="6">
        <f t="shared" si="9"/>
        <v>8.2000000000000003E-2</v>
      </c>
      <c r="K40" s="6">
        <f t="shared" si="9"/>
        <v>9.5000000000000001E-2</v>
      </c>
      <c r="L40" s="6">
        <f t="shared" si="9"/>
        <v>8.6999999999999994E-2</v>
      </c>
      <c r="M40" s="6">
        <f t="shared" si="9"/>
        <v>8.4000000000000005E-2</v>
      </c>
      <c r="N40" s="6">
        <f t="shared" si="9"/>
        <v>8.5999999999999993E-2</v>
      </c>
      <c r="O40" s="6">
        <f t="shared" si="9"/>
        <v>9.4E-2</v>
      </c>
      <c r="P40" s="6">
        <f t="shared" si="9"/>
        <v>8.3000000000000004E-2</v>
      </c>
      <c r="Q40" s="6">
        <f t="shared" si="9"/>
        <v>0.08</v>
      </c>
      <c r="R40" s="6">
        <f t="shared" si="9"/>
        <v>8.2000000000000003E-2</v>
      </c>
      <c r="S40" s="6">
        <f t="shared" si="9"/>
        <v>7.8E-2</v>
      </c>
      <c r="T40" s="6">
        <f t="shared" si="9"/>
        <v>7.6999999999999999E-2</v>
      </c>
      <c r="U40" s="6"/>
      <c r="V40" s="6">
        <f t="shared" ref="V40:V55" si="10">AVERAGE(I40:T40)</f>
        <v>8.3416666666666653E-2</v>
      </c>
      <c r="W40" s="6">
        <v>7.1999999999999995E-2</v>
      </c>
      <c r="X40" s="6">
        <v>7.2999999999999995E-2</v>
      </c>
      <c r="Y40" s="6">
        <v>0.09</v>
      </c>
      <c r="Z40" s="6"/>
      <c r="AA40" s="6">
        <v>0.08</v>
      </c>
      <c r="AB40" s="6">
        <v>0.08</v>
      </c>
      <c r="AC40" s="6">
        <v>0.09</v>
      </c>
      <c r="AD40" s="186">
        <f t="shared" ref="AD40:AD60" si="11">AVERAGE(W40:AC40)</f>
        <v>8.0833333333333326E-2</v>
      </c>
      <c r="AF40" s="156">
        <v>1.21</v>
      </c>
    </row>
    <row r="41" spans="1:32">
      <c r="A41" s="4" t="s">
        <v>167</v>
      </c>
      <c r="B41" s="6">
        <v>0.108</v>
      </c>
      <c r="C41" s="6">
        <v>0.122</v>
      </c>
      <c r="D41" s="6">
        <v>0.1</v>
      </c>
      <c r="E41" s="6">
        <v>0.10299999999999999</v>
      </c>
      <c r="F41" s="6">
        <v>8.5000000000000006E-2</v>
      </c>
      <c r="G41" s="6">
        <v>9.2999999999999999E-2</v>
      </c>
      <c r="H41" s="6">
        <v>8.7999999999999995E-2</v>
      </c>
      <c r="I41" s="6">
        <v>8.4000000000000005E-2</v>
      </c>
      <c r="J41" s="6">
        <v>8.5000000000000006E-2</v>
      </c>
      <c r="K41" s="6">
        <v>7.5999999999999998E-2</v>
      </c>
      <c r="L41" s="6">
        <v>0.08</v>
      </c>
      <c r="M41" s="6">
        <v>7.6999999999999999E-2</v>
      </c>
      <c r="N41" s="6">
        <v>8.7999999999999995E-2</v>
      </c>
      <c r="O41" s="6">
        <v>8.5000000000000006E-2</v>
      </c>
      <c r="P41" s="6">
        <v>9.2999999999999999E-2</v>
      </c>
      <c r="Q41" s="6">
        <v>9.4E-2</v>
      </c>
      <c r="R41" s="6">
        <v>0.109</v>
      </c>
      <c r="S41" s="6">
        <v>0.105</v>
      </c>
      <c r="T41" s="6">
        <v>0.10299999999999999</v>
      </c>
      <c r="U41" s="6">
        <f>AVERAGE(B41:H41)</f>
        <v>9.9857142857142839E-2</v>
      </c>
      <c r="V41" s="6">
        <f t="shared" si="10"/>
        <v>8.9916666666666659E-2</v>
      </c>
      <c r="W41" s="6">
        <v>0.105</v>
      </c>
      <c r="X41" s="6">
        <v>0.106</v>
      </c>
      <c r="Y41" s="6">
        <v>0.109</v>
      </c>
      <c r="Z41" s="6"/>
      <c r="AA41" s="6">
        <v>0.11</v>
      </c>
      <c r="AB41" s="6">
        <v>0.11</v>
      </c>
      <c r="AC41" s="6">
        <v>0.1</v>
      </c>
      <c r="AD41" s="186">
        <f t="shared" si="11"/>
        <v>0.10666666666666667</v>
      </c>
      <c r="AF41" s="156">
        <v>2</v>
      </c>
    </row>
    <row r="42" spans="1:32">
      <c r="A42" s="4" t="s">
        <v>168</v>
      </c>
      <c r="B42" s="6">
        <f t="shared" ref="B42:T42" si="12">+B20</f>
        <v>4.4999999999999998E-2</v>
      </c>
      <c r="C42" s="6">
        <f t="shared" si="12"/>
        <v>6.7000000000000004E-2</v>
      </c>
      <c r="D42" s="6">
        <f t="shared" si="12"/>
        <v>4.5999999999999999E-2</v>
      </c>
      <c r="E42" s="6">
        <f t="shared" si="12"/>
        <v>5.8000000000000003E-2</v>
      </c>
      <c r="F42" s="6">
        <f t="shared" si="12"/>
        <v>8.7999999999999995E-2</v>
      </c>
      <c r="G42" s="6">
        <f t="shared" si="12"/>
        <v>4.1000000000000002E-2</v>
      </c>
      <c r="H42" s="6">
        <f t="shared" si="12"/>
        <v>7.5999999999999998E-2</v>
      </c>
      <c r="I42" s="6">
        <f t="shared" si="12"/>
        <v>8.4000000000000005E-2</v>
      </c>
      <c r="J42" s="6">
        <f t="shared" si="12"/>
        <v>8.5000000000000006E-2</v>
      </c>
      <c r="K42" s="6">
        <f t="shared" si="12"/>
        <v>8.5999999999999993E-2</v>
      </c>
      <c r="L42" s="6">
        <f t="shared" si="12"/>
        <v>6.4000000000000001E-2</v>
      </c>
      <c r="M42" s="6">
        <f t="shared" si="12"/>
        <v>8.6999999999999994E-2</v>
      </c>
      <c r="N42" s="6">
        <f t="shared" si="12"/>
        <v>8.1000000000000003E-2</v>
      </c>
      <c r="O42" s="6">
        <f t="shared" si="12"/>
        <v>7.8E-2</v>
      </c>
      <c r="P42" s="6">
        <f t="shared" si="12"/>
        <v>8.5999999999999993E-2</v>
      </c>
      <c r="Q42" s="6">
        <f t="shared" si="12"/>
        <v>7.4999999999999997E-2</v>
      </c>
      <c r="R42" s="6">
        <f t="shared" si="12"/>
        <v>7.8E-2</v>
      </c>
      <c r="S42" s="6">
        <f t="shared" si="12"/>
        <v>0.106</v>
      </c>
      <c r="T42" s="6">
        <f t="shared" si="12"/>
        <v>6.5000000000000002E-2</v>
      </c>
      <c r="U42" s="6">
        <f t="shared" ref="U42:U60" si="13">AVERAGE(B42:H42)</f>
        <v>6.0142857142857144E-2</v>
      </c>
      <c r="V42" s="6">
        <f t="shared" si="10"/>
        <v>8.1249999999999989E-2</v>
      </c>
      <c r="W42" s="6">
        <v>7.0999999999999994E-2</v>
      </c>
      <c r="X42" s="6">
        <v>6.9000000000000006E-2</v>
      </c>
      <c r="Y42" s="6">
        <v>7.0999999999999994E-2</v>
      </c>
      <c r="Z42" s="6"/>
      <c r="AA42" s="6">
        <v>7.4999999999999997E-2</v>
      </c>
      <c r="AB42" s="6">
        <v>7.4999999999999997E-2</v>
      </c>
      <c r="AC42" s="6">
        <v>8.5000000000000006E-2</v>
      </c>
      <c r="AD42" s="186">
        <f t="shared" si="11"/>
        <v>7.4333333333333348E-2</v>
      </c>
      <c r="AF42" s="156">
        <v>1.2</v>
      </c>
    </row>
    <row r="43" spans="1:32">
      <c r="A43" s="4" t="s">
        <v>156</v>
      </c>
      <c r="B43" s="6">
        <f t="shared" ref="B43:T43" si="14">+B21</f>
        <v>0.121</v>
      </c>
      <c r="C43" s="6">
        <f t="shared" si="14"/>
        <v>8.8999999999999996E-2</v>
      </c>
      <c r="D43" s="6">
        <f t="shared" si="14"/>
        <v>7.9000000000000001E-2</v>
      </c>
      <c r="E43" s="6">
        <f t="shared" si="14"/>
        <v>9.4E-2</v>
      </c>
      <c r="F43" s="6">
        <f t="shared" si="14"/>
        <v>9.6000000000000002E-2</v>
      </c>
      <c r="G43" s="6">
        <f t="shared" si="14"/>
        <v>0.109</v>
      </c>
      <c r="H43" s="6">
        <f t="shared" si="14"/>
        <v>7.0000000000000001E-3</v>
      </c>
      <c r="I43" s="6">
        <f t="shared" si="14"/>
        <v>8.4000000000000005E-2</v>
      </c>
      <c r="J43" s="6">
        <f t="shared" si="14"/>
        <v>5.8999999999999997E-2</v>
      </c>
      <c r="K43" s="6">
        <f t="shared" si="14"/>
        <v>3.5999999999999997E-2</v>
      </c>
      <c r="L43" s="6">
        <f t="shared" si="14"/>
        <v>7.0999999999999994E-2</v>
      </c>
      <c r="M43" s="6">
        <f t="shared" si="14"/>
        <v>9.0999999999999998E-2</v>
      </c>
      <c r="N43" s="6">
        <f t="shared" si="14"/>
        <v>9.6000000000000002E-2</v>
      </c>
      <c r="O43" s="6">
        <f t="shared" si="14"/>
        <v>9.5000000000000001E-2</v>
      </c>
      <c r="P43" s="6">
        <f t="shared" si="14"/>
        <v>8.8999999999999996E-2</v>
      </c>
      <c r="Q43" s="6">
        <f t="shared" si="14"/>
        <v>0.109</v>
      </c>
      <c r="R43" s="6">
        <f t="shared" si="14"/>
        <v>0.10199999999999999</v>
      </c>
      <c r="S43" s="6">
        <f t="shared" si="14"/>
        <v>9.4E-2</v>
      </c>
      <c r="T43" s="6">
        <f t="shared" si="14"/>
        <v>9.4E-2</v>
      </c>
      <c r="U43" s="6">
        <f t="shared" si="13"/>
        <v>8.4999999999999992E-2</v>
      </c>
      <c r="V43" s="6">
        <f t="shared" si="10"/>
        <v>8.4999999999999978E-2</v>
      </c>
      <c r="W43" s="6">
        <v>8.8999999999999996E-2</v>
      </c>
      <c r="X43" s="6">
        <v>0.09</v>
      </c>
      <c r="Y43" s="6">
        <v>8.5000000000000006E-2</v>
      </c>
      <c r="Z43" s="6"/>
      <c r="AA43" s="6">
        <v>0.08</v>
      </c>
      <c r="AB43" s="6">
        <v>0.08</v>
      </c>
      <c r="AC43" s="6">
        <v>8.5000000000000006E-2</v>
      </c>
      <c r="AD43" s="186">
        <f t="shared" si="11"/>
        <v>8.483333333333333E-2</v>
      </c>
      <c r="AF43" s="156">
        <v>1.3</v>
      </c>
    </row>
    <row r="44" spans="1:32">
      <c r="A44" s="4" t="s">
        <v>169</v>
      </c>
      <c r="B44" s="6">
        <v>9.6000000000000002E-2</v>
      </c>
      <c r="C44" s="6">
        <v>0.26100000000000001</v>
      </c>
      <c r="D44" s="6">
        <v>0.13100000000000001</v>
      </c>
      <c r="E44" s="6">
        <v>0.17199999999999999</v>
      </c>
      <c r="F44" s="6">
        <v>0.29099999999999998</v>
      </c>
      <c r="G44" s="6">
        <v>0.221</v>
      </c>
      <c r="H44" s="6">
        <v>0.22600000000000001</v>
      </c>
      <c r="I44" s="6">
        <v>0.16</v>
      </c>
      <c r="J44" s="6">
        <v>0.15</v>
      </c>
      <c r="K44" s="6">
        <v>0.14599999999999999</v>
      </c>
      <c r="L44" s="6">
        <v>0.13500000000000001</v>
      </c>
      <c r="M44" s="6">
        <v>0.123</v>
      </c>
      <c r="N44" s="6">
        <v>0.13700000000000001</v>
      </c>
      <c r="O44" s="6">
        <v>0.11600000000000001</v>
      </c>
      <c r="P44" s="6">
        <v>0.124</v>
      </c>
      <c r="Q44" s="6">
        <v>0.16600000000000001</v>
      </c>
      <c r="R44" s="6">
        <v>6.3E-2</v>
      </c>
      <c r="S44" s="6">
        <v>0.11600000000000001</v>
      </c>
      <c r="T44" s="6">
        <v>0.108</v>
      </c>
      <c r="U44" s="6">
        <f t="shared" si="13"/>
        <v>0.19971428571428571</v>
      </c>
      <c r="V44" s="6">
        <f t="shared" si="10"/>
        <v>0.12866666666666668</v>
      </c>
      <c r="W44" s="6">
        <v>7.6999999999999999E-2</v>
      </c>
      <c r="X44" s="6">
        <v>0.112</v>
      </c>
      <c r="Y44" s="6">
        <v>9.0999999999999998E-2</v>
      </c>
      <c r="Z44" s="6"/>
      <c r="AA44" s="6">
        <v>0.09</v>
      </c>
      <c r="AB44" s="6">
        <v>0.09</v>
      </c>
      <c r="AC44" s="6">
        <v>9.5000000000000001E-2</v>
      </c>
      <c r="AD44" s="186">
        <f t="shared" si="11"/>
        <v>9.2499999999999985E-2</v>
      </c>
      <c r="AF44" s="156">
        <v>1.9</v>
      </c>
    </row>
    <row r="45" spans="1:32">
      <c r="A45" s="4" t="s">
        <v>170</v>
      </c>
      <c r="B45" s="6" t="s">
        <v>367</v>
      </c>
      <c r="C45" s="6" t="s">
        <v>367</v>
      </c>
      <c r="D45" s="6">
        <v>7.1999999999999995E-2</v>
      </c>
      <c r="E45" s="6">
        <v>0.104</v>
      </c>
      <c r="F45" s="6">
        <v>6.2E-2</v>
      </c>
      <c r="G45" s="6">
        <v>6.6000000000000003E-2</v>
      </c>
      <c r="H45" s="6">
        <v>0.121</v>
      </c>
      <c r="I45" s="6">
        <v>8.3000000000000004E-2</v>
      </c>
      <c r="J45" s="6">
        <v>0.11799999999999999</v>
      </c>
      <c r="K45" s="6">
        <v>0.125</v>
      </c>
      <c r="L45" s="6">
        <v>0.127</v>
      </c>
      <c r="M45" s="6">
        <v>0.13200000000000001</v>
      </c>
      <c r="N45" s="6">
        <v>0.13200000000000001</v>
      </c>
      <c r="O45" s="6">
        <v>0.13700000000000001</v>
      </c>
      <c r="P45" s="6">
        <v>0.13500000000000001</v>
      </c>
      <c r="Q45" s="6">
        <v>0.14000000000000001</v>
      </c>
      <c r="R45" s="6">
        <v>0.14299999999999999</v>
      </c>
      <c r="S45" s="6">
        <v>0.13900000000000001</v>
      </c>
      <c r="T45" s="6">
        <v>0.14399999999999999</v>
      </c>
      <c r="U45" s="6">
        <f t="shared" si="13"/>
        <v>8.4999999999999992E-2</v>
      </c>
      <c r="V45" s="6">
        <f t="shared" si="10"/>
        <v>0.12958333333333333</v>
      </c>
      <c r="W45" s="6">
        <v>0.125</v>
      </c>
      <c r="X45" s="6">
        <v>0.125</v>
      </c>
      <c r="Y45" s="6">
        <v>0.125</v>
      </c>
      <c r="Z45" s="6"/>
      <c r="AA45" s="6">
        <v>0.125</v>
      </c>
      <c r="AB45" s="6">
        <v>0.125</v>
      </c>
      <c r="AC45" s="6">
        <v>0.125</v>
      </c>
      <c r="AD45" s="186">
        <f t="shared" si="11"/>
        <v>0.125</v>
      </c>
      <c r="AF45" s="156">
        <v>2.4</v>
      </c>
    </row>
    <row r="46" spans="1:32">
      <c r="A46" s="4" t="s">
        <v>348</v>
      </c>
      <c r="B46" s="6">
        <v>0.14899999999999999</v>
      </c>
      <c r="C46" s="6">
        <v>0.12</v>
      </c>
      <c r="D46" s="6">
        <v>0.129</v>
      </c>
      <c r="E46" s="6">
        <v>9.4E-2</v>
      </c>
      <c r="F46" s="6">
        <v>0.14299999999999999</v>
      </c>
      <c r="G46" s="6">
        <v>0.122</v>
      </c>
      <c r="H46" s="6">
        <v>0.18099999999999999</v>
      </c>
      <c r="I46" s="6">
        <v>0.14699999999999999</v>
      </c>
      <c r="J46" s="6">
        <v>0.14699999999999999</v>
      </c>
      <c r="K46" s="6">
        <v>0.13500000000000001</v>
      </c>
      <c r="L46" s="6">
        <v>0.14299999999999999</v>
      </c>
      <c r="M46" s="6">
        <v>0.161</v>
      </c>
      <c r="N46" s="6">
        <v>0.153</v>
      </c>
      <c r="O46" s="6">
        <v>0.156</v>
      </c>
      <c r="P46" s="6">
        <v>0.155</v>
      </c>
      <c r="Q46" s="6">
        <v>0.14199999999999999</v>
      </c>
      <c r="R46" s="6">
        <v>0.14399999999999999</v>
      </c>
      <c r="S46" s="6">
        <v>0.13100000000000001</v>
      </c>
      <c r="T46" s="6">
        <v>0.129</v>
      </c>
      <c r="U46" s="6">
        <f t="shared" si="13"/>
        <v>0.13399999999999998</v>
      </c>
      <c r="V46" s="6">
        <f t="shared" si="10"/>
        <v>0.14524999999999999</v>
      </c>
      <c r="W46" s="6">
        <v>0.151</v>
      </c>
      <c r="X46" s="6">
        <v>0.13100000000000001</v>
      </c>
      <c r="Y46" s="6">
        <v>6.3E-2</v>
      </c>
      <c r="Z46" s="6"/>
      <c r="AA46" s="6">
        <v>0.09</v>
      </c>
      <c r="AB46" s="6">
        <v>0.105</v>
      </c>
      <c r="AC46" s="6">
        <v>0.11</v>
      </c>
      <c r="AD46" s="186">
        <f t="shared" si="11"/>
        <v>0.10833333333333334</v>
      </c>
      <c r="AF46" s="156">
        <v>1.64</v>
      </c>
    </row>
    <row r="47" spans="1:32">
      <c r="A47" s="4" t="s">
        <v>501</v>
      </c>
      <c r="B47" s="6">
        <v>0.13700000000000001</v>
      </c>
      <c r="C47" s="6">
        <v>9.7000000000000003E-2</v>
      </c>
      <c r="D47" s="6">
        <v>8.1000000000000003E-2</v>
      </c>
      <c r="E47" s="6">
        <v>0.10199999999999999</v>
      </c>
      <c r="F47" s="6">
        <v>7.4999999999999997E-2</v>
      </c>
      <c r="G47" s="6">
        <v>7.6999999999999999E-2</v>
      </c>
      <c r="H47" s="6">
        <v>7.4999999999999997E-2</v>
      </c>
      <c r="I47" s="6">
        <v>8.6999999999999994E-2</v>
      </c>
      <c r="J47" s="6">
        <v>9.6000000000000002E-2</v>
      </c>
      <c r="K47" s="6">
        <v>9.0999999999999998E-2</v>
      </c>
      <c r="L47" s="6">
        <v>9.1999999999999998E-2</v>
      </c>
      <c r="M47" s="6">
        <v>8.5999999999999993E-2</v>
      </c>
      <c r="N47" s="6">
        <v>0.111</v>
      </c>
      <c r="O47" s="6">
        <v>9.2999999999999999E-2</v>
      </c>
      <c r="P47" s="6">
        <v>9.7000000000000003E-2</v>
      </c>
      <c r="Q47" s="6">
        <v>0.111</v>
      </c>
      <c r="R47" s="6">
        <v>0.113</v>
      </c>
      <c r="S47" s="6">
        <v>0.108</v>
      </c>
      <c r="T47" s="6">
        <v>0.113</v>
      </c>
      <c r="U47" s="6">
        <f t="shared" si="13"/>
        <v>9.1999999999999985E-2</v>
      </c>
      <c r="V47" s="6">
        <f t="shared" si="10"/>
        <v>9.9833333333333329E-2</v>
      </c>
      <c r="W47" s="6">
        <v>7.4999999999999997E-2</v>
      </c>
      <c r="X47" s="6">
        <v>0.121</v>
      </c>
      <c r="Y47" s="6">
        <v>0.13500000000000001</v>
      </c>
      <c r="Z47" s="6"/>
      <c r="AA47" s="6">
        <v>0.115</v>
      </c>
      <c r="AB47" s="6">
        <v>0.115</v>
      </c>
      <c r="AC47" s="6">
        <v>0.125</v>
      </c>
      <c r="AD47" s="186">
        <f t="shared" si="11"/>
        <v>0.11433333333333334</v>
      </c>
      <c r="AF47" s="156">
        <v>2.12</v>
      </c>
    </row>
    <row r="48" spans="1:32">
      <c r="A48" s="4" t="s">
        <v>431</v>
      </c>
      <c r="B48" s="6">
        <v>8.8999999999999996E-2</v>
      </c>
      <c r="C48" s="6">
        <v>6.0000000000000001E-3</v>
      </c>
      <c r="D48" s="6">
        <v>8.5999999999999993E-2</v>
      </c>
      <c r="E48" s="6">
        <v>9.5000000000000001E-2</v>
      </c>
      <c r="F48" s="6">
        <v>4.8000000000000001E-2</v>
      </c>
      <c r="G48" s="6">
        <v>6.4000000000000001E-2</v>
      </c>
      <c r="H48" s="6">
        <v>6.0999999999999999E-2</v>
      </c>
      <c r="I48" s="6">
        <v>6.8000000000000005E-2</v>
      </c>
      <c r="J48" s="6">
        <v>0.08</v>
      </c>
      <c r="K48" s="6">
        <v>8.1000000000000003E-2</v>
      </c>
      <c r="L48" s="6">
        <v>6.8000000000000005E-2</v>
      </c>
      <c r="M48" s="6">
        <v>6.8000000000000005E-2</v>
      </c>
      <c r="N48" s="6">
        <v>7.0999999999999994E-2</v>
      </c>
      <c r="O48" s="6">
        <v>7.0999999999999994E-2</v>
      </c>
      <c r="P48" s="6">
        <v>6.4000000000000001E-2</v>
      </c>
      <c r="Q48" s="6">
        <v>7.0999999999999994E-2</v>
      </c>
      <c r="R48" s="6">
        <v>7.9000000000000001E-2</v>
      </c>
      <c r="S48" s="6">
        <v>8.3000000000000004E-2</v>
      </c>
      <c r="T48" s="6">
        <v>8.5000000000000006E-2</v>
      </c>
      <c r="U48" s="6">
        <f>AVERAGE(B48:T48)</f>
        <v>7.042105263157894E-2</v>
      </c>
      <c r="V48" s="6">
        <f t="shared" si="10"/>
        <v>7.408333333333332E-2</v>
      </c>
      <c r="W48" s="6">
        <v>8.5999999999999993E-2</v>
      </c>
      <c r="X48" s="6">
        <v>8.5999999999999993E-2</v>
      </c>
      <c r="Y48" s="6">
        <v>8.8999999999999996E-2</v>
      </c>
      <c r="Z48" s="6"/>
      <c r="AA48" s="6">
        <v>0.09</v>
      </c>
      <c r="AB48" s="6">
        <v>0.09</v>
      </c>
      <c r="AC48" s="6">
        <v>0.09</v>
      </c>
      <c r="AD48" s="186">
        <f t="shared" si="11"/>
        <v>8.8499999999999981E-2</v>
      </c>
      <c r="AF48" s="156">
        <v>1.51</v>
      </c>
    </row>
    <row r="49" spans="1:32">
      <c r="A49" s="4" t="s">
        <v>172</v>
      </c>
      <c r="B49" s="45">
        <v>0.154</v>
      </c>
      <c r="C49" s="45">
        <v>0.158</v>
      </c>
      <c r="D49" s="45">
        <v>3.9E-2</v>
      </c>
      <c r="E49" s="45">
        <v>0.17399999999999999</v>
      </c>
      <c r="F49" s="45">
        <v>0.14899999999999999</v>
      </c>
      <c r="G49" s="45">
        <v>0.13400000000000001</v>
      </c>
      <c r="H49" s="45">
        <v>0.13400000000000001</v>
      </c>
      <c r="I49" s="45">
        <v>0.109</v>
      </c>
      <c r="J49" s="45">
        <v>0.107</v>
      </c>
      <c r="K49" s="45">
        <v>0.10199999999999999</v>
      </c>
      <c r="L49" s="45">
        <v>0.152</v>
      </c>
      <c r="M49" s="45">
        <v>0.127</v>
      </c>
      <c r="N49" s="45">
        <v>0.13500000000000001</v>
      </c>
      <c r="O49" s="45">
        <v>0.121</v>
      </c>
      <c r="P49" s="45">
        <v>0.11</v>
      </c>
      <c r="Q49" s="45">
        <v>0.124</v>
      </c>
      <c r="R49" s="45">
        <v>-3.6999999999999998E-2</v>
      </c>
      <c r="S49" s="45">
        <v>0.13700000000000001</v>
      </c>
      <c r="T49" s="45">
        <v>0.122</v>
      </c>
      <c r="U49" s="6">
        <f>AVERAGE(B49:T49)</f>
        <v>0.11847368421052631</v>
      </c>
      <c r="V49" s="6">
        <f t="shared" si="10"/>
        <v>0.10908333333333335</v>
      </c>
      <c r="W49" s="6">
        <v>0.125</v>
      </c>
      <c r="X49" s="6">
        <v>0.128</v>
      </c>
      <c r="Y49" s="6">
        <v>0.13300000000000001</v>
      </c>
      <c r="Z49" s="6"/>
      <c r="AA49" s="6">
        <v>0.13</v>
      </c>
      <c r="AB49" s="6">
        <v>0.13500000000000001</v>
      </c>
      <c r="AC49" s="6">
        <v>0.13500000000000001</v>
      </c>
      <c r="AD49" s="186">
        <f t="shared" si="11"/>
        <v>0.13100000000000001</v>
      </c>
      <c r="AF49" s="156">
        <v>1.86</v>
      </c>
    </row>
    <row r="50" spans="1:32">
      <c r="A50" s="4" t="s">
        <v>502</v>
      </c>
      <c r="B50" s="6">
        <v>7.4999999999999997E-2</v>
      </c>
      <c r="C50" s="6">
        <v>9.5000000000000001E-2</v>
      </c>
      <c r="D50" s="6">
        <v>9.2999999999999999E-2</v>
      </c>
      <c r="E50" s="6">
        <v>8.8999999999999996E-2</v>
      </c>
      <c r="F50" s="6">
        <v>8.8999999999999996E-2</v>
      </c>
      <c r="G50" s="6">
        <v>0.106</v>
      </c>
      <c r="H50" s="6">
        <v>9.7000000000000003E-2</v>
      </c>
      <c r="I50" s="6">
        <v>0.112</v>
      </c>
      <c r="J50" s="6">
        <v>0.12</v>
      </c>
      <c r="K50" s="6">
        <v>0.152</v>
      </c>
      <c r="L50" s="6">
        <v>0.14399999999999999</v>
      </c>
      <c r="M50" s="6">
        <v>0.11600000000000001</v>
      </c>
      <c r="N50" s="6">
        <v>0.16500000000000001</v>
      </c>
      <c r="O50" s="6">
        <v>0.128</v>
      </c>
      <c r="P50" s="6">
        <v>5.0999999999999997E-2</v>
      </c>
      <c r="Q50" s="6">
        <v>9.6000000000000002E-2</v>
      </c>
      <c r="R50" s="6">
        <v>0.10299999999999999</v>
      </c>
      <c r="S50" s="6">
        <v>8.8999999999999996E-2</v>
      </c>
      <c r="T50" s="6">
        <v>0.11899999999999999</v>
      </c>
      <c r="U50" s="6">
        <f t="shared" si="13"/>
        <v>9.1999999999999985E-2</v>
      </c>
      <c r="V50" s="6">
        <f t="shared" si="10"/>
        <v>0.11625000000000001</v>
      </c>
      <c r="W50" s="6">
        <v>0.06</v>
      </c>
      <c r="X50" s="6">
        <v>0.10100000000000001</v>
      </c>
      <c r="Y50" s="6">
        <v>0.09</v>
      </c>
      <c r="Z50" s="6"/>
      <c r="AA50" s="6">
        <v>8.5000000000000006E-2</v>
      </c>
      <c r="AB50" s="6">
        <v>0.09</v>
      </c>
      <c r="AC50" s="6">
        <v>0.09</v>
      </c>
      <c r="AD50" s="186">
        <f t="shared" si="11"/>
        <v>8.6000000000000007E-2</v>
      </c>
      <c r="AF50" s="156">
        <v>1.29</v>
      </c>
    </row>
    <row r="51" spans="1:32">
      <c r="A51" s="4" t="s">
        <v>503</v>
      </c>
      <c r="B51" s="6">
        <v>0.107</v>
      </c>
      <c r="C51" s="6">
        <v>0.10100000000000001</v>
      </c>
      <c r="D51" s="6">
        <v>0.10299999999999999</v>
      </c>
      <c r="E51" s="6">
        <v>0.11899999999999999</v>
      </c>
      <c r="F51" s="6">
        <v>0.14099999999999999</v>
      </c>
      <c r="G51" s="6">
        <v>0.13800000000000001</v>
      </c>
      <c r="H51" s="6">
        <v>0.15</v>
      </c>
      <c r="I51" s="6">
        <v>0.14399999999999999</v>
      </c>
      <c r="J51" s="6">
        <v>0.14299999999999999</v>
      </c>
      <c r="K51" s="6">
        <v>0.154</v>
      </c>
      <c r="L51" s="6">
        <v>0.11700000000000001</v>
      </c>
      <c r="M51" s="6">
        <v>9.4E-2</v>
      </c>
      <c r="N51" s="6">
        <v>0.105</v>
      </c>
      <c r="O51" s="6">
        <v>0.108</v>
      </c>
      <c r="P51" s="6">
        <v>0.14199999999999999</v>
      </c>
      <c r="Q51" s="6">
        <v>0.11600000000000001</v>
      </c>
      <c r="R51" s="6">
        <v>0.129</v>
      </c>
      <c r="S51" s="6">
        <v>0.128</v>
      </c>
      <c r="T51" s="6">
        <v>0.13</v>
      </c>
      <c r="U51" s="6">
        <f t="shared" si="13"/>
        <v>0.12271428571428571</v>
      </c>
      <c r="V51" s="6">
        <f t="shared" si="10"/>
        <v>0.12583333333333332</v>
      </c>
      <c r="W51" s="6">
        <v>0.123</v>
      </c>
      <c r="X51" s="6">
        <v>0.09</v>
      </c>
      <c r="Y51" s="6">
        <v>0.17100000000000001</v>
      </c>
      <c r="Z51" s="6"/>
      <c r="AA51" s="6">
        <v>0.08</v>
      </c>
      <c r="AB51" s="6">
        <v>0.09</v>
      </c>
      <c r="AC51" s="6">
        <v>9.5000000000000001E-2</v>
      </c>
      <c r="AD51" s="186">
        <f t="shared" si="11"/>
        <v>0.10816666666666667</v>
      </c>
      <c r="AF51" s="156">
        <v>1.53</v>
      </c>
    </row>
    <row r="52" spans="1:32">
      <c r="A52" s="4" t="s">
        <v>176</v>
      </c>
      <c r="B52" s="6">
        <v>0.19400000000000001</v>
      </c>
      <c r="C52" s="6">
        <v>0.19700000000000001</v>
      </c>
      <c r="D52" s="6">
        <v>0.20300000000000001</v>
      </c>
      <c r="E52" s="6">
        <v>0.23</v>
      </c>
      <c r="F52" s="6">
        <v>0.245</v>
      </c>
      <c r="G52" s="6">
        <v>0.26700000000000002</v>
      </c>
      <c r="H52" s="6">
        <v>0.255</v>
      </c>
      <c r="I52" s="6">
        <v>0.23899999999999999</v>
      </c>
      <c r="J52" s="6">
        <v>0.19500000000000001</v>
      </c>
      <c r="K52" s="6">
        <v>0.17799999999999999</v>
      </c>
      <c r="L52" s="6">
        <v>8.2000000000000003E-2</v>
      </c>
      <c r="M52" s="6">
        <v>0.09</v>
      </c>
      <c r="N52" s="6">
        <v>0.08</v>
      </c>
      <c r="O52" s="6">
        <v>9.4E-2</v>
      </c>
      <c r="P52" s="6">
        <v>6.4000000000000001E-2</v>
      </c>
      <c r="Q52" s="6">
        <v>9.4E-2</v>
      </c>
      <c r="R52" s="6">
        <v>9.9000000000000005E-2</v>
      </c>
      <c r="S52" s="6">
        <v>9.9000000000000005E-2</v>
      </c>
      <c r="T52" s="6">
        <v>9.7000000000000003E-2</v>
      </c>
      <c r="U52" s="6">
        <f t="shared" si="13"/>
        <v>0.22728571428571426</v>
      </c>
      <c r="V52" s="6">
        <f t="shared" si="10"/>
        <v>0.11758333333333332</v>
      </c>
      <c r="W52" s="6">
        <v>8.2000000000000003E-2</v>
      </c>
      <c r="X52" s="6">
        <v>7.4999999999999997E-2</v>
      </c>
      <c r="Y52" s="6">
        <v>9.4E-2</v>
      </c>
      <c r="Z52" s="6"/>
      <c r="AA52" s="6">
        <v>0.1</v>
      </c>
      <c r="AB52" s="6">
        <v>0.1</v>
      </c>
      <c r="AC52" s="6">
        <v>0.1</v>
      </c>
      <c r="AD52" s="186">
        <f t="shared" si="11"/>
        <v>9.1833333333333322E-2</v>
      </c>
      <c r="AF52" s="156">
        <v>1.55</v>
      </c>
    </row>
    <row r="53" spans="1:32">
      <c r="A53" s="4" t="s">
        <v>159</v>
      </c>
      <c r="B53" s="6">
        <f t="shared" ref="B53:T53" si="15">+B22</f>
        <v>7.0999999999999994E-2</v>
      </c>
      <c r="C53" s="6">
        <f t="shared" si="15"/>
        <v>4.2000000000000003E-2</v>
      </c>
      <c r="D53" s="6">
        <f t="shared" si="15"/>
        <v>8.2000000000000003E-2</v>
      </c>
      <c r="E53" s="6">
        <f t="shared" si="15"/>
        <v>7.2999999999999995E-2</v>
      </c>
      <c r="F53" s="6">
        <f t="shared" si="15"/>
        <v>9.4E-2</v>
      </c>
      <c r="G53" s="6">
        <f t="shared" si="15"/>
        <v>7.0999999999999994E-2</v>
      </c>
      <c r="H53" s="6">
        <f t="shared" si="15"/>
        <v>0.08</v>
      </c>
      <c r="I53" s="6">
        <f t="shared" si="15"/>
        <v>9.2999999999999999E-2</v>
      </c>
      <c r="J53" s="6">
        <f t="shared" si="15"/>
        <v>9.8000000000000004E-2</v>
      </c>
      <c r="K53" s="6">
        <f t="shared" si="15"/>
        <v>0.105</v>
      </c>
      <c r="L53" s="6">
        <f t="shared" si="15"/>
        <v>9.9000000000000005E-2</v>
      </c>
      <c r="M53" s="6">
        <f t="shared" si="15"/>
        <v>0.10100000000000001</v>
      </c>
      <c r="N53" s="6">
        <f t="shared" si="15"/>
        <v>0.10199999999999999</v>
      </c>
      <c r="O53" s="6">
        <f t="shared" si="15"/>
        <v>9.7000000000000003E-2</v>
      </c>
      <c r="P53" s="6">
        <f t="shared" si="15"/>
        <v>9.4E-2</v>
      </c>
      <c r="Q53" s="6">
        <f t="shared" si="15"/>
        <v>9.6000000000000002E-2</v>
      </c>
      <c r="R53" s="6">
        <f t="shared" si="15"/>
        <v>9.8000000000000004E-2</v>
      </c>
      <c r="S53" s="6">
        <f t="shared" si="15"/>
        <v>9.6000000000000002E-2</v>
      </c>
      <c r="T53" s="6">
        <f t="shared" si="15"/>
        <v>9.4E-2</v>
      </c>
      <c r="U53" s="6">
        <f t="shared" si="13"/>
        <v>7.3285714285714287E-2</v>
      </c>
      <c r="V53" s="6">
        <f t="shared" si="10"/>
        <v>9.7750000000000004E-2</v>
      </c>
      <c r="W53" s="6">
        <v>9.4E-2</v>
      </c>
      <c r="X53" s="6">
        <v>9.4E-2</v>
      </c>
      <c r="Y53" s="6">
        <v>9.0999999999999998E-2</v>
      </c>
      <c r="Z53" s="6"/>
      <c r="AA53" s="6">
        <v>0.09</v>
      </c>
      <c r="AB53" s="6">
        <v>0.09</v>
      </c>
      <c r="AC53" s="6">
        <v>0.09</v>
      </c>
      <c r="AD53" s="186">
        <f t="shared" si="11"/>
        <v>9.1499999999999984E-2</v>
      </c>
      <c r="AF53" s="156">
        <v>1.78</v>
      </c>
    </row>
    <row r="54" spans="1:32">
      <c r="A54" s="4" t="s">
        <v>177</v>
      </c>
      <c r="B54" s="6"/>
      <c r="C54" s="6"/>
      <c r="D54" s="6"/>
      <c r="E54" s="6"/>
      <c r="F54" s="6">
        <f t="shared" ref="F54:T54" si="16">+F24</f>
        <v>6.4000000000000001E-2</v>
      </c>
      <c r="G54" s="6">
        <f t="shared" si="16"/>
        <v>6.9000000000000006E-2</v>
      </c>
      <c r="H54" s="6">
        <f t="shared" si="16"/>
        <v>8.4000000000000005E-2</v>
      </c>
      <c r="I54" s="6">
        <f t="shared" si="16"/>
        <v>9.4E-2</v>
      </c>
      <c r="J54" s="6">
        <f t="shared" si="16"/>
        <v>9.6000000000000002E-2</v>
      </c>
      <c r="K54" s="6">
        <f t="shared" si="16"/>
        <v>0.109</v>
      </c>
      <c r="L54" s="6">
        <f t="shared" si="16"/>
        <v>9.2999999999999999E-2</v>
      </c>
      <c r="M54" s="6">
        <f t="shared" si="16"/>
        <v>9.5000000000000001E-2</v>
      </c>
      <c r="N54" s="6">
        <f t="shared" si="16"/>
        <v>0.10299999999999999</v>
      </c>
      <c r="O54" s="6">
        <f t="shared" si="16"/>
        <v>0.09</v>
      </c>
      <c r="P54" s="6">
        <f t="shared" si="16"/>
        <v>0.1</v>
      </c>
      <c r="Q54" s="6">
        <f t="shared" si="16"/>
        <v>9.4E-2</v>
      </c>
      <c r="R54" s="6">
        <f t="shared" si="16"/>
        <v>9.0999999999999998E-2</v>
      </c>
      <c r="S54" s="6">
        <f t="shared" si="16"/>
        <v>8.8999999999999996E-2</v>
      </c>
      <c r="T54" s="6">
        <f t="shared" si="16"/>
        <v>7.9000000000000001E-2</v>
      </c>
      <c r="U54" s="6"/>
      <c r="V54" s="6">
        <f t="shared" si="10"/>
        <v>9.4416666666666649E-2</v>
      </c>
      <c r="W54" s="6">
        <v>8.3000000000000004E-2</v>
      </c>
      <c r="X54" s="6">
        <v>7.4999999999999997E-2</v>
      </c>
      <c r="Y54" s="6">
        <v>7.0999999999999994E-2</v>
      </c>
      <c r="Z54" s="6"/>
      <c r="AA54" s="6">
        <v>7.4999999999999997E-2</v>
      </c>
      <c r="AB54" s="6">
        <v>0.08</v>
      </c>
      <c r="AC54" s="6">
        <v>0.08</v>
      </c>
      <c r="AD54" s="186">
        <f t="shared" si="11"/>
        <v>7.7333333333333337E-2</v>
      </c>
      <c r="AF54" s="156">
        <v>1.19</v>
      </c>
    </row>
    <row r="55" spans="1:32">
      <c r="A55" s="4" t="s">
        <v>178</v>
      </c>
      <c r="B55" s="6">
        <f t="shared" ref="B55:E57" si="17">+B25</f>
        <v>0.111</v>
      </c>
      <c r="C55" s="6">
        <f t="shared" si="17"/>
        <v>0.13200000000000001</v>
      </c>
      <c r="D55" s="6">
        <f t="shared" si="17"/>
        <v>0.127</v>
      </c>
      <c r="E55" s="6">
        <f t="shared" si="17"/>
        <v>0.125</v>
      </c>
      <c r="F55" s="6">
        <f t="shared" ref="F55:T55" si="18">+F25</f>
        <v>0.15</v>
      </c>
      <c r="G55" s="6">
        <f t="shared" si="18"/>
        <v>0.14699999999999999</v>
      </c>
      <c r="H55" s="6">
        <f t="shared" si="18"/>
        <v>0.13</v>
      </c>
      <c r="I55" s="6">
        <f t="shared" si="18"/>
        <v>0.129</v>
      </c>
      <c r="J55" s="6">
        <f t="shared" si="18"/>
        <v>0.13500000000000001</v>
      </c>
      <c r="K55" s="6">
        <f t="shared" si="18"/>
        <v>0.14000000000000001</v>
      </c>
      <c r="L55" s="6">
        <f t="shared" si="18"/>
        <v>0.13200000000000001</v>
      </c>
      <c r="M55" s="6">
        <f t="shared" si="18"/>
        <v>0.13200000000000001</v>
      </c>
      <c r="N55" s="6">
        <f t="shared" si="18"/>
        <v>0.125</v>
      </c>
      <c r="O55" s="6">
        <f t="shared" si="18"/>
        <v>0.10299999999999999</v>
      </c>
      <c r="P55" s="6">
        <f t="shared" si="18"/>
        <v>0.1</v>
      </c>
      <c r="Q55" s="6">
        <f t="shared" si="18"/>
        <v>0.105</v>
      </c>
      <c r="R55" s="6">
        <f t="shared" si="18"/>
        <v>0.108</v>
      </c>
      <c r="S55" s="6">
        <f t="shared" si="18"/>
        <v>0.11</v>
      </c>
      <c r="T55" s="6">
        <f t="shared" si="18"/>
        <v>0.107</v>
      </c>
      <c r="U55" s="6">
        <f t="shared" si="13"/>
        <v>0.13171428571428573</v>
      </c>
      <c r="V55" s="6">
        <f t="shared" si="10"/>
        <v>0.11883333333333335</v>
      </c>
      <c r="W55" s="6">
        <v>0.123</v>
      </c>
      <c r="X55" s="6">
        <v>0.107</v>
      </c>
      <c r="Y55" s="6">
        <v>9.4E-2</v>
      </c>
      <c r="Z55" s="6"/>
      <c r="AA55" s="6">
        <v>0.125</v>
      </c>
      <c r="AB55" s="6">
        <v>0.125</v>
      </c>
      <c r="AC55" s="6">
        <v>0.13</v>
      </c>
      <c r="AD55" s="186">
        <f t="shared" si="11"/>
        <v>0.11733333333333333</v>
      </c>
      <c r="AF55" s="156">
        <v>1.63</v>
      </c>
    </row>
    <row r="56" spans="1:32">
      <c r="A56" s="4" t="s">
        <v>162</v>
      </c>
      <c r="B56" s="6">
        <f t="shared" si="17"/>
        <v>0.152</v>
      </c>
      <c r="C56" s="6">
        <f t="shared" si="17"/>
        <v>0.12</v>
      </c>
      <c r="D56" s="6">
        <f t="shared" si="17"/>
        <v>0.108</v>
      </c>
      <c r="E56" s="6">
        <f t="shared" si="17"/>
        <v>0.11600000000000001</v>
      </c>
      <c r="F56" s="6">
        <f t="shared" ref="F56:T56" si="19">+F26</f>
        <v>0.104</v>
      </c>
      <c r="G56" s="6">
        <f t="shared" si="19"/>
        <v>0.104</v>
      </c>
      <c r="H56" s="6">
        <f t="shared" si="19"/>
        <v>5.8999999999999997E-2</v>
      </c>
      <c r="I56" s="6">
        <f t="shared" si="19"/>
        <v>3.6999999999999998E-2</v>
      </c>
      <c r="J56" s="6">
        <f t="shared" si="19"/>
        <v>2.1000000000000001E-2</v>
      </c>
      <c r="K56" s="6">
        <f t="shared" si="19"/>
        <v>2.7E-2</v>
      </c>
      <c r="L56" s="6">
        <f t="shared" si="19"/>
        <v>6.9000000000000006E-2</v>
      </c>
      <c r="M56" s="6">
        <f t="shared" si="19"/>
        <v>9.4E-2</v>
      </c>
      <c r="N56" s="6">
        <f t="shared" si="19"/>
        <v>0.10299999999999999</v>
      </c>
      <c r="O56" s="6">
        <f t="shared" si="19"/>
        <v>9.9000000000000005E-2</v>
      </c>
      <c r="P56" s="6">
        <f t="shared" si="19"/>
        <v>9.7000000000000003E-2</v>
      </c>
      <c r="Q56" s="6">
        <f t="shared" si="19"/>
        <v>0.107</v>
      </c>
      <c r="R56" s="6">
        <f t="shared" si="19"/>
        <v>0.114</v>
      </c>
      <c r="S56" s="6">
        <f t="shared" si="19"/>
        <v>0.115</v>
      </c>
      <c r="T56" s="6">
        <f t="shared" si="19"/>
        <v>0.11600000000000001</v>
      </c>
      <c r="U56" s="6">
        <f t="shared" si="13"/>
        <v>0.10899999999999999</v>
      </c>
      <c r="V56" s="6">
        <f>AVERAGE(I56:T56)</f>
        <v>8.3249999999999991E-2</v>
      </c>
      <c r="W56" s="6">
        <v>0.189</v>
      </c>
      <c r="X56" s="6">
        <v>0.255</v>
      </c>
      <c r="Y56" s="6">
        <v>0.23899999999999999</v>
      </c>
      <c r="Z56" s="6"/>
      <c r="AA56" s="6">
        <v>0.13</v>
      </c>
      <c r="AB56" s="6">
        <v>0.125</v>
      </c>
      <c r="AC56" s="6">
        <v>0.115</v>
      </c>
      <c r="AD56" s="186">
        <f t="shared" si="11"/>
        <v>0.17550000000000002</v>
      </c>
      <c r="AF56" s="156">
        <v>2.56</v>
      </c>
    </row>
    <row r="57" spans="1:32">
      <c r="A57" s="4" t="s">
        <v>163</v>
      </c>
      <c r="B57" s="6">
        <f t="shared" si="17"/>
        <v>8.5999999999999993E-2</v>
      </c>
      <c r="C57" s="6">
        <f t="shared" si="17"/>
        <v>8.3000000000000004E-2</v>
      </c>
      <c r="D57" s="6">
        <f t="shared" si="17"/>
        <v>8.2000000000000003E-2</v>
      </c>
      <c r="E57" s="6">
        <f t="shared" si="17"/>
        <v>6.7000000000000004E-2</v>
      </c>
      <c r="F57" s="6">
        <f t="shared" ref="F57:T57" si="20">+F27</f>
        <v>9.1999999999999998E-2</v>
      </c>
      <c r="G57" s="6">
        <f t="shared" si="20"/>
        <v>8.5000000000000006E-2</v>
      </c>
      <c r="H57" s="6">
        <f t="shared" si="20"/>
        <v>6.0999999999999999E-2</v>
      </c>
      <c r="I57" s="6">
        <f t="shared" si="20"/>
        <v>6.8000000000000005E-2</v>
      </c>
      <c r="J57" s="6">
        <f t="shared" si="20"/>
        <v>9.2999999999999999E-2</v>
      </c>
      <c r="K57" s="6">
        <f t="shared" si="20"/>
        <v>8.6999999999999994E-2</v>
      </c>
      <c r="L57" s="6">
        <f t="shared" si="20"/>
        <v>9.8000000000000004E-2</v>
      </c>
      <c r="M57" s="6">
        <f t="shared" si="20"/>
        <v>9.9000000000000005E-2</v>
      </c>
      <c r="N57" s="6">
        <f t="shared" si="20"/>
        <v>9.1999999999999998E-2</v>
      </c>
      <c r="O57" s="6">
        <f t="shared" si="20"/>
        <v>9.7000000000000003E-2</v>
      </c>
      <c r="P57" s="6">
        <f t="shared" si="20"/>
        <v>9.4E-2</v>
      </c>
      <c r="Q57" s="6">
        <f t="shared" si="20"/>
        <v>0.10100000000000001</v>
      </c>
      <c r="R57" s="6">
        <f t="shared" si="20"/>
        <v>9.9000000000000005E-2</v>
      </c>
      <c r="S57" s="6">
        <f t="shared" si="20"/>
        <v>0.10100000000000001</v>
      </c>
      <c r="T57" s="6">
        <f t="shared" si="20"/>
        <v>9.9000000000000005E-2</v>
      </c>
      <c r="U57" s="6">
        <f t="shared" si="13"/>
        <v>7.9428571428571432E-2</v>
      </c>
      <c r="V57" s="6">
        <f t="shared" ref="V57:V60" si="21">AVERAGE(I57:T57)</f>
        <v>9.3999999999999986E-2</v>
      </c>
      <c r="W57" s="6">
        <v>0.107</v>
      </c>
      <c r="X57" s="6">
        <v>8.1000000000000003E-2</v>
      </c>
      <c r="Y57" s="6">
        <v>8.2000000000000003E-2</v>
      </c>
      <c r="Z57" s="6"/>
      <c r="AA57" s="6">
        <v>0.08</v>
      </c>
      <c r="AB57" s="6">
        <v>0.08</v>
      </c>
      <c r="AC57" s="6">
        <v>8.5000000000000006E-2</v>
      </c>
      <c r="AD57" s="186">
        <f t="shared" si="11"/>
        <v>8.5833333333333331E-2</v>
      </c>
      <c r="AF57" s="156">
        <v>1.43</v>
      </c>
    </row>
    <row r="58" spans="1:32">
      <c r="A58" s="4" t="s">
        <v>504</v>
      </c>
      <c r="B58" s="6">
        <v>0.19900000000000001</v>
      </c>
      <c r="C58" s="118">
        <v>0.183</v>
      </c>
      <c r="D58" s="118">
        <v>0.128</v>
      </c>
      <c r="E58" s="118">
        <v>0.14899999999999999</v>
      </c>
      <c r="F58" s="118">
        <v>0.122</v>
      </c>
      <c r="G58" s="118">
        <v>0.192</v>
      </c>
      <c r="H58" s="118">
        <v>0.19500000000000001</v>
      </c>
      <c r="I58" s="118">
        <v>0.188</v>
      </c>
      <c r="J58" s="118">
        <v>0.16900000000000001</v>
      </c>
      <c r="K58" s="118">
        <v>0.158</v>
      </c>
      <c r="L58" s="118">
        <v>0.11700000000000001</v>
      </c>
      <c r="M58" s="118">
        <v>0.111</v>
      </c>
      <c r="N58" s="118">
        <v>0.127</v>
      </c>
      <c r="O58" s="118">
        <v>0.11700000000000001</v>
      </c>
      <c r="P58" s="118">
        <v>0.109</v>
      </c>
      <c r="Q58" s="118">
        <v>0.106</v>
      </c>
      <c r="R58" s="118">
        <v>0.112</v>
      </c>
      <c r="S58" s="118">
        <v>0.13600000000000001</v>
      </c>
      <c r="T58" s="118">
        <v>0.111</v>
      </c>
      <c r="U58" s="6">
        <f t="shared" si="13"/>
        <v>0.16685714285714287</v>
      </c>
      <c r="V58" s="6">
        <f t="shared" si="21"/>
        <v>0.13008333333333336</v>
      </c>
      <c r="W58" s="6">
        <v>0.121</v>
      </c>
      <c r="X58" s="6">
        <v>0.123</v>
      </c>
      <c r="Y58" s="6">
        <v>0.11899999999999999</v>
      </c>
      <c r="Z58" s="6"/>
      <c r="AA58" s="6">
        <v>0.115</v>
      </c>
      <c r="AB58" s="6">
        <v>0.115</v>
      </c>
      <c r="AC58" s="6">
        <v>0.12</v>
      </c>
      <c r="AD58" s="186">
        <f t="shared" si="11"/>
        <v>0.11883333333333333</v>
      </c>
      <c r="AF58" s="156">
        <v>2.0299999999999998</v>
      </c>
    </row>
    <row r="59" spans="1:32">
      <c r="A59" s="4" t="s">
        <v>505</v>
      </c>
      <c r="B59" s="6">
        <v>0.20799999999999999</v>
      </c>
      <c r="C59" s="118">
        <v>0.19500000000000001</v>
      </c>
      <c r="D59" s="118">
        <v>0.20799999999999999</v>
      </c>
      <c r="E59" s="118">
        <v>0.157</v>
      </c>
      <c r="F59" s="118">
        <v>0.161</v>
      </c>
      <c r="G59" s="118">
        <v>0.14099999999999999</v>
      </c>
      <c r="H59" s="118">
        <v>0.13700000000000001</v>
      </c>
      <c r="I59" s="118">
        <v>0.13800000000000001</v>
      </c>
      <c r="J59" s="118">
        <v>0.109</v>
      </c>
      <c r="K59" s="118">
        <v>0.114</v>
      </c>
      <c r="L59" s="118">
        <v>0.105</v>
      </c>
      <c r="M59" s="118">
        <v>9.7000000000000003E-2</v>
      </c>
      <c r="N59" s="118">
        <v>0.10199999999999999</v>
      </c>
      <c r="O59" s="118">
        <v>0.112</v>
      </c>
      <c r="P59" s="118">
        <v>8.5000000000000006E-2</v>
      </c>
      <c r="Q59" s="118">
        <v>9.0999999999999998E-2</v>
      </c>
      <c r="R59" s="118">
        <v>0.105</v>
      </c>
      <c r="S59" s="118">
        <v>0.104</v>
      </c>
      <c r="T59" s="118">
        <v>0.113</v>
      </c>
      <c r="U59" s="6">
        <f t="shared" si="13"/>
        <v>0.17242857142857143</v>
      </c>
      <c r="V59" s="6">
        <f t="shared" si="21"/>
        <v>0.10625</v>
      </c>
      <c r="W59" s="6">
        <v>0.113</v>
      </c>
      <c r="X59" s="6">
        <v>0.113</v>
      </c>
      <c r="Y59" s="6">
        <v>0.108</v>
      </c>
      <c r="Z59" s="6"/>
      <c r="AA59" s="6">
        <v>0.1</v>
      </c>
      <c r="AB59" s="6">
        <v>0.105</v>
      </c>
      <c r="AC59" s="6">
        <v>0.105</v>
      </c>
      <c r="AD59" s="186">
        <f t="shared" si="11"/>
        <v>0.10733333333333334</v>
      </c>
      <c r="AF59" s="156">
        <v>1.7</v>
      </c>
    </row>
    <row r="60" spans="1:32">
      <c r="A60" s="4" t="s">
        <v>433</v>
      </c>
      <c r="B60" s="6">
        <v>0.157</v>
      </c>
      <c r="C60" s="118">
        <v>0.156</v>
      </c>
      <c r="D60" s="118">
        <v>0.152</v>
      </c>
      <c r="E60" s="118">
        <v>0.15</v>
      </c>
      <c r="F60" s="118">
        <v>0.14199999999999999</v>
      </c>
      <c r="G60" s="118">
        <v>0.14499999999999999</v>
      </c>
      <c r="H60" s="118">
        <v>0.13500000000000001</v>
      </c>
      <c r="I60" s="118">
        <v>0.13200000000000001</v>
      </c>
      <c r="J60" s="118">
        <v>0.126</v>
      </c>
      <c r="K60" s="118">
        <v>0.129</v>
      </c>
      <c r="L60" s="118">
        <v>0.129</v>
      </c>
      <c r="M60" s="118">
        <v>0.127</v>
      </c>
      <c r="N60" s="118">
        <v>0.128</v>
      </c>
      <c r="O60" s="118">
        <v>0.127</v>
      </c>
      <c r="P60" s="118">
        <v>0.11899999999999999</v>
      </c>
      <c r="Q60" s="118">
        <v>0.13100000000000001</v>
      </c>
      <c r="R60" s="118">
        <v>0.125</v>
      </c>
      <c r="S60" s="118">
        <v>0.127</v>
      </c>
      <c r="T60" s="118">
        <v>0.124</v>
      </c>
      <c r="U60" s="6">
        <f t="shared" si="13"/>
        <v>0.14814285714285713</v>
      </c>
      <c r="V60" s="6">
        <f t="shared" si="21"/>
        <v>0.127</v>
      </c>
      <c r="W60" s="6">
        <v>0.13</v>
      </c>
      <c r="X60" s="6">
        <v>0.13300000000000001</v>
      </c>
      <c r="Y60" s="6">
        <v>0.129</v>
      </c>
      <c r="Z60" s="6"/>
      <c r="AA60" s="6">
        <v>0.13</v>
      </c>
      <c r="AB60" s="6">
        <v>0.13</v>
      </c>
      <c r="AC60" s="6">
        <v>0.14499999999999999</v>
      </c>
      <c r="AD60" s="186">
        <f t="shared" si="11"/>
        <v>0.13283333333333333</v>
      </c>
      <c r="AF60" s="156">
        <v>2.39</v>
      </c>
    </row>
    <row r="61" spans="1:32">
      <c r="A61" s="3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188"/>
      <c r="AE61" s="188"/>
      <c r="AF61" s="188"/>
    </row>
    <row r="62" spans="1:32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32">
      <c r="A63" s="4" t="s">
        <v>135</v>
      </c>
      <c r="B63" s="6">
        <f>AVERAGE(B40:B60)</f>
        <v>0.1255</v>
      </c>
      <c r="C63" s="6">
        <f t="shared" ref="C63:T63" si="22">AVERAGE(C40:C60)</f>
        <v>0.12355555555555557</v>
      </c>
      <c r="D63" s="6">
        <f t="shared" si="22"/>
        <v>0.10784210526315789</v>
      </c>
      <c r="E63" s="6">
        <f t="shared" si="22"/>
        <v>0.11954999999999998</v>
      </c>
      <c r="F63" s="6">
        <f t="shared" si="22"/>
        <v>0.12252380952380952</v>
      </c>
      <c r="G63" s="6">
        <f t="shared" si="22"/>
        <v>0.1202857142857143</v>
      </c>
      <c r="H63" s="6">
        <f t="shared" si="22"/>
        <v>0.1174285714285714</v>
      </c>
      <c r="I63" s="6">
        <f t="shared" si="22"/>
        <v>0.11204761904761903</v>
      </c>
      <c r="J63" s="6">
        <f t="shared" si="22"/>
        <v>0.1101904761904762</v>
      </c>
      <c r="K63" s="6">
        <f t="shared" si="22"/>
        <v>0.11076190476190473</v>
      </c>
      <c r="L63" s="6">
        <f t="shared" si="22"/>
        <v>0.10495238095238096</v>
      </c>
      <c r="M63" s="6">
        <f t="shared" si="22"/>
        <v>0.10438095238095239</v>
      </c>
      <c r="N63" s="6">
        <f t="shared" si="22"/>
        <v>0.11057142857142857</v>
      </c>
      <c r="O63" s="6">
        <f t="shared" si="22"/>
        <v>0.10561904761904761</v>
      </c>
      <c r="P63" s="6">
        <f t="shared" si="22"/>
        <v>9.9571428571428575E-2</v>
      </c>
      <c r="Q63" s="6">
        <f t="shared" si="22"/>
        <v>0.10709523809523812</v>
      </c>
      <c r="R63" s="6">
        <f t="shared" si="22"/>
        <v>9.804761904761905E-2</v>
      </c>
      <c r="S63" s="6">
        <f t="shared" si="22"/>
        <v>0.10909523809523811</v>
      </c>
      <c r="T63" s="6">
        <f t="shared" si="22"/>
        <v>0.10614285714285716</v>
      </c>
      <c r="U63" s="14">
        <f>AVERAGE(U40:U59)</f>
        <v>0.11774018379281537</v>
      </c>
      <c r="V63" s="14">
        <f>AVERAGE(V40:V59)</f>
        <v>0.10551666666666668</v>
      </c>
      <c r="W63" s="6">
        <f>AVERAGE(W40:W60)</f>
        <v>0.10480952380952381</v>
      </c>
      <c r="X63" s="6">
        <f t="shared" ref="X63:AC63" si="23">AVERAGE(X40:X60)</f>
        <v>0.10895238095238094</v>
      </c>
      <c r="Y63" s="6">
        <f t="shared" si="23"/>
        <v>0.10852380952380954</v>
      </c>
      <c r="Z63" s="6"/>
      <c r="AA63" s="6">
        <f t="shared" si="23"/>
        <v>9.9761904761904788E-2</v>
      </c>
      <c r="AB63" s="6">
        <f t="shared" si="23"/>
        <v>0.10166666666666668</v>
      </c>
      <c r="AC63" s="6">
        <f t="shared" si="23"/>
        <v>0.10452380952380953</v>
      </c>
      <c r="AD63" s="14">
        <f>AVERAGE(AD40:AD60)</f>
        <v>0.10470634920634921</v>
      </c>
      <c r="AF63" s="32">
        <f t="shared" ref="AF63" si="24">AVERAGE(AF40:AF60)</f>
        <v>1.7247619047619049</v>
      </c>
    </row>
    <row r="64" spans="1:32">
      <c r="A64" s="3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52"/>
      <c r="V64" s="52"/>
      <c r="W64" s="20"/>
      <c r="X64" s="20"/>
      <c r="Y64" s="20"/>
      <c r="Z64" s="20"/>
      <c r="AA64" s="20"/>
      <c r="AB64" s="20"/>
      <c r="AC64" s="20"/>
      <c r="AD64" s="189"/>
      <c r="AE64" s="188"/>
      <c r="AF64" s="230"/>
    </row>
    <row r="65" spans="1:32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14"/>
      <c r="V65" s="14"/>
      <c r="W65" s="6"/>
      <c r="X65" s="6"/>
      <c r="Y65" s="6"/>
      <c r="Z65" s="6"/>
      <c r="AA65" s="6"/>
      <c r="AB65" s="6"/>
      <c r="AC65" s="6"/>
      <c r="AD65" s="1"/>
      <c r="AF65" s="32"/>
    </row>
    <row r="66" spans="1:32">
      <c r="A66" s="4" t="s">
        <v>136</v>
      </c>
      <c r="B66" s="6">
        <f>MEDIAN(B40:B60)</f>
        <v>0.11599999999999999</v>
      </c>
      <c r="C66" s="6">
        <f t="shared" ref="C66:T66" si="25">MEDIAN(C40:C60)</f>
        <v>0.12</v>
      </c>
      <c r="D66" s="6">
        <f t="shared" si="25"/>
        <v>0.1</v>
      </c>
      <c r="E66" s="6">
        <f t="shared" si="25"/>
        <v>0.11</v>
      </c>
      <c r="F66" s="6">
        <f t="shared" si="25"/>
        <v>0.104</v>
      </c>
      <c r="G66" s="6">
        <f t="shared" si="25"/>
        <v>0.109</v>
      </c>
      <c r="H66" s="6">
        <f t="shared" si="25"/>
        <v>0.114</v>
      </c>
      <c r="I66" s="6">
        <f t="shared" si="25"/>
        <v>9.4E-2</v>
      </c>
      <c r="J66" s="6">
        <f t="shared" si="25"/>
        <v>0.107</v>
      </c>
      <c r="K66" s="6">
        <f t="shared" si="25"/>
        <v>0.109</v>
      </c>
      <c r="L66" s="6">
        <f t="shared" si="25"/>
        <v>9.9000000000000005E-2</v>
      </c>
      <c r="M66" s="6">
        <f t="shared" si="25"/>
        <v>9.7000000000000003E-2</v>
      </c>
      <c r="N66" s="6">
        <f t="shared" si="25"/>
        <v>0.10299999999999999</v>
      </c>
      <c r="O66" s="6">
        <f t="shared" si="25"/>
        <v>9.9000000000000005E-2</v>
      </c>
      <c r="P66" s="6">
        <f t="shared" si="25"/>
        <v>9.7000000000000003E-2</v>
      </c>
      <c r="Q66" s="6">
        <f t="shared" si="25"/>
        <v>0.105</v>
      </c>
      <c r="R66" s="6">
        <f t="shared" si="25"/>
        <v>0.10299999999999999</v>
      </c>
      <c r="S66" s="6">
        <f t="shared" si="25"/>
        <v>0.106</v>
      </c>
      <c r="T66" s="6">
        <f t="shared" si="25"/>
        <v>0.108</v>
      </c>
      <c r="U66" s="14">
        <f>AVERAGE(B66:H66)</f>
        <v>0.11042857142857142</v>
      </c>
      <c r="V66" s="14">
        <f>AVERAGE(I66:T66)</f>
        <v>0.10225000000000001</v>
      </c>
      <c r="W66" s="6">
        <f>MEDIAN(W40:W60)</f>
        <v>0.105</v>
      </c>
      <c r="X66" s="6">
        <f t="shared" ref="X66:AC66" si="26">MEDIAN(X40:X60)</f>
        <v>0.106</v>
      </c>
      <c r="Y66" s="6">
        <f t="shared" si="26"/>
        <v>9.4E-2</v>
      </c>
      <c r="Z66" s="6"/>
      <c r="AA66" s="6">
        <f t="shared" si="26"/>
        <v>0.09</v>
      </c>
      <c r="AB66" s="6">
        <f t="shared" si="26"/>
        <v>0.1</v>
      </c>
      <c r="AC66" s="6">
        <f t="shared" si="26"/>
        <v>0.1</v>
      </c>
      <c r="AD66" s="14">
        <f>AVERAGE(W66:AC66)</f>
        <v>9.9166666666666667E-2</v>
      </c>
      <c r="AF66" s="32">
        <f t="shared" ref="AF66" si="27">MEDIAN(AF40:AF60)</f>
        <v>1.64</v>
      </c>
    </row>
    <row r="67" spans="1:32" ht="15.3" thickBot="1">
      <c r="A67" s="84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84"/>
      <c r="AE67" s="84"/>
      <c r="AF67" s="231"/>
    </row>
    <row r="68" spans="1:32" ht="15.3" thickTop="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4"/>
      <c r="AE68" s="4"/>
      <c r="AF68" s="4"/>
    </row>
    <row r="69" spans="1:32">
      <c r="A69" s="4" t="s">
        <v>369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4"/>
      <c r="V69" s="14"/>
      <c r="W69" s="14"/>
      <c r="X69" s="14"/>
      <c r="Y69" s="14"/>
      <c r="Z69" s="14"/>
      <c r="AA69" s="14"/>
      <c r="AB69" s="14"/>
      <c r="AC69" s="14"/>
      <c r="AD69" s="4"/>
      <c r="AE69" s="4"/>
      <c r="AF69" s="4"/>
    </row>
    <row r="70" spans="1:32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4"/>
      <c r="V70" s="14"/>
      <c r="W70" s="14"/>
      <c r="X70" s="14"/>
      <c r="Y70" s="14"/>
      <c r="Z70" s="14"/>
      <c r="AA70" s="14"/>
      <c r="AB70" s="14"/>
      <c r="AC70" s="14"/>
      <c r="AD70" s="4"/>
      <c r="AE70" s="4"/>
      <c r="AF70" s="4"/>
    </row>
    <row r="71" spans="1:32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4"/>
      <c r="V71" s="14"/>
      <c r="W71" s="14"/>
      <c r="X71" s="14"/>
      <c r="Y71" s="14"/>
      <c r="Z71" s="14"/>
      <c r="AA71" s="14"/>
      <c r="AB71" s="14"/>
      <c r="AC71" s="14"/>
      <c r="AD71" s="4"/>
      <c r="AE71" s="4"/>
      <c r="AF71" s="4"/>
    </row>
    <row r="72" spans="1:32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4"/>
      <c r="V72" s="14"/>
      <c r="W72" s="14"/>
      <c r="X72" s="14"/>
      <c r="Y72" s="14"/>
      <c r="Z72" s="14"/>
      <c r="AA72" s="14"/>
      <c r="AB72" s="14"/>
      <c r="AC72" s="14"/>
      <c r="AD72" s="4"/>
      <c r="AE72" s="4"/>
      <c r="AF72" s="4"/>
    </row>
    <row r="73" spans="1:32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4"/>
      <c r="AE73" s="4"/>
      <c r="AF73" s="4"/>
    </row>
    <row r="74" spans="1:32">
      <c r="A7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4"/>
      <c r="AE74" s="4"/>
      <c r="AF74" s="4"/>
    </row>
    <row r="75" spans="1:32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4"/>
      <c r="AE75" s="4"/>
      <c r="AF75" s="4"/>
    </row>
    <row r="76" spans="1:32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4"/>
      <c r="AE76" s="4"/>
      <c r="AF76" s="4"/>
    </row>
    <row r="77" spans="1:32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4"/>
      <c r="AE77" s="4"/>
      <c r="AF77" s="4"/>
    </row>
    <row r="78" spans="1:32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4"/>
      <c r="AE78" s="4"/>
      <c r="AF78" s="4"/>
    </row>
    <row r="79" spans="1:32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4"/>
      <c r="AE79" s="4"/>
      <c r="AF79" s="4"/>
    </row>
    <row r="80" spans="1:32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4"/>
      <c r="AE80" s="4"/>
      <c r="AF80" s="4"/>
    </row>
    <row r="81" spans="1:32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4"/>
      <c r="AE81" s="4"/>
      <c r="AF81" s="4"/>
    </row>
    <row r="82" spans="1:32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4"/>
      <c r="AE82" s="4"/>
      <c r="AF82" s="4"/>
    </row>
    <row r="83" spans="1:32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4"/>
      <c r="AE83" s="4"/>
      <c r="AF83" s="4"/>
    </row>
    <row r="84" spans="1:32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4"/>
      <c r="AE84" s="4"/>
      <c r="AF84" s="4"/>
    </row>
    <row r="85" spans="1:32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4"/>
      <c r="AE85" s="4"/>
      <c r="AF85" s="4"/>
    </row>
    <row r="86" spans="1:32">
      <c r="A86" s="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4"/>
      <c r="AE86" s="4"/>
      <c r="AF86" s="4"/>
    </row>
    <row r="87" spans="1:32">
      <c r="A87" s="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4"/>
      <c r="AE87" s="4"/>
      <c r="AF87" s="4"/>
    </row>
    <row r="88" spans="1:3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4"/>
      <c r="AE88" s="4"/>
      <c r="AF88" s="4"/>
    </row>
    <row r="89" spans="1:32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4"/>
      <c r="AE89" s="4"/>
      <c r="AF89" s="4"/>
    </row>
    <row r="90" spans="1:32">
      <c r="A90" s="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4"/>
      <c r="AE90" s="4"/>
      <c r="AF90" s="4"/>
    </row>
    <row r="91" spans="1:32">
      <c r="A9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4"/>
      <c r="AE91" s="4"/>
      <c r="AF91" s="4"/>
    </row>
    <row r="92" spans="1:32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4"/>
      <c r="V92" s="14"/>
      <c r="W92" s="14"/>
      <c r="X92" s="14"/>
      <c r="Y92" s="14"/>
      <c r="Z92" s="14"/>
      <c r="AA92" s="14"/>
      <c r="AB92" s="14"/>
      <c r="AC92" s="14"/>
      <c r="AD92" s="4"/>
      <c r="AE92" s="4"/>
      <c r="AF92" s="4"/>
    </row>
    <row r="93" spans="1:32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4"/>
      <c r="AE93" s="4"/>
      <c r="AF93" s="4"/>
    </row>
    <row r="94" spans="1:32">
      <c r="A9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4"/>
      <c r="AE94" s="4"/>
      <c r="AF94" s="4"/>
    </row>
    <row r="95" spans="1:32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14"/>
      <c r="V95" s="14"/>
      <c r="W95" s="6"/>
      <c r="X95" s="6"/>
      <c r="Y95" s="6"/>
      <c r="Z95" s="6"/>
      <c r="AA95" s="6"/>
      <c r="AB95" s="6"/>
      <c r="AC95" s="6"/>
      <c r="AD95" s="4"/>
      <c r="AE95" s="4"/>
      <c r="AF95" s="4"/>
    </row>
    <row r="96" spans="1:32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4"/>
      <c r="AE96" s="4"/>
      <c r="AF96" s="4"/>
    </row>
    <row r="97" spans="1:32">
      <c r="A9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4"/>
      <c r="AE97" s="4"/>
      <c r="AF97" s="4"/>
    </row>
    <row r="98" spans="1:32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14"/>
      <c r="V98" s="14"/>
      <c r="W98" s="6"/>
      <c r="X98" s="6"/>
      <c r="Y98" s="6"/>
      <c r="Z98" s="6"/>
      <c r="AA98" s="6"/>
      <c r="AB98" s="6"/>
      <c r="AC98" s="6"/>
      <c r="AD98" s="4"/>
      <c r="AE98" s="4"/>
      <c r="AF98" s="4"/>
    </row>
    <row r="99" spans="1:32">
      <c r="A99" s="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4"/>
      <c r="AE99" s="4"/>
      <c r="AF99" s="4"/>
    </row>
    <row r="100" spans="1:32">
      <c r="A10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4"/>
      <c r="AE100" s="4"/>
      <c r="AF100" s="4"/>
    </row>
    <row r="101" spans="1:32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4"/>
      <c r="AE101" s="4"/>
      <c r="AF101" s="4"/>
    </row>
    <row r="102" spans="1:32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4"/>
      <c r="AE102" s="4"/>
      <c r="AF102" s="4"/>
    </row>
    <row r="103" spans="1:32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4"/>
      <c r="AE103" s="4"/>
      <c r="AF103" s="4"/>
    </row>
    <row r="104" spans="1:32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4"/>
      <c r="AE104" s="4"/>
      <c r="AF104" s="4"/>
    </row>
    <row r="105" spans="1:32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4"/>
      <c r="AE105" s="4"/>
      <c r="AF105" s="4"/>
    </row>
    <row r="106" spans="1:32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4"/>
      <c r="AE106" s="4"/>
      <c r="AF106" s="4"/>
    </row>
    <row r="107" spans="1:32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4"/>
      <c r="AE107" s="4"/>
      <c r="AF107" s="4"/>
    </row>
    <row r="108" spans="1:32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4"/>
      <c r="AE108" s="4"/>
      <c r="AF108" s="4"/>
    </row>
    <row r="109" spans="1:32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4"/>
      <c r="AE109" s="4"/>
      <c r="AF109" s="4"/>
    </row>
    <row r="110" spans="1:32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4"/>
      <c r="AE110" s="4"/>
      <c r="AF110" s="4"/>
    </row>
    <row r="111" spans="1:32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4"/>
      <c r="AE111" s="4"/>
      <c r="AF111" s="4"/>
    </row>
    <row r="112" spans="1:32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4"/>
      <c r="AE112" s="4"/>
      <c r="AF112" s="4"/>
    </row>
    <row r="113" spans="2:29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2:29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2:29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2:29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2:29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2:29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2:29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2:29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2:29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2:29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2:29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2:29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2:29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2:29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2:29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2:29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</sheetData>
  <mergeCells count="5">
    <mergeCell ref="A8:AD8"/>
    <mergeCell ref="A7:AD7"/>
    <mergeCell ref="A6:AD6"/>
    <mergeCell ref="W12:Y12"/>
    <mergeCell ref="AA12:AC12"/>
  </mergeCells>
  <printOptions horizontalCentered="1"/>
  <pageMargins left="0.5" right="0.5" top="0.5" bottom="0.55000000000000004" header="0" footer="0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G74"/>
  <sheetViews>
    <sheetView showOutlineSymbols="0" topLeftCell="A3" zoomScaleNormal="100" workbookViewId="0">
      <selection activeCell="F65" sqref="F65"/>
    </sheetView>
  </sheetViews>
  <sheetFormatPr defaultColWidth="9.76953125" defaultRowHeight="15"/>
  <cols>
    <col min="1" max="1" width="9.76953125" style="4" customWidth="1"/>
    <col min="2" max="2" width="9.6796875" style="4" customWidth="1"/>
    <col min="3" max="3" width="12.76953125" style="4" customWidth="1"/>
    <col min="4" max="4" width="15.76953125" style="4" customWidth="1"/>
    <col min="5" max="5" width="12.76953125" style="4" customWidth="1"/>
    <col min="6" max="6" width="13.76953125" style="4" customWidth="1"/>
    <col min="7" max="7" width="2.76953125" style="4" customWidth="1"/>
    <col min="8" max="16384" width="9.76953125" style="4"/>
  </cols>
  <sheetData>
    <row r="1" spans="2:7">
      <c r="E1" s="1" t="s">
        <v>371</v>
      </c>
    </row>
    <row r="2" spans="2:7">
      <c r="E2" s="1" t="str">
        <f>+'DCP-13, P 2'!V3</f>
        <v>Dockets UE-240006/UG-240007</v>
      </c>
    </row>
    <row r="3" spans="2:7">
      <c r="E3" s="1"/>
    </row>
    <row r="4" spans="2:7" ht="16" customHeight="1">
      <c r="B4" s="2"/>
      <c r="C4" s="3"/>
      <c r="D4" s="3"/>
      <c r="E4" s="3"/>
      <c r="F4" s="3"/>
      <c r="G4" s="3"/>
    </row>
    <row r="5" spans="2:7" ht="20.100000000000001">
      <c r="B5" s="2" t="s">
        <v>221</v>
      </c>
      <c r="C5" s="3"/>
      <c r="D5" s="3"/>
      <c r="E5" s="3"/>
      <c r="F5" s="3"/>
      <c r="G5" s="3"/>
    </row>
    <row r="6" spans="2:7" ht="20.100000000000001">
      <c r="B6" s="2" t="s">
        <v>372</v>
      </c>
      <c r="C6" s="3"/>
      <c r="D6" s="3"/>
      <c r="E6" s="3"/>
      <c r="F6" s="3"/>
      <c r="G6" s="3"/>
    </row>
    <row r="7" spans="2:7" ht="20.100000000000001">
      <c r="B7" s="2" t="s">
        <v>516</v>
      </c>
      <c r="C7" s="3"/>
      <c r="D7" s="3"/>
      <c r="E7" s="3"/>
      <c r="F7" s="3"/>
      <c r="G7" s="3"/>
    </row>
    <row r="9" spans="2:7" ht="15.3" thickBot="1">
      <c r="B9" s="84"/>
      <c r="C9" s="84"/>
      <c r="D9" s="84"/>
      <c r="E9" s="84"/>
      <c r="F9" s="84"/>
      <c r="G9" s="84"/>
    </row>
    <row r="10" spans="2:7" ht="15.3" thickTop="1"/>
    <row r="11" spans="2:7">
      <c r="B11" s="89"/>
      <c r="C11" s="89"/>
      <c r="D11" s="89" t="s">
        <v>373</v>
      </c>
      <c r="E11" s="89"/>
      <c r="F11" s="89" t="s">
        <v>374</v>
      </c>
      <c r="G11" s="89"/>
    </row>
    <row r="12" spans="2:7">
      <c r="B12" s="89" t="s">
        <v>126</v>
      </c>
      <c r="C12" s="89"/>
      <c r="D12" s="89" t="s">
        <v>375</v>
      </c>
      <c r="E12" s="89"/>
      <c r="F12" s="89" t="s">
        <v>376</v>
      </c>
      <c r="G12" s="89"/>
    </row>
    <row r="13" spans="2:7">
      <c r="B13" s="30"/>
      <c r="C13" s="30"/>
      <c r="D13" s="30"/>
      <c r="E13" s="30"/>
      <c r="F13" s="30"/>
      <c r="G13" s="30"/>
    </row>
    <row r="14" spans="2:7">
      <c r="B14" s="5"/>
      <c r="C14" s="5"/>
      <c r="D14" s="6"/>
      <c r="E14" s="5"/>
      <c r="F14" s="10"/>
      <c r="G14" s="5"/>
    </row>
    <row r="15" spans="2:7">
      <c r="B15" s="5">
        <v>2002</v>
      </c>
      <c r="C15" s="5"/>
      <c r="D15" s="6">
        <v>8.3599999999999994E-2</v>
      </c>
      <c r="E15" s="5"/>
      <c r="F15" s="10">
        <v>2.95</v>
      </c>
      <c r="G15" s="5"/>
    </row>
    <row r="16" spans="2:7">
      <c r="B16" s="5"/>
      <c r="C16" s="5"/>
      <c r="D16" s="6"/>
      <c r="E16" s="5"/>
      <c r="F16" s="10"/>
      <c r="G16" s="5"/>
    </row>
    <row r="17" spans="2:7">
      <c r="B17" s="5">
        <v>2003</v>
      </c>
      <c r="C17" s="5"/>
      <c r="D17" s="6">
        <v>0.14149999999999999</v>
      </c>
      <c r="E17" s="5"/>
      <c r="F17" s="10">
        <v>2.78</v>
      </c>
      <c r="G17" s="5"/>
    </row>
    <row r="18" spans="2:7">
      <c r="B18" s="5"/>
      <c r="C18" s="5"/>
      <c r="D18" s="6"/>
      <c r="E18" s="5"/>
      <c r="F18" s="10"/>
      <c r="G18" s="5"/>
    </row>
    <row r="19" spans="2:7">
      <c r="B19" s="5">
        <v>2004</v>
      </c>
      <c r="C19" s="5"/>
      <c r="D19" s="6">
        <v>0.14979999999999999</v>
      </c>
      <c r="E19" s="5"/>
      <c r="F19" s="10">
        <v>2.91</v>
      </c>
      <c r="G19" s="5"/>
    </row>
    <row r="20" spans="2:7">
      <c r="B20" s="5"/>
      <c r="C20" s="5"/>
      <c r="D20" s="6"/>
      <c r="E20" s="5"/>
      <c r="F20" s="10"/>
      <c r="G20" s="5"/>
    </row>
    <row r="21" spans="2:7">
      <c r="B21" s="5">
        <v>2005</v>
      </c>
      <c r="C21" s="5"/>
      <c r="D21" s="6">
        <v>0.16120000000000001</v>
      </c>
      <c r="E21" s="5"/>
      <c r="F21" s="10">
        <v>2.78</v>
      </c>
      <c r="G21" s="5"/>
    </row>
    <row r="22" spans="2:7">
      <c r="B22" s="5"/>
      <c r="C22" s="5"/>
      <c r="D22" s="6"/>
      <c r="E22" s="5"/>
      <c r="F22" s="10"/>
      <c r="G22" s="5"/>
    </row>
    <row r="23" spans="2:7">
      <c r="B23" s="5">
        <v>2006</v>
      </c>
      <c r="C23" s="5"/>
      <c r="D23" s="6">
        <v>0.17030000000000001</v>
      </c>
      <c r="E23" s="5"/>
      <c r="F23" s="10">
        <v>2.77</v>
      </c>
      <c r="G23" s="5"/>
    </row>
    <row r="24" spans="2:7">
      <c r="B24" s="5"/>
      <c r="C24" s="5"/>
      <c r="D24" s="6"/>
      <c r="E24" s="5"/>
      <c r="F24" s="10"/>
      <c r="G24" s="5"/>
    </row>
    <row r="25" spans="2:7">
      <c r="B25" s="5">
        <v>2007</v>
      </c>
      <c r="C25" s="5"/>
      <c r="D25" s="6">
        <v>0.128</v>
      </c>
      <c r="E25" s="5"/>
      <c r="F25" s="10">
        <v>2.84</v>
      </c>
      <c r="G25" s="5"/>
    </row>
    <row r="26" spans="2:7">
      <c r="B26" s="5"/>
      <c r="C26" s="5"/>
      <c r="D26" s="6"/>
      <c r="E26" s="5"/>
      <c r="F26" s="10"/>
      <c r="G26" s="5"/>
    </row>
    <row r="27" spans="2:7">
      <c r="B27" s="5">
        <v>2008</v>
      </c>
      <c r="C27" s="5"/>
      <c r="D27" s="6">
        <v>3.0300000000000001E-2</v>
      </c>
      <c r="E27" s="5"/>
      <c r="F27" s="10">
        <v>2.2400000000000002</v>
      </c>
      <c r="G27" s="5"/>
    </row>
    <row r="28" spans="2:7">
      <c r="B28" s="5"/>
      <c r="C28" s="5"/>
      <c r="D28" s="6"/>
      <c r="E28" s="5"/>
      <c r="F28" s="10"/>
      <c r="G28" s="5"/>
    </row>
    <row r="29" spans="2:7">
      <c r="B29" s="5">
        <v>2009</v>
      </c>
      <c r="C29" s="5"/>
      <c r="D29" s="6">
        <v>0.1056</v>
      </c>
      <c r="E29" s="5"/>
      <c r="F29" s="10">
        <v>1.87</v>
      </c>
      <c r="G29" s="5"/>
    </row>
    <row r="30" spans="2:7">
      <c r="B30" s="5"/>
      <c r="C30" s="5"/>
      <c r="D30" s="6"/>
      <c r="E30" s="5"/>
      <c r="F30" s="10"/>
      <c r="G30" s="5"/>
    </row>
    <row r="31" spans="2:7">
      <c r="B31" s="5">
        <v>2010</v>
      </c>
      <c r="C31" s="5"/>
      <c r="D31" s="6">
        <v>0.1416</v>
      </c>
      <c r="E31" s="5"/>
      <c r="F31" s="10">
        <v>2.08</v>
      </c>
      <c r="G31" s="5"/>
    </row>
    <row r="32" spans="2:7">
      <c r="B32" s="5"/>
      <c r="C32" s="5"/>
      <c r="D32" s="6"/>
      <c r="E32" s="5"/>
      <c r="F32" s="10"/>
      <c r="G32" s="5"/>
    </row>
    <row r="33" spans="2:7">
      <c r="B33" s="5">
        <v>2011</v>
      </c>
      <c r="C33" s="5"/>
      <c r="D33" s="6">
        <v>0.1459</v>
      </c>
      <c r="E33" s="5"/>
      <c r="F33" s="10">
        <v>2.0699999999999998</v>
      </c>
      <c r="G33" s="5"/>
    </row>
    <row r="34" spans="2:7">
      <c r="B34" s="5"/>
      <c r="C34" s="5"/>
      <c r="D34" s="6"/>
      <c r="E34" s="5"/>
      <c r="F34" s="10"/>
      <c r="G34" s="5"/>
    </row>
    <row r="35" spans="2:7">
      <c r="B35" s="5">
        <v>2012</v>
      </c>
      <c r="C35" s="5"/>
      <c r="D35" s="6">
        <v>0.13519999999999999</v>
      </c>
      <c r="E35" s="5"/>
      <c r="F35" s="10">
        <v>2.14</v>
      </c>
      <c r="G35" s="5"/>
    </row>
    <row r="36" spans="2:7">
      <c r="B36" s="5"/>
      <c r="C36" s="5"/>
      <c r="D36" s="6"/>
      <c r="E36" s="5"/>
      <c r="F36" s="10"/>
      <c r="G36" s="5"/>
    </row>
    <row r="37" spans="2:7">
      <c r="B37" s="5">
        <v>2013</v>
      </c>
      <c r="C37" s="5"/>
      <c r="D37" s="6">
        <v>0.1449</v>
      </c>
      <c r="E37" s="5"/>
      <c r="F37" s="10">
        <v>2.37</v>
      </c>
      <c r="G37" s="5"/>
    </row>
    <row r="38" spans="2:7">
      <c r="B38" s="5"/>
      <c r="C38" s="5"/>
      <c r="D38" s="6"/>
      <c r="E38" s="5"/>
      <c r="F38" s="10"/>
      <c r="G38" s="5"/>
    </row>
    <row r="39" spans="2:7">
      <c r="B39" s="5">
        <v>2014</v>
      </c>
      <c r="C39" s="5"/>
      <c r="D39" s="6">
        <v>0.14180000000000001</v>
      </c>
      <c r="E39" s="5"/>
      <c r="F39" s="10">
        <v>2.68</v>
      </c>
      <c r="G39" s="5"/>
    </row>
    <row r="40" spans="2:7">
      <c r="B40" s="5"/>
      <c r="C40" s="5"/>
      <c r="D40" s="6"/>
      <c r="E40" s="5"/>
      <c r="F40" s="10"/>
      <c r="G40" s="5"/>
    </row>
    <row r="41" spans="2:7">
      <c r="B41" s="5">
        <v>2015</v>
      </c>
      <c r="C41" s="5"/>
      <c r="D41" s="6">
        <v>0.11799999999999999</v>
      </c>
      <c r="E41" s="5"/>
      <c r="F41" s="10">
        <v>2.73</v>
      </c>
      <c r="G41" s="5"/>
    </row>
    <row r="42" spans="2:7">
      <c r="B42" s="5"/>
      <c r="C42" s="5"/>
      <c r="D42" s="6"/>
      <c r="E42" s="5"/>
      <c r="F42" s="10"/>
      <c r="G42" s="5"/>
    </row>
    <row r="43" spans="2:7">
      <c r="B43" s="5">
        <v>2016</v>
      </c>
      <c r="C43" s="5"/>
      <c r="D43" s="6">
        <v>0.125</v>
      </c>
      <c r="E43" s="5"/>
      <c r="F43" s="10">
        <v>2.71</v>
      </c>
      <c r="G43" s="5"/>
    </row>
    <row r="44" spans="2:7">
      <c r="B44" s="5"/>
      <c r="C44" s="5"/>
      <c r="D44" s="6"/>
      <c r="E44" s="5"/>
      <c r="F44" s="10"/>
      <c r="G44" s="5"/>
    </row>
    <row r="45" spans="2:7">
      <c r="B45" s="5">
        <v>2017</v>
      </c>
      <c r="C45" s="5"/>
      <c r="D45" s="6">
        <v>0.13800000000000001</v>
      </c>
      <c r="E45" s="5"/>
      <c r="F45" s="10">
        <v>3.1</v>
      </c>
      <c r="G45" s="5"/>
    </row>
    <row r="46" spans="2:7">
      <c r="B46" s="5"/>
      <c r="C46" s="5"/>
      <c r="D46" s="6"/>
      <c r="E46" s="5"/>
      <c r="F46" s="10"/>
      <c r="G46" s="5"/>
    </row>
    <row r="47" spans="2:7">
      <c r="B47" s="5">
        <v>2018</v>
      </c>
      <c r="C47" s="5"/>
      <c r="D47" s="6">
        <v>0.158</v>
      </c>
      <c r="E47" s="5"/>
      <c r="F47" s="10">
        <v>3.16</v>
      </c>
      <c r="G47" s="5"/>
    </row>
    <row r="48" spans="2:7">
      <c r="B48" s="5"/>
      <c r="C48" s="5"/>
      <c r="D48" s="6"/>
      <c r="E48" s="5"/>
      <c r="F48" s="10"/>
      <c r="G48" s="5"/>
    </row>
    <row r="49" spans="2:7">
      <c r="B49" s="5">
        <v>2019</v>
      </c>
      <c r="C49" s="5"/>
      <c r="D49" s="6">
        <v>0.158</v>
      </c>
      <c r="E49" s="5"/>
      <c r="F49" s="10">
        <v>3.22</v>
      </c>
      <c r="G49" s="5"/>
    </row>
    <row r="50" spans="2:7">
      <c r="B50" s="5"/>
      <c r="C50" s="5"/>
      <c r="D50" s="6"/>
      <c r="E50" s="5"/>
      <c r="F50" s="10"/>
      <c r="G50" s="5"/>
    </row>
    <row r="51" spans="2:7">
      <c r="B51" s="5">
        <v>2020</v>
      </c>
      <c r="C51" s="5"/>
      <c r="D51" s="6">
        <v>0.10199999999999999</v>
      </c>
      <c r="E51" s="5"/>
      <c r="F51" s="10">
        <v>3.78</v>
      </c>
      <c r="G51" s="5"/>
    </row>
    <row r="52" spans="2:7">
      <c r="B52" s="5"/>
      <c r="C52" s="5"/>
      <c r="D52" s="6"/>
      <c r="E52" s="5"/>
      <c r="F52" s="10"/>
      <c r="G52" s="5"/>
    </row>
    <row r="53" spans="2:7">
      <c r="B53" s="5">
        <v>2021</v>
      </c>
      <c r="C53" s="5"/>
      <c r="D53" s="6">
        <v>0.20499999999999999</v>
      </c>
      <c r="E53" s="5"/>
      <c r="F53" s="10">
        <v>4.38</v>
      </c>
      <c r="G53" s="5"/>
    </row>
    <row r="54" spans="2:7">
      <c r="B54" s="5"/>
      <c r="C54" s="5"/>
      <c r="D54" s="6"/>
      <c r="E54" s="5"/>
      <c r="F54" s="10"/>
      <c r="G54" s="5"/>
    </row>
    <row r="55" spans="2:7">
      <c r="B55" s="5">
        <v>2022</v>
      </c>
      <c r="C55" s="5"/>
      <c r="D55" s="6">
        <v>0.17</v>
      </c>
      <c r="E55" s="5"/>
      <c r="F55" s="10">
        <v>4.09</v>
      </c>
      <c r="G55" s="5"/>
    </row>
    <row r="56" spans="2:7">
      <c r="B56" s="5"/>
      <c r="C56" s="5"/>
      <c r="D56" s="6"/>
      <c r="E56" s="5"/>
      <c r="F56" s="10"/>
      <c r="G56" s="5"/>
    </row>
    <row r="57" spans="2:7">
      <c r="B57" s="5">
        <v>2023</v>
      </c>
      <c r="C57" s="5"/>
      <c r="D57" s="6">
        <v>0.18060000000000001</v>
      </c>
      <c r="E57" s="5"/>
      <c r="F57" s="10">
        <v>4.0303000000000004</v>
      </c>
      <c r="G57" s="5"/>
    </row>
    <row r="58" spans="2:7">
      <c r="B58" s="30"/>
      <c r="C58" s="30"/>
      <c r="D58" s="20"/>
      <c r="E58" s="30"/>
      <c r="F58" s="31"/>
      <c r="G58" s="30"/>
    </row>
    <row r="59" spans="2:7">
      <c r="B59" s="5"/>
      <c r="C59" s="5"/>
      <c r="D59" s="6"/>
      <c r="E59" s="5"/>
      <c r="F59" s="10"/>
      <c r="G59" s="5"/>
    </row>
    <row r="60" spans="2:7">
      <c r="B60" s="5" t="s">
        <v>377</v>
      </c>
      <c r="C60" s="5"/>
      <c r="D60" s="6"/>
      <c r="E60" s="5"/>
      <c r="F60" s="10"/>
      <c r="G60" s="5"/>
    </row>
    <row r="61" spans="2:7">
      <c r="B61" s="5"/>
      <c r="C61" s="5"/>
      <c r="D61" s="6"/>
      <c r="E61" s="5"/>
      <c r="F61" s="10"/>
      <c r="G61" s="5"/>
    </row>
    <row r="62" spans="2:7">
      <c r="B62" s="5" t="s">
        <v>365</v>
      </c>
      <c r="C62" s="5"/>
      <c r="D62" s="6">
        <f>AVERAGE(D15:D27)</f>
        <v>0.12352857142857143</v>
      </c>
      <c r="E62" s="9"/>
      <c r="F62" s="10">
        <f>AVERAGE(F15:F27)</f>
        <v>2.7528571428571431</v>
      </c>
      <c r="G62" s="9"/>
    </row>
    <row r="63" spans="2:7">
      <c r="B63" s="5"/>
      <c r="C63" s="5"/>
      <c r="D63" s="6"/>
      <c r="E63" s="9"/>
      <c r="F63" s="10"/>
      <c r="G63" s="9"/>
    </row>
    <row r="64" spans="2:7">
      <c r="B64" s="5" t="s">
        <v>447</v>
      </c>
      <c r="C64" s="5"/>
      <c r="D64" s="6">
        <f>AVERAGE(D29:D57)</f>
        <v>0.14463999999999999</v>
      </c>
      <c r="E64" s="9"/>
      <c r="F64" s="10">
        <f>AVERAGE(F29:F57)</f>
        <v>2.9606866666666671</v>
      </c>
      <c r="G64" s="9"/>
    </row>
    <row r="65" spans="2:7" ht="15.3" thickBot="1">
      <c r="B65" s="84"/>
      <c r="C65" s="84"/>
      <c r="D65" s="113"/>
      <c r="E65" s="84"/>
      <c r="F65" s="114"/>
      <c r="G65" s="84"/>
    </row>
    <row r="66" spans="2:7" ht="15.3" thickTop="1"/>
    <row r="67" spans="2:7">
      <c r="B67" s="4" t="s">
        <v>378</v>
      </c>
    </row>
    <row r="68" spans="2:7">
      <c r="B68" s="4" t="s">
        <v>379</v>
      </c>
    </row>
    <row r="70" spans="2:7">
      <c r="B70" s="4" t="s">
        <v>380</v>
      </c>
    </row>
    <row r="71" spans="2:7">
      <c r="B71" s="4" t="s">
        <v>381</v>
      </c>
    </row>
    <row r="72" spans="2:7">
      <c r="B72" s="4" t="s">
        <v>382</v>
      </c>
    </row>
    <row r="74" spans="2:7">
      <c r="B74" s="4" t="s">
        <v>383</v>
      </c>
    </row>
  </sheetData>
  <printOptions horizontalCentered="1"/>
  <pageMargins left="0.5" right="0.5" top="0.5" bottom="0.55000000000000004" header="0" footer="0"/>
  <pageSetup scale="6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4"/>
  <sheetViews>
    <sheetView showOutlineSymbols="0" topLeftCell="A7" zoomScaleNormal="100" workbookViewId="0">
      <selection activeCell="E25" sqref="E25"/>
    </sheetView>
  </sheetViews>
  <sheetFormatPr defaultColWidth="9.76953125" defaultRowHeight="15"/>
  <cols>
    <col min="1" max="1" width="23.76953125" style="12" customWidth="1"/>
    <col min="2" max="2" width="2.76953125" style="12" customWidth="1"/>
    <col min="3" max="3" width="12.76953125" style="12" customWidth="1"/>
    <col min="4" max="4" width="2.76953125" style="12" customWidth="1"/>
    <col min="5" max="5" width="12.76953125" style="12" customWidth="1"/>
    <col min="6" max="6" width="2.76953125" style="12" customWidth="1"/>
    <col min="7" max="7" width="12.76953125" style="12" customWidth="1"/>
    <col min="8" max="8" width="7.76953125" style="12" customWidth="1"/>
    <col min="9" max="9" width="2.76953125" style="12" customWidth="1"/>
    <col min="10" max="10" width="12.76953125" style="12" customWidth="1"/>
    <col min="11" max="16384" width="9.76953125" style="12"/>
  </cols>
  <sheetData>
    <row r="1" spans="1:11">
      <c r="A1" s="4"/>
      <c r="B1" s="4"/>
      <c r="C1" s="4"/>
      <c r="D1" s="4"/>
      <c r="E1" s="4"/>
      <c r="F1" s="1" t="s">
        <v>384</v>
      </c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1" t="s">
        <v>120</v>
      </c>
      <c r="G2" s="4"/>
      <c r="H2" s="4"/>
      <c r="I2" s="4"/>
      <c r="J2" s="4"/>
      <c r="K2" s="4"/>
    </row>
    <row r="3" spans="1:11">
      <c r="A3" s="4"/>
      <c r="B3" s="4"/>
      <c r="C3" s="4"/>
      <c r="D3" s="4"/>
      <c r="E3" s="4"/>
      <c r="F3" s="1" t="str">
        <f>+'DCP-14'!E2</f>
        <v>Dockets UE-240006/UG-240007</v>
      </c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1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1"/>
      <c r="J5" s="4"/>
      <c r="K5" s="4"/>
    </row>
    <row r="6" spans="1:11" ht="20.100000000000001">
      <c r="A6" s="253" t="s">
        <v>385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ht="15.3" thickBot="1">
      <c r="A7" s="84"/>
      <c r="B7" s="84"/>
      <c r="C7" s="84"/>
      <c r="D7" s="84"/>
      <c r="E7" s="84"/>
      <c r="F7" s="84"/>
      <c r="G7" s="84"/>
      <c r="H7" s="84"/>
      <c r="I7" s="84"/>
      <c r="J7" s="4"/>
      <c r="K7" s="4"/>
    </row>
    <row r="8" spans="1:11" ht="15.3" thickTop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1"/>
      <c r="B9" s="1"/>
      <c r="C9" s="89"/>
      <c r="D9" s="89"/>
      <c r="E9" s="89"/>
      <c r="F9" s="89"/>
      <c r="G9" s="89" t="s">
        <v>242</v>
      </c>
      <c r="H9" s="89"/>
      <c r="I9" s="89"/>
      <c r="J9" s="89"/>
      <c r="K9" s="4"/>
    </row>
    <row r="10" spans="1:11">
      <c r="A10" s="1"/>
      <c r="B10" s="1"/>
      <c r="C10" s="89" t="s">
        <v>242</v>
      </c>
      <c r="D10" s="89"/>
      <c r="E10" s="89" t="s">
        <v>242</v>
      </c>
      <c r="F10" s="89"/>
      <c r="G10" s="89" t="s">
        <v>386</v>
      </c>
      <c r="H10" s="89"/>
      <c r="I10" s="89"/>
      <c r="J10" s="89"/>
      <c r="K10" s="4"/>
    </row>
    <row r="11" spans="1:11">
      <c r="A11" s="1" t="str">
        <f>+'DCP-13, P 2'!A12</f>
        <v>COMPANY</v>
      </c>
      <c r="B11" s="1"/>
      <c r="C11" s="89" t="s">
        <v>248</v>
      </c>
      <c r="D11" s="89"/>
      <c r="E11" s="89" t="s">
        <v>234</v>
      </c>
      <c r="F11" s="89"/>
      <c r="G11" s="89" t="s">
        <v>387</v>
      </c>
      <c r="H11" s="89"/>
      <c r="I11" s="89"/>
      <c r="J11" s="89"/>
      <c r="K11" s="4"/>
    </row>
    <row r="12" spans="1:11" ht="15.3" thickBot="1">
      <c r="A12" s="4"/>
      <c r="B12" s="4"/>
      <c r="C12" s="5"/>
      <c r="D12" s="5"/>
      <c r="E12" s="5"/>
      <c r="F12" s="5"/>
      <c r="G12" s="5"/>
      <c r="H12" s="5"/>
      <c r="I12" s="5"/>
      <c r="J12" s="5"/>
      <c r="K12" s="4"/>
    </row>
    <row r="13" spans="1:11" ht="15.3" thickTop="1">
      <c r="A13" s="13"/>
      <c r="B13" s="13"/>
      <c r="C13" s="15"/>
      <c r="D13" s="15"/>
      <c r="E13" s="15"/>
      <c r="F13" s="15"/>
      <c r="G13" s="15"/>
      <c r="H13" s="15"/>
      <c r="I13" s="15"/>
      <c r="J13" s="5"/>
      <c r="K13"/>
    </row>
    <row r="14" spans="1:11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</row>
    <row r="15" spans="1:11">
      <c r="A15" s="1" t="str">
        <f>+'DCP-13, P 2'!A16</f>
        <v>Proxy Group</v>
      </c>
      <c r="B15" s="4"/>
      <c r="C15" s="5"/>
      <c r="D15" s="5"/>
      <c r="E15" s="5"/>
      <c r="F15" s="5"/>
      <c r="G15" s="5"/>
      <c r="H15" s="5"/>
      <c r="I15" s="5"/>
      <c r="J15" s="5"/>
      <c r="K15" s="4"/>
    </row>
    <row r="16" spans="1:11">
      <c r="A16" s="4"/>
      <c r="B16" s="4"/>
      <c r="C16" s="5"/>
      <c r="D16" s="5"/>
      <c r="E16" s="5"/>
      <c r="F16" s="5"/>
      <c r="G16" s="5"/>
      <c r="H16" s="5"/>
      <c r="I16" s="5"/>
      <c r="J16" s="5"/>
      <c r="K16" s="4"/>
    </row>
    <row r="17" spans="1:12">
      <c r="A17" s="4" t="str">
        <f>+'DCP-13, P 2'!A18</f>
        <v>ALLETE</v>
      </c>
      <c r="B17" s="4"/>
      <c r="C17" s="5">
        <v>2</v>
      </c>
      <c r="D17" s="5"/>
      <c r="E17" s="9">
        <v>0.95</v>
      </c>
      <c r="F17" s="5"/>
      <c r="G17" s="5" t="s">
        <v>261</v>
      </c>
      <c r="H17" s="9">
        <v>4</v>
      </c>
      <c r="I17" s="5"/>
      <c r="J17" s="92"/>
      <c r="K17" s="9"/>
    </row>
    <row r="18" spans="1:12">
      <c r="A18" s="4" t="str">
        <f>+'DCP-13, P 2'!A19</f>
        <v>Avista Corp.</v>
      </c>
      <c r="B18" s="4"/>
      <c r="C18" s="5">
        <v>3</v>
      </c>
      <c r="D18" s="5"/>
      <c r="E18" s="9">
        <v>0.95</v>
      </c>
      <c r="F18" s="5"/>
      <c r="G18" s="5" t="s">
        <v>487</v>
      </c>
      <c r="H18" s="9">
        <v>3.33</v>
      </c>
      <c r="I18" s="5"/>
      <c r="J18" s="92"/>
      <c r="K18" s="9"/>
    </row>
    <row r="19" spans="1:12">
      <c r="A19" s="4" t="str">
        <f>+'DCP-13, P 2'!A20</f>
        <v>Black Hills Corp</v>
      </c>
      <c r="B19" s="4"/>
      <c r="C19" s="5">
        <v>3</v>
      </c>
      <c r="D19" s="5"/>
      <c r="E19" s="9">
        <v>1.05</v>
      </c>
      <c r="F19" s="5"/>
      <c r="G19" s="5" t="s">
        <v>270</v>
      </c>
      <c r="H19" s="9">
        <v>3.67</v>
      </c>
      <c r="I19" s="5"/>
      <c r="J19" s="92"/>
      <c r="K19" s="9"/>
    </row>
    <row r="20" spans="1:12">
      <c r="A20" s="4" t="str">
        <f>+'DCP-13, P 2'!A21</f>
        <v>IDACORP</v>
      </c>
      <c r="B20" s="4"/>
      <c r="C20" s="5">
        <v>1</v>
      </c>
      <c r="D20" s="5"/>
      <c r="E20" s="9">
        <v>0.85</v>
      </c>
      <c r="F20" s="5"/>
      <c r="G20" s="5" t="s">
        <v>261</v>
      </c>
      <c r="H20" s="9">
        <v>4</v>
      </c>
      <c r="I20" s="5"/>
      <c r="J20" s="92"/>
      <c r="K20" s="9"/>
    </row>
    <row r="21" spans="1:12">
      <c r="A21" s="4" t="str">
        <f>+'DCP-13, P 2'!A22</f>
        <v>MGE Energy</v>
      </c>
      <c r="B21" s="4"/>
      <c r="C21" s="5">
        <v>3</v>
      </c>
      <c r="D21" s="5"/>
      <c r="E21" s="9">
        <v>0.8</v>
      </c>
      <c r="F21" s="5"/>
      <c r="G21" s="5" t="s">
        <v>270</v>
      </c>
      <c r="H21" s="9">
        <v>3.67</v>
      </c>
      <c r="I21" s="5"/>
      <c r="J21" s="92"/>
      <c r="K21" s="9"/>
    </row>
    <row r="22" spans="1:12">
      <c r="A22" s="4" t="str">
        <f>+'DCP-13, P 2'!A23</f>
        <v>NorthWestern Corp</v>
      </c>
      <c r="B22" s="4"/>
      <c r="C22" s="5">
        <v>3</v>
      </c>
      <c r="D22" s="5"/>
      <c r="E22" s="9">
        <v>0.95</v>
      </c>
      <c r="F22" s="5"/>
      <c r="G22" s="5" t="s">
        <v>487</v>
      </c>
      <c r="H22" s="9">
        <v>3.33</v>
      </c>
      <c r="I22" s="5"/>
      <c r="J22" s="92"/>
      <c r="K22" s="9"/>
    </row>
    <row r="23" spans="1:12">
      <c r="A23" s="4" t="str">
        <f>+'DCP-13, P 2'!A24</f>
        <v>OGE Energy</v>
      </c>
      <c r="B23" s="4"/>
      <c r="C23" s="5">
        <v>3</v>
      </c>
      <c r="D23" s="5"/>
      <c r="E23" s="9">
        <v>1.05</v>
      </c>
      <c r="F23" s="5"/>
      <c r="G23" s="5" t="s">
        <v>270</v>
      </c>
      <c r="H23" s="9">
        <v>3.67</v>
      </c>
      <c r="I23" s="5"/>
      <c r="J23" s="92"/>
      <c r="K23" s="9"/>
    </row>
    <row r="24" spans="1:12">
      <c r="A24" s="4" t="str">
        <f>+'DCP-13, P 2'!A25</f>
        <v>Otter Tail Corp</v>
      </c>
      <c r="B24" s="4"/>
      <c r="C24" s="5">
        <v>2</v>
      </c>
      <c r="D24" s="5"/>
      <c r="E24" s="9">
        <v>0.95</v>
      </c>
      <c r="F24" s="5"/>
      <c r="G24" s="5" t="s">
        <v>261</v>
      </c>
      <c r="H24" s="9">
        <v>4</v>
      </c>
      <c r="I24" s="5"/>
      <c r="J24" s="92"/>
      <c r="K24" s="9"/>
    </row>
    <row r="25" spans="1:12">
      <c r="A25" s="4" t="str">
        <f>+'DCP-13, P 2'!A26</f>
        <v>Pinnacle West Capital</v>
      </c>
      <c r="B25" s="4"/>
      <c r="C25" s="5">
        <v>3</v>
      </c>
      <c r="D25" s="5"/>
      <c r="E25" s="9">
        <v>0.95</v>
      </c>
      <c r="F25" s="5"/>
      <c r="G25" s="9" t="s">
        <v>270</v>
      </c>
      <c r="H25" s="9">
        <v>3.67</v>
      </c>
      <c r="I25" s="5"/>
      <c r="J25" s="92"/>
      <c r="K25" s="9"/>
    </row>
    <row r="26" spans="1:12">
      <c r="A26" s="4" t="str">
        <f>+'DCP-13, P 2'!A27</f>
        <v>Portland General Electric</v>
      </c>
      <c r="B26" s="4"/>
      <c r="C26" s="5">
        <v>3</v>
      </c>
      <c r="D26" s="5"/>
      <c r="E26" s="9">
        <v>0.9</v>
      </c>
      <c r="F26" s="5"/>
      <c r="G26" s="5" t="s">
        <v>270</v>
      </c>
      <c r="H26" s="9">
        <v>3.67</v>
      </c>
      <c r="I26" s="5"/>
      <c r="J26" s="92"/>
      <c r="K26" s="9"/>
    </row>
    <row r="27" spans="1:12">
      <c r="A27" s="39"/>
      <c r="B27" s="39"/>
      <c r="C27" s="30"/>
      <c r="D27" s="30"/>
      <c r="E27" s="27"/>
      <c r="F27" s="30"/>
      <c r="G27" s="30"/>
      <c r="H27" s="27"/>
      <c r="I27" s="30"/>
      <c r="J27" s="92"/>
      <c r="K27" s="9"/>
    </row>
    <row r="28" spans="1:12">
      <c r="A28" s="4"/>
      <c r="B28" s="4"/>
      <c r="C28" s="5"/>
      <c r="D28" s="5"/>
      <c r="E28" s="9"/>
      <c r="F28" s="5"/>
      <c r="G28" s="5"/>
      <c r="H28" s="9"/>
      <c r="I28" s="5"/>
      <c r="J28" s="92"/>
      <c r="K28" s="9"/>
    </row>
    <row r="29" spans="1:12">
      <c r="A29" s="4"/>
      <c r="B29" s="4"/>
      <c r="C29" s="16">
        <f>AVERAGE(C17:C26)</f>
        <v>2.6</v>
      </c>
      <c r="D29" s="5"/>
      <c r="E29" s="9">
        <f>AVERAGE(E17:E26)</f>
        <v>0.94000000000000006</v>
      </c>
      <c r="F29" s="5"/>
      <c r="G29" s="5" t="s">
        <v>270</v>
      </c>
      <c r="H29" s="9">
        <f>AVERAGE(H17:H26)</f>
        <v>3.7010000000000005</v>
      </c>
      <c r="I29" s="5"/>
      <c r="J29" s="92"/>
      <c r="K29" s="9"/>
    </row>
    <row r="30" spans="1:12" ht="15.3" thickBot="1">
      <c r="A30" s="84"/>
      <c r="B30" s="84"/>
      <c r="C30" s="33"/>
      <c r="D30" s="33"/>
      <c r="E30" s="29"/>
      <c r="F30" s="33"/>
      <c r="G30" s="33"/>
      <c r="H30" s="29"/>
      <c r="I30" s="33"/>
      <c r="J30" s="5"/>
      <c r="K30" s="9"/>
      <c r="L30" s="4"/>
    </row>
    <row r="31" spans="1:12" ht="15.3" thickTop="1">
      <c r="A31" s="4"/>
      <c r="B31" s="4"/>
      <c r="C31" s="5"/>
      <c r="D31" s="5"/>
      <c r="E31" s="9"/>
      <c r="F31" s="5"/>
      <c r="G31" s="5"/>
      <c r="H31" s="9"/>
      <c r="I31" s="5"/>
      <c r="J31" s="5"/>
      <c r="K31" s="9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mergeCells count="1">
    <mergeCell ref="A6:K6"/>
  </mergeCells>
  <phoneticPr fontId="0" type="noConversion"/>
  <printOptions horizontalCentered="1"/>
  <pageMargins left="0.5" right="0.5" top="0.5" bottom="0.55000000000000004" header="0" footer="0"/>
  <pageSetup scale="77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H36"/>
  <sheetViews>
    <sheetView showOutlineSymbols="0" topLeftCell="B1" zoomScaleNormal="100" workbookViewId="0">
      <selection activeCell="B20" sqref="B20"/>
    </sheetView>
  </sheetViews>
  <sheetFormatPr defaultColWidth="9.76953125" defaultRowHeight="15"/>
  <cols>
    <col min="1" max="1" width="2.76953125" style="17" customWidth="1"/>
    <col min="2" max="2" width="30.76953125" style="17" customWidth="1"/>
    <col min="3" max="3" width="1.76953125" style="17" customWidth="1"/>
    <col min="4" max="5" width="12.76953125" style="17" customWidth="1"/>
    <col min="6" max="7" width="14.76953125" style="17" customWidth="1"/>
    <col min="8" max="8" width="12.76953125" style="17" customWidth="1"/>
    <col min="9" max="16384" width="9.76953125" style="17"/>
  </cols>
  <sheetData>
    <row r="1" spans="2:8">
      <c r="B1" s="4"/>
      <c r="C1" s="4"/>
      <c r="D1" s="4"/>
      <c r="E1" s="1" t="str">
        <f>+'DCP-15,P 1'!F1</f>
        <v>Exh. DCP-15</v>
      </c>
      <c r="F1" s="4"/>
      <c r="G1" s="4"/>
      <c r="H1" s="4"/>
    </row>
    <row r="2" spans="2:8">
      <c r="B2" s="4"/>
      <c r="C2" s="4"/>
      <c r="D2" s="4"/>
      <c r="E2" s="1" t="s">
        <v>131</v>
      </c>
      <c r="F2" s="4"/>
      <c r="G2" s="4"/>
      <c r="H2" s="4"/>
    </row>
    <row r="3" spans="2:8">
      <c r="B3" s="4"/>
      <c r="C3" s="180"/>
      <c r="D3" s="180"/>
      <c r="E3" s="123" t="str">
        <f>+'DCP-15,P 1'!F3</f>
        <v>Dockets UE-240006/UG-240007</v>
      </c>
      <c r="F3" s="4"/>
      <c r="G3" s="4"/>
      <c r="H3" s="4"/>
    </row>
    <row r="4" spans="2:8">
      <c r="B4" s="4"/>
      <c r="C4" s="180"/>
      <c r="D4" s="180"/>
      <c r="E4" s="180"/>
      <c r="F4" s="123"/>
      <c r="G4" s="4"/>
      <c r="H4" s="4"/>
    </row>
    <row r="5" spans="2:8">
      <c r="B5" s="4"/>
      <c r="C5" s="180"/>
      <c r="D5" s="180"/>
      <c r="E5" s="180"/>
      <c r="F5" s="123"/>
      <c r="G5" s="4"/>
      <c r="H5" s="4"/>
    </row>
    <row r="6" spans="2:8" ht="20.100000000000001">
      <c r="B6" s="181" t="s">
        <v>385</v>
      </c>
      <c r="C6" s="182"/>
      <c r="D6" s="3"/>
      <c r="E6" s="182"/>
      <c r="F6" s="182"/>
      <c r="G6" s="3"/>
      <c r="H6" s="4"/>
    </row>
    <row r="7" spans="2:8" ht="15.3" thickBot="1">
      <c r="B7" s="84"/>
      <c r="C7" s="183"/>
      <c r="D7" s="183"/>
      <c r="E7" s="183"/>
      <c r="F7" s="183"/>
      <c r="G7" s="4"/>
      <c r="H7" s="4"/>
    </row>
    <row r="8" spans="2:8" ht="15.3" thickTop="1">
      <c r="B8" s="4"/>
      <c r="C8" s="4"/>
      <c r="D8" s="4"/>
      <c r="E8" s="4"/>
      <c r="F8" s="4"/>
      <c r="G8" s="4"/>
      <c r="H8" s="4"/>
    </row>
    <row r="9" spans="2:8">
      <c r="B9" s="1"/>
      <c r="C9" s="1"/>
      <c r="D9" s="89" t="s">
        <v>242</v>
      </c>
      <c r="E9" s="89" t="s">
        <v>242</v>
      </c>
      <c r="F9" s="89" t="s">
        <v>242</v>
      </c>
      <c r="G9" s="89"/>
      <c r="H9" s="4"/>
    </row>
    <row r="10" spans="2:8">
      <c r="B10" s="89" t="s">
        <v>388</v>
      </c>
      <c r="C10" s="1"/>
      <c r="D10" s="89" t="s">
        <v>248</v>
      </c>
      <c r="E10" s="89" t="s">
        <v>234</v>
      </c>
      <c r="F10" s="89" t="s">
        <v>389</v>
      </c>
      <c r="G10" s="89"/>
      <c r="H10" s="4"/>
    </row>
    <row r="11" spans="2:8">
      <c r="B11" s="5"/>
      <c r="C11" s="4"/>
      <c r="D11" s="5"/>
      <c r="E11" s="5"/>
      <c r="F11" s="5"/>
      <c r="G11" s="5"/>
      <c r="H11" s="4"/>
    </row>
    <row r="12" spans="2:8">
      <c r="B12" s="184"/>
      <c r="C12" s="184"/>
      <c r="D12" s="184"/>
      <c r="E12" s="184"/>
      <c r="F12" s="184"/>
      <c r="G12" s="4"/>
      <c r="H12" s="4"/>
    </row>
    <row r="13" spans="2:8">
      <c r="B13" s="4" t="s">
        <v>390</v>
      </c>
      <c r="C13" s="4"/>
      <c r="D13" s="4"/>
      <c r="E13" s="4"/>
      <c r="F13" s="4"/>
      <c r="G13" s="4"/>
      <c r="H13" s="4"/>
    </row>
    <row r="14" spans="2:8">
      <c r="B14" s="4" t="s">
        <v>391</v>
      </c>
      <c r="C14" s="4"/>
      <c r="D14" s="5">
        <v>2.4</v>
      </c>
      <c r="E14" s="9">
        <v>1.04</v>
      </c>
      <c r="F14" s="5" t="s">
        <v>270</v>
      </c>
      <c r="G14" s="5"/>
      <c r="H14" s="4"/>
    </row>
    <row r="15" spans="2:8">
      <c r="B15" s="4"/>
      <c r="C15" s="4"/>
      <c r="D15" s="4"/>
      <c r="E15" s="179"/>
      <c r="F15" s="4"/>
      <c r="G15" s="4"/>
      <c r="H15" s="4"/>
    </row>
    <row r="16" spans="2:8">
      <c r="B16" s="4" t="str">
        <f>+'DCP-15,P 1'!A15</f>
        <v>Proxy Group</v>
      </c>
      <c r="C16" s="4"/>
      <c r="D16" s="16">
        <f>+'DCP-15,P 1'!C29</f>
        <v>2.6</v>
      </c>
      <c r="E16" s="9">
        <f>+'DCP-15,P 1'!E29</f>
        <v>0.94000000000000006</v>
      </c>
      <c r="F16" s="5" t="str">
        <f>+'DCP-15,P 1'!G29</f>
        <v>B++</v>
      </c>
      <c r="G16" s="92"/>
      <c r="H16" s="4"/>
    </row>
    <row r="17" spans="2:7">
      <c r="B17" s="4"/>
      <c r="C17" s="4"/>
      <c r="D17" s="16"/>
      <c r="E17" s="9"/>
      <c r="F17" s="5"/>
      <c r="G17" s="5"/>
    </row>
    <row r="18" spans="2:7" ht="15.3" thickBot="1">
      <c r="B18" s="84"/>
      <c r="C18" s="84"/>
      <c r="D18" s="84"/>
      <c r="E18" s="84"/>
      <c r="F18" s="84"/>
      <c r="G18" s="4"/>
    </row>
    <row r="19" spans="2:7" ht="15.3" thickTop="1">
      <c r="B19" s="4"/>
      <c r="C19" s="4"/>
      <c r="D19" s="4"/>
      <c r="E19" s="4"/>
      <c r="F19" s="4"/>
      <c r="G19" s="4"/>
    </row>
    <row r="20" spans="2:7">
      <c r="B20" s="4" t="s">
        <v>532</v>
      </c>
      <c r="C20" s="4"/>
      <c r="D20" s="4"/>
      <c r="E20" s="4"/>
      <c r="F20" s="4"/>
      <c r="G20" s="4"/>
    </row>
    <row r="22" spans="2:7">
      <c r="B22" s="4" t="s">
        <v>392</v>
      </c>
      <c r="C22" s="4"/>
      <c r="D22" s="4"/>
      <c r="E22" s="4"/>
      <c r="F22" s="4"/>
      <c r="G22" s="4"/>
    </row>
    <row r="24" spans="2:7">
      <c r="B24" s="4" t="s">
        <v>393</v>
      </c>
      <c r="C24" s="4"/>
      <c r="D24" s="4"/>
      <c r="E24" s="4"/>
      <c r="F24" s="4"/>
      <c r="G24" s="4"/>
    </row>
    <row r="26" spans="2:7">
      <c r="B26" s="4" t="s">
        <v>394</v>
      </c>
      <c r="C26" s="4"/>
      <c r="D26" s="4"/>
      <c r="E26" s="4"/>
      <c r="F26" s="4"/>
      <c r="G26" s="4"/>
    </row>
    <row r="27" spans="2:7">
      <c r="B27" s="4" t="s">
        <v>395</v>
      </c>
      <c r="C27" s="4"/>
      <c r="D27" s="4"/>
      <c r="E27" s="4"/>
      <c r="F27" s="4"/>
      <c r="G27" s="4"/>
    </row>
    <row r="28" spans="2:7">
      <c r="B28" s="4" t="s">
        <v>396</v>
      </c>
      <c r="C28" s="4"/>
      <c r="D28" s="4"/>
      <c r="E28" s="4"/>
      <c r="F28" s="4"/>
      <c r="G28" s="4"/>
    </row>
    <row r="30" spans="2:7">
      <c r="B30" s="4" t="s">
        <v>397</v>
      </c>
      <c r="C30" s="4"/>
      <c r="D30" s="4"/>
      <c r="E30" s="4"/>
      <c r="F30" s="4"/>
      <c r="G30" s="4"/>
    </row>
    <row r="32" spans="2:7">
      <c r="B32" s="4"/>
      <c r="C32" s="4"/>
      <c r="D32" s="4"/>
      <c r="E32" s="4"/>
      <c r="F32" s="4"/>
    </row>
    <row r="36" spans="2:6">
      <c r="B36" s="4"/>
      <c r="C36" s="4"/>
      <c r="D36" s="4"/>
      <c r="E36" s="4"/>
      <c r="F36" s="4"/>
    </row>
  </sheetData>
  <phoneticPr fontId="0" type="noConversion"/>
  <printOptions horizontalCentered="1"/>
  <pageMargins left="0.5" right="0.5" top="1.08" bottom="0.55000000000000004" header="0.45" footer="0"/>
  <pageSetup scale="8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E736-B522-4A62-B9D3-9EC4EC8C82AF}">
  <sheetPr>
    <pageSetUpPr fitToPage="1"/>
  </sheetPr>
  <dimension ref="A1:P41"/>
  <sheetViews>
    <sheetView topLeftCell="A8" workbookViewId="0">
      <selection activeCell="D16" sqref="D16:D17"/>
    </sheetView>
  </sheetViews>
  <sheetFormatPr defaultColWidth="8.76953125" defaultRowHeight="14.4"/>
  <cols>
    <col min="1" max="1" width="5.76953125" style="194" customWidth="1"/>
    <col min="2" max="2" width="24.76953125" style="194" customWidth="1"/>
    <col min="3" max="3" width="4.453125" style="194" customWidth="1"/>
    <col min="4" max="4" width="8.76953125" style="194"/>
    <col min="5" max="5" width="2" style="194" customWidth="1"/>
    <col min="6" max="6" width="8.76953125" style="194"/>
    <col min="7" max="7" width="1.36328125" style="194" customWidth="1"/>
    <col min="8" max="8" width="6.04296875" style="194" customWidth="1"/>
    <col min="9" max="9" width="8.76953125" style="194" customWidth="1"/>
    <col min="10" max="10" width="1.453125" style="194" customWidth="1"/>
    <col min="11" max="11" width="8.76953125" style="194"/>
    <col min="12" max="12" width="1.54296875" style="194" customWidth="1"/>
    <col min="13" max="13" width="8.76953125" style="194"/>
    <col min="14" max="14" width="7.76953125" style="194" customWidth="1"/>
    <col min="15" max="16384" width="8.76953125" style="194"/>
  </cols>
  <sheetData>
    <row r="1" spans="1:16" ht="15.6">
      <c r="H1" s="195" t="s">
        <v>398</v>
      </c>
    </row>
    <row r="2" spans="1:16" ht="15.6">
      <c r="F2" s="195"/>
      <c r="G2" s="195"/>
      <c r="H2" s="212" t="s">
        <v>26</v>
      </c>
    </row>
    <row r="3" spans="1:16" ht="15.6">
      <c r="F3" s="195"/>
      <c r="G3" s="195"/>
      <c r="H3" s="212" t="str">
        <f>+'DCP-15, P 2'!E3</f>
        <v>Dockets UE-240006/UG-240007</v>
      </c>
    </row>
    <row r="4" spans="1:16" ht="15.6">
      <c r="F4" s="195"/>
      <c r="G4" s="195"/>
    </row>
    <row r="6" spans="1:16" ht="20.399999999999999">
      <c r="B6" s="263" t="s">
        <v>399</v>
      </c>
      <c r="C6" s="263"/>
      <c r="D6" s="263"/>
      <c r="E6" s="263"/>
      <c r="F6" s="263"/>
      <c r="G6" s="263"/>
      <c r="H6" s="263"/>
      <c r="I6" s="263"/>
      <c r="J6" s="263"/>
      <c r="K6" s="263"/>
    </row>
    <row r="7" spans="1:16" ht="14.7" thickBot="1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</row>
    <row r="8" spans="1:16" ht="14.7" thickTop="1"/>
    <row r="9" spans="1:16" ht="15.6">
      <c r="A9" s="197" t="s">
        <v>458</v>
      </c>
      <c r="B9" s="197"/>
      <c r="C9" s="197"/>
      <c r="D9" s="198" t="s">
        <v>459</v>
      </c>
      <c r="E9" s="197"/>
      <c r="F9" s="198" t="s">
        <v>460</v>
      </c>
      <c r="G9" s="198"/>
      <c r="H9" s="197" t="s">
        <v>461</v>
      </c>
      <c r="I9" s="198" t="s">
        <v>459</v>
      </c>
      <c r="J9" s="197"/>
      <c r="K9" s="198" t="s">
        <v>460</v>
      </c>
      <c r="L9" s="197"/>
      <c r="M9" s="197"/>
    </row>
    <row r="10" spans="1:16" ht="15.6">
      <c r="A10" s="199"/>
      <c r="B10" s="199"/>
      <c r="C10" s="199"/>
      <c r="D10" s="200"/>
      <c r="E10" s="199"/>
      <c r="F10" s="200"/>
      <c r="G10" s="200"/>
      <c r="H10" s="199"/>
      <c r="I10" s="222"/>
      <c r="J10" s="222"/>
      <c r="K10" s="222"/>
    </row>
    <row r="11" spans="1:16" ht="15.6">
      <c r="A11" s="197"/>
      <c r="B11" s="197"/>
      <c r="C11" s="197"/>
      <c r="D11" s="198"/>
      <c r="E11" s="197"/>
      <c r="F11" s="198"/>
      <c r="G11" s="198"/>
      <c r="H11" s="197"/>
    </row>
    <row r="12" spans="1:16" ht="15.6">
      <c r="A12" s="197"/>
      <c r="B12" s="197"/>
      <c r="C12" s="197"/>
      <c r="D12" s="262" t="s">
        <v>489</v>
      </c>
      <c r="E12" s="262"/>
      <c r="F12" s="262"/>
      <c r="G12" s="198"/>
      <c r="H12" s="197"/>
      <c r="I12" s="261" t="s">
        <v>491</v>
      </c>
      <c r="J12" s="261"/>
      <c r="K12" s="261"/>
      <c r="L12" s="221"/>
    </row>
    <row r="13" spans="1:16" ht="15.6">
      <c r="A13" s="197"/>
      <c r="B13" s="197"/>
      <c r="C13" s="197"/>
      <c r="D13" s="198"/>
      <c r="E13" s="198"/>
      <c r="F13" s="198"/>
      <c r="G13" s="198"/>
      <c r="H13" s="198"/>
      <c r="I13" s="201"/>
      <c r="J13" s="201"/>
      <c r="K13" s="201"/>
      <c r="L13" s="201"/>
      <c r="M13" s="259"/>
      <c r="N13" s="260"/>
    </row>
    <row r="14" spans="1:16" ht="15.6">
      <c r="A14" s="198">
        <v>1</v>
      </c>
      <c r="B14" s="197" t="s">
        <v>490</v>
      </c>
      <c r="C14" s="197"/>
      <c r="D14" s="202">
        <v>4.8399999999999999E-2</v>
      </c>
      <c r="E14" s="202"/>
      <c r="F14" s="202">
        <v>5.0099999999999999E-2</v>
      </c>
      <c r="G14" s="202"/>
      <c r="H14" s="203" t="s">
        <v>8</v>
      </c>
      <c r="I14" s="204">
        <v>5.04E-2</v>
      </c>
      <c r="J14" s="204"/>
      <c r="K14" s="204">
        <v>5.0999999999999997E-2</v>
      </c>
      <c r="L14" s="204"/>
      <c r="M14" s="218"/>
      <c r="N14" s="219"/>
      <c r="O14" s="204"/>
      <c r="P14" s="205"/>
    </row>
    <row r="15" spans="1:16" ht="15.6">
      <c r="A15" s="198"/>
      <c r="B15" s="197"/>
      <c r="C15" s="197"/>
      <c r="D15" s="202"/>
      <c r="E15" s="202"/>
      <c r="F15" s="202"/>
      <c r="G15" s="202"/>
      <c r="H15" s="203"/>
      <c r="I15" s="204"/>
      <c r="J15" s="204"/>
      <c r="K15" s="204"/>
      <c r="L15" s="204"/>
      <c r="M15" s="204"/>
      <c r="N15" s="204"/>
      <c r="O15" s="204"/>
      <c r="P15" s="205"/>
    </row>
    <row r="16" spans="1:16" ht="15.6">
      <c r="A16" s="198"/>
      <c r="B16" s="197"/>
      <c r="C16" s="197"/>
      <c r="D16" s="202"/>
      <c r="E16" s="202"/>
      <c r="F16" s="202"/>
      <c r="G16" s="202"/>
      <c r="H16" s="203"/>
      <c r="I16" s="204"/>
      <c r="J16" s="204"/>
      <c r="K16" s="204"/>
      <c r="L16" s="204"/>
      <c r="M16" s="204"/>
      <c r="N16" s="204"/>
      <c r="O16" s="204"/>
      <c r="P16" s="205"/>
    </row>
    <row r="17" spans="1:16" ht="15.6">
      <c r="A17" s="198">
        <v>2</v>
      </c>
      <c r="B17" s="197" t="s">
        <v>462</v>
      </c>
      <c r="C17" s="197"/>
      <c r="D17" s="202">
        <v>5.9200000000000003E-2</v>
      </c>
      <c r="E17" s="202"/>
      <c r="F17" s="202">
        <f>+D17</f>
        <v>5.9200000000000003E-2</v>
      </c>
      <c r="G17" s="202"/>
      <c r="H17" s="203" t="s">
        <v>13</v>
      </c>
      <c r="I17" s="204">
        <f>+F17</f>
        <v>5.9200000000000003E-2</v>
      </c>
      <c r="J17" s="204"/>
      <c r="K17" s="204">
        <f>+I17</f>
        <v>5.9200000000000003E-2</v>
      </c>
      <c r="L17" s="204"/>
      <c r="M17" s="204"/>
      <c r="N17" s="204"/>
      <c r="O17" s="204"/>
      <c r="P17" s="205"/>
    </row>
    <row r="18" spans="1:16" ht="15.6">
      <c r="A18" s="198"/>
      <c r="B18" s="197"/>
      <c r="C18" s="197"/>
      <c r="D18" s="202"/>
      <c r="E18" s="202"/>
      <c r="F18" s="202"/>
      <c r="G18" s="202"/>
      <c r="H18" s="203"/>
      <c r="I18" s="204"/>
      <c r="J18" s="204"/>
      <c r="K18" s="204"/>
      <c r="L18" s="204"/>
      <c r="M18" s="204"/>
      <c r="N18" s="204"/>
      <c r="O18" s="204"/>
    </row>
    <row r="19" spans="1:16" ht="15.6">
      <c r="A19" s="198">
        <v>3</v>
      </c>
      <c r="B19" s="197" t="s">
        <v>492</v>
      </c>
      <c r="C19" s="197"/>
      <c r="D19" s="202">
        <v>4.4499999999999998E-2</v>
      </c>
      <c r="E19" s="202"/>
      <c r="F19" s="202">
        <v>5.1700000000000003E-2</v>
      </c>
      <c r="G19" s="202"/>
      <c r="H19" s="203" t="s">
        <v>9</v>
      </c>
      <c r="I19" s="204">
        <v>3.2800000000000003E-2</v>
      </c>
      <c r="J19" s="204"/>
      <c r="K19" s="204">
        <v>5.5399999999999998E-2</v>
      </c>
      <c r="L19" s="204"/>
      <c r="M19" s="204"/>
      <c r="N19" s="204"/>
      <c r="O19" s="204"/>
    </row>
    <row r="20" spans="1:16" ht="15.6">
      <c r="A20" s="198"/>
      <c r="B20" s="197"/>
      <c r="C20" s="197"/>
      <c r="D20" s="202"/>
      <c r="E20" s="202"/>
      <c r="F20" s="202"/>
      <c r="G20" s="202"/>
      <c r="H20" s="203"/>
      <c r="I20" s="204"/>
      <c r="J20" s="204"/>
      <c r="K20" s="204"/>
      <c r="L20" s="204"/>
      <c r="M20" s="204"/>
      <c r="N20" s="204"/>
      <c r="O20" s="205"/>
    </row>
    <row r="21" spans="1:16" ht="15.6">
      <c r="A21" s="198">
        <v>4</v>
      </c>
      <c r="B21" s="197" t="s">
        <v>463</v>
      </c>
      <c r="C21" s="197"/>
      <c r="D21" s="202">
        <f>+D17-D19</f>
        <v>1.4700000000000005E-2</v>
      </c>
      <c r="E21" s="202"/>
      <c r="F21" s="202">
        <f>+F17-F19</f>
        <v>7.4999999999999997E-3</v>
      </c>
      <c r="G21" s="202"/>
      <c r="H21" s="203" t="s">
        <v>11</v>
      </c>
      <c r="I21" s="202">
        <f>+I17-I19</f>
        <v>2.64E-2</v>
      </c>
      <c r="J21" s="202"/>
      <c r="K21" s="202">
        <f>+K17-K19</f>
        <v>3.8000000000000048E-3</v>
      </c>
      <c r="L21" s="202"/>
      <c r="M21" s="202"/>
      <c r="N21" s="204"/>
      <c r="O21" s="202"/>
    </row>
    <row r="22" spans="1:16" ht="15.6">
      <c r="A22" s="198"/>
      <c r="B22" s="197"/>
      <c r="C22" s="197"/>
      <c r="D22" s="202"/>
      <c r="E22" s="202"/>
      <c r="F22" s="202"/>
      <c r="G22" s="202"/>
      <c r="H22" s="203"/>
      <c r="I22" s="204"/>
      <c r="J22" s="204"/>
      <c r="K22" s="204"/>
      <c r="L22" s="204"/>
      <c r="M22" s="204"/>
      <c r="N22" s="204"/>
      <c r="O22" s="204"/>
    </row>
    <row r="23" spans="1:16" ht="15.6">
      <c r="A23" s="198">
        <v>5</v>
      </c>
      <c r="B23" s="197" t="s">
        <v>464</v>
      </c>
      <c r="C23" s="197"/>
      <c r="D23" s="206">
        <v>-0.42699999999999999</v>
      </c>
      <c r="E23" s="206"/>
      <c r="F23" s="206">
        <f>+D23</f>
        <v>-0.42699999999999999</v>
      </c>
      <c r="G23" s="206"/>
      <c r="H23" s="203" t="s">
        <v>465</v>
      </c>
      <c r="I23" s="226">
        <f>+F23</f>
        <v>-0.42699999999999999</v>
      </c>
      <c r="J23" s="226"/>
      <c r="K23" s="226">
        <f>+I23</f>
        <v>-0.42699999999999999</v>
      </c>
      <c r="L23" s="217"/>
      <c r="M23" s="217"/>
      <c r="N23" s="217"/>
      <c r="O23" s="217"/>
    </row>
    <row r="24" spans="1:16" ht="15.6">
      <c r="A24" s="198"/>
      <c r="B24" s="197" t="s">
        <v>466</v>
      </c>
      <c r="C24" s="197"/>
      <c r="D24" s="202" t="s">
        <v>467</v>
      </c>
      <c r="E24" s="202"/>
      <c r="F24" s="202"/>
      <c r="G24" s="202"/>
      <c r="H24" s="203"/>
      <c r="I24" s="204"/>
      <c r="J24" s="204"/>
      <c r="K24" s="204"/>
      <c r="L24" s="204"/>
      <c r="M24" s="204"/>
      <c r="N24" s="204"/>
      <c r="O24" s="205"/>
    </row>
    <row r="25" spans="1:16" ht="15.6">
      <c r="A25" s="198"/>
      <c r="B25" s="197"/>
      <c r="C25" s="197"/>
      <c r="D25" s="202"/>
      <c r="E25" s="202"/>
      <c r="F25" s="202"/>
      <c r="G25" s="202"/>
      <c r="H25" s="203"/>
      <c r="I25" s="204"/>
      <c r="J25" s="204"/>
      <c r="K25" s="204"/>
      <c r="L25" s="204"/>
      <c r="M25" s="204"/>
      <c r="N25" s="204"/>
      <c r="O25" s="205"/>
    </row>
    <row r="26" spans="1:16" ht="15.6">
      <c r="A26" s="198">
        <v>6</v>
      </c>
      <c r="B26" s="197" t="s">
        <v>468</v>
      </c>
      <c r="C26" s="197"/>
      <c r="D26" s="202">
        <f>+D21*D23</f>
        <v>-6.2769000000000019E-3</v>
      </c>
      <c r="E26" s="202"/>
      <c r="F26" s="202">
        <f>+F21*F23</f>
        <v>-3.2024999999999996E-3</v>
      </c>
      <c r="G26" s="202"/>
      <c r="H26" s="203" t="s">
        <v>469</v>
      </c>
      <c r="I26" s="202">
        <f>+I21*I23</f>
        <v>-1.1272799999999999E-2</v>
      </c>
      <c r="J26" s="202"/>
      <c r="K26" s="202">
        <f>+K21*K23</f>
        <v>-1.622600000000002E-3</v>
      </c>
      <c r="L26" s="202"/>
      <c r="M26" s="204"/>
      <c r="N26" s="204"/>
      <c r="O26" s="202"/>
    </row>
    <row r="27" spans="1:16" ht="15.6">
      <c r="A27" s="198"/>
      <c r="B27" s="197"/>
      <c r="C27" s="197"/>
      <c r="D27" s="202"/>
      <c r="E27" s="202"/>
      <c r="F27" s="202"/>
      <c r="G27" s="202"/>
      <c r="H27" s="203"/>
      <c r="I27" s="204"/>
      <c r="J27" s="204"/>
      <c r="K27" s="204"/>
      <c r="L27" s="204"/>
      <c r="M27" s="204"/>
      <c r="N27" s="204"/>
      <c r="O27" s="205"/>
    </row>
    <row r="28" spans="1:16" ht="15.6">
      <c r="A28" s="198">
        <v>7</v>
      </c>
      <c r="B28" s="197" t="s">
        <v>470</v>
      </c>
      <c r="C28" s="197"/>
      <c r="D28" s="202">
        <f>+D14+D26</f>
        <v>4.2123099999999997E-2</v>
      </c>
      <c r="E28" s="202"/>
      <c r="F28" s="202">
        <f>+F14+F26</f>
        <v>4.6897500000000002E-2</v>
      </c>
      <c r="G28" s="202"/>
      <c r="H28" s="203" t="s">
        <v>471</v>
      </c>
      <c r="I28" s="202">
        <f>+I14+I26</f>
        <v>3.9127200000000001E-2</v>
      </c>
      <c r="J28" s="202"/>
      <c r="K28" s="202">
        <f>+K14+K26</f>
        <v>4.9377399999999995E-2</v>
      </c>
      <c r="L28" s="202"/>
      <c r="M28" s="204"/>
      <c r="N28" s="204"/>
      <c r="O28" s="202"/>
    </row>
    <row r="29" spans="1:16" ht="15.6">
      <c r="A29" s="198"/>
      <c r="B29" s="197"/>
      <c r="C29" s="197"/>
      <c r="D29" s="202"/>
      <c r="E29" s="202"/>
      <c r="F29" s="202"/>
      <c r="G29" s="202"/>
      <c r="H29" s="203"/>
      <c r="I29" s="204"/>
      <c r="J29" s="204"/>
      <c r="K29" s="204"/>
      <c r="L29" s="204"/>
      <c r="M29" s="204"/>
      <c r="N29" s="204"/>
      <c r="O29" s="205"/>
    </row>
    <row r="30" spans="1:16" ht="15.6">
      <c r="A30" s="198">
        <v>8</v>
      </c>
      <c r="B30" s="197" t="s">
        <v>472</v>
      </c>
      <c r="C30" s="197"/>
      <c r="D30" s="227">
        <f>+D17+D28</f>
        <v>0.1013231</v>
      </c>
      <c r="E30" s="227"/>
      <c r="F30" s="227">
        <f>+F17+F28</f>
        <v>0.10609750000000001</v>
      </c>
      <c r="G30" s="202"/>
      <c r="H30" s="203" t="s">
        <v>473</v>
      </c>
      <c r="I30" s="227">
        <f>+I17+I28</f>
        <v>9.8327200000000003E-2</v>
      </c>
      <c r="J30" s="227"/>
      <c r="K30" s="227">
        <f>+K17+K28</f>
        <v>0.10857739999999999</v>
      </c>
      <c r="L30" s="202"/>
      <c r="M30" s="204"/>
      <c r="N30" s="204"/>
      <c r="O30" s="202"/>
    </row>
    <row r="31" spans="1:16" ht="15.9" thickBot="1">
      <c r="A31" s="207"/>
      <c r="B31" s="208"/>
      <c r="C31" s="208"/>
      <c r="D31" s="209"/>
      <c r="E31" s="209"/>
      <c r="F31" s="209"/>
      <c r="G31" s="209"/>
      <c r="H31" s="210"/>
      <c r="I31" s="223"/>
      <c r="J31" s="223"/>
      <c r="K31" s="223"/>
      <c r="L31" s="204"/>
      <c r="M31" s="204"/>
      <c r="N31" s="204"/>
      <c r="O31" s="205"/>
    </row>
    <row r="32" spans="1:16" ht="15.9" thickTop="1">
      <c r="A32" s="198"/>
      <c r="B32" s="197"/>
      <c r="C32" s="197"/>
      <c r="D32" s="202"/>
      <c r="E32" s="202"/>
      <c r="F32" s="202"/>
      <c r="G32" s="202"/>
      <c r="H32" s="202"/>
      <c r="I32" s="204"/>
      <c r="J32" s="204"/>
      <c r="K32" s="204"/>
      <c r="L32" s="204"/>
      <c r="M32" s="204"/>
      <c r="N32" s="204"/>
      <c r="O32" s="205"/>
    </row>
    <row r="33" spans="1:14" ht="15.6">
      <c r="A33" s="211" t="s">
        <v>8</v>
      </c>
      <c r="B33" s="197" t="s">
        <v>493</v>
      </c>
      <c r="C33" s="197"/>
      <c r="D33" s="198"/>
      <c r="E33" s="198"/>
      <c r="F33" s="198"/>
      <c r="G33" s="198"/>
      <c r="H33" s="198"/>
      <c r="I33" s="201"/>
      <c r="J33" s="201"/>
      <c r="K33" s="201"/>
      <c r="L33" s="201"/>
      <c r="M33" s="201"/>
      <c r="N33" s="201"/>
    </row>
    <row r="34" spans="1:14" ht="15.6">
      <c r="A34" s="211" t="s">
        <v>13</v>
      </c>
      <c r="B34" s="197" t="s">
        <v>494</v>
      </c>
      <c r="C34" s="197"/>
      <c r="D34" s="197"/>
      <c r="E34" s="197"/>
      <c r="F34" s="197"/>
      <c r="G34" s="197"/>
      <c r="H34" s="197"/>
    </row>
    <row r="35" spans="1:14" ht="15.6">
      <c r="A35" s="211"/>
      <c r="B35" s="197" t="s">
        <v>509</v>
      </c>
      <c r="C35" s="197"/>
      <c r="D35" s="197"/>
      <c r="E35" s="197"/>
      <c r="F35" s="197"/>
      <c r="G35" s="197"/>
      <c r="H35" s="197"/>
    </row>
    <row r="36" spans="1:14" ht="15.6">
      <c r="A36" s="211" t="s">
        <v>9</v>
      </c>
      <c r="B36" s="197" t="s">
        <v>495</v>
      </c>
      <c r="C36" s="197"/>
      <c r="D36" s="197"/>
      <c r="E36" s="197"/>
      <c r="F36" s="197"/>
      <c r="G36" s="197"/>
      <c r="H36" s="197"/>
    </row>
    <row r="37" spans="1:14" ht="15.6">
      <c r="A37" s="211" t="s">
        <v>11</v>
      </c>
      <c r="B37" s="197" t="s">
        <v>474</v>
      </c>
      <c r="C37" s="197"/>
      <c r="D37" s="197"/>
      <c r="E37" s="197"/>
      <c r="F37" s="197"/>
      <c r="G37" s="197"/>
      <c r="H37" s="197"/>
    </row>
    <row r="38" spans="1:14" ht="15.6">
      <c r="A38" s="211" t="s">
        <v>465</v>
      </c>
      <c r="B38" s="197" t="s">
        <v>499</v>
      </c>
      <c r="C38" s="197"/>
      <c r="D38" s="197"/>
      <c r="E38" s="197"/>
      <c r="F38" s="197"/>
      <c r="G38" s="197"/>
      <c r="H38" s="197"/>
    </row>
    <row r="39" spans="1:14" ht="15.6">
      <c r="A39" s="211" t="s">
        <v>469</v>
      </c>
      <c r="B39" s="197" t="s">
        <v>475</v>
      </c>
      <c r="C39" s="197"/>
      <c r="D39" s="197"/>
      <c r="E39" s="197"/>
      <c r="F39" s="197"/>
      <c r="G39" s="197"/>
      <c r="H39" s="197"/>
    </row>
    <row r="40" spans="1:14" ht="15.6">
      <c r="A40" s="211" t="s">
        <v>471</v>
      </c>
      <c r="B40" s="197" t="s">
        <v>476</v>
      </c>
      <c r="C40" s="197"/>
      <c r="D40" s="197"/>
      <c r="E40" s="197"/>
      <c r="F40" s="197"/>
      <c r="G40" s="197"/>
      <c r="H40" s="197"/>
    </row>
    <row r="41" spans="1:14" ht="15.6">
      <c r="A41" s="211" t="s">
        <v>473</v>
      </c>
      <c r="B41" s="197" t="s">
        <v>477</v>
      </c>
      <c r="C41" s="197"/>
      <c r="D41" s="197"/>
      <c r="E41" s="197"/>
      <c r="F41" s="197"/>
      <c r="G41" s="197"/>
      <c r="H41" s="197"/>
    </row>
  </sheetData>
  <mergeCells count="4">
    <mergeCell ref="M13:N13"/>
    <mergeCell ref="I12:K12"/>
    <mergeCell ref="D12:F12"/>
    <mergeCell ref="B6:K6"/>
  </mergeCells>
  <pageMargins left="0.7" right="0.7" top="0.75" bottom="0.75" header="0.3" footer="0.3"/>
  <pageSetup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AC8A9-7202-4183-9BA9-04E88FB496EE}">
  <sheetPr>
    <pageSetUpPr fitToPage="1"/>
  </sheetPr>
  <dimension ref="A1:Q60"/>
  <sheetViews>
    <sheetView topLeftCell="A25" workbookViewId="0">
      <selection activeCell="P45" sqref="P45"/>
    </sheetView>
  </sheetViews>
  <sheetFormatPr defaultColWidth="8.6796875" defaultRowHeight="15"/>
  <cols>
    <col min="1" max="1" width="20.76953125" style="53" customWidth="1"/>
    <col min="2" max="2" width="1.2265625" style="53" customWidth="1"/>
    <col min="3" max="15" width="8.54296875" style="53" customWidth="1"/>
    <col min="16" max="16384" width="8.6796875" style="53"/>
  </cols>
  <sheetData>
    <row r="1" spans="1:16">
      <c r="M1" s="54" t="str">
        <f>+'DCP-16, P 1'!H1</f>
        <v>Exh. DCP-16</v>
      </c>
      <c r="N1" s="54"/>
    </row>
    <row r="2" spans="1:16">
      <c r="M2" s="54" t="s">
        <v>74</v>
      </c>
      <c r="N2" s="54"/>
    </row>
    <row r="3" spans="1:16">
      <c r="M3" s="54" t="str">
        <f>+'DCP-16, P 1'!H3</f>
        <v>Dockets UE-240006/UG-240007</v>
      </c>
      <c r="N3" s="54"/>
    </row>
    <row r="5" spans="1:16" ht="17.7">
      <c r="A5" s="251" t="s">
        <v>399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</row>
    <row r="6" spans="1:16" ht="17.7">
      <c r="A6" s="251" t="s">
        <v>400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</row>
    <row r="7" spans="1:16" ht="15.3" thickBo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15.3" thickTop="1">
      <c r="H8" s="98"/>
      <c r="I8" s="98"/>
      <c r="J8" s="98"/>
      <c r="K8" s="98"/>
      <c r="L8" s="98"/>
      <c r="M8" s="98"/>
      <c r="N8" s="98"/>
      <c r="O8" s="98"/>
    </row>
    <row r="9" spans="1:16">
      <c r="H9" s="98"/>
      <c r="I9" s="98"/>
      <c r="J9" s="98"/>
      <c r="K9" s="98"/>
      <c r="L9" s="98"/>
      <c r="M9" s="98"/>
      <c r="N9" s="98"/>
      <c r="O9" s="228" t="s">
        <v>478</v>
      </c>
      <c r="P9" s="229" t="s">
        <v>481</v>
      </c>
    </row>
    <row r="10" spans="1:16">
      <c r="C10" s="55">
        <v>2012</v>
      </c>
      <c r="D10" s="55">
        <v>2013</v>
      </c>
      <c r="E10" s="55">
        <v>2014</v>
      </c>
      <c r="F10" s="55">
        <v>2015</v>
      </c>
      <c r="G10" s="55">
        <v>2016</v>
      </c>
      <c r="H10" s="55">
        <v>2017</v>
      </c>
      <c r="I10" s="55">
        <v>2018</v>
      </c>
      <c r="J10" s="55">
        <v>2019</v>
      </c>
      <c r="K10" s="55">
        <v>2020</v>
      </c>
      <c r="L10" s="55">
        <v>2021</v>
      </c>
      <c r="M10" s="55">
        <v>2022</v>
      </c>
      <c r="N10" s="55">
        <v>2023</v>
      </c>
      <c r="O10" s="98" t="s">
        <v>135</v>
      </c>
      <c r="P10" s="53" t="s">
        <v>135</v>
      </c>
    </row>
    <row r="11" spans="1:16">
      <c r="A11" s="96"/>
      <c r="B11" s="96"/>
      <c r="C11" s="96"/>
      <c r="D11" s="96"/>
      <c r="E11" s="96"/>
      <c r="F11" s="96"/>
      <c r="G11" s="96"/>
      <c r="H11" s="126"/>
      <c r="I11" s="126"/>
      <c r="J11" s="126"/>
      <c r="K11" s="126"/>
      <c r="L11" s="126"/>
      <c r="M11" s="126"/>
      <c r="N11" s="126"/>
      <c r="O11" s="126"/>
      <c r="P11" s="96"/>
    </row>
    <row r="12" spans="1:16">
      <c r="H12" s="98"/>
      <c r="I12" s="98"/>
      <c r="J12" s="98"/>
      <c r="K12" s="98"/>
      <c r="L12" s="98"/>
      <c r="M12" s="98"/>
      <c r="N12" s="98"/>
      <c r="O12" s="98"/>
    </row>
    <row r="13" spans="1:16">
      <c r="A13" s="53" t="s">
        <v>401</v>
      </c>
      <c r="H13" s="98"/>
      <c r="I13" s="98"/>
      <c r="J13" s="98"/>
      <c r="K13" s="98"/>
      <c r="L13" s="98"/>
      <c r="M13" s="98"/>
      <c r="N13" s="98"/>
      <c r="O13" s="98"/>
    </row>
    <row r="14" spans="1:16">
      <c r="A14" s="53" t="s">
        <v>402</v>
      </c>
      <c r="C14" s="106">
        <v>0.1002</v>
      </c>
      <c r="D14" s="106">
        <v>9.8199999999999996E-2</v>
      </c>
      <c r="E14" s="106">
        <v>9.7600000000000006E-2</v>
      </c>
      <c r="F14" s="106">
        <v>9.6000000000000002E-2</v>
      </c>
      <c r="G14" s="106">
        <v>9.6000000000000002E-2</v>
      </c>
      <c r="H14" s="106">
        <v>9.6799999999999997E-2</v>
      </c>
      <c r="I14" s="106">
        <v>9.5600000000000004E-2</v>
      </c>
      <c r="J14" s="106">
        <v>9.6500000000000002E-2</v>
      </c>
      <c r="K14" s="106">
        <v>9.3899999999999997E-2</v>
      </c>
      <c r="L14" s="106">
        <v>9.3899999999999997E-2</v>
      </c>
      <c r="M14" s="106">
        <v>9.5799999999999996E-2</v>
      </c>
      <c r="N14" s="106">
        <v>9.6600000000000005E-2</v>
      </c>
      <c r="O14" s="106">
        <f>AVERAGE(C14:J14)</f>
        <v>9.7112500000000004E-2</v>
      </c>
      <c r="P14" s="106">
        <f>AVERAGE(C14:N14)</f>
        <v>9.6424999999999997E-2</v>
      </c>
    </row>
    <row r="15" spans="1:16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55"/>
    </row>
    <row r="16" spans="1:16">
      <c r="A16" s="53" t="s">
        <v>403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55"/>
    </row>
    <row r="17" spans="1:17">
      <c r="A17" s="53" t="s">
        <v>404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55"/>
    </row>
    <row r="18" spans="1:17"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55"/>
    </row>
    <row r="19" spans="1:17">
      <c r="A19" s="53" t="s">
        <v>405</v>
      </c>
      <c r="C19" s="98">
        <v>4.8599999999999997E-2</v>
      </c>
      <c r="D19" s="98">
        <v>4.9799999999999997E-2</v>
      </c>
      <c r="E19" s="98">
        <v>4.8000000000000001E-2</v>
      </c>
      <c r="F19" s="98">
        <v>5.0299999999999997E-2</v>
      </c>
      <c r="G19" s="98">
        <v>4.6800000000000001E-2</v>
      </c>
      <c r="H19" s="98">
        <v>4.3799999999999999E-2</v>
      </c>
      <c r="I19" s="98">
        <v>4.6699999999999998E-2</v>
      </c>
      <c r="J19" s="98">
        <v>4.19E-2</v>
      </c>
      <c r="K19" s="98">
        <v>3.39E-2</v>
      </c>
      <c r="L19" s="98">
        <v>3.3599999999999998E-2</v>
      </c>
      <c r="M19" s="98">
        <v>5.0299999999999997E-2</v>
      </c>
      <c r="N19" s="98">
        <v>5.8400000000000001E-2</v>
      </c>
      <c r="O19" s="98">
        <f>AVERAGE(C19:J19)</f>
        <v>4.6987500000000001E-2</v>
      </c>
      <c r="P19" s="98">
        <f>AVERAGE(C19:N19)</f>
        <v>4.6008333333333339E-2</v>
      </c>
    </row>
    <row r="20" spans="1:17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1:17">
      <c r="A21" s="53" t="s">
        <v>406</v>
      </c>
      <c r="C21" s="98">
        <v>0.05</v>
      </c>
      <c r="D21" s="98">
        <v>4.8099999999999997E-2</v>
      </c>
      <c r="E21" s="98">
        <v>4.9299999999999997E-2</v>
      </c>
      <c r="F21" s="98">
        <v>4.82E-2</v>
      </c>
      <c r="G21" s="98">
        <v>4.9099999999999998E-2</v>
      </c>
      <c r="H21" s="98">
        <v>4.48E-2</v>
      </c>
      <c r="I21" s="98">
        <v>4.48E-2</v>
      </c>
      <c r="J21" s="98">
        <v>4.4999999999999998E-2</v>
      </c>
      <c r="K21" s="98">
        <v>3.5299999999999998E-2</v>
      </c>
      <c r="L21" s="98">
        <v>3.3300000000000003E-2</v>
      </c>
      <c r="M21" s="98">
        <v>4.3700000000000003E-2</v>
      </c>
      <c r="N21" s="98">
        <v>5.7799999999999997E-2</v>
      </c>
      <c r="O21" s="98">
        <f>AVERAGE(C21:J21)</f>
        <v>4.7412499999999996E-2</v>
      </c>
      <c r="P21" s="98">
        <f>AVERAGE(C21:N21)</f>
        <v>4.5783333333333336E-2</v>
      </c>
    </row>
    <row r="22" spans="1:17"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1:17">
      <c r="A23" s="53" t="s">
        <v>407</v>
      </c>
      <c r="C23" s="98">
        <v>5.1200000000000002E-2</v>
      </c>
      <c r="D23" s="98">
        <v>4.7E-2</v>
      </c>
      <c r="E23" s="98">
        <v>5.0700000000000002E-2</v>
      </c>
      <c r="F23" s="98">
        <v>4.6800000000000001E-2</v>
      </c>
      <c r="G23" s="98">
        <v>5.1799999999999999E-2</v>
      </c>
      <c r="H23" s="98">
        <v>4.4600000000000001E-2</v>
      </c>
      <c r="I23" s="98">
        <v>4.3799999999999999E-2</v>
      </c>
      <c r="J23" s="98">
        <v>4.7100000000000003E-2</v>
      </c>
      <c r="K23" s="98">
        <v>3.7100000000000001E-2</v>
      </c>
      <c r="L23" s="98">
        <v>0.03</v>
      </c>
      <c r="M23" s="98">
        <v>3.85E-2</v>
      </c>
      <c r="N23" s="98">
        <v>5.6099999999999997E-2</v>
      </c>
      <c r="O23" s="98">
        <f>AVERAGE(C23:J23)</f>
        <v>4.7875000000000001E-2</v>
      </c>
      <c r="P23" s="98">
        <f>AVERAGE(C23:N23)</f>
        <v>4.539166666666667E-2</v>
      </c>
    </row>
    <row r="24" spans="1:17"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1:17">
      <c r="A25" s="53" t="s">
        <v>408</v>
      </c>
      <c r="C25" s="98">
        <v>5.3199999999999997E-2</v>
      </c>
      <c r="D25" s="98">
        <v>4.7800000000000002E-2</v>
      </c>
      <c r="E25" s="98">
        <v>5.0700000000000002E-2</v>
      </c>
      <c r="F25" s="98">
        <v>4.65E-2</v>
      </c>
      <c r="G25" s="98">
        <v>5.2400000000000002E-2</v>
      </c>
      <c r="H25" s="98">
        <v>4.4999999999999998E-2</v>
      </c>
      <c r="I25" s="98">
        <v>4.3200000000000002E-2</v>
      </c>
      <c r="J25" s="98">
        <v>4.7699999999999999E-2</v>
      </c>
      <c r="K25" s="98">
        <v>3.9199999999999999E-2</v>
      </c>
      <c r="L25" s="98">
        <v>3.3300000000000003E-2</v>
      </c>
      <c r="M25" s="98">
        <v>3.49E-2</v>
      </c>
      <c r="N25" s="98">
        <v>5.4399999999999997E-2</v>
      </c>
      <c r="O25" s="98">
        <f>AVERAGE(C25:J25)</f>
        <v>4.8312500000000001E-2</v>
      </c>
      <c r="P25" s="98">
        <f>AVERAGE(C25:N25)</f>
        <v>4.5691666666666665E-2</v>
      </c>
    </row>
    <row r="26" spans="1:17"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1:17">
      <c r="A27" s="53" t="s">
        <v>409</v>
      </c>
      <c r="C27" s="98">
        <v>5.57E-2</v>
      </c>
      <c r="D27" s="98">
        <v>4.8599999999999997E-2</v>
      </c>
      <c r="E27" s="98">
        <v>4.9599999999999998E-2</v>
      </c>
      <c r="F27" s="98">
        <v>4.8000000000000001E-2</v>
      </c>
      <c r="G27" s="98">
        <v>5.0299999999999997E-2</v>
      </c>
      <c r="H27" s="98">
        <v>4.6800000000000001E-2</v>
      </c>
      <c r="I27" s="98">
        <v>4.3799999999999999E-2</v>
      </c>
      <c r="J27" s="98">
        <v>4.6699999999999998E-2</v>
      </c>
      <c r="K27" s="98">
        <v>4.19E-2</v>
      </c>
      <c r="L27" s="98">
        <v>3.39E-2</v>
      </c>
      <c r="M27" s="98">
        <v>3.3599999999999998E-2</v>
      </c>
      <c r="N27" s="98">
        <v>5.0299999999999997E-2</v>
      </c>
      <c r="O27" s="98">
        <f>AVERAGE(C27:J27)</f>
        <v>4.8687500000000009E-2</v>
      </c>
      <c r="P27" s="98">
        <f>AVERAGE(C27:N27)</f>
        <v>4.5766666666666671E-2</v>
      </c>
    </row>
    <row r="28" spans="1:17"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7">
      <c r="A29" s="53" t="s">
        <v>135</v>
      </c>
      <c r="C29" s="106">
        <f>AVERAGE(C19:C27)</f>
        <v>5.1739999999999994E-2</v>
      </c>
      <c r="D29" s="98">
        <f t="shared" ref="D29:J29" si="0">AVERAGE(D19:D27)</f>
        <v>4.8259999999999997E-2</v>
      </c>
      <c r="E29" s="98">
        <f t="shared" si="0"/>
        <v>4.9659999999999996E-2</v>
      </c>
      <c r="F29" s="98">
        <f t="shared" si="0"/>
        <v>4.7960000000000003E-2</v>
      </c>
      <c r="G29" s="98">
        <f t="shared" si="0"/>
        <v>5.008E-2</v>
      </c>
      <c r="H29" s="98">
        <f t="shared" si="0"/>
        <v>4.4999999999999998E-2</v>
      </c>
      <c r="I29" s="106">
        <f t="shared" si="0"/>
        <v>4.446E-2</v>
      </c>
      <c r="J29" s="98">
        <f t="shared" si="0"/>
        <v>4.5679999999999998E-2</v>
      </c>
      <c r="K29" s="98"/>
      <c r="L29" s="98"/>
      <c r="M29" s="98"/>
      <c r="N29" s="98"/>
      <c r="O29" s="98">
        <f>AVERAGE(O19:O27)</f>
        <v>4.7855000000000002E-2</v>
      </c>
      <c r="P29" s="98"/>
      <c r="Q29" s="105"/>
    </row>
    <row r="30" spans="1:17">
      <c r="C30" s="98">
        <f>AVERAGE(C19:C27)</f>
        <v>5.1739999999999994E-2</v>
      </c>
      <c r="D30" s="98">
        <f t="shared" ref="D30:N30" si="1">AVERAGE(D19:D27)</f>
        <v>4.8259999999999997E-2</v>
      </c>
      <c r="E30" s="98">
        <f t="shared" si="1"/>
        <v>4.9659999999999996E-2</v>
      </c>
      <c r="F30" s="98">
        <f t="shared" si="1"/>
        <v>4.7960000000000003E-2</v>
      </c>
      <c r="G30" s="98">
        <f t="shared" si="1"/>
        <v>5.008E-2</v>
      </c>
      <c r="H30" s="98">
        <f t="shared" si="1"/>
        <v>4.4999999999999998E-2</v>
      </c>
      <c r="I30" s="98">
        <f t="shared" si="1"/>
        <v>4.446E-2</v>
      </c>
      <c r="J30" s="98">
        <f t="shared" si="1"/>
        <v>4.5679999999999998E-2</v>
      </c>
      <c r="K30" s="98">
        <f t="shared" si="1"/>
        <v>3.7479999999999999E-2</v>
      </c>
      <c r="L30" s="106">
        <f t="shared" si="1"/>
        <v>3.2820000000000002E-2</v>
      </c>
      <c r="M30" s="98">
        <f t="shared" si="1"/>
        <v>4.02E-2</v>
      </c>
      <c r="N30" s="106">
        <f t="shared" si="1"/>
        <v>5.5400000000000005E-2</v>
      </c>
      <c r="O30" s="98"/>
      <c r="P30" s="98">
        <f>AVERAGE(P19:P27)</f>
        <v>4.5728333333333336E-2</v>
      </c>
    </row>
    <row r="31" spans="1:17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7">
      <c r="A32" s="53" t="s">
        <v>410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6">
      <c r="A33" s="53" t="s">
        <v>404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6"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6">
      <c r="A35" s="53" t="s">
        <v>405</v>
      </c>
      <c r="C35" s="98">
        <f>+C14-C19</f>
        <v>5.16E-2</v>
      </c>
      <c r="D35" s="98">
        <f t="shared" ref="D35:M35" si="2">+D14-D19</f>
        <v>4.8399999999999999E-2</v>
      </c>
      <c r="E35" s="98">
        <f t="shared" si="2"/>
        <v>4.9600000000000005E-2</v>
      </c>
      <c r="F35" s="98">
        <f t="shared" si="2"/>
        <v>4.5700000000000005E-2</v>
      </c>
      <c r="G35" s="98">
        <f t="shared" si="2"/>
        <v>4.9200000000000001E-2</v>
      </c>
      <c r="H35" s="98">
        <f t="shared" si="2"/>
        <v>5.2999999999999999E-2</v>
      </c>
      <c r="I35" s="98">
        <f t="shared" si="2"/>
        <v>4.8900000000000006E-2</v>
      </c>
      <c r="J35" s="98">
        <f t="shared" si="2"/>
        <v>5.4600000000000003E-2</v>
      </c>
      <c r="K35" s="98">
        <f t="shared" si="2"/>
        <v>0.06</v>
      </c>
      <c r="L35" s="98">
        <f t="shared" si="2"/>
        <v>6.0299999999999999E-2</v>
      </c>
      <c r="M35" s="98">
        <f t="shared" si="2"/>
        <v>4.5499999999999999E-2</v>
      </c>
      <c r="N35" s="98">
        <f t="shared" ref="N35" si="3">+N14-N19</f>
        <v>3.8200000000000005E-2</v>
      </c>
      <c r="O35" s="106">
        <f>AVERAGE(C35:J35)</f>
        <v>5.0125000000000003E-2</v>
      </c>
      <c r="P35" s="106">
        <f>AVERAGE(C35:N35)</f>
        <v>5.0416666666666665E-2</v>
      </c>
    </row>
    <row r="36" spans="1:16"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6">
      <c r="A37" s="53" t="s">
        <v>406</v>
      </c>
      <c r="C37" s="98">
        <f>+C14-C21</f>
        <v>5.0199999999999995E-2</v>
      </c>
      <c r="D37" s="98">
        <f t="shared" ref="D37:M37" si="4">+D14-D21</f>
        <v>5.0099999999999999E-2</v>
      </c>
      <c r="E37" s="98">
        <f t="shared" si="4"/>
        <v>4.830000000000001E-2</v>
      </c>
      <c r="F37" s="98">
        <f t="shared" si="4"/>
        <v>4.7800000000000002E-2</v>
      </c>
      <c r="G37" s="98">
        <f t="shared" si="4"/>
        <v>4.6900000000000004E-2</v>
      </c>
      <c r="H37" s="98">
        <f t="shared" si="4"/>
        <v>5.1999999999999998E-2</v>
      </c>
      <c r="I37" s="98">
        <f t="shared" si="4"/>
        <v>5.0800000000000005E-2</v>
      </c>
      <c r="J37" s="98">
        <f t="shared" si="4"/>
        <v>5.1500000000000004E-2</v>
      </c>
      <c r="K37" s="98">
        <f t="shared" si="4"/>
        <v>5.8599999999999999E-2</v>
      </c>
      <c r="L37" s="98">
        <f t="shared" si="4"/>
        <v>6.0599999999999994E-2</v>
      </c>
      <c r="M37" s="98">
        <f t="shared" si="4"/>
        <v>5.2099999999999994E-2</v>
      </c>
      <c r="N37" s="98">
        <f t="shared" ref="N37" si="5">+N14-N21</f>
        <v>3.8800000000000008E-2</v>
      </c>
      <c r="O37" s="98">
        <f>AVERAGE(C37:J37)</f>
        <v>4.9700000000000001E-2</v>
      </c>
      <c r="P37" s="98">
        <f>AVERAGE(C37:N37)</f>
        <v>5.0641666666666675E-2</v>
      </c>
    </row>
    <row r="38" spans="1:16"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6">
      <c r="A39" s="53" t="s">
        <v>407</v>
      </c>
      <c r="C39" s="98">
        <f>+C14-C23</f>
        <v>4.8999999999999995E-2</v>
      </c>
      <c r="D39" s="98">
        <f t="shared" ref="D39:M39" si="6">+D14-D23</f>
        <v>5.1199999999999996E-2</v>
      </c>
      <c r="E39" s="98">
        <f t="shared" si="6"/>
        <v>4.6900000000000004E-2</v>
      </c>
      <c r="F39" s="98">
        <f t="shared" si="6"/>
        <v>4.9200000000000001E-2</v>
      </c>
      <c r="G39" s="98">
        <f t="shared" si="6"/>
        <v>4.4200000000000003E-2</v>
      </c>
      <c r="H39" s="98">
        <f t="shared" si="6"/>
        <v>5.2199999999999996E-2</v>
      </c>
      <c r="I39" s="98">
        <f t="shared" si="6"/>
        <v>5.1800000000000006E-2</v>
      </c>
      <c r="J39" s="98">
        <f t="shared" si="6"/>
        <v>4.9399999999999999E-2</v>
      </c>
      <c r="K39" s="98">
        <f t="shared" si="6"/>
        <v>5.6799999999999996E-2</v>
      </c>
      <c r="L39" s="98">
        <f t="shared" si="6"/>
        <v>6.3899999999999998E-2</v>
      </c>
      <c r="M39" s="98">
        <f t="shared" si="6"/>
        <v>5.7299999999999997E-2</v>
      </c>
      <c r="N39" s="98">
        <f t="shared" ref="N39" si="7">+N14-N23</f>
        <v>4.0500000000000008E-2</v>
      </c>
      <c r="O39" s="98">
        <f>AVERAGE(C39:J39)</f>
        <v>4.9237499999999997E-2</v>
      </c>
      <c r="P39" s="106">
        <f>AVERAGE(C39:N39)</f>
        <v>5.1033333333333326E-2</v>
      </c>
    </row>
    <row r="40" spans="1:16"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16">
      <c r="A41" s="53" t="s">
        <v>408</v>
      </c>
      <c r="C41" s="98">
        <f>+C14-C25</f>
        <v>4.7E-2</v>
      </c>
      <c r="D41" s="98">
        <f t="shared" ref="D41:M41" si="8">+D14-D25</f>
        <v>5.0399999999999993E-2</v>
      </c>
      <c r="E41" s="98">
        <f t="shared" si="8"/>
        <v>4.6900000000000004E-2</v>
      </c>
      <c r="F41" s="98">
        <f t="shared" si="8"/>
        <v>4.9500000000000002E-2</v>
      </c>
      <c r="G41" s="98">
        <f t="shared" si="8"/>
        <v>4.36E-2</v>
      </c>
      <c r="H41" s="98">
        <f t="shared" si="8"/>
        <v>5.1799999999999999E-2</v>
      </c>
      <c r="I41" s="98">
        <f t="shared" si="8"/>
        <v>5.2400000000000002E-2</v>
      </c>
      <c r="J41" s="98">
        <f t="shared" si="8"/>
        <v>4.8800000000000003E-2</v>
      </c>
      <c r="K41" s="98">
        <f t="shared" si="8"/>
        <v>5.4699999999999999E-2</v>
      </c>
      <c r="L41" s="98">
        <f t="shared" si="8"/>
        <v>6.0599999999999994E-2</v>
      </c>
      <c r="M41" s="98">
        <f t="shared" si="8"/>
        <v>6.0899999999999996E-2</v>
      </c>
      <c r="N41" s="98">
        <f t="shared" ref="N41" si="9">+N14-N25</f>
        <v>4.2200000000000008E-2</v>
      </c>
      <c r="O41" s="98">
        <f>AVERAGE(C41:J41)</f>
        <v>4.8799999999999996E-2</v>
      </c>
      <c r="P41" s="98">
        <f>AVERAGE(C41:N41)</f>
        <v>5.0733333333333325E-2</v>
      </c>
    </row>
    <row r="42" spans="1:16"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6">
      <c r="A43" s="53" t="s">
        <v>409</v>
      </c>
      <c r="C43" s="98">
        <f>+C14-C27</f>
        <v>4.4499999999999998E-2</v>
      </c>
      <c r="D43" s="98">
        <f t="shared" ref="D43:M43" si="10">+D14-D27</f>
        <v>4.9599999999999998E-2</v>
      </c>
      <c r="E43" s="98">
        <f t="shared" si="10"/>
        <v>4.8000000000000008E-2</v>
      </c>
      <c r="F43" s="98">
        <f t="shared" si="10"/>
        <v>4.8000000000000001E-2</v>
      </c>
      <c r="G43" s="98">
        <f t="shared" si="10"/>
        <v>4.5700000000000005E-2</v>
      </c>
      <c r="H43" s="98">
        <f t="shared" si="10"/>
        <v>4.9999999999999996E-2</v>
      </c>
      <c r="I43" s="98">
        <f t="shared" si="10"/>
        <v>5.1800000000000006E-2</v>
      </c>
      <c r="J43" s="98">
        <f t="shared" si="10"/>
        <v>4.9800000000000004E-2</v>
      </c>
      <c r="K43" s="98">
        <f t="shared" si="10"/>
        <v>5.1999999999999998E-2</v>
      </c>
      <c r="L43" s="98">
        <f t="shared" si="10"/>
        <v>0.06</v>
      </c>
      <c r="M43" s="98">
        <f t="shared" si="10"/>
        <v>6.2199999999999998E-2</v>
      </c>
      <c r="N43" s="98">
        <f t="shared" ref="N43" si="11">+N14-N27</f>
        <v>4.6300000000000008E-2</v>
      </c>
      <c r="O43" s="106">
        <f>AVERAGE(C43:J43)</f>
        <v>4.8425000000000003E-2</v>
      </c>
      <c r="P43" s="98">
        <f>AVERAGE(C43:N43)</f>
        <v>5.0658333333333333E-2</v>
      </c>
    </row>
    <row r="44" spans="1:16"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</row>
    <row r="45" spans="1:16">
      <c r="A45" s="53" t="s">
        <v>135</v>
      </c>
      <c r="C45" s="98">
        <f>AVERAGE(C35:C43)</f>
        <v>4.8459999999999989E-2</v>
      </c>
      <c r="D45" s="98">
        <f t="shared" ref="D45:N45" si="12">AVERAGE(D35:D43)</f>
        <v>4.9939999999999998E-2</v>
      </c>
      <c r="E45" s="98">
        <f t="shared" si="12"/>
        <v>4.7940000000000003E-2</v>
      </c>
      <c r="F45" s="98">
        <f t="shared" si="12"/>
        <v>4.8039999999999992E-2</v>
      </c>
      <c r="G45" s="98">
        <f t="shared" si="12"/>
        <v>4.5920000000000002E-2</v>
      </c>
      <c r="H45" s="98">
        <f t="shared" si="12"/>
        <v>5.1799999999999999E-2</v>
      </c>
      <c r="I45" s="98">
        <f t="shared" si="12"/>
        <v>5.1140000000000005E-2</v>
      </c>
      <c r="J45" s="98">
        <f t="shared" si="12"/>
        <v>5.0819999999999997E-2</v>
      </c>
      <c r="K45" s="98">
        <f t="shared" si="12"/>
        <v>5.6420000000000005E-2</v>
      </c>
      <c r="L45" s="98">
        <f t="shared" si="12"/>
        <v>6.1080000000000002E-2</v>
      </c>
      <c r="M45" s="98">
        <f t="shared" si="12"/>
        <v>5.5599999999999997E-2</v>
      </c>
      <c r="N45" s="98">
        <f t="shared" si="12"/>
        <v>4.1200000000000007E-2</v>
      </c>
      <c r="O45" s="98">
        <f>AVERAGE(O35:O43)</f>
        <v>4.9257499999999996E-2</v>
      </c>
      <c r="P45" s="98">
        <f>AVERAGE(P35:P43)</f>
        <v>5.0696666666666654E-2</v>
      </c>
    </row>
    <row r="46" spans="1:16" ht="15.3" thickBot="1">
      <c r="A46" s="94"/>
      <c r="B46" s="94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216"/>
    </row>
    <row r="47" spans="1:16" ht="15.3" thickTop="1">
      <c r="H47" s="98"/>
      <c r="I47" s="98"/>
      <c r="J47" s="98"/>
      <c r="K47" s="98"/>
      <c r="L47" s="98"/>
      <c r="M47" s="98"/>
      <c r="N47" s="98"/>
      <c r="O47" s="98"/>
    </row>
    <row r="48" spans="1:16">
      <c r="A48" s="53" t="s">
        <v>479</v>
      </c>
      <c r="H48" s="98"/>
      <c r="I48" s="98"/>
      <c r="J48" s="98"/>
      <c r="K48" s="98"/>
      <c r="L48" s="98"/>
      <c r="M48" s="98"/>
      <c r="N48" s="98"/>
      <c r="O48" s="98"/>
    </row>
    <row r="49" spans="8:15">
      <c r="H49" s="98"/>
      <c r="I49" s="98"/>
      <c r="J49" s="98"/>
      <c r="K49" s="98"/>
      <c r="L49" s="98"/>
      <c r="M49" s="98"/>
      <c r="N49" s="98"/>
      <c r="O49" s="98"/>
    </row>
    <row r="50" spans="8:15">
      <c r="H50" s="98"/>
      <c r="I50" s="98"/>
      <c r="J50" s="98"/>
      <c r="K50" s="98"/>
      <c r="L50" s="98"/>
      <c r="M50" s="98"/>
      <c r="N50" s="98"/>
      <c r="O50" s="98"/>
    </row>
    <row r="51" spans="8:15">
      <c r="H51" s="98"/>
      <c r="I51" s="98"/>
      <c r="J51" s="98"/>
      <c r="K51" s="98"/>
      <c r="L51" s="98"/>
      <c r="M51" s="98"/>
      <c r="N51" s="98"/>
      <c r="O51" s="98"/>
    </row>
    <row r="52" spans="8:15">
      <c r="H52" s="98"/>
      <c r="I52" s="98"/>
      <c r="J52" s="98"/>
      <c r="K52" s="98"/>
      <c r="L52" s="98"/>
      <c r="M52" s="98"/>
      <c r="N52" s="98"/>
      <c r="O52" s="98"/>
    </row>
    <row r="53" spans="8:15">
      <c r="H53" s="98"/>
      <c r="I53" s="98"/>
      <c r="J53" s="98"/>
      <c r="K53" s="98"/>
      <c r="L53" s="98"/>
      <c r="M53" s="98"/>
      <c r="N53" s="98"/>
      <c r="O53" s="98"/>
    </row>
    <row r="54" spans="8:15">
      <c r="H54" s="98"/>
      <c r="I54" s="98"/>
      <c r="J54" s="98"/>
      <c r="K54" s="98"/>
      <c r="L54" s="98"/>
      <c r="M54" s="98"/>
      <c r="N54" s="98"/>
      <c r="O54" s="98"/>
    </row>
    <row r="55" spans="8:15">
      <c r="H55" s="98"/>
      <c r="I55" s="98"/>
      <c r="J55" s="98"/>
      <c r="K55" s="98"/>
      <c r="L55" s="98"/>
      <c r="M55" s="98"/>
      <c r="N55" s="98"/>
      <c r="O55" s="98"/>
    </row>
    <row r="56" spans="8:15">
      <c r="H56" s="98"/>
      <c r="I56" s="98"/>
      <c r="J56" s="98"/>
      <c r="K56" s="98"/>
      <c r="L56" s="98"/>
      <c r="M56" s="98"/>
      <c r="N56" s="98"/>
      <c r="O56" s="98"/>
    </row>
    <row r="57" spans="8:15">
      <c r="H57" s="98"/>
      <c r="I57" s="98"/>
      <c r="J57" s="98"/>
      <c r="K57" s="98"/>
      <c r="L57" s="98"/>
      <c r="M57" s="98"/>
      <c r="N57" s="98"/>
      <c r="O57" s="98"/>
    </row>
    <row r="58" spans="8:15">
      <c r="H58" s="98"/>
      <c r="I58" s="98"/>
      <c r="J58" s="98"/>
      <c r="K58" s="98"/>
      <c r="L58" s="98"/>
      <c r="M58" s="98"/>
      <c r="N58" s="98"/>
      <c r="O58" s="98"/>
    </row>
    <row r="59" spans="8:15">
      <c r="H59" s="98"/>
      <c r="I59" s="98"/>
      <c r="J59" s="98"/>
      <c r="K59" s="98"/>
      <c r="L59" s="98"/>
      <c r="M59" s="98"/>
      <c r="N59" s="98"/>
      <c r="O59" s="98"/>
    </row>
    <row r="60" spans="8:15">
      <c r="H60" s="98"/>
      <c r="I60" s="98"/>
      <c r="J60" s="98"/>
      <c r="K60" s="98"/>
      <c r="L60" s="98"/>
      <c r="M60" s="98"/>
      <c r="N60" s="98"/>
      <c r="O60" s="98"/>
    </row>
  </sheetData>
  <mergeCells count="2">
    <mergeCell ref="A5:O5"/>
    <mergeCell ref="A6:O6"/>
  </mergeCells>
  <pageMargins left="0.7" right="0.7" top="0.75" bottom="0.75" header="0.3" footer="0.3"/>
  <pageSetup scale="5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EB29-449B-4125-95CA-0D4E88FC0327}">
  <sheetPr>
    <pageSetUpPr fitToPage="1"/>
  </sheetPr>
  <dimension ref="A1:AA121"/>
  <sheetViews>
    <sheetView topLeftCell="A4" zoomScale="106" zoomScaleNormal="106" workbookViewId="0">
      <selection activeCell="AA28" sqref="AA28"/>
    </sheetView>
  </sheetViews>
  <sheetFormatPr defaultColWidth="8.6796875" defaultRowHeight="15"/>
  <cols>
    <col min="1" max="1" width="10.54296875" style="53" customWidth="1"/>
    <col min="2" max="2" width="1.76953125" style="53" customWidth="1"/>
    <col min="3" max="3" width="8.6796875" style="53"/>
    <col min="4" max="4" width="2.453125" style="53" customWidth="1"/>
    <col min="5" max="5" width="8.6796875" style="53"/>
    <col min="6" max="6" width="1.453125" style="53" customWidth="1"/>
    <col min="7" max="7" width="8.6796875" style="53"/>
    <col min="8" max="8" width="1.31640625" style="53" customWidth="1"/>
    <col min="9" max="9" width="8.6796875" style="53"/>
    <col min="10" max="10" width="1.54296875" style="53" customWidth="1"/>
    <col min="11" max="11" width="8.6796875" style="53"/>
    <col min="12" max="12" width="1.08984375" style="53" customWidth="1"/>
    <col min="13" max="13" width="8.6796875" style="53"/>
    <col min="14" max="14" width="1.54296875" style="53" customWidth="1"/>
    <col min="15" max="15" width="8.6796875" style="53"/>
    <col min="16" max="16" width="2" style="53" customWidth="1"/>
    <col min="17" max="17" width="8.6796875" style="53"/>
    <col min="18" max="18" width="1.6796875" style="53" customWidth="1"/>
    <col min="19" max="19" width="8.6796875" style="53"/>
    <col min="20" max="20" width="1.54296875" style="53" customWidth="1"/>
    <col min="21" max="21" width="8.6796875" style="53"/>
    <col min="22" max="22" width="1.6796875" style="53" customWidth="1"/>
    <col min="23" max="23" width="8.6796875" style="53"/>
    <col min="24" max="24" width="2.08984375" style="53" customWidth="1"/>
    <col min="25" max="25" width="8.6796875" style="53"/>
    <col min="26" max="26" width="1" style="53" customWidth="1"/>
    <col min="27" max="16384" width="8.6796875" style="53"/>
  </cols>
  <sheetData>
    <row r="1" spans="1:27">
      <c r="W1" s="54" t="str">
        <f>+'DCP-16, P 2'!M1</f>
        <v>Exh. DCP-16</v>
      </c>
    </row>
    <row r="2" spans="1:27">
      <c r="W2" s="54" t="s">
        <v>91</v>
      </c>
    </row>
    <row r="3" spans="1:27">
      <c r="W3" s="54" t="str">
        <f>+'DCP-16, P 2'!M3</f>
        <v>Dockets UE-240006/UG-240007</v>
      </c>
    </row>
    <row r="5" spans="1:27" ht="17.7">
      <c r="A5" s="251" t="s">
        <v>399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</row>
    <row r="6" spans="1:27" ht="17.7">
      <c r="A6" s="251" t="s">
        <v>480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</row>
    <row r="7" spans="1:27" ht="15.3" thickBo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7" ht="15.3" thickTop="1"/>
    <row r="9" spans="1:27">
      <c r="G9" s="55" t="s">
        <v>411</v>
      </c>
      <c r="I9" s="55" t="s">
        <v>412</v>
      </c>
      <c r="K9" s="55" t="s">
        <v>413</v>
      </c>
      <c r="M9" s="55" t="s">
        <v>414</v>
      </c>
      <c r="U9" s="55" t="s">
        <v>411</v>
      </c>
      <c r="W9" s="55" t="s">
        <v>412</v>
      </c>
      <c r="Y9" s="55" t="s">
        <v>413</v>
      </c>
      <c r="AA9" s="55" t="s">
        <v>414</v>
      </c>
    </row>
    <row r="10" spans="1:27">
      <c r="E10" s="55" t="s">
        <v>415</v>
      </c>
      <c r="G10" s="55" t="s">
        <v>416</v>
      </c>
      <c r="I10" s="55" t="s">
        <v>416</v>
      </c>
      <c r="K10" s="55" t="s">
        <v>416</v>
      </c>
      <c r="M10" s="55" t="s">
        <v>416</v>
      </c>
      <c r="S10" s="55" t="s">
        <v>415</v>
      </c>
      <c r="U10" s="55" t="s">
        <v>416</v>
      </c>
      <c r="W10" s="55" t="s">
        <v>416</v>
      </c>
      <c r="Y10" s="55" t="s">
        <v>416</v>
      </c>
      <c r="AA10" s="55" t="s">
        <v>416</v>
      </c>
    </row>
    <row r="11" spans="1:27">
      <c r="E11" s="55" t="s">
        <v>135</v>
      </c>
      <c r="G11" s="55" t="s">
        <v>135</v>
      </c>
      <c r="I11" s="55" t="s">
        <v>135</v>
      </c>
      <c r="K11" s="55" t="s">
        <v>135</v>
      </c>
      <c r="M11" s="55" t="s">
        <v>135</v>
      </c>
      <c r="S11" s="55" t="s">
        <v>135</v>
      </c>
      <c r="U11" s="55" t="s">
        <v>135</v>
      </c>
      <c r="W11" s="55" t="s">
        <v>135</v>
      </c>
      <c r="Y11" s="55" t="s">
        <v>135</v>
      </c>
      <c r="AA11" s="55" t="s">
        <v>135</v>
      </c>
    </row>
    <row r="12" spans="1:27">
      <c r="A12" s="53" t="s">
        <v>417</v>
      </c>
      <c r="C12" s="98" t="s">
        <v>418</v>
      </c>
      <c r="E12" s="55" t="s">
        <v>418</v>
      </c>
      <c r="F12" s="55"/>
      <c r="G12" s="55" t="s">
        <v>418</v>
      </c>
      <c r="H12" s="55"/>
      <c r="I12" s="55" t="s">
        <v>418</v>
      </c>
      <c r="J12" s="55"/>
      <c r="K12" s="55" t="s">
        <v>418</v>
      </c>
      <c r="M12" s="55" t="s">
        <v>418</v>
      </c>
      <c r="Q12" s="98" t="s">
        <v>418</v>
      </c>
      <c r="S12" s="55" t="s">
        <v>418</v>
      </c>
      <c r="T12" s="55"/>
      <c r="U12" s="55" t="s">
        <v>418</v>
      </c>
      <c r="V12" s="55"/>
      <c r="W12" s="55" t="s">
        <v>418</v>
      </c>
      <c r="X12" s="55"/>
      <c r="Y12" s="55" t="s">
        <v>418</v>
      </c>
      <c r="AA12" s="55" t="s">
        <v>418</v>
      </c>
    </row>
    <row r="13" spans="1:27">
      <c r="A13" s="96"/>
      <c r="B13" s="96"/>
      <c r="C13" s="126"/>
      <c r="D13" s="191"/>
      <c r="E13" s="191"/>
      <c r="F13" s="192"/>
      <c r="G13" s="191"/>
      <c r="H13" s="192"/>
      <c r="I13" s="192"/>
      <c r="J13" s="192"/>
      <c r="K13" s="191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spans="1:27">
      <c r="C14" s="98"/>
      <c r="E14" s="55"/>
      <c r="F14" s="55"/>
      <c r="G14" s="55"/>
      <c r="H14" s="55"/>
      <c r="I14" s="55"/>
      <c r="J14" s="55"/>
    </row>
    <row r="15" spans="1:27">
      <c r="A15" s="104">
        <v>2011</v>
      </c>
      <c r="C15" s="98"/>
      <c r="E15" s="55"/>
      <c r="F15" s="55"/>
      <c r="G15" s="55"/>
      <c r="H15" s="55"/>
      <c r="I15" s="55"/>
      <c r="J15" s="55"/>
      <c r="K15" s="103"/>
      <c r="O15" s="104">
        <v>2018</v>
      </c>
      <c r="Q15" s="98"/>
      <c r="S15" s="55"/>
      <c r="T15" s="55"/>
      <c r="U15" s="55"/>
      <c r="V15" s="55"/>
      <c r="W15" s="55"/>
      <c r="X15" s="55"/>
      <c r="Y15" s="55"/>
      <c r="Z15" s="55"/>
    </row>
    <row r="16" spans="1:27">
      <c r="A16" s="55" t="s">
        <v>87</v>
      </c>
      <c r="C16" s="98">
        <v>6.0600000000000001E-2</v>
      </c>
      <c r="E16" s="55"/>
      <c r="F16" s="55"/>
      <c r="G16" s="55"/>
      <c r="H16" s="55"/>
      <c r="I16" s="55"/>
      <c r="J16" s="55"/>
      <c r="K16" s="103"/>
      <c r="O16" s="55" t="s">
        <v>87</v>
      </c>
      <c r="Q16" s="98">
        <v>4.1799999999999997E-2</v>
      </c>
      <c r="S16" s="55"/>
      <c r="T16" s="55"/>
      <c r="U16" s="55"/>
      <c r="V16" s="55"/>
      <c r="W16" s="55"/>
      <c r="X16" s="55"/>
      <c r="Y16" s="55"/>
      <c r="Z16" s="55"/>
    </row>
    <row r="17" spans="1:27">
      <c r="A17" s="55" t="s">
        <v>88</v>
      </c>
      <c r="C17" s="98">
        <v>6.0999999999999999E-2</v>
      </c>
      <c r="E17" s="55"/>
      <c r="F17" s="55"/>
      <c r="G17" s="55"/>
      <c r="H17" s="55"/>
      <c r="I17" s="55"/>
      <c r="J17" s="55"/>
      <c r="K17" s="103"/>
      <c r="O17" s="55" t="s">
        <v>88</v>
      </c>
      <c r="Q17" s="98">
        <v>4.4200000000000003E-2</v>
      </c>
      <c r="S17" s="55"/>
      <c r="T17" s="55"/>
      <c r="U17" s="55"/>
      <c r="V17" s="55"/>
      <c r="W17" s="55"/>
      <c r="X17" s="55"/>
      <c r="Y17" s="55"/>
      <c r="Z17" s="55"/>
    </row>
    <row r="18" spans="1:27">
      <c r="A18" s="55" t="s">
        <v>89</v>
      </c>
      <c r="C18" s="98">
        <v>5.9700000000000003E-2</v>
      </c>
      <c r="E18" s="55"/>
      <c r="F18" s="55"/>
      <c r="G18" s="55"/>
      <c r="H18" s="55"/>
      <c r="I18" s="55"/>
      <c r="J18" s="55"/>
      <c r="K18" s="103"/>
      <c r="O18" s="55" t="s">
        <v>89</v>
      </c>
      <c r="Q18" s="98">
        <v>4.5199999999999997E-2</v>
      </c>
      <c r="S18" s="55"/>
      <c r="T18" s="55"/>
      <c r="U18" s="55"/>
      <c r="V18" s="55"/>
      <c r="W18" s="55"/>
      <c r="X18" s="55"/>
      <c r="Y18" s="55"/>
      <c r="Z18" s="55"/>
    </row>
    <row r="19" spans="1:27">
      <c r="A19" s="55" t="s">
        <v>419</v>
      </c>
      <c r="C19" s="98">
        <v>5.9799999999999999E-2</v>
      </c>
      <c r="E19" s="55"/>
      <c r="F19" s="55"/>
      <c r="G19" s="55"/>
      <c r="H19" s="55"/>
      <c r="I19" s="55"/>
      <c r="J19" s="55"/>
      <c r="K19" s="103"/>
      <c r="O19" s="55" t="s">
        <v>419</v>
      </c>
      <c r="Q19" s="98">
        <v>4.58E-2</v>
      </c>
      <c r="S19" s="55"/>
      <c r="T19" s="55"/>
      <c r="U19" s="55"/>
      <c r="V19" s="55"/>
      <c r="W19" s="55"/>
      <c r="X19" s="55"/>
      <c r="Y19" s="55"/>
      <c r="Z19" s="55"/>
    </row>
    <row r="20" spans="1:27">
      <c r="A20" s="55" t="s">
        <v>420</v>
      </c>
      <c r="C20" s="98">
        <v>5.74E-2</v>
      </c>
      <c r="E20" s="55"/>
      <c r="F20" s="55"/>
      <c r="G20" s="55"/>
      <c r="H20" s="55"/>
      <c r="I20" s="55"/>
      <c r="J20" s="55"/>
      <c r="K20" s="103"/>
      <c r="O20" s="55" t="s">
        <v>420</v>
      </c>
      <c r="Q20" s="98">
        <v>4.7100000000000003E-2</v>
      </c>
      <c r="S20" s="55"/>
      <c r="T20" s="55"/>
      <c r="U20" s="55"/>
      <c r="V20" s="55"/>
      <c r="W20" s="55"/>
      <c r="X20" s="55"/>
      <c r="Y20" s="55"/>
      <c r="Z20" s="55"/>
    </row>
    <row r="21" spans="1:27">
      <c r="A21" s="55" t="s">
        <v>421</v>
      </c>
      <c r="C21" s="98">
        <v>5.67E-2</v>
      </c>
      <c r="E21" s="55"/>
      <c r="F21" s="55"/>
      <c r="G21" s="55"/>
      <c r="H21" s="55"/>
      <c r="I21" s="55"/>
      <c r="J21" s="55"/>
      <c r="K21" s="103"/>
      <c r="O21" s="55" t="s">
        <v>421</v>
      </c>
      <c r="Q21" s="98">
        <v>4.7100000000000003E-2</v>
      </c>
      <c r="S21" s="55"/>
      <c r="T21" s="55"/>
      <c r="U21" s="55"/>
      <c r="V21" s="55"/>
      <c r="W21" s="55"/>
      <c r="X21" s="55"/>
      <c r="Y21" s="55"/>
      <c r="Z21" s="55"/>
    </row>
    <row r="22" spans="1:27">
      <c r="A22" s="55" t="s">
        <v>422</v>
      </c>
      <c r="C22" s="98">
        <v>5.7000000000000002E-2</v>
      </c>
      <c r="E22" s="55"/>
      <c r="F22" s="55"/>
      <c r="G22" s="55"/>
      <c r="H22" s="55"/>
      <c r="I22" s="55"/>
      <c r="J22" s="55"/>
      <c r="K22" s="103"/>
      <c r="O22" s="55" t="s">
        <v>422</v>
      </c>
      <c r="Q22" s="98">
        <v>4.6699999999999998E-2</v>
      </c>
      <c r="S22" s="55"/>
      <c r="T22" s="55"/>
      <c r="U22" s="55"/>
      <c r="V22" s="55"/>
      <c r="W22" s="55"/>
      <c r="X22" s="55"/>
      <c r="Y22" s="55"/>
      <c r="Z22" s="55"/>
    </row>
    <row r="23" spans="1:27">
      <c r="A23" s="55" t="s">
        <v>423</v>
      </c>
      <c r="C23" s="98">
        <v>5.2200000000000003E-2</v>
      </c>
      <c r="E23" s="55"/>
      <c r="F23" s="55"/>
      <c r="G23" s="55"/>
      <c r="H23" s="55"/>
      <c r="I23" s="55"/>
      <c r="J23" s="55"/>
      <c r="K23" s="103"/>
      <c r="O23" s="55" t="s">
        <v>423</v>
      </c>
      <c r="Q23" s="98">
        <v>4.6399999999999997E-2</v>
      </c>
      <c r="S23" s="55"/>
      <c r="T23" s="55"/>
      <c r="U23" s="55"/>
      <c r="V23" s="55"/>
      <c r="W23" s="55"/>
      <c r="X23" s="55"/>
      <c r="Y23" s="55"/>
      <c r="Z23" s="55"/>
    </row>
    <row r="24" spans="1:27">
      <c r="A24" s="55" t="s">
        <v>424</v>
      </c>
      <c r="C24" s="98">
        <v>5.11E-2</v>
      </c>
      <c r="E24" s="55"/>
      <c r="F24" s="55"/>
      <c r="G24" s="55"/>
      <c r="H24" s="55"/>
      <c r="I24" s="55"/>
      <c r="J24" s="55"/>
      <c r="K24" s="103"/>
      <c r="O24" s="55" t="s">
        <v>424</v>
      </c>
      <c r="Q24" s="98">
        <v>4.7399999999999998E-2</v>
      </c>
      <c r="S24" s="55"/>
      <c r="T24" s="55"/>
      <c r="U24" s="55"/>
      <c r="V24" s="55"/>
      <c r="W24" s="55"/>
      <c r="X24" s="55"/>
      <c r="Y24" s="55"/>
      <c r="Z24" s="55"/>
    </row>
    <row r="25" spans="1:27">
      <c r="A25" s="55" t="s">
        <v>425</v>
      </c>
      <c r="C25" s="98">
        <v>5.2400000000000002E-2</v>
      </c>
      <c r="E25" s="55"/>
      <c r="F25" s="55"/>
      <c r="G25" s="55"/>
      <c r="H25" s="55"/>
      <c r="I25" s="55"/>
      <c r="J25" s="55"/>
      <c r="K25" s="103"/>
      <c r="O25" s="55" t="s">
        <v>425</v>
      </c>
      <c r="Q25" s="98">
        <v>4.9099999999999998E-2</v>
      </c>
      <c r="S25" s="55"/>
      <c r="T25" s="55"/>
      <c r="U25" s="55"/>
      <c r="V25" s="55"/>
      <c r="W25" s="55"/>
      <c r="X25" s="55"/>
      <c r="Y25" s="55"/>
      <c r="Z25" s="55"/>
    </row>
    <row r="26" spans="1:27">
      <c r="A26" s="55" t="s">
        <v>426</v>
      </c>
      <c r="C26" s="98">
        <v>4.9299999999999997E-2</v>
      </c>
      <c r="E26" s="55"/>
      <c r="F26" s="55"/>
      <c r="G26" s="55"/>
      <c r="H26" s="55"/>
      <c r="I26" s="55"/>
      <c r="J26" s="55"/>
      <c r="K26" s="103"/>
      <c r="O26" s="55" t="s">
        <v>426</v>
      </c>
      <c r="Q26" s="98">
        <v>5.0299999999999997E-2</v>
      </c>
      <c r="S26" s="55"/>
      <c r="T26" s="55"/>
      <c r="U26" s="55"/>
      <c r="V26" s="55"/>
      <c r="W26" s="55"/>
      <c r="X26" s="55"/>
      <c r="Y26" s="55"/>
      <c r="Z26" s="55"/>
    </row>
    <row r="27" spans="1:27">
      <c r="A27" s="55" t="s">
        <v>427</v>
      </c>
      <c r="C27" s="98">
        <v>5.0700000000000002E-2</v>
      </c>
      <c r="E27" s="98">
        <f>AVERAGE(C16:C27)</f>
        <v>5.565833333333333E-2</v>
      </c>
      <c r="F27" s="55"/>
      <c r="G27" s="98"/>
      <c r="H27" s="55"/>
      <c r="I27" s="98"/>
      <c r="J27" s="55"/>
      <c r="K27" s="99"/>
      <c r="M27" s="105"/>
      <c r="O27" s="55" t="s">
        <v>427</v>
      </c>
      <c r="Q27" s="98">
        <v>4.9200000000000001E-2</v>
      </c>
      <c r="S27" s="98">
        <f>AVERAGE(Q16:Q27)</f>
        <v>4.6691666666666666E-2</v>
      </c>
      <c r="T27" s="55"/>
      <c r="U27" s="98">
        <f>AVERAGE(C103:C105,Q16:Q24)</f>
        <v>4.4775000000000009E-2</v>
      </c>
      <c r="V27" s="55"/>
      <c r="W27" s="98">
        <f>AVERAGE(C100:C105,Q16:Q21)</f>
        <v>4.3758333333333344E-2</v>
      </c>
      <c r="X27" s="55"/>
      <c r="Y27" s="98">
        <f>AVERAGE(C97:C105,Q16:Q18)</f>
        <v>4.3199999999999995E-2</v>
      </c>
      <c r="Z27" s="55"/>
      <c r="AA27" s="98">
        <f>AVERAGE(C94:C105)</f>
        <v>4.3783333333333334E-2</v>
      </c>
    </row>
    <row r="28" spans="1:27">
      <c r="A28" s="104">
        <v>2012</v>
      </c>
      <c r="C28" s="98"/>
      <c r="E28" s="55"/>
      <c r="F28" s="55"/>
      <c r="G28" s="55"/>
      <c r="H28" s="55"/>
      <c r="I28" s="55"/>
      <c r="J28" s="55"/>
      <c r="K28" s="103"/>
      <c r="O28" s="104">
        <v>2019</v>
      </c>
      <c r="Q28" s="98"/>
      <c r="S28" s="55"/>
      <c r="T28" s="55"/>
      <c r="U28" s="55"/>
      <c r="V28" s="55"/>
      <c r="W28" s="55"/>
      <c r="X28" s="55"/>
    </row>
    <row r="29" spans="1:27">
      <c r="A29" s="55" t="s">
        <v>87</v>
      </c>
      <c r="C29" s="98">
        <v>5.0599999999999999E-2</v>
      </c>
      <c r="E29" s="55"/>
      <c r="F29" s="55"/>
      <c r="G29" s="55"/>
      <c r="H29" s="55"/>
      <c r="I29" s="55"/>
      <c r="J29" s="55"/>
      <c r="K29" s="103"/>
      <c r="O29" s="55" t="s">
        <v>87</v>
      </c>
      <c r="Q29" s="98">
        <v>4.9099999999999998E-2</v>
      </c>
      <c r="S29" s="55"/>
      <c r="T29" s="55"/>
      <c r="U29" s="55"/>
      <c r="V29" s="55"/>
      <c r="W29" s="55"/>
      <c r="X29" s="55"/>
    </row>
    <row r="30" spans="1:27">
      <c r="A30" s="55" t="s">
        <v>88</v>
      </c>
      <c r="C30" s="98">
        <v>5.0200000000000002E-2</v>
      </c>
      <c r="E30" s="55"/>
      <c r="F30" s="55"/>
      <c r="G30" s="55"/>
      <c r="H30" s="55"/>
      <c r="I30" s="55"/>
      <c r="J30" s="55"/>
      <c r="K30" s="103"/>
      <c r="O30" s="55" t="s">
        <v>88</v>
      </c>
      <c r="Q30" s="98">
        <v>4.7600000000000003E-2</v>
      </c>
      <c r="S30" s="55"/>
      <c r="T30" s="55"/>
      <c r="U30" s="55"/>
      <c r="V30" s="55"/>
      <c r="W30" s="55"/>
      <c r="X30" s="55"/>
    </row>
    <row r="31" spans="1:27">
      <c r="A31" s="55" t="s">
        <v>89</v>
      </c>
      <c r="C31" s="98">
        <v>5.1299999999999998E-2</v>
      </c>
      <c r="E31" s="55"/>
      <c r="F31" s="55"/>
      <c r="G31" s="55"/>
      <c r="H31" s="55"/>
      <c r="I31" s="55"/>
      <c r="J31" s="55"/>
      <c r="K31" s="103"/>
      <c r="O31" s="55" t="s">
        <v>89</v>
      </c>
      <c r="Q31" s="98">
        <v>4.65E-2</v>
      </c>
      <c r="S31" s="55"/>
      <c r="T31" s="55"/>
      <c r="U31" s="55"/>
      <c r="V31" s="55"/>
      <c r="W31" s="55"/>
      <c r="X31" s="55"/>
    </row>
    <row r="32" spans="1:27">
      <c r="A32" s="55" t="s">
        <v>419</v>
      </c>
      <c r="C32" s="98">
        <v>5.11E-2</v>
      </c>
      <c r="E32" s="55"/>
      <c r="F32" s="55"/>
      <c r="G32" s="55"/>
      <c r="H32" s="55"/>
      <c r="I32" s="55"/>
      <c r="J32" s="55"/>
      <c r="K32" s="103"/>
      <c r="O32" s="55" t="s">
        <v>419</v>
      </c>
      <c r="Q32" s="98">
        <v>4.5499999999999999E-2</v>
      </c>
      <c r="S32" s="55"/>
      <c r="T32" s="55"/>
      <c r="U32" s="55"/>
      <c r="V32" s="55"/>
      <c r="W32" s="55"/>
      <c r="X32" s="55"/>
    </row>
    <row r="33" spans="1:27">
      <c r="A33" s="55" t="s">
        <v>420</v>
      </c>
      <c r="C33" s="98">
        <v>4.9700000000000001E-2</v>
      </c>
      <c r="E33" s="55"/>
      <c r="F33" s="55"/>
      <c r="G33" s="55"/>
      <c r="H33" s="55"/>
      <c r="I33" s="55"/>
      <c r="J33" s="55"/>
      <c r="K33" s="103"/>
      <c r="O33" s="55" t="s">
        <v>420</v>
      </c>
      <c r="Q33" s="98">
        <v>4.4699999999999997E-2</v>
      </c>
      <c r="S33" s="55"/>
      <c r="T33" s="55"/>
      <c r="U33" s="55"/>
      <c r="V33" s="55"/>
      <c r="W33" s="55"/>
      <c r="X33" s="55"/>
    </row>
    <row r="34" spans="1:27">
      <c r="A34" s="55" t="s">
        <v>421</v>
      </c>
      <c r="C34" s="98">
        <v>4.9099999999999998E-2</v>
      </c>
      <c r="E34" s="55"/>
      <c r="F34" s="55"/>
      <c r="G34" s="55"/>
      <c r="H34" s="55"/>
      <c r="I34" s="55"/>
      <c r="J34" s="55"/>
      <c r="K34" s="103"/>
      <c r="O34" s="55" t="s">
        <v>421</v>
      </c>
      <c r="Q34" s="98">
        <v>4.3099999999999999E-2</v>
      </c>
      <c r="S34" s="55"/>
      <c r="T34" s="55"/>
      <c r="U34" s="55"/>
      <c r="V34" s="55"/>
      <c r="W34" s="55"/>
      <c r="X34" s="55"/>
    </row>
    <row r="35" spans="1:27">
      <c r="A35" s="55" t="s">
        <v>422</v>
      </c>
      <c r="C35" s="98">
        <v>4.8500000000000001E-2</v>
      </c>
      <c r="E35" s="55"/>
      <c r="F35" s="55"/>
      <c r="G35" s="55"/>
      <c r="H35" s="55"/>
      <c r="I35" s="55"/>
      <c r="J35" s="55"/>
      <c r="K35" s="103"/>
      <c r="O35" s="55" t="s">
        <v>422</v>
      </c>
      <c r="Q35" s="98">
        <v>4.1300000000000003E-2</v>
      </c>
      <c r="S35" s="55"/>
      <c r="T35" s="55"/>
      <c r="U35" s="55"/>
      <c r="V35" s="55"/>
      <c r="W35" s="55"/>
      <c r="X35" s="55"/>
    </row>
    <row r="36" spans="1:27">
      <c r="A36" s="55" t="s">
        <v>423</v>
      </c>
      <c r="C36" s="98">
        <v>4.8800000000000003E-2</v>
      </c>
      <c r="E36" s="55"/>
      <c r="F36" s="55"/>
      <c r="G36" s="55"/>
      <c r="H36" s="55"/>
      <c r="I36" s="55"/>
      <c r="J36" s="55"/>
      <c r="K36" s="103"/>
      <c r="O36" s="55" t="s">
        <v>423</v>
      </c>
      <c r="Q36" s="98">
        <v>3.6299999999999999E-2</v>
      </c>
      <c r="S36" s="55"/>
      <c r="T36" s="55"/>
      <c r="U36" s="55"/>
      <c r="V36" s="55"/>
      <c r="W36" s="55"/>
      <c r="X36" s="55"/>
    </row>
    <row r="37" spans="1:27">
      <c r="A37" s="55" t="s">
        <v>424</v>
      </c>
      <c r="C37" s="98">
        <v>4.8099999999999997E-2</v>
      </c>
      <c r="E37" s="55"/>
      <c r="F37" s="55"/>
      <c r="G37" s="55"/>
      <c r="H37" s="55"/>
      <c r="I37" s="55"/>
      <c r="J37" s="55"/>
      <c r="K37" s="103"/>
      <c r="O37" s="55" t="s">
        <v>424</v>
      </c>
      <c r="Q37" s="98">
        <v>3.7100000000000001E-2</v>
      </c>
      <c r="S37" s="55"/>
      <c r="T37" s="55"/>
      <c r="U37" s="55"/>
      <c r="V37" s="55"/>
      <c r="W37" s="55"/>
      <c r="X37" s="55"/>
    </row>
    <row r="38" spans="1:27">
      <c r="A38" s="55" t="s">
        <v>425</v>
      </c>
      <c r="C38" s="98">
        <v>4.5400000000000003E-2</v>
      </c>
      <c r="E38" s="55"/>
      <c r="F38" s="55"/>
      <c r="G38" s="55"/>
      <c r="H38" s="55"/>
      <c r="I38" s="55"/>
      <c r="J38" s="55"/>
      <c r="K38" s="103"/>
      <c r="O38" s="55" t="s">
        <v>425</v>
      </c>
      <c r="Q38" s="98">
        <v>3.7199999999999997E-2</v>
      </c>
      <c r="S38" s="55"/>
      <c r="T38" s="55"/>
      <c r="U38" s="55"/>
      <c r="V38" s="55"/>
      <c r="W38" s="55"/>
      <c r="X38" s="55"/>
    </row>
    <row r="39" spans="1:27">
      <c r="A39" s="55" t="s">
        <v>426</v>
      </c>
      <c r="C39" s="98">
        <v>4.4200000000000003E-2</v>
      </c>
      <c r="E39" s="55"/>
      <c r="F39" s="55"/>
      <c r="G39" s="55"/>
      <c r="H39" s="55"/>
      <c r="I39" s="55"/>
      <c r="J39" s="55"/>
      <c r="K39" s="103"/>
      <c r="O39" s="55" t="s">
        <v>426</v>
      </c>
      <c r="Q39" s="98">
        <v>3.7600000000000001E-2</v>
      </c>
      <c r="S39" s="55"/>
      <c r="T39" s="55"/>
      <c r="U39" s="55"/>
      <c r="V39" s="55"/>
      <c r="W39" s="55"/>
      <c r="X39" s="55"/>
    </row>
    <row r="40" spans="1:27">
      <c r="A40" s="55" t="s">
        <v>427</v>
      </c>
      <c r="C40" s="98">
        <v>4.5600000000000002E-2</v>
      </c>
      <c r="E40" s="98">
        <f>AVERAGE(C29:C40)</f>
        <v>4.8549999999999989E-2</v>
      </c>
      <c r="F40" s="55"/>
      <c r="G40" s="98">
        <f>AVERAGE(C25:C37)</f>
        <v>4.9983333333333331E-2</v>
      </c>
      <c r="H40" s="55"/>
      <c r="I40" s="98">
        <f>AVERAGE(C22:C34)</f>
        <v>5.1225E-2</v>
      </c>
      <c r="J40" s="55"/>
      <c r="K40" s="98">
        <f>AVERAGE(C19:C31)</f>
        <v>5.3225000000000001E-2</v>
      </c>
      <c r="M40" s="98">
        <f>AVERAGE(C16:C27)</f>
        <v>5.565833333333333E-2</v>
      </c>
      <c r="O40" s="55" t="s">
        <v>427</v>
      </c>
      <c r="Q40" s="98">
        <v>3.73E-2</v>
      </c>
      <c r="S40" s="98">
        <f>AVERAGE(Q29:Q40)</f>
        <v>4.1941666666666676E-2</v>
      </c>
      <c r="T40" s="55"/>
      <c r="U40" s="98">
        <f>AVERAGE(Q25:Q37)</f>
        <v>4.498333333333334E-2</v>
      </c>
      <c r="V40" s="55"/>
      <c r="W40" s="98">
        <f>AVERAGE(Q22:Q34)</f>
        <v>4.7133333333333333E-2</v>
      </c>
      <c r="X40" s="55"/>
      <c r="Y40" s="98">
        <f>AVERAGE(Q19:Q31)</f>
        <v>4.769166666666666E-2</v>
      </c>
      <c r="AA40" s="98">
        <f>AVERAGE(Q16:Q27)</f>
        <v>4.6691666666666666E-2</v>
      </c>
    </row>
    <row r="41" spans="1:27">
      <c r="A41" s="104">
        <v>2013</v>
      </c>
      <c r="C41" s="98"/>
      <c r="E41" s="55"/>
      <c r="F41" s="55"/>
      <c r="G41" s="55"/>
      <c r="H41" s="55"/>
      <c r="I41" s="55"/>
      <c r="J41" s="55"/>
      <c r="K41" s="103"/>
      <c r="O41" s="104">
        <v>2020</v>
      </c>
      <c r="Q41" s="98"/>
      <c r="S41" s="55"/>
      <c r="T41" s="55"/>
      <c r="U41" s="55"/>
      <c r="V41" s="55"/>
      <c r="W41" s="55"/>
      <c r="X41" s="55"/>
    </row>
    <row r="42" spans="1:27">
      <c r="A42" s="55" t="s">
        <v>87</v>
      </c>
      <c r="C42" s="98">
        <v>4.6600000000000003E-2</v>
      </c>
      <c r="E42" s="55"/>
      <c r="F42" s="55"/>
      <c r="G42" s="55"/>
      <c r="H42" s="55"/>
      <c r="I42" s="55"/>
      <c r="J42" s="55"/>
      <c r="K42" s="103"/>
      <c r="O42" s="55" t="s">
        <v>87</v>
      </c>
      <c r="Q42" s="98">
        <v>3.5999999999999997E-2</v>
      </c>
      <c r="S42" s="55"/>
      <c r="T42" s="55"/>
      <c r="U42" s="55"/>
      <c r="V42" s="55"/>
      <c r="W42" s="55"/>
      <c r="X42" s="55"/>
    </row>
    <row r="43" spans="1:27">
      <c r="A43" s="55" t="s">
        <v>88</v>
      </c>
      <c r="C43" s="98">
        <v>4.7399999999999998E-2</v>
      </c>
      <c r="E43" s="55"/>
      <c r="F43" s="55"/>
      <c r="G43" s="55"/>
      <c r="H43" s="55"/>
      <c r="I43" s="55"/>
      <c r="J43" s="55"/>
      <c r="K43" s="103"/>
      <c r="O43" s="55" t="s">
        <v>88</v>
      </c>
      <c r="Q43" s="98">
        <v>3.4200000000000001E-2</v>
      </c>
      <c r="S43" s="55"/>
      <c r="T43" s="55"/>
      <c r="U43" s="55"/>
      <c r="V43" s="55"/>
      <c r="W43" s="55"/>
      <c r="X43" s="55"/>
    </row>
    <row r="44" spans="1:27">
      <c r="A44" s="55" t="s">
        <v>89</v>
      </c>
      <c r="C44" s="98">
        <v>4.7199999999999999E-2</v>
      </c>
      <c r="E44" s="55"/>
      <c r="F44" s="55"/>
      <c r="G44" s="55"/>
      <c r="H44" s="55"/>
      <c r="I44" s="55"/>
      <c r="J44" s="55"/>
      <c r="K44" s="103"/>
      <c r="O44" s="55" t="s">
        <v>89</v>
      </c>
      <c r="Q44" s="98">
        <v>3.9600000000000003E-2</v>
      </c>
      <c r="S44" s="55"/>
      <c r="T44" s="55"/>
      <c r="U44" s="55"/>
      <c r="V44" s="55"/>
      <c r="W44" s="55"/>
      <c r="X44" s="55"/>
    </row>
    <row r="45" spans="1:27">
      <c r="A45" s="55" t="s">
        <v>419</v>
      </c>
      <c r="C45" s="98">
        <v>4.4900000000000002E-2</v>
      </c>
      <c r="E45" s="55"/>
      <c r="F45" s="55"/>
      <c r="G45" s="55"/>
      <c r="H45" s="55"/>
      <c r="I45" s="55"/>
      <c r="J45" s="55"/>
      <c r="K45" s="103"/>
      <c r="O45" s="55" t="s">
        <v>419</v>
      </c>
      <c r="Q45" s="98">
        <v>3.8199999999999998E-2</v>
      </c>
      <c r="S45" s="55"/>
      <c r="T45" s="55"/>
      <c r="U45" s="55"/>
      <c r="V45" s="55"/>
      <c r="W45" s="55"/>
      <c r="X45" s="55"/>
    </row>
    <row r="46" spans="1:27">
      <c r="A46" s="55" t="s">
        <v>420</v>
      </c>
      <c r="C46" s="98">
        <v>4.65E-2</v>
      </c>
      <c r="E46" s="55"/>
      <c r="F46" s="55"/>
      <c r="G46" s="55"/>
      <c r="H46" s="55"/>
      <c r="I46" s="55"/>
      <c r="J46" s="55"/>
      <c r="K46" s="103"/>
      <c r="O46" s="55" t="s">
        <v>420</v>
      </c>
      <c r="Q46" s="98">
        <v>3.6299999999999999E-2</v>
      </c>
      <c r="S46" s="55"/>
      <c r="T46" s="55"/>
      <c r="U46" s="55"/>
      <c r="V46" s="55"/>
      <c r="W46" s="55"/>
      <c r="X46" s="55"/>
    </row>
    <row r="47" spans="1:27">
      <c r="A47" s="55" t="s">
        <v>421</v>
      </c>
      <c r="C47" s="98">
        <v>5.0799999999999998E-2</v>
      </c>
      <c r="E47" s="55"/>
      <c r="F47" s="55"/>
      <c r="G47" s="55"/>
      <c r="H47" s="55"/>
      <c r="I47" s="55"/>
      <c r="J47" s="55"/>
      <c r="K47" s="103"/>
      <c r="O47" s="55" t="s">
        <v>421</v>
      </c>
      <c r="Q47" s="98">
        <v>3.44E-2</v>
      </c>
      <c r="S47" s="55"/>
      <c r="T47" s="55"/>
      <c r="U47" s="55"/>
      <c r="V47" s="55"/>
      <c r="W47" s="55"/>
      <c r="X47" s="55"/>
    </row>
    <row r="48" spans="1:27">
      <c r="A48" s="55" t="s">
        <v>422</v>
      </c>
      <c r="C48" s="98">
        <v>5.21E-2</v>
      </c>
      <c r="E48" s="55"/>
      <c r="F48" s="55"/>
      <c r="G48" s="55"/>
      <c r="H48" s="55"/>
      <c r="I48" s="55"/>
      <c r="J48" s="55"/>
      <c r="K48" s="103"/>
      <c r="O48" s="55" t="s">
        <v>422</v>
      </c>
      <c r="Q48" s="98">
        <v>3.09E-2</v>
      </c>
      <c r="S48" s="55"/>
      <c r="T48" s="55"/>
      <c r="U48" s="55"/>
      <c r="V48" s="55"/>
      <c r="W48" s="55"/>
      <c r="X48" s="55"/>
    </row>
    <row r="49" spans="1:27">
      <c r="A49" s="55" t="s">
        <v>423</v>
      </c>
      <c r="C49" s="98">
        <v>5.28E-2</v>
      </c>
      <c r="E49" s="55"/>
      <c r="F49" s="55"/>
      <c r="G49" s="55"/>
      <c r="H49" s="55"/>
      <c r="I49" s="55"/>
      <c r="J49" s="55"/>
      <c r="K49" s="103"/>
      <c r="O49" s="55" t="s">
        <v>423</v>
      </c>
      <c r="Q49" s="98">
        <v>3.0599999999999999E-2</v>
      </c>
      <c r="S49" s="55"/>
      <c r="T49" s="55"/>
      <c r="U49" s="55"/>
      <c r="V49" s="55"/>
      <c r="W49" s="55"/>
      <c r="X49" s="55"/>
    </row>
    <row r="50" spans="1:27">
      <c r="A50" s="55" t="s">
        <v>424</v>
      </c>
      <c r="C50" s="98">
        <v>5.3100000000000001E-2</v>
      </c>
      <c r="E50" s="55"/>
      <c r="F50" s="55"/>
      <c r="G50" s="55"/>
      <c r="H50" s="55"/>
      <c r="I50" s="55"/>
      <c r="J50" s="55"/>
      <c r="K50" s="103"/>
      <c r="O50" s="55" t="s">
        <v>424</v>
      </c>
      <c r="Q50" s="98">
        <v>3.1699999999999999E-2</v>
      </c>
      <c r="S50" s="55"/>
      <c r="T50" s="55"/>
      <c r="U50" s="55"/>
      <c r="V50" s="55"/>
      <c r="W50" s="55"/>
      <c r="X50" s="55"/>
    </row>
    <row r="51" spans="1:27">
      <c r="A51" s="55" t="s">
        <v>425</v>
      </c>
      <c r="C51" s="98">
        <v>5.1700000000000003E-2</v>
      </c>
      <c r="E51" s="55"/>
      <c r="F51" s="55"/>
      <c r="G51" s="55"/>
      <c r="H51" s="55"/>
      <c r="I51" s="55"/>
      <c r="J51" s="55"/>
      <c r="K51" s="103"/>
      <c r="O51" s="55" t="s">
        <v>425</v>
      </c>
      <c r="Q51" s="98">
        <v>3.27E-2</v>
      </c>
      <c r="S51" s="55"/>
      <c r="T51" s="55"/>
      <c r="U51" s="55"/>
      <c r="V51" s="55"/>
      <c r="W51" s="55"/>
      <c r="X51" s="55"/>
    </row>
    <row r="52" spans="1:27">
      <c r="A52" s="55" t="s">
        <v>426</v>
      </c>
      <c r="C52" s="98">
        <v>5.2400000000000002E-2</v>
      </c>
      <c r="E52" s="55"/>
      <c r="F52" s="55"/>
      <c r="G52" s="55"/>
      <c r="H52" s="55"/>
      <c r="I52" s="55"/>
      <c r="J52" s="55"/>
      <c r="K52" s="103"/>
      <c r="O52" s="55" t="s">
        <v>426</v>
      </c>
      <c r="Q52" s="98">
        <v>3.1699999999999999E-2</v>
      </c>
      <c r="S52" s="55"/>
      <c r="T52" s="55"/>
      <c r="U52" s="55"/>
      <c r="V52" s="55"/>
      <c r="W52" s="55"/>
      <c r="X52" s="55"/>
    </row>
    <row r="53" spans="1:27">
      <c r="A53" s="55" t="s">
        <v>427</v>
      </c>
      <c r="C53" s="98">
        <v>5.2499999999999998E-2</v>
      </c>
      <c r="E53" s="98">
        <f>AVERAGE(C42:C53)</f>
        <v>4.9833333333333334E-2</v>
      </c>
      <c r="F53" s="55"/>
      <c r="G53" s="98">
        <f>AVERAGE(C38:C50)</f>
        <v>4.8050000000000002E-2</v>
      </c>
      <c r="H53" s="55"/>
      <c r="I53" s="98">
        <f>AVERAGE(C35:C47)</f>
        <v>4.6999999999999993E-2</v>
      </c>
      <c r="J53" s="55"/>
      <c r="K53" s="98">
        <f>AVERAGE(C32:C44)</f>
        <v>4.7641666666666665E-2</v>
      </c>
      <c r="L53" s="55"/>
      <c r="M53" s="98">
        <f>AVERAGE(C29:C40)</f>
        <v>4.8549999999999989E-2</v>
      </c>
      <c r="O53" s="55" t="s">
        <v>427</v>
      </c>
      <c r="Q53" s="98">
        <v>3.0499999999999999E-2</v>
      </c>
      <c r="S53" s="98">
        <f>AVERAGE(Q42:Q53)</f>
        <v>3.3900000000000007E-2</v>
      </c>
      <c r="T53" s="55"/>
      <c r="U53" s="98">
        <f>AVERAGE(Q38:Q50)</f>
        <v>3.5333333333333335E-2</v>
      </c>
      <c r="V53" s="55"/>
      <c r="W53" s="98">
        <f>AVERAGE(Q35:Q47)</f>
        <v>3.7124999999999998E-2</v>
      </c>
      <c r="X53" s="55"/>
      <c r="Y53" s="98">
        <f>AVERAGE(Q32:Q44)</f>
        <v>3.9158333333333337E-2</v>
      </c>
      <c r="Z53" s="55"/>
      <c r="AA53" s="98">
        <f>AVERAGE(Q29:Q40)</f>
        <v>4.1941666666666676E-2</v>
      </c>
    </row>
    <row r="54" spans="1:27">
      <c r="A54" s="104">
        <v>2014</v>
      </c>
      <c r="C54" s="98"/>
      <c r="E54" s="55"/>
      <c r="F54" s="55"/>
      <c r="G54" s="55"/>
      <c r="H54" s="55"/>
      <c r="I54" s="55"/>
      <c r="J54" s="55"/>
      <c r="K54" s="103"/>
      <c r="O54" s="104">
        <v>2021</v>
      </c>
      <c r="Q54" s="98"/>
      <c r="S54" s="98"/>
      <c r="T54" s="55"/>
      <c r="U54" s="98"/>
      <c r="V54" s="55"/>
      <c r="W54" s="98"/>
      <c r="X54" s="55"/>
      <c r="Y54" s="105"/>
    </row>
    <row r="55" spans="1:27">
      <c r="A55" s="55" t="s">
        <v>87</v>
      </c>
      <c r="C55" s="98">
        <v>5.0900000000000001E-2</v>
      </c>
      <c r="E55" s="55"/>
      <c r="F55" s="55"/>
      <c r="G55" s="55"/>
      <c r="H55" s="55"/>
      <c r="I55" s="55"/>
      <c r="J55" s="55"/>
      <c r="K55" s="103"/>
      <c r="O55" s="55" t="s">
        <v>87</v>
      </c>
      <c r="Q55" s="98">
        <v>3.1800000000000002E-2</v>
      </c>
      <c r="S55" s="98"/>
      <c r="T55" s="55"/>
      <c r="U55" s="98"/>
      <c r="V55" s="55"/>
      <c r="W55" s="98"/>
      <c r="X55" s="55"/>
      <c r="Y55" s="105"/>
    </row>
    <row r="56" spans="1:27">
      <c r="A56" s="55" t="s">
        <v>88</v>
      </c>
      <c r="C56" s="98">
        <v>5.0099999999999999E-2</v>
      </c>
      <c r="E56" s="55"/>
      <c r="F56" s="55"/>
      <c r="G56" s="55"/>
      <c r="H56" s="55"/>
      <c r="I56" s="55"/>
      <c r="J56" s="55"/>
      <c r="K56" s="103"/>
      <c r="O56" s="55" t="s">
        <v>88</v>
      </c>
      <c r="Q56" s="98">
        <v>3.3700000000000001E-2</v>
      </c>
      <c r="S56" s="98"/>
      <c r="T56" s="55"/>
      <c r="U56" s="98"/>
      <c r="V56" s="55"/>
      <c r="W56" s="98"/>
      <c r="X56" s="55"/>
      <c r="Y56" s="105"/>
    </row>
    <row r="57" spans="1:27">
      <c r="A57" s="55" t="s">
        <v>89</v>
      </c>
      <c r="C57" s="98">
        <v>0.05</v>
      </c>
      <c r="E57" s="55"/>
      <c r="F57" s="55"/>
      <c r="G57" s="55"/>
      <c r="H57" s="55"/>
      <c r="I57" s="55"/>
      <c r="J57" s="55"/>
      <c r="K57" s="103"/>
      <c r="O57" s="55" t="s">
        <v>89</v>
      </c>
      <c r="Q57" s="98">
        <v>3.7199999999999997E-2</v>
      </c>
      <c r="S57" s="98"/>
      <c r="T57" s="55"/>
      <c r="U57" s="98"/>
      <c r="V57" s="55"/>
      <c r="W57" s="98"/>
      <c r="X57" s="55"/>
      <c r="Y57" s="105"/>
    </row>
    <row r="58" spans="1:27">
      <c r="A58" s="55" t="s">
        <v>419</v>
      </c>
      <c r="C58" s="98">
        <v>4.8500000000000001E-2</v>
      </c>
      <c r="E58" s="55"/>
      <c r="F58" s="55"/>
      <c r="G58" s="55"/>
      <c r="H58" s="55"/>
      <c r="I58" s="55"/>
      <c r="J58" s="55"/>
      <c r="K58" s="103"/>
      <c r="O58" s="55" t="s">
        <v>419</v>
      </c>
      <c r="Q58" s="98">
        <v>3.5700000000000003E-2</v>
      </c>
      <c r="S58" s="98"/>
      <c r="T58" s="55"/>
      <c r="U58" s="98"/>
      <c r="V58" s="55"/>
      <c r="W58" s="98"/>
      <c r="X58" s="55"/>
      <c r="Y58" s="105"/>
    </row>
    <row r="59" spans="1:27">
      <c r="A59" s="55" t="s">
        <v>420</v>
      </c>
      <c r="C59" s="98">
        <v>4.6899999999999997E-2</v>
      </c>
      <c r="E59" s="55"/>
      <c r="F59" s="55"/>
      <c r="G59" s="55"/>
      <c r="H59" s="55"/>
      <c r="I59" s="55"/>
      <c r="J59" s="55"/>
      <c r="K59" s="103"/>
      <c r="O59" s="55" t="s">
        <v>420</v>
      </c>
      <c r="Q59" s="98">
        <v>3.5799999999999998E-2</v>
      </c>
      <c r="S59" s="98"/>
      <c r="T59" s="55"/>
      <c r="U59" s="98"/>
      <c r="V59" s="55"/>
      <c r="W59" s="98"/>
      <c r="X59" s="55"/>
      <c r="Y59" s="105"/>
    </row>
    <row r="60" spans="1:27">
      <c r="A60" s="55" t="s">
        <v>421</v>
      </c>
      <c r="C60" s="98">
        <v>4.7300000000000002E-2</v>
      </c>
      <c r="E60" s="55"/>
      <c r="F60" s="55"/>
      <c r="G60" s="55"/>
      <c r="H60" s="55"/>
      <c r="I60" s="55"/>
      <c r="J60" s="55"/>
      <c r="K60" s="103"/>
      <c r="O60" s="55" t="s">
        <v>421</v>
      </c>
      <c r="Q60" s="98">
        <v>3.4099999999999998E-2</v>
      </c>
      <c r="S60" s="98"/>
      <c r="T60" s="55"/>
      <c r="U60" s="98"/>
      <c r="V60" s="55"/>
      <c r="W60" s="98"/>
      <c r="X60" s="55"/>
      <c r="Y60" s="105"/>
    </row>
    <row r="61" spans="1:27">
      <c r="A61" s="55" t="s">
        <v>422</v>
      </c>
      <c r="C61" s="98">
        <v>4.6600000000000003E-2</v>
      </c>
      <c r="E61" s="55"/>
      <c r="F61" s="55"/>
      <c r="G61" s="55"/>
      <c r="H61" s="55"/>
      <c r="I61" s="55"/>
      <c r="J61" s="55"/>
      <c r="K61" s="103"/>
      <c r="O61" s="55" t="s">
        <v>422</v>
      </c>
      <c r="Q61" s="98">
        <v>3.2000000000000001E-2</v>
      </c>
      <c r="S61" s="98"/>
      <c r="T61" s="55"/>
      <c r="U61" s="98"/>
      <c r="V61" s="55"/>
      <c r="W61" s="98"/>
      <c r="X61" s="55"/>
      <c r="Y61" s="105"/>
    </row>
    <row r="62" spans="1:27">
      <c r="A62" s="55" t="s">
        <v>423</v>
      </c>
      <c r="C62" s="98">
        <v>4.65E-2</v>
      </c>
      <c r="E62" s="55"/>
      <c r="F62" s="55"/>
      <c r="G62" s="55"/>
      <c r="H62" s="55"/>
      <c r="I62" s="55"/>
      <c r="J62" s="55"/>
      <c r="K62" s="103"/>
      <c r="O62" s="55" t="s">
        <v>423</v>
      </c>
      <c r="Q62" s="98">
        <v>3.1899999999999998E-2</v>
      </c>
      <c r="S62" s="98"/>
      <c r="T62" s="55"/>
      <c r="U62" s="98"/>
      <c r="V62" s="55"/>
      <c r="W62" s="98"/>
      <c r="X62" s="55"/>
      <c r="Y62" s="105"/>
    </row>
    <row r="63" spans="1:27">
      <c r="A63" s="55" t="s">
        <v>424</v>
      </c>
      <c r="C63" s="98">
        <v>4.7899999999999998E-2</v>
      </c>
      <c r="E63" s="55"/>
      <c r="F63" s="55"/>
      <c r="G63" s="55"/>
      <c r="H63" s="55"/>
      <c r="I63" s="55"/>
      <c r="J63" s="55"/>
      <c r="K63" s="103"/>
      <c r="O63" s="55" t="s">
        <v>424</v>
      </c>
      <c r="Q63" s="98">
        <v>3.1899999999999998E-2</v>
      </c>
      <c r="S63" s="98"/>
      <c r="T63" s="55"/>
      <c r="U63" s="98"/>
      <c r="V63" s="55"/>
      <c r="W63" s="98"/>
      <c r="X63" s="55"/>
      <c r="Y63" s="105"/>
    </row>
    <row r="64" spans="1:27">
      <c r="A64" s="55" t="s">
        <v>425</v>
      </c>
      <c r="C64" s="98">
        <v>4.6699999999999998E-2</v>
      </c>
      <c r="E64" s="55"/>
      <c r="F64" s="55"/>
      <c r="G64" s="55"/>
      <c r="H64" s="55"/>
      <c r="I64" s="55"/>
      <c r="J64" s="55"/>
      <c r="K64" s="103"/>
      <c r="O64" s="55" t="s">
        <v>425</v>
      </c>
      <c r="Q64" s="98">
        <v>3.32E-2</v>
      </c>
      <c r="S64" s="98"/>
      <c r="T64" s="55"/>
      <c r="U64" s="98"/>
      <c r="V64" s="55"/>
      <c r="W64" s="98"/>
      <c r="X64" s="55"/>
      <c r="Y64" s="105"/>
    </row>
    <row r="65" spans="1:27">
      <c r="A65" s="55" t="s">
        <v>426</v>
      </c>
      <c r="C65" s="98">
        <v>4.7500000000000001E-2</v>
      </c>
      <c r="E65" s="55"/>
      <c r="F65" s="55"/>
      <c r="G65" s="55"/>
      <c r="H65" s="55"/>
      <c r="I65" s="55"/>
      <c r="J65" s="55"/>
      <c r="K65" s="103"/>
      <c r="O65" s="55" t="s">
        <v>426</v>
      </c>
      <c r="Q65" s="98">
        <v>3.2500000000000001E-2</v>
      </c>
      <c r="S65" s="98"/>
      <c r="T65" s="55"/>
      <c r="U65" s="98"/>
      <c r="V65" s="55"/>
      <c r="W65" s="98"/>
      <c r="X65" s="55"/>
      <c r="Y65" s="105"/>
    </row>
    <row r="66" spans="1:27">
      <c r="A66" s="55" t="s">
        <v>427</v>
      </c>
      <c r="C66" s="98">
        <v>4.7E-2</v>
      </c>
      <c r="E66" s="98">
        <f>AVERAGE(C55:C66)</f>
        <v>4.7991666666666676E-2</v>
      </c>
      <c r="F66" s="55"/>
      <c r="G66" s="98">
        <f>AVERAGE(C51:C63)</f>
        <v>4.9274999999999992E-2</v>
      </c>
      <c r="H66" s="55"/>
      <c r="I66" s="98">
        <f>AVERAGE(C48:C60)</f>
        <v>5.0691666666666663E-2</v>
      </c>
      <c r="J66" s="55"/>
      <c r="K66" s="98">
        <f>AVERAGE(C45:C57)</f>
        <v>5.0650000000000008E-2</v>
      </c>
      <c r="L66" s="55"/>
      <c r="M66" s="98">
        <f>AVERAGE(C42:C53)</f>
        <v>4.9833333333333334E-2</v>
      </c>
      <c r="O66" s="55" t="s">
        <v>427</v>
      </c>
      <c r="Q66" s="98">
        <v>3.3599999999999998E-2</v>
      </c>
      <c r="S66" s="98">
        <f>AVERAGE(Q55:Q66)</f>
        <v>3.361666666666667E-2</v>
      </c>
      <c r="T66" s="55"/>
      <c r="U66" s="98">
        <f>AVERAGE(Q51:Q63)</f>
        <v>3.3250000000000002E-2</v>
      </c>
      <c r="V66" s="55"/>
      <c r="W66" s="98">
        <f>AVERAGE(Q48:Q60)</f>
        <v>3.3033333333333338E-2</v>
      </c>
      <c r="X66" s="55"/>
      <c r="Y66" s="98">
        <f>AVERAGE(Q45:Q57)</f>
        <v>3.3308333333333336E-2</v>
      </c>
      <c r="Z66" s="55"/>
      <c r="AA66" s="98">
        <f>AVERAGE(Q42:Q53)</f>
        <v>3.3900000000000007E-2</v>
      </c>
    </row>
    <row r="67" spans="1:27">
      <c r="A67" s="104">
        <v>2015</v>
      </c>
      <c r="C67" s="98"/>
      <c r="E67" s="55"/>
      <c r="F67" s="55"/>
      <c r="G67" s="55"/>
      <c r="H67" s="55"/>
      <c r="I67" s="55"/>
      <c r="J67" s="55"/>
      <c r="K67" s="103"/>
      <c r="O67" s="104">
        <v>2022</v>
      </c>
    </row>
    <row r="68" spans="1:27">
      <c r="A68" s="55" t="s">
        <v>87</v>
      </c>
      <c r="C68" s="98">
        <v>4.3900000000000002E-2</v>
      </c>
      <c r="E68" s="55"/>
      <c r="F68" s="55"/>
      <c r="G68" s="55"/>
      <c r="H68" s="55"/>
      <c r="I68" s="55"/>
      <c r="J68" s="55"/>
      <c r="K68" s="103"/>
      <c r="O68" s="55" t="s">
        <v>87</v>
      </c>
      <c r="Q68" s="98">
        <v>3.5700000000000003E-2</v>
      </c>
    </row>
    <row r="69" spans="1:27">
      <c r="A69" s="55" t="s">
        <v>88</v>
      </c>
      <c r="C69" s="98">
        <v>4.4400000000000002E-2</v>
      </c>
      <c r="E69" s="55"/>
      <c r="F69" s="55"/>
      <c r="G69" s="55"/>
      <c r="H69" s="55"/>
      <c r="I69" s="55"/>
      <c r="J69" s="55"/>
      <c r="K69" s="103"/>
      <c r="O69" s="55" t="s">
        <v>88</v>
      </c>
      <c r="Q69" s="98">
        <v>3.95E-2</v>
      </c>
    </row>
    <row r="70" spans="1:27">
      <c r="A70" s="55" t="s">
        <v>89</v>
      </c>
      <c r="C70" s="98">
        <v>4.5100000000000001E-2</v>
      </c>
      <c r="E70" s="55"/>
      <c r="F70" s="55"/>
      <c r="G70" s="55"/>
      <c r="H70" s="55"/>
      <c r="I70" s="55"/>
      <c r="J70" s="55"/>
      <c r="K70" s="103"/>
      <c r="O70" s="55" t="s">
        <v>89</v>
      </c>
      <c r="Q70" s="98">
        <v>4.2799999999999998E-2</v>
      </c>
    </row>
    <row r="71" spans="1:27">
      <c r="A71" s="55" t="s">
        <v>419</v>
      </c>
      <c r="C71" s="98">
        <v>4.5100000000000001E-2</v>
      </c>
      <c r="E71" s="55"/>
      <c r="F71" s="55"/>
      <c r="G71" s="55"/>
      <c r="H71" s="55"/>
      <c r="I71" s="55"/>
      <c r="J71" s="55"/>
      <c r="K71" s="103"/>
      <c r="O71" s="55" t="s">
        <v>419</v>
      </c>
      <c r="Q71" s="98">
        <v>4.6100000000000002E-2</v>
      </c>
    </row>
    <row r="72" spans="1:27">
      <c r="A72" s="55" t="s">
        <v>420</v>
      </c>
      <c r="C72" s="98">
        <v>4.9099999999999998E-2</v>
      </c>
      <c r="E72" s="55"/>
      <c r="F72" s="55"/>
      <c r="G72" s="55"/>
      <c r="H72" s="55"/>
      <c r="I72" s="55"/>
      <c r="J72" s="55"/>
      <c r="K72" s="103"/>
      <c r="O72" s="55" t="s">
        <v>420</v>
      </c>
      <c r="Q72" s="98">
        <v>5.0700000000000002E-2</v>
      </c>
    </row>
    <row r="73" spans="1:27">
      <c r="A73" s="55" t="s">
        <v>421</v>
      </c>
      <c r="C73" s="98">
        <v>5.1299999999999998E-2</v>
      </c>
      <c r="E73" s="55"/>
      <c r="F73" s="55"/>
      <c r="G73" s="55"/>
      <c r="H73" s="55"/>
      <c r="I73" s="55"/>
      <c r="J73" s="55"/>
      <c r="K73" s="103"/>
      <c r="O73" s="55" t="s">
        <v>421</v>
      </c>
      <c r="Q73" s="98">
        <v>5.2200000000000003E-2</v>
      </c>
    </row>
    <row r="74" spans="1:27">
      <c r="A74" s="55" t="s">
        <v>422</v>
      </c>
      <c r="C74" s="98">
        <v>5.2200000000000003E-2</v>
      </c>
      <c r="E74" s="55"/>
      <c r="F74" s="55"/>
      <c r="G74" s="55"/>
      <c r="H74" s="55"/>
      <c r="I74" s="55"/>
      <c r="J74" s="55"/>
      <c r="K74" s="103"/>
      <c r="O74" s="55" t="s">
        <v>422</v>
      </c>
      <c r="Q74" s="98">
        <v>5.1499999999999997E-2</v>
      </c>
    </row>
    <row r="75" spans="1:27">
      <c r="A75" s="55" t="s">
        <v>423</v>
      </c>
      <c r="C75" s="98">
        <v>5.2299999999999999E-2</v>
      </c>
      <c r="E75" s="55"/>
      <c r="F75" s="55"/>
      <c r="G75" s="55"/>
      <c r="H75" s="55"/>
      <c r="I75" s="55"/>
      <c r="J75" s="55"/>
      <c r="K75" s="103"/>
      <c r="O75" s="55" t="s">
        <v>423</v>
      </c>
      <c r="Q75" s="98">
        <v>5.0900000000000001E-2</v>
      </c>
      <c r="Y75" s="55"/>
      <c r="Z75" s="55"/>
    </row>
    <row r="76" spans="1:27">
      <c r="A76" s="55" t="s">
        <v>424</v>
      </c>
      <c r="C76" s="98">
        <v>5.4199999999999998E-2</v>
      </c>
      <c r="E76" s="55"/>
      <c r="F76" s="55"/>
      <c r="G76" s="55"/>
      <c r="H76" s="55"/>
      <c r="I76" s="55"/>
      <c r="J76" s="55"/>
      <c r="K76" s="103"/>
      <c r="O76" s="55" t="s">
        <v>424</v>
      </c>
      <c r="Q76" s="98">
        <v>5.6099999999999997E-2</v>
      </c>
      <c r="Y76" s="55"/>
      <c r="Z76" s="55"/>
    </row>
    <row r="77" spans="1:27">
      <c r="A77" s="55" t="s">
        <v>425</v>
      </c>
      <c r="C77" s="98">
        <v>5.4699999999999999E-2</v>
      </c>
      <c r="E77" s="55"/>
      <c r="F77" s="55"/>
      <c r="G77" s="55"/>
      <c r="H77" s="55"/>
      <c r="I77" s="55"/>
      <c r="J77" s="55"/>
      <c r="K77" s="103"/>
      <c r="O77" s="55" t="s">
        <v>425</v>
      </c>
      <c r="Q77" s="98">
        <v>6.1800000000000001E-2</v>
      </c>
      <c r="Y77" s="55"/>
      <c r="Z77" s="55"/>
    </row>
    <row r="78" spans="1:27">
      <c r="A78" s="55" t="s">
        <v>426</v>
      </c>
      <c r="C78" s="98">
        <v>5.57E-2</v>
      </c>
      <c r="E78" s="55"/>
      <c r="F78" s="55"/>
      <c r="G78" s="55"/>
      <c r="H78" s="55"/>
      <c r="I78" s="55"/>
      <c r="J78" s="55"/>
      <c r="K78" s="103"/>
      <c r="O78" s="55" t="s">
        <v>426</v>
      </c>
      <c r="Q78" s="98">
        <v>6.0499999999999998E-2</v>
      </c>
      <c r="Y78" s="55"/>
      <c r="Z78" s="55"/>
    </row>
    <row r="79" spans="1:27">
      <c r="A79" s="55" t="s">
        <v>427</v>
      </c>
      <c r="C79" s="98">
        <v>5.5500000000000001E-2</v>
      </c>
      <c r="E79" s="98">
        <f>AVERAGE(C68:C79)</f>
        <v>5.0291666666666672E-2</v>
      </c>
      <c r="F79" s="55"/>
      <c r="G79" s="98">
        <f>AVERAGE(C64:C76)</f>
        <v>4.8233333333333329E-2</v>
      </c>
      <c r="H79" s="55"/>
      <c r="I79" s="98">
        <f>AVERAGE(C61:C73)</f>
        <v>4.6758333333333339E-2</v>
      </c>
      <c r="J79" s="55"/>
      <c r="K79" s="98">
        <f>AVERAGE(C58:C70)</f>
        <v>4.6525000000000004E-2</v>
      </c>
      <c r="L79" s="55"/>
      <c r="M79" s="98">
        <f>AVERAGE(C55:C66)</f>
        <v>4.7991666666666676E-2</v>
      </c>
      <c r="O79" s="55" t="s">
        <v>427</v>
      </c>
      <c r="Q79" s="98">
        <v>5.57E-2</v>
      </c>
      <c r="S79" s="98">
        <f>AVERAGE(Q68:Q79)</f>
        <v>5.0291666666666672E-2</v>
      </c>
      <c r="T79" s="55"/>
      <c r="U79" s="98">
        <f>AVERAGE(Q64:Q76)</f>
        <v>4.3733333333333339E-2</v>
      </c>
      <c r="V79" s="55"/>
      <c r="W79" s="98">
        <f>AVERAGE(Q61:Q73)</f>
        <v>3.8508333333333332E-2</v>
      </c>
      <c r="X79" s="55"/>
      <c r="Y79" s="98">
        <f>AVERAGE(Q58:Q70)</f>
        <v>3.4891666666666668E-2</v>
      </c>
      <c r="Z79" s="55"/>
      <c r="AA79" s="98">
        <f>AVERAGE(Q55:Q66)</f>
        <v>3.361666666666667E-2</v>
      </c>
    </row>
    <row r="80" spans="1:27">
      <c r="A80" s="104">
        <v>2016</v>
      </c>
      <c r="C80" s="98"/>
      <c r="E80" s="98"/>
      <c r="F80" s="55"/>
      <c r="G80" s="98"/>
      <c r="H80" s="55"/>
      <c r="I80" s="98"/>
      <c r="J80" s="55"/>
      <c r="K80" s="99"/>
      <c r="O80" s="104">
        <v>2023</v>
      </c>
    </row>
    <row r="81" spans="1:27">
      <c r="A81" s="55" t="s">
        <v>87</v>
      </c>
      <c r="C81" s="98">
        <v>5.4899999999999997E-2</v>
      </c>
      <c r="E81" s="98"/>
      <c r="F81" s="55"/>
      <c r="G81" s="98"/>
      <c r="H81" s="55"/>
      <c r="I81" s="98"/>
      <c r="J81" s="55"/>
      <c r="K81" s="99"/>
      <c r="O81" s="55" t="s">
        <v>87</v>
      </c>
      <c r="Q81" s="98">
        <v>5.4899999999999997E-2</v>
      </c>
    </row>
    <row r="82" spans="1:27">
      <c r="A82" s="55" t="s">
        <v>88</v>
      </c>
      <c r="C82" s="98">
        <v>5.28E-2</v>
      </c>
      <c r="E82" s="98"/>
      <c r="F82" s="55"/>
      <c r="G82" s="98"/>
      <c r="H82" s="55"/>
      <c r="I82" s="98"/>
      <c r="J82" s="55"/>
      <c r="K82" s="99"/>
      <c r="O82" s="55" t="s">
        <v>88</v>
      </c>
      <c r="Q82" s="98">
        <v>5.5399999999999998E-2</v>
      </c>
    </row>
    <row r="83" spans="1:27">
      <c r="A83" s="55" t="s">
        <v>89</v>
      </c>
      <c r="C83" s="98">
        <v>5.1200000000000002E-2</v>
      </c>
      <c r="E83" s="98"/>
      <c r="F83" s="55"/>
      <c r="G83" s="98"/>
      <c r="H83" s="55"/>
      <c r="I83" s="98"/>
      <c r="J83" s="55"/>
      <c r="K83" s="99"/>
      <c r="O83" s="55" t="s">
        <v>89</v>
      </c>
      <c r="Q83" s="98">
        <v>5.6800000000000003E-2</v>
      </c>
    </row>
    <row r="84" spans="1:27">
      <c r="A84" s="55" t="s">
        <v>419</v>
      </c>
      <c r="C84" s="98">
        <v>4.7500000000000001E-2</v>
      </c>
      <c r="E84" s="98"/>
      <c r="F84" s="55"/>
      <c r="G84" s="98"/>
      <c r="H84" s="55"/>
      <c r="I84" s="98"/>
      <c r="J84" s="55"/>
      <c r="K84" s="99"/>
      <c r="O84" s="55" t="s">
        <v>419</v>
      </c>
      <c r="Q84" s="98">
        <v>5.4699999999999999E-2</v>
      </c>
    </row>
    <row r="85" spans="1:27">
      <c r="A85" s="55" t="s">
        <v>420</v>
      </c>
      <c r="C85" s="98">
        <v>4.5999999999999999E-2</v>
      </c>
      <c r="E85" s="98"/>
      <c r="F85" s="55"/>
      <c r="G85" s="98"/>
      <c r="H85" s="55"/>
      <c r="I85" s="98"/>
      <c r="J85" s="55"/>
      <c r="K85" s="99"/>
      <c r="O85" s="55" t="s">
        <v>420</v>
      </c>
      <c r="Q85" s="98">
        <v>5.7099999999999998E-2</v>
      </c>
    </row>
    <row r="86" spans="1:27">
      <c r="A86" s="55" t="s">
        <v>421</v>
      </c>
      <c r="C86" s="98">
        <v>4.4699999999999997E-2</v>
      </c>
      <c r="E86" s="98"/>
      <c r="F86" s="55"/>
      <c r="G86" s="98"/>
      <c r="H86" s="55"/>
      <c r="I86" s="98"/>
      <c r="J86" s="55"/>
      <c r="K86" s="99"/>
      <c r="O86" s="55" t="s">
        <v>421</v>
      </c>
      <c r="Q86" s="98">
        <v>5.7299999999999997E-2</v>
      </c>
    </row>
    <row r="87" spans="1:27">
      <c r="A87" s="55" t="s">
        <v>422</v>
      </c>
      <c r="C87" s="98">
        <v>4.1599999999999998E-2</v>
      </c>
      <c r="E87" s="98"/>
      <c r="F87" s="55"/>
      <c r="G87" s="98"/>
      <c r="H87" s="55"/>
      <c r="I87" s="98"/>
      <c r="J87" s="55"/>
      <c r="K87" s="99"/>
      <c r="O87" s="55" t="s">
        <v>422</v>
      </c>
      <c r="Q87" s="98">
        <v>5.7299999999999997E-2</v>
      </c>
    </row>
    <row r="88" spans="1:27">
      <c r="A88" s="55" t="s">
        <v>423</v>
      </c>
      <c r="C88" s="98">
        <v>4.2000000000000003E-2</v>
      </c>
      <c r="E88" s="98"/>
      <c r="F88" s="55"/>
      <c r="G88" s="98"/>
      <c r="H88" s="55"/>
      <c r="I88" s="98"/>
      <c r="J88" s="55"/>
      <c r="K88" s="99"/>
      <c r="O88" s="55" t="s">
        <v>423</v>
      </c>
      <c r="Q88" s="98">
        <v>6.08E-2</v>
      </c>
    </row>
    <row r="89" spans="1:27">
      <c r="A89" s="55" t="s">
        <v>424</v>
      </c>
      <c r="C89" s="98">
        <v>4.2700000000000002E-2</v>
      </c>
      <c r="E89" s="98"/>
      <c r="F89" s="55"/>
      <c r="G89" s="98"/>
      <c r="H89" s="55"/>
      <c r="I89" s="98"/>
      <c r="J89" s="55"/>
      <c r="K89" s="99"/>
      <c r="O89" s="55" t="s">
        <v>424</v>
      </c>
      <c r="Q89" s="98">
        <v>6.1499999999999999E-2</v>
      </c>
    </row>
    <row r="90" spans="1:27">
      <c r="A90" s="55" t="s">
        <v>425</v>
      </c>
      <c r="C90" s="98">
        <v>4.3400000000000001E-2</v>
      </c>
      <c r="E90" s="98"/>
      <c r="F90" s="55"/>
      <c r="G90" s="98"/>
      <c r="H90" s="55"/>
      <c r="I90" s="98"/>
      <c r="J90" s="55"/>
      <c r="K90" s="99"/>
      <c r="O90" s="55" t="s">
        <v>425</v>
      </c>
      <c r="Q90" s="98">
        <v>6.6100000000000006E-2</v>
      </c>
    </row>
    <row r="91" spans="1:27">
      <c r="A91" s="55" t="s">
        <v>426</v>
      </c>
      <c r="C91" s="98">
        <v>4.6399999999999997E-2</v>
      </c>
      <c r="E91" s="98"/>
      <c r="F91" s="55"/>
      <c r="G91" s="98"/>
      <c r="H91" s="55"/>
      <c r="I91" s="98"/>
      <c r="J91" s="55"/>
      <c r="K91" s="99"/>
      <c r="O91" s="55" t="s">
        <v>426</v>
      </c>
      <c r="Q91" s="98">
        <v>6.2E-2</v>
      </c>
    </row>
    <row r="92" spans="1:27">
      <c r="A92" s="55" t="s">
        <v>427</v>
      </c>
      <c r="C92" s="98">
        <v>4.7899999999999998E-2</v>
      </c>
      <c r="E92" s="98">
        <f>AVERAGE(C81:C92)</f>
        <v>4.6758333333333325E-2</v>
      </c>
      <c r="F92" s="55"/>
      <c r="G92" s="98">
        <f>AVERAGE(C77:C89)</f>
        <v>4.9108333333333337E-2</v>
      </c>
      <c r="H92" s="55"/>
      <c r="I92" s="98">
        <f>AVERAGE(C74:C86)</f>
        <v>5.1808333333333338E-2</v>
      </c>
      <c r="J92" s="55"/>
      <c r="K92" s="99">
        <f>AVERAGE(C71:C83)</f>
        <v>5.241666666666666E-2</v>
      </c>
      <c r="M92" s="105">
        <f>AVERAGE(C68:C79)</f>
        <v>5.0291666666666672E-2</v>
      </c>
      <c r="O92" s="55" t="s">
        <v>427</v>
      </c>
      <c r="Q92" s="98">
        <v>5.6800000000000003E-2</v>
      </c>
      <c r="S92" s="98">
        <f>AVERAGE(Q81:Q92)</f>
        <v>5.8391666666666675E-2</v>
      </c>
      <c r="T92" s="55"/>
      <c r="U92" s="98">
        <f>AVERAGE(Q77:Q89)</f>
        <v>5.7816666666666662E-2</v>
      </c>
      <c r="V92" s="55"/>
      <c r="W92" s="98">
        <f>AVERAGE(Q74:Q86)</f>
        <v>5.6058333333333328E-2</v>
      </c>
      <c r="X92" s="55"/>
      <c r="Y92" s="98">
        <f>AVERAGE(Q71:Q83)</f>
        <v>5.4383333333333318E-2</v>
      </c>
      <c r="Z92" s="55"/>
      <c r="AA92" s="98">
        <f>AVERAGE(Q68:Q79)</f>
        <v>5.0291666666666672E-2</v>
      </c>
    </row>
    <row r="93" spans="1:27">
      <c r="A93" s="104">
        <v>2017</v>
      </c>
      <c r="C93" s="98"/>
      <c r="E93" s="55"/>
      <c r="F93" s="55"/>
      <c r="G93" s="55"/>
      <c r="H93" s="55"/>
      <c r="I93" s="55"/>
      <c r="J93" s="55"/>
      <c r="K93" s="103"/>
      <c r="O93" s="55"/>
      <c r="Q93" s="98"/>
      <c r="S93" s="98"/>
      <c r="T93" s="55"/>
      <c r="U93" s="98"/>
      <c r="V93" s="55"/>
      <c r="W93" s="98"/>
      <c r="X93" s="55"/>
      <c r="Y93" s="98"/>
      <c r="Z93" s="55"/>
      <c r="AA93" s="98"/>
    </row>
    <row r="94" spans="1:27">
      <c r="A94" s="55" t="s">
        <v>87</v>
      </c>
      <c r="C94" s="98">
        <v>4.6199999999999998E-2</v>
      </c>
      <c r="E94" s="55"/>
      <c r="F94" s="55"/>
      <c r="G94" s="55"/>
      <c r="H94" s="55"/>
      <c r="I94" s="55"/>
      <c r="J94" s="55"/>
      <c r="K94" s="103"/>
      <c r="O94" s="55"/>
      <c r="Q94" s="98"/>
      <c r="S94" s="98"/>
      <c r="T94" s="55"/>
      <c r="U94" s="98"/>
      <c r="V94" s="55"/>
      <c r="W94" s="98"/>
      <c r="X94" s="55"/>
      <c r="Y94" s="98"/>
      <c r="Z94" s="55"/>
      <c r="AA94" s="98"/>
    </row>
    <row r="95" spans="1:27">
      <c r="A95" s="55" t="s">
        <v>88</v>
      </c>
      <c r="C95" s="98">
        <v>4.58E-2</v>
      </c>
      <c r="E95" s="55"/>
      <c r="F95" s="55"/>
      <c r="G95" s="55"/>
      <c r="H95" s="55"/>
      <c r="I95" s="55"/>
      <c r="J95" s="55"/>
      <c r="K95" s="103"/>
      <c r="O95" s="55"/>
      <c r="Q95" s="98"/>
      <c r="S95" s="98"/>
      <c r="T95" s="55"/>
      <c r="U95" s="98"/>
      <c r="V95" s="55"/>
      <c r="W95" s="98"/>
      <c r="X95" s="55"/>
      <c r="Y95" s="98"/>
      <c r="Z95" s="55"/>
      <c r="AA95" s="98"/>
    </row>
    <row r="96" spans="1:27">
      <c r="A96" s="55" t="s">
        <v>89</v>
      </c>
      <c r="C96" s="98">
        <v>4.6199999999999998E-2</v>
      </c>
      <c r="E96" s="55"/>
      <c r="F96" s="55"/>
      <c r="G96" s="55"/>
      <c r="H96" s="55"/>
      <c r="I96" s="55"/>
      <c r="J96" s="55"/>
      <c r="K96" s="103"/>
      <c r="O96" s="55"/>
      <c r="Q96" s="98"/>
      <c r="S96" s="98"/>
      <c r="T96" s="55"/>
      <c r="U96" s="98"/>
      <c r="V96" s="55"/>
      <c r="W96" s="98"/>
      <c r="X96" s="55"/>
      <c r="Y96" s="98"/>
      <c r="Z96" s="55"/>
      <c r="AA96" s="98"/>
    </row>
    <row r="97" spans="1:27">
      <c r="A97" s="55" t="s">
        <v>419</v>
      </c>
      <c r="C97" s="98">
        <v>4.5100000000000001E-2</v>
      </c>
      <c r="E97" s="55"/>
      <c r="F97" s="55"/>
      <c r="G97" s="55"/>
      <c r="H97" s="55"/>
      <c r="I97" s="55"/>
      <c r="J97" s="55"/>
      <c r="K97" s="103"/>
      <c r="O97" s="55"/>
      <c r="Q97" s="98"/>
      <c r="S97" s="98"/>
      <c r="T97" s="55"/>
      <c r="U97" s="98"/>
      <c r="V97" s="55"/>
      <c r="W97" s="98"/>
      <c r="X97" s="55"/>
      <c r="Y97" s="98"/>
      <c r="Z97" s="55"/>
      <c r="AA97" s="98"/>
    </row>
    <row r="98" spans="1:27">
      <c r="A98" s="55" t="s">
        <v>420</v>
      </c>
      <c r="C98" s="98">
        <v>4.4999999999999998E-2</v>
      </c>
      <c r="E98" s="55"/>
      <c r="F98" s="55"/>
      <c r="G98" s="55"/>
      <c r="H98" s="55"/>
      <c r="I98" s="55"/>
      <c r="J98" s="55"/>
      <c r="K98" s="103"/>
      <c r="O98" s="55"/>
      <c r="Q98" s="98"/>
      <c r="S98" s="98"/>
      <c r="T98" s="55"/>
      <c r="U98" s="98"/>
      <c r="V98" s="55"/>
      <c r="W98" s="98"/>
      <c r="X98" s="55"/>
      <c r="Y98" s="98"/>
      <c r="Z98" s="55"/>
      <c r="AA98" s="98"/>
    </row>
    <row r="99" spans="1:27">
      <c r="A99" s="55" t="s">
        <v>421</v>
      </c>
      <c r="C99" s="98">
        <v>4.3200000000000002E-2</v>
      </c>
      <c r="E99" s="55"/>
      <c r="F99" s="55"/>
      <c r="G99" s="55"/>
      <c r="H99" s="55"/>
      <c r="I99" s="55"/>
      <c r="J99" s="55"/>
      <c r="K99" s="103"/>
      <c r="O99" s="55"/>
      <c r="Q99" s="98"/>
      <c r="S99" s="98"/>
      <c r="T99" s="55"/>
      <c r="U99" s="98"/>
      <c r="V99" s="55"/>
      <c r="W99" s="98"/>
      <c r="X99" s="55"/>
      <c r="Y99" s="98"/>
      <c r="Z99" s="55"/>
      <c r="AA99" s="98"/>
    </row>
    <row r="100" spans="1:27">
      <c r="A100" s="55" t="s">
        <v>422</v>
      </c>
      <c r="C100" s="98">
        <v>4.36E-2</v>
      </c>
      <c r="E100" s="55"/>
      <c r="F100" s="55"/>
      <c r="G100" s="55"/>
      <c r="H100" s="55"/>
      <c r="I100" s="55"/>
      <c r="J100" s="55"/>
      <c r="K100" s="103"/>
      <c r="O100" s="55"/>
      <c r="Q100" s="98"/>
      <c r="S100" s="98"/>
      <c r="T100" s="55"/>
      <c r="U100" s="98"/>
      <c r="V100" s="55"/>
      <c r="W100" s="98"/>
      <c r="X100" s="55"/>
      <c r="Y100" s="98"/>
      <c r="Z100" s="55"/>
      <c r="AA100" s="98"/>
    </row>
    <row r="101" spans="1:27">
      <c r="A101" s="55" t="s">
        <v>423</v>
      </c>
      <c r="C101" s="98">
        <v>4.2299999999999997E-2</v>
      </c>
      <c r="E101" s="55"/>
      <c r="F101" s="55"/>
      <c r="G101" s="55"/>
      <c r="H101" s="55"/>
      <c r="I101" s="55"/>
      <c r="J101" s="55"/>
      <c r="K101" s="103"/>
      <c r="O101" s="55"/>
      <c r="Q101" s="98"/>
      <c r="S101" s="98"/>
      <c r="T101" s="55"/>
      <c r="U101" s="98"/>
      <c r="V101" s="55"/>
      <c r="W101" s="98"/>
      <c r="X101" s="55"/>
      <c r="Y101" s="98"/>
      <c r="Z101" s="55"/>
      <c r="AA101" s="98"/>
    </row>
    <row r="102" spans="1:27">
      <c r="A102" s="55" t="s">
        <v>424</v>
      </c>
      <c r="C102" s="98">
        <v>4.24E-2</v>
      </c>
      <c r="E102" s="55"/>
      <c r="F102" s="55"/>
      <c r="G102" s="55"/>
      <c r="H102" s="55"/>
      <c r="I102" s="55"/>
      <c r="J102" s="55"/>
      <c r="K102" s="103"/>
      <c r="O102" s="55"/>
      <c r="Q102" s="98"/>
      <c r="S102" s="98"/>
      <c r="T102" s="55"/>
      <c r="U102" s="98"/>
      <c r="V102" s="55"/>
      <c r="W102" s="98"/>
      <c r="X102" s="55"/>
      <c r="Y102" s="98"/>
      <c r="Z102" s="55"/>
      <c r="AA102" s="98"/>
    </row>
    <row r="103" spans="1:27">
      <c r="A103" s="55" t="s">
        <v>425</v>
      </c>
      <c r="C103" s="98">
        <v>4.2599999999999999E-2</v>
      </c>
      <c r="E103" s="55"/>
      <c r="F103" s="55"/>
      <c r="G103" s="55"/>
      <c r="H103" s="55"/>
      <c r="I103" s="55"/>
      <c r="J103" s="55"/>
      <c r="K103" s="103"/>
      <c r="O103" s="55"/>
      <c r="Q103" s="98"/>
      <c r="S103" s="98"/>
      <c r="T103" s="55"/>
      <c r="U103" s="98"/>
      <c r="V103" s="55"/>
      <c r="W103" s="98"/>
      <c r="X103" s="55"/>
      <c r="Y103" s="98"/>
      <c r="Z103" s="55"/>
      <c r="AA103" s="98"/>
    </row>
    <row r="104" spans="1:27">
      <c r="A104" s="55" t="s">
        <v>426</v>
      </c>
      <c r="C104" s="98">
        <v>4.1599999999999998E-2</v>
      </c>
      <c r="E104" s="55"/>
      <c r="F104" s="55"/>
      <c r="G104" s="55"/>
      <c r="H104" s="55"/>
      <c r="I104" s="55"/>
      <c r="J104" s="55"/>
      <c r="K104" s="103"/>
      <c r="O104" s="55"/>
      <c r="Q104" s="98"/>
      <c r="S104" s="98"/>
      <c r="T104" s="55"/>
      <c r="U104" s="98"/>
      <c r="V104" s="55"/>
      <c r="W104" s="98"/>
      <c r="X104" s="55"/>
      <c r="Y104" s="98"/>
      <c r="Z104" s="55"/>
      <c r="AA104" s="98"/>
    </row>
    <row r="105" spans="1:27" ht="15.3" thickBot="1">
      <c r="A105" s="120" t="s">
        <v>427</v>
      </c>
      <c r="B105" s="94"/>
      <c r="C105" s="190">
        <v>4.1399999999999999E-2</v>
      </c>
      <c r="D105" s="94"/>
      <c r="E105" s="190">
        <f>AVERAGE(C94:C105)</f>
        <v>4.3783333333333334E-2</v>
      </c>
      <c r="F105" s="120"/>
      <c r="G105" s="190">
        <f>AVERAGE(C90:C92,C94:C102)</f>
        <v>4.4791666666666667E-2</v>
      </c>
      <c r="H105" s="120"/>
      <c r="I105" s="190">
        <f>AVERAGE(C87:C92,C94:C99)</f>
        <v>4.4624999999999998E-2</v>
      </c>
      <c r="J105" s="120"/>
      <c r="K105" s="190">
        <f>AVERAGE(C84:C92,C94:C96)</f>
        <v>4.5033333333333335E-2</v>
      </c>
      <c r="L105" s="120"/>
      <c r="M105" s="216">
        <f>AVERAGE(C81:C92)</f>
        <v>4.6758333333333325E-2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120"/>
      <c r="Z105" s="120"/>
      <c r="AA105" s="94"/>
    </row>
    <row r="106" spans="1:27" ht="15.3" thickTop="1">
      <c r="Y106" s="55"/>
      <c r="Z106" s="55"/>
    </row>
    <row r="107" spans="1:27">
      <c r="A107" s="104" t="s">
        <v>428</v>
      </c>
      <c r="Y107" s="55"/>
      <c r="Z107" s="55"/>
    </row>
    <row r="108" spans="1:27">
      <c r="Y108" s="55"/>
      <c r="Z108" s="55"/>
    </row>
    <row r="109" spans="1:27">
      <c r="Y109" s="55"/>
      <c r="Z109" s="55"/>
    </row>
    <row r="110" spans="1:27">
      <c r="Y110" s="55"/>
      <c r="Z110" s="55"/>
    </row>
    <row r="111" spans="1:27">
      <c r="Y111" s="55"/>
      <c r="Z111" s="55"/>
    </row>
    <row r="112" spans="1:27">
      <c r="Y112" s="55"/>
      <c r="Z112" s="55"/>
    </row>
    <row r="113" spans="25:26">
      <c r="Y113" s="55"/>
      <c r="Z113" s="55"/>
    </row>
    <row r="114" spans="25:26">
      <c r="Y114" s="55"/>
      <c r="Z114" s="55"/>
    </row>
    <row r="115" spans="25:26">
      <c r="Y115" s="55"/>
      <c r="Z115" s="55"/>
    </row>
    <row r="116" spans="25:26">
      <c r="Y116" s="55"/>
      <c r="Z116" s="55"/>
    </row>
    <row r="117" spans="25:26">
      <c r="Y117" s="55"/>
      <c r="Z117" s="55"/>
    </row>
    <row r="118" spans="25:26">
      <c r="Y118" s="55"/>
      <c r="Z118" s="55"/>
    </row>
    <row r="119" spans="25:26">
      <c r="Y119" s="55"/>
      <c r="Z119" s="55"/>
    </row>
    <row r="120" spans="25:26">
      <c r="Y120" s="55"/>
      <c r="Z120" s="55"/>
    </row>
    <row r="121" spans="25:26">
      <c r="Y121" s="55"/>
      <c r="Z121" s="55"/>
    </row>
  </sheetData>
  <mergeCells count="2">
    <mergeCell ref="A5:AA5"/>
    <mergeCell ref="A6:AA6"/>
  </mergeCells>
  <printOptions horizontalCentered="1" verticalCentered="1"/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AF5A-68F6-4725-A7DB-4C9B35155D87}">
  <sheetPr>
    <pageSetUpPr fitToPage="1"/>
  </sheetPr>
  <dimension ref="A1:J43"/>
  <sheetViews>
    <sheetView zoomScaleNormal="100" workbookViewId="0">
      <selection activeCell="G4" sqref="G4"/>
    </sheetView>
  </sheetViews>
  <sheetFormatPr defaultColWidth="8.76953125" defaultRowHeight="15"/>
  <cols>
    <col min="1" max="1" width="17.6796875" style="53" customWidth="1"/>
    <col min="2" max="2" width="14.76953125" style="53" customWidth="1"/>
    <col min="3" max="3" width="2.76953125" style="53" customWidth="1"/>
    <col min="4" max="4" width="13.453125" style="53" bestFit="1" customWidth="1"/>
    <col min="5" max="5" width="7.76953125" style="53" customWidth="1"/>
    <col min="6" max="6" width="9" style="53" bestFit="1" customWidth="1"/>
    <col min="7" max="7" width="8.76953125" style="53"/>
    <col min="8" max="8" width="6" style="53" customWidth="1"/>
    <col min="9" max="16384" width="8.76953125" style="53"/>
  </cols>
  <sheetData>
    <row r="1" spans="1:10">
      <c r="G1" s="54" t="s">
        <v>0</v>
      </c>
    </row>
    <row r="2" spans="1:10">
      <c r="G2" s="54" t="str">
        <f>+'DCP-3, P 2'!G2</f>
        <v>Dockets UE-240006/UG-240007</v>
      </c>
    </row>
    <row r="3" spans="1:10">
      <c r="G3" s="54" t="s">
        <v>91</v>
      </c>
    </row>
    <row r="5" spans="1:10" ht="20.100000000000001">
      <c r="A5" s="242" t="s">
        <v>1</v>
      </c>
      <c r="B5" s="242"/>
      <c r="C5" s="242"/>
      <c r="D5" s="242"/>
      <c r="E5" s="242"/>
      <c r="F5" s="242"/>
      <c r="G5" s="242"/>
      <c r="H5" s="242"/>
      <c r="I5" s="242"/>
    </row>
    <row r="6" spans="1:10" ht="20.100000000000001">
      <c r="A6" s="242" t="s">
        <v>2</v>
      </c>
      <c r="B6" s="242"/>
      <c r="C6" s="242"/>
      <c r="D6" s="242"/>
      <c r="E6" s="242"/>
      <c r="F6" s="242"/>
      <c r="G6" s="242"/>
      <c r="H6" s="242"/>
      <c r="I6" s="242"/>
    </row>
    <row r="7" spans="1:10" ht="20.100000000000001">
      <c r="A7" s="243" t="s">
        <v>453</v>
      </c>
      <c r="B7" s="242"/>
      <c r="C7" s="242"/>
      <c r="D7" s="242"/>
      <c r="E7" s="242"/>
      <c r="F7" s="242"/>
      <c r="G7" s="242"/>
      <c r="H7" s="242"/>
      <c r="I7" s="242"/>
    </row>
    <row r="8" spans="1:10" ht="15.3" thickBot="1">
      <c r="A8" s="94"/>
      <c r="B8" s="94"/>
      <c r="C8" s="94"/>
      <c r="D8" s="94"/>
      <c r="E8" s="94"/>
      <c r="F8" s="94"/>
      <c r="G8" s="94"/>
      <c r="H8" s="94"/>
      <c r="I8" s="94"/>
    </row>
    <row r="9" spans="1:10" ht="15.3" thickTop="1"/>
    <row r="10" spans="1:10">
      <c r="A10" s="95" t="s">
        <v>3</v>
      </c>
      <c r="B10" s="95" t="s">
        <v>4</v>
      </c>
      <c r="C10" s="95"/>
      <c r="D10" s="244" t="s">
        <v>5</v>
      </c>
      <c r="E10" s="244"/>
      <c r="F10" s="244"/>
      <c r="G10" s="244" t="s">
        <v>6</v>
      </c>
      <c r="H10" s="244"/>
      <c r="I10" s="244"/>
      <c r="J10" s="54"/>
    </row>
    <row r="11" spans="1:10">
      <c r="A11" s="96"/>
      <c r="B11" s="96"/>
      <c r="C11" s="96"/>
      <c r="D11" s="96"/>
      <c r="E11" s="97"/>
      <c r="F11" s="96"/>
      <c r="G11" s="96"/>
      <c r="H11" s="96"/>
      <c r="I11" s="96"/>
    </row>
    <row r="12" spans="1:10">
      <c r="E12" s="55"/>
    </row>
    <row r="13" spans="1:10">
      <c r="A13" s="53" t="s">
        <v>7</v>
      </c>
      <c r="B13" s="98">
        <f>+F30</f>
        <v>1.8046746329326839E-2</v>
      </c>
      <c r="C13" s="100" t="s">
        <v>8</v>
      </c>
      <c r="E13" s="185">
        <v>5.3429999999999998E-2</v>
      </c>
      <c r="F13" s="53" t="s">
        <v>9</v>
      </c>
      <c r="H13" s="98">
        <f>+B13*E13</f>
        <v>9.6423765637593294E-4</v>
      </c>
    </row>
    <row r="14" spans="1:10">
      <c r="B14" s="98"/>
      <c r="C14" s="100"/>
      <c r="E14" s="98"/>
      <c r="H14" s="98"/>
    </row>
    <row r="15" spans="1:10">
      <c r="A15" s="53" t="s">
        <v>10</v>
      </c>
      <c r="B15" s="98">
        <f>+F31</f>
        <v>0.49695325367067317</v>
      </c>
      <c r="C15" s="100" t="s">
        <v>8</v>
      </c>
      <c r="E15" s="98">
        <f>+E43</f>
        <v>4.9927206667392962E-2</v>
      </c>
      <c r="F15" s="53" t="s">
        <v>11</v>
      </c>
      <c r="H15" s="98">
        <f>+B15*E15</f>
        <v>2.4811487800049058E-2</v>
      </c>
    </row>
    <row r="16" spans="1:10">
      <c r="B16" s="98"/>
      <c r="C16" s="98"/>
      <c r="D16" s="98"/>
      <c r="E16" s="98"/>
      <c r="H16" s="98"/>
    </row>
    <row r="17" spans="1:9">
      <c r="A17" s="53" t="s">
        <v>12</v>
      </c>
      <c r="B17" s="98">
        <v>0.48499999999999999</v>
      </c>
      <c r="C17" s="53" t="s">
        <v>13</v>
      </c>
      <c r="D17" s="224">
        <v>9.5000000000000001E-2</v>
      </c>
      <c r="E17" s="98">
        <v>9.7500000000000003E-2</v>
      </c>
      <c r="F17" s="100">
        <v>0.1</v>
      </c>
      <c r="G17" s="99">
        <f>+B17*D17</f>
        <v>4.6074999999999998E-2</v>
      </c>
      <c r="H17" s="98">
        <f>+B17*E17</f>
        <v>4.7287500000000003E-2</v>
      </c>
      <c r="I17" s="100">
        <f>+B17*F17</f>
        <v>4.8500000000000001E-2</v>
      </c>
    </row>
    <row r="18" spans="1:9">
      <c r="B18" s="96"/>
      <c r="E18" s="55"/>
      <c r="G18" s="101"/>
      <c r="H18" s="96"/>
      <c r="I18" s="102"/>
    </row>
    <row r="19" spans="1:9">
      <c r="E19" s="55"/>
      <c r="G19" s="103"/>
      <c r="I19" s="104"/>
    </row>
    <row r="20" spans="1:9">
      <c r="A20" s="53" t="s">
        <v>14</v>
      </c>
      <c r="B20" s="98">
        <f>SUM(B13:B17)</f>
        <v>1</v>
      </c>
      <c r="C20" s="98"/>
      <c r="D20" s="105"/>
      <c r="E20" s="55"/>
      <c r="G20" s="224">
        <f>+H13+H15+G17</f>
        <v>7.1850725456424985E-2</v>
      </c>
      <c r="H20" s="55"/>
      <c r="I20" s="100">
        <f>+H13+H15+I17</f>
        <v>7.4275725456424996E-2</v>
      </c>
    </row>
    <row r="21" spans="1:9">
      <c r="B21" s="98"/>
      <c r="C21" s="98"/>
      <c r="D21" s="105"/>
      <c r="E21" s="55"/>
      <c r="G21" s="99"/>
      <c r="H21" s="98">
        <f>+H13+H15+H17</f>
        <v>7.3063225456424991E-2</v>
      </c>
      <c r="I21" s="100"/>
    </row>
    <row r="22" spans="1:9">
      <c r="B22" s="98"/>
      <c r="C22" s="98"/>
      <c r="D22" s="105"/>
      <c r="E22" s="55"/>
      <c r="G22" s="99"/>
      <c r="H22" s="55"/>
      <c r="I22" s="100"/>
    </row>
    <row r="23" spans="1:9" ht="15.3" thickBot="1">
      <c r="A23" s="94"/>
      <c r="B23" s="94"/>
      <c r="C23" s="94"/>
      <c r="D23" s="94"/>
      <c r="E23" s="94"/>
      <c r="F23" s="94"/>
      <c r="G23" s="94"/>
      <c r="H23" s="94"/>
      <c r="I23" s="94"/>
    </row>
    <row r="24" spans="1:9" ht="15.3" thickTop="1">
      <c r="G24" s="54"/>
      <c r="H24" s="106"/>
      <c r="I24" s="54"/>
    </row>
    <row r="25" spans="1:9">
      <c r="A25" s="53" t="s">
        <v>15</v>
      </c>
      <c r="G25" s="54"/>
      <c r="H25" s="106"/>
      <c r="I25" s="54"/>
    </row>
    <row r="26" spans="1:9">
      <c r="A26" s="53" t="s">
        <v>454</v>
      </c>
      <c r="G26" s="54"/>
      <c r="H26" s="106"/>
      <c r="I26" s="54"/>
    </row>
    <row r="27" spans="1:9">
      <c r="F27" s="55" t="s">
        <v>16</v>
      </c>
      <c r="G27" s="54"/>
      <c r="H27" s="106"/>
      <c r="I27" s="54"/>
    </row>
    <row r="28" spans="1:9">
      <c r="D28" s="97" t="s">
        <v>17</v>
      </c>
      <c r="E28" s="97" t="s">
        <v>18</v>
      </c>
      <c r="F28" s="97" t="s">
        <v>19</v>
      </c>
      <c r="G28" s="54"/>
      <c r="H28" s="106"/>
      <c r="I28" s="54"/>
    </row>
    <row r="29" spans="1:9">
      <c r="D29" s="55"/>
      <c r="E29" s="55"/>
      <c r="G29" s="54"/>
      <c r="H29" s="106"/>
      <c r="I29" s="54"/>
    </row>
    <row r="30" spans="1:9">
      <c r="B30" s="53" t="s">
        <v>7</v>
      </c>
      <c r="D30" s="122">
        <v>100000</v>
      </c>
      <c r="E30" s="98">
        <f>+D30/D32</f>
        <v>3.5042225882188034E-2</v>
      </c>
      <c r="F30" s="98">
        <f>+E30*F32</f>
        <v>1.8046746329326839E-2</v>
      </c>
    </row>
    <row r="31" spans="1:9">
      <c r="B31" s="53" t="s">
        <v>10</v>
      </c>
      <c r="D31" s="125">
        <v>2753700</v>
      </c>
      <c r="E31" s="98">
        <f>+D31/D32</f>
        <v>0.96495777411781192</v>
      </c>
      <c r="F31" s="126">
        <f>+E31*F32</f>
        <v>0.49695325367067317</v>
      </c>
    </row>
    <row r="32" spans="1:9">
      <c r="B32" s="53" t="s">
        <v>20</v>
      </c>
      <c r="D32" s="122">
        <f>+D30+D31</f>
        <v>2853700</v>
      </c>
      <c r="F32" s="98">
        <v>0.51500000000000001</v>
      </c>
    </row>
    <row r="33" spans="1:7">
      <c r="D33" s="122"/>
      <c r="F33" s="98"/>
    </row>
    <row r="34" spans="1:7">
      <c r="A34" s="53" t="str">
        <f>+'DCP-3, P 2'!A34</f>
        <v xml:space="preserve">2/  Common equity ratio approved for Avista by Commission in Dockets UE-150204/UG-150205, </v>
      </c>
      <c r="D34" s="122"/>
      <c r="F34" s="98"/>
    </row>
    <row r="35" spans="1:7">
      <c r="A35" s="53" t="str">
        <f>+'DCP-3, P 2'!A35</f>
        <v xml:space="preserve">Dockets UE-170485/UG-170486, Dockets UE-190334/UG-190335, and Dockets UE-200900/UG-200901.  </v>
      </c>
      <c r="G35" s="115"/>
    </row>
    <row r="36" spans="1:7">
      <c r="A36" s="53" t="str">
        <f>+'DCP-3, P 2'!A36</f>
        <v>Also ratio requested by Company.</v>
      </c>
      <c r="G36" s="115"/>
    </row>
    <row r="37" spans="1:7">
      <c r="G37" s="115"/>
    </row>
    <row r="38" spans="1:7">
      <c r="A38" s="53" t="s">
        <v>455</v>
      </c>
    </row>
    <row r="39" spans="1:7">
      <c r="D39" s="98"/>
      <c r="E39" s="98"/>
      <c r="F39" s="98"/>
      <c r="G39" s="98"/>
    </row>
    <row r="40" spans="1:7">
      <c r="A40" s="53" t="s">
        <v>513</v>
      </c>
      <c r="D40" s="98"/>
      <c r="E40" s="98"/>
      <c r="F40" s="98"/>
      <c r="G40" s="98"/>
    </row>
    <row r="41" spans="1:7">
      <c r="B41" s="53" t="s">
        <v>22</v>
      </c>
      <c r="D41" s="127">
        <v>137484549</v>
      </c>
      <c r="E41" s="98"/>
      <c r="F41" s="98"/>
      <c r="G41" s="98"/>
    </row>
    <row r="42" spans="1:7">
      <c r="B42" s="53" t="s">
        <v>23</v>
      </c>
      <c r="D42" s="127">
        <v>2753700000</v>
      </c>
      <c r="E42" s="98"/>
      <c r="F42" s="98"/>
      <c r="G42" s="98"/>
    </row>
    <row r="43" spans="1:7">
      <c r="B43" s="55" t="s">
        <v>24</v>
      </c>
      <c r="D43" s="98"/>
      <c r="E43" s="98">
        <f>+D41/D42</f>
        <v>4.9927206667392962E-2</v>
      </c>
      <c r="F43" s="98"/>
      <c r="G43" s="98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15" zoomScaleNormal="100" workbookViewId="0">
      <selection activeCell="H79" sqref="H79"/>
    </sheetView>
  </sheetViews>
  <sheetFormatPr defaultColWidth="8.86328125" defaultRowHeight="15"/>
  <cols>
    <col min="1" max="2" width="9.76953125" style="56" customWidth="1"/>
    <col min="3" max="3" width="2.76953125" style="56" customWidth="1"/>
    <col min="4" max="4" width="9.76953125" style="56" customWidth="1"/>
    <col min="5" max="5" width="2.76953125" style="56" customWidth="1"/>
    <col min="6" max="6" width="9.76953125" style="56" customWidth="1"/>
    <col min="7" max="7" width="2.76953125" style="56" customWidth="1"/>
    <col min="8" max="8" width="9.76953125" style="56" customWidth="1"/>
    <col min="9" max="9" width="3.6796875" style="56" customWidth="1"/>
    <col min="10" max="10" width="7.31640625" style="56" customWidth="1"/>
    <col min="11" max="11" width="9.76953125" style="56" customWidth="1"/>
    <col min="12" max="12" width="10.6796875" style="56" customWidth="1"/>
    <col min="13" max="16384" width="8.86328125" style="56"/>
  </cols>
  <sheetData>
    <row r="1" spans="1:11">
      <c r="F1" s="57" t="s">
        <v>25</v>
      </c>
    </row>
    <row r="2" spans="1:11">
      <c r="F2" s="57" t="s">
        <v>26</v>
      </c>
    </row>
    <row r="3" spans="1:11">
      <c r="F3" s="57" t="str">
        <f>+'DCP-3, P 2'!G2</f>
        <v>Dockets UE-240006/UG-240007</v>
      </c>
    </row>
    <row r="4" spans="1:11">
      <c r="H4" s="57"/>
      <c r="I4" s="57"/>
    </row>
    <row r="5" spans="1:11" ht="20.100000000000001">
      <c r="A5" s="246" t="s">
        <v>27</v>
      </c>
      <c r="B5" s="246"/>
      <c r="C5" s="246"/>
      <c r="D5" s="246"/>
      <c r="E5" s="246"/>
      <c r="F5" s="246"/>
      <c r="G5" s="246"/>
      <c r="H5" s="246"/>
      <c r="I5" s="246"/>
    </row>
    <row r="6" spans="1:11" ht="15.3" thickBot="1">
      <c r="J6" s="58"/>
    </row>
    <row r="7" spans="1:11" ht="16.5" customHeight="1" thickTop="1">
      <c r="A7" s="59"/>
      <c r="B7" s="59"/>
      <c r="C7" s="59"/>
      <c r="D7" s="59"/>
      <c r="E7" s="59"/>
      <c r="F7" s="59"/>
      <c r="G7" s="59"/>
      <c r="H7" s="59"/>
      <c r="I7" s="59"/>
    </row>
    <row r="8" spans="1:11">
      <c r="B8" s="60" t="s">
        <v>28</v>
      </c>
      <c r="D8" s="60" t="s">
        <v>29</v>
      </c>
      <c r="F8" s="57" t="s">
        <v>30</v>
      </c>
    </row>
    <row r="9" spans="1:11">
      <c r="B9" s="60" t="s">
        <v>31</v>
      </c>
      <c r="D9" s="60" t="s">
        <v>32</v>
      </c>
      <c r="F9" s="60" t="s">
        <v>33</v>
      </c>
      <c r="H9" s="57" t="s">
        <v>34</v>
      </c>
    </row>
    <row r="10" spans="1:11">
      <c r="A10" s="60" t="s">
        <v>35</v>
      </c>
      <c r="B10" s="60" t="s">
        <v>36</v>
      </c>
      <c r="D10" s="60" t="s">
        <v>36</v>
      </c>
      <c r="F10" s="60" t="s">
        <v>37</v>
      </c>
      <c r="H10" s="60" t="s">
        <v>38</v>
      </c>
    </row>
    <row r="11" spans="1:11">
      <c r="A11" s="61"/>
      <c r="B11" s="61"/>
      <c r="C11" s="62"/>
      <c r="D11" s="61"/>
      <c r="E11" s="62"/>
      <c r="F11" s="61"/>
      <c r="G11" s="62"/>
      <c r="H11" s="61"/>
      <c r="I11" s="62"/>
    </row>
    <row r="12" spans="1:11" ht="15" customHeight="1"/>
    <row r="13" spans="1:11" ht="15" customHeight="1">
      <c r="A13" s="247" t="s">
        <v>39</v>
      </c>
      <c r="B13" s="247"/>
      <c r="C13" s="247"/>
      <c r="D13" s="247"/>
      <c r="E13" s="247"/>
      <c r="F13" s="247"/>
      <c r="G13" s="247"/>
      <c r="H13" s="247"/>
      <c r="I13" s="247"/>
      <c r="J13" s="58"/>
    </row>
    <row r="14" spans="1:11" ht="15" customHeight="1">
      <c r="A14" s="63" t="s">
        <v>40</v>
      </c>
      <c r="B14" s="64">
        <v>-1.0999999999999999E-2</v>
      </c>
      <c r="C14" s="64"/>
      <c r="D14" s="64">
        <v>-8.8999999999999996E-2</v>
      </c>
      <c r="E14" s="64"/>
      <c r="F14" s="64">
        <v>8.5000000000000006E-2</v>
      </c>
      <c r="G14" s="64"/>
      <c r="H14" s="64">
        <v>7.0000000000000007E-2</v>
      </c>
      <c r="I14" s="64"/>
      <c r="J14" s="65"/>
    </row>
    <row r="15" spans="1:11" ht="15" customHeight="1">
      <c r="A15" s="63" t="s">
        <v>41</v>
      </c>
      <c r="B15" s="64">
        <v>5.3999999999999999E-2</v>
      </c>
      <c r="C15" s="64"/>
      <c r="D15" s="64">
        <v>0.108</v>
      </c>
      <c r="E15" s="64"/>
      <c r="F15" s="64">
        <v>7.6999999999999999E-2</v>
      </c>
      <c r="G15" s="64"/>
      <c r="H15" s="64">
        <v>4.8000000000000001E-2</v>
      </c>
      <c r="I15" s="64"/>
    </row>
    <row r="16" spans="1:11" ht="15" customHeight="1">
      <c r="A16" s="63" t="s">
        <v>42</v>
      </c>
      <c r="B16" s="64">
        <v>5.5E-2</v>
      </c>
      <c r="C16" s="64"/>
      <c r="D16" s="64">
        <v>5.8999999999999997E-2</v>
      </c>
      <c r="E16" s="64"/>
      <c r="F16" s="64">
        <v>7.0000000000000007E-2</v>
      </c>
      <c r="G16" s="64"/>
      <c r="H16" s="64">
        <v>6.8000000000000005E-2</v>
      </c>
      <c r="I16" s="64"/>
      <c r="J16" s="66"/>
      <c r="K16" s="66"/>
    </row>
    <row r="17" spans="1:11" ht="15" customHeight="1">
      <c r="A17" s="63" t="s">
        <v>43</v>
      </c>
      <c r="B17" s="64">
        <v>0.05</v>
      </c>
      <c r="C17" s="64"/>
      <c r="D17" s="64">
        <v>5.7000000000000002E-2</v>
      </c>
      <c r="E17" s="64"/>
      <c r="F17" s="64">
        <v>0.06</v>
      </c>
      <c r="G17" s="64"/>
      <c r="H17" s="64">
        <v>0.09</v>
      </c>
      <c r="I17" s="64"/>
      <c r="J17" s="66"/>
      <c r="K17" s="66"/>
    </row>
    <row r="18" spans="1:11" ht="15" customHeight="1">
      <c r="A18" s="63" t="s">
        <v>44</v>
      </c>
      <c r="B18" s="64">
        <v>2.8000000000000001E-2</v>
      </c>
      <c r="C18" s="64"/>
      <c r="D18" s="64">
        <v>4.3999999999999997E-2</v>
      </c>
      <c r="E18" s="64"/>
      <c r="F18" s="64">
        <v>5.8000000000000003E-2</v>
      </c>
      <c r="G18" s="64"/>
      <c r="H18" s="64">
        <v>0.13300000000000001</v>
      </c>
      <c r="I18" s="64"/>
    </row>
    <row r="19" spans="1:11" ht="15" customHeight="1">
      <c r="A19" s="63" t="s">
        <v>45</v>
      </c>
      <c r="B19" s="64">
        <v>-2E-3</v>
      </c>
      <c r="C19" s="64"/>
      <c r="D19" s="64">
        <v>-1.9E-2</v>
      </c>
      <c r="E19" s="64"/>
      <c r="F19" s="64">
        <v>7.0000000000000007E-2</v>
      </c>
      <c r="G19" s="64"/>
      <c r="H19" s="64">
        <v>0.124</v>
      </c>
      <c r="I19" s="64"/>
      <c r="J19" s="66"/>
      <c r="K19" s="66"/>
    </row>
    <row r="20" spans="1:11" ht="15" customHeight="1">
      <c r="A20" s="63" t="s">
        <v>46</v>
      </c>
      <c r="B20" s="64">
        <v>1.7999999999999999E-2</v>
      </c>
      <c r="C20" s="64"/>
      <c r="D20" s="64">
        <v>1.9E-2</v>
      </c>
      <c r="E20" s="64"/>
      <c r="F20" s="64">
        <v>7.4999999999999997E-2</v>
      </c>
      <c r="G20" s="64"/>
      <c r="H20" s="64">
        <v>8.8999999999999996E-2</v>
      </c>
      <c r="I20" s="64"/>
      <c r="J20" s="66"/>
      <c r="K20" s="66"/>
    </row>
    <row r="21" spans="1:11" ht="15" customHeight="1">
      <c r="A21" s="63" t="s">
        <v>47</v>
      </c>
      <c r="B21" s="64">
        <v>-2.1000000000000001E-2</v>
      </c>
      <c r="C21" s="64"/>
      <c r="D21" s="64">
        <v>-4.3999999999999997E-2</v>
      </c>
      <c r="E21" s="64"/>
      <c r="F21" s="64">
        <v>9.5000000000000001E-2</v>
      </c>
      <c r="G21" s="64"/>
      <c r="H21" s="64">
        <v>3.7999999999999999E-2</v>
      </c>
      <c r="I21" s="64"/>
      <c r="J21" s="66"/>
      <c r="K21" s="66"/>
    </row>
    <row r="22" spans="1:11" ht="15" customHeight="1">
      <c r="A22" s="60" t="s">
        <v>482</v>
      </c>
      <c r="B22" s="213">
        <f>AVERAGE(B14:B21)</f>
        <v>2.1375000000000002E-2</v>
      </c>
      <c r="C22" s="64"/>
      <c r="D22" s="213">
        <f>AVERAGE(D14:D21)</f>
        <v>1.6875000000000001E-2</v>
      </c>
      <c r="E22" s="64"/>
      <c r="F22" s="213">
        <f>AVERAGE(F14:F21)</f>
        <v>7.375000000000001E-2</v>
      </c>
      <c r="G22" s="64"/>
      <c r="H22" s="213">
        <f>AVERAGE(H14:H21)</f>
        <v>8.2500000000000004E-2</v>
      </c>
      <c r="I22" s="64"/>
      <c r="J22" s="66"/>
      <c r="K22" s="66"/>
    </row>
    <row r="23" spans="1:11" ht="15" customHeight="1">
      <c r="A23" s="63"/>
      <c r="B23" s="64"/>
      <c r="C23" s="64"/>
      <c r="D23" s="64"/>
      <c r="E23" s="64"/>
      <c r="F23" s="64"/>
      <c r="G23" s="64"/>
      <c r="H23" s="64"/>
      <c r="I23" s="64"/>
      <c r="J23" s="66"/>
      <c r="K23" s="66"/>
    </row>
    <row r="24" spans="1:11" ht="15" customHeight="1">
      <c r="A24" s="248" t="s">
        <v>48</v>
      </c>
      <c r="B24" s="248"/>
      <c r="C24" s="248"/>
      <c r="D24" s="248"/>
      <c r="E24" s="248"/>
      <c r="F24" s="248"/>
      <c r="G24" s="248"/>
      <c r="H24" s="248"/>
      <c r="I24" s="248"/>
      <c r="J24" s="67"/>
      <c r="K24" s="66"/>
    </row>
    <row r="25" spans="1:11" ht="15" customHeight="1">
      <c r="A25" s="63" t="s">
        <v>49</v>
      </c>
      <c r="B25" s="64">
        <v>0.04</v>
      </c>
      <c r="C25" s="64"/>
      <c r="D25" s="64">
        <v>2.7E-2</v>
      </c>
      <c r="E25" s="64"/>
      <c r="F25" s="64">
        <v>9.6000000000000002E-2</v>
      </c>
      <c r="G25" s="64"/>
      <c r="H25" s="64">
        <v>3.7999999999999999E-2</v>
      </c>
      <c r="I25" s="64"/>
      <c r="J25" s="66"/>
      <c r="K25" s="66"/>
    </row>
    <row r="26" spans="1:11" ht="15" customHeight="1">
      <c r="A26" s="63" t="s">
        <v>50</v>
      </c>
      <c r="B26" s="64">
        <v>6.8000000000000005E-2</v>
      </c>
      <c r="C26" s="64"/>
      <c r="D26" s="64">
        <v>9.2999999999999999E-2</v>
      </c>
      <c r="E26" s="64"/>
      <c r="F26" s="64">
        <v>7.4999999999999997E-2</v>
      </c>
      <c r="G26" s="64"/>
      <c r="H26" s="64">
        <v>3.9E-2</v>
      </c>
      <c r="I26" s="64"/>
      <c r="J26" s="66"/>
      <c r="K26" s="66"/>
    </row>
    <row r="27" spans="1:11" ht="15" customHeight="1">
      <c r="A27" s="63" t="s">
        <v>51</v>
      </c>
      <c r="B27" s="64">
        <v>3.6999999999999998E-2</v>
      </c>
      <c r="C27" s="64"/>
      <c r="D27" s="64">
        <v>1.7000000000000001E-2</v>
      </c>
      <c r="E27" s="64"/>
      <c r="F27" s="64">
        <v>7.1999999999999995E-2</v>
      </c>
      <c r="G27" s="64"/>
      <c r="H27" s="64">
        <v>3.7999999999999999E-2</v>
      </c>
      <c r="I27" s="64"/>
      <c r="J27" s="66"/>
      <c r="K27" s="66"/>
    </row>
    <row r="28" spans="1:11" ht="15" customHeight="1">
      <c r="A28" s="63" t="s">
        <v>52</v>
      </c>
      <c r="B28" s="64">
        <v>3.1E-2</v>
      </c>
      <c r="C28" s="64"/>
      <c r="D28" s="64">
        <v>8.9999999999999993E-3</v>
      </c>
      <c r="E28" s="64"/>
      <c r="F28" s="64">
        <v>7.0000000000000007E-2</v>
      </c>
      <c r="G28" s="64"/>
      <c r="H28" s="64">
        <v>1.0999999999999999E-2</v>
      </c>
      <c r="I28" s="64"/>
      <c r="J28" s="66"/>
      <c r="K28" s="66"/>
    </row>
    <row r="29" spans="1:11" ht="15" customHeight="1">
      <c r="A29" s="63" t="s">
        <v>53</v>
      </c>
      <c r="B29" s="64">
        <v>2.9000000000000001E-2</v>
      </c>
      <c r="C29" s="64"/>
      <c r="D29" s="64">
        <v>4.9000000000000002E-2</v>
      </c>
      <c r="E29" s="64"/>
      <c r="F29" s="64">
        <v>6.2E-2</v>
      </c>
      <c r="G29" s="64"/>
      <c r="H29" s="64">
        <v>4.3999999999999997E-2</v>
      </c>
      <c r="I29" s="64"/>
      <c r="J29" s="66"/>
      <c r="K29" s="66"/>
    </row>
    <row r="30" spans="1:11" ht="15" customHeight="1">
      <c r="A30" s="63" t="s">
        <v>54</v>
      </c>
      <c r="B30" s="64">
        <v>3.7999999999999999E-2</v>
      </c>
      <c r="C30" s="64"/>
      <c r="D30" s="64">
        <v>4.4999999999999998E-2</v>
      </c>
      <c r="E30" s="64"/>
      <c r="F30" s="64">
        <v>5.5E-2</v>
      </c>
      <c r="G30" s="64"/>
      <c r="H30" s="64">
        <v>4.3999999999999997E-2</v>
      </c>
      <c r="I30" s="64"/>
      <c r="J30" s="66"/>
      <c r="K30" s="66"/>
    </row>
    <row r="31" spans="1:11" ht="15" customHeight="1">
      <c r="A31" s="63" t="s">
        <v>55</v>
      </c>
      <c r="B31" s="64">
        <v>3.5000000000000003E-2</v>
      </c>
      <c r="C31" s="64"/>
      <c r="D31" s="64">
        <v>1.7999999999999999E-2</v>
      </c>
      <c r="E31" s="64"/>
      <c r="F31" s="64">
        <v>5.2999999999999999E-2</v>
      </c>
      <c r="G31" s="64"/>
      <c r="H31" s="64">
        <v>4.5999999999999999E-2</v>
      </c>
      <c r="I31" s="64"/>
      <c r="J31" s="66"/>
      <c r="K31" s="66"/>
    </row>
    <row r="32" spans="1:11" ht="15" customHeight="1">
      <c r="A32" s="63" t="s">
        <v>56</v>
      </c>
      <c r="B32" s="64">
        <v>1.7999999999999999E-2</v>
      </c>
      <c r="C32" s="64"/>
      <c r="D32" s="64">
        <v>-2E-3</v>
      </c>
      <c r="E32" s="64"/>
      <c r="F32" s="64">
        <v>5.6000000000000001E-2</v>
      </c>
      <c r="G32" s="64"/>
      <c r="H32" s="64">
        <v>6.0999999999999999E-2</v>
      </c>
      <c r="I32" s="64"/>
      <c r="J32" s="66"/>
      <c r="K32" s="66"/>
    </row>
    <row r="33" spans="1:11" ht="15" customHeight="1">
      <c r="A33" s="63" t="s">
        <v>57</v>
      </c>
      <c r="B33" s="64">
        <v>-5.0000000000000001E-3</v>
      </c>
      <c r="C33" s="64"/>
      <c r="D33" s="64">
        <v>-0.02</v>
      </c>
      <c r="E33" s="64"/>
      <c r="F33" s="64">
        <v>6.8000000000000005E-2</v>
      </c>
      <c r="G33" s="64"/>
      <c r="H33" s="64">
        <v>3.1E-2</v>
      </c>
      <c r="I33" s="64"/>
      <c r="J33" s="66"/>
      <c r="K33" s="66"/>
    </row>
    <row r="34" spans="1:11" ht="15" customHeight="1">
      <c r="A34" s="60" t="s">
        <v>482</v>
      </c>
      <c r="B34" s="213">
        <f>AVERAGE(B25:B33)</f>
        <v>3.2333333333333339E-2</v>
      </c>
      <c r="C34" s="64"/>
      <c r="D34" s="213">
        <f>AVERAGE(D25:D33)</f>
        <v>2.6222222222222223E-2</v>
      </c>
      <c r="E34" s="64"/>
      <c r="F34" s="213">
        <f>AVERAGE(F25:F33)</f>
        <v>6.7444444444444446E-2</v>
      </c>
      <c r="G34" s="64"/>
      <c r="H34" s="213">
        <f>AVERAGE(H25:H33)</f>
        <v>3.911111111111111E-2</v>
      </c>
      <c r="I34" s="64"/>
      <c r="J34" s="66"/>
      <c r="K34" s="66"/>
    </row>
    <row r="35" spans="1:11" ht="15" customHeight="1">
      <c r="A35" s="63"/>
      <c r="B35" s="64"/>
      <c r="C35" s="64"/>
      <c r="D35" s="64"/>
      <c r="E35" s="64"/>
      <c r="F35" s="64"/>
      <c r="G35" s="64"/>
      <c r="H35" s="64"/>
      <c r="I35" s="64"/>
      <c r="J35" s="66"/>
      <c r="K35" s="66"/>
    </row>
    <row r="36" spans="1:11" ht="15" customHeight="1">
      <c r="A36" s="247" t="s">
        <v>58</v>
      </c>
      <c r="B36" s="247"/>
      <c r="C36" s="247"/>
      <c r="D36" s="247"/>
      <c r="E36" s="247"/>
      <c r="F36" s="247"/>
      <c r="G36" s="247"/>
      <c r="H36" s="247"/>
      <c r="I36" s="247"/>
      <c r="J36" s="58"/>
    </row>
    <row r="37" spans="1:11" ht="15" customHeight="1">
      <c r="A37" s="63" t="s">
        <v>59</v>
      </c>
      <c r="B37" s="64">
        <v>0.03</v>
      </c>
      <c r="C37" s="64" t="s">
        <v>60</v>
      </c>
      <c r="D37" s="64">
        <v>3.1E-2</v>
      </c>
      <c r="E37" s="64"/>
      <c r="F37" s="64">
        <v>7.4999999999999997E-2</v>
      </c>
      <c r="G37" s="64"/>
      <c r="H37" s="64">
        <v>2.9000000000000001E-2</v>
      </c>
      <c r="I37" s="64"/>
    </row>
    <row r="38" spans="1:11" ht="15" customHeight="1">
      <c r="A38" s="63" t="s">
        <v>61</v>
      </c>
      <c r="B38" s="64">
        <v>2.7E-2</v>
      </c>
      <c r="C38" s="64"/>
      <c r="D38" s="64">
        <v>3.4000000000000002E-2</v>
      </c>
      <c r="E38" s="64"/>
      <c r="F38" s="64">
        <v>6.9000000000000006E-2</v>
      </c>
      <c r="G38" s="64"/>
      <c r="H38" s="64">
        <v>2.7E-2</v>
      </c>
      <c r="I38" s="64"/>
    </row>
    <row r="39" spans="1:11" ht="15" customHeight="1">
      <c r="A39" s="63" t="s">
        <v>62</v>
      </c>
      <c r="B39" s="64">
        <v>0.04</v>
      </c>
      <c r="C39" s="64"/>
      <c r="D39" s="64">
        <v>5.5E-2</v>
      </c>
      <c r="E39" s="64"/>
      <c r="F39" s="64">
        <v>6.0999999999999999E-2</v>
      </c>
      <c r="G39" s="64"/>
      <c r="H39" s="64">
        <v>2.7E-2</v>
      </c>
      <c r="I39" s="64"/>
    </row>
    <row r="40" spans="1:11" ht="15" customHeight="1">
      <c r="A40" s="63" t="s">
        <v>63</v>
      </c>
      <c r="B40" s="64">
        <v>3.6999999999999998E-2</v>
      </c>
      <c r="C40" s="64"/>
      <c r="D40" s="64">
        <v>4.8000000000000001E-2</v>
      </c>
      <c r="E40" s="64"/>
      <c r="F40" s="64">
        <v>5.6000000000000001E-2</v>
      </c>
      <c r="G40" s="64"/>
      <c r="H40" s="64">
        <v>2.5000000000000001E-2</v>
      </c>
      <c r="I40" s="64"/>
    </row>
    <row r="41" spans="1:11" ht="15" customHeight="1">
      <c r="A41" s="63" t="s">
        <v>64</v>
      </c>
      <c r="B41" s="64">
        <v>4.4999999999999998E-2</v>
      </c>
      <c r="C41" s="64"/>
      <c r="D41" s="64">
        <v>4.2999999999999997E-2</v>
      </c>
      <c r="E41" s="64"/>
      <c r="F41" s="64">
        <v>5.3999999999999999E-2</v>
      </c>
      <c r="G41" s="64"/>
      <c r="H41" s="64">
        <v>3.3000000000000002E-2</v>
      </c>
      <c r="I41" s="64"/>
    </row>
    <row r="42" spans="1:11" ht="15" customHeight="1">
      <c r="A42" s="63" t="s">
        <v>65</v>
      </c>
      <c r="B42" s="64">
        <v>4.4999999999999998E-2</v>
      </c>
      <c r="C42" s="64"/>
      <c r="D42" s="64">
        <v>7.2999999999999995E-2</v>
      </c>
      <c r="E42" s="64"/>
      <c r="F42" s="64">
        <v>4.9000000000000002E-2</v>
      </c>
      <c r="G42" s="64"/>
      <c r="H42" s="64">
        <v>1.7000000000000001E-2</v>
      </c>
      <c r="I42" s="64"/>
    </row>
    <row r="43" spans="1:11" ht="15" customHeight="1">
      <c r="A43" s="68">
        <v>1998</v>
      </c>
      <c r="B43" s="64">
        <v>4.2000000000000003E-2</v>
      </c>
      <c r="C43" s="64"/>
      <c r="D43" s="64">
        <v>5.8000000000000003E-2</v>
      </c>
      <c r="E43" s="64"/>
      <c r="F43" s="64">
        <v>4.4999999999999998E-2</v>
      </c>
      <c r="G43" s="64"/>
      <c r="H43" s="64">
        <v>1.6E-2</v>
      </c>
      <c r="I43" s="64"/>
      <c r="J43" s="66"/>
      <c r="K43" s="66"/>
    </row>
    <row r="44" spans="1:11" ht="15" customHeight="1">
      <c r="A44" s="68">
        <v>1999</v>
      </c>
      <c r="B44" s="64">
        <v>3.6999999999999998E-2</v>
      </c>
      <c r="C44" s="64"/>
      <c r="D44" s="64">
        <v>4.4999999999999998E-2</v>
      </c>
      <c r="E44" s="64"/>
      <c r="F44" s="64">
        <v>4.2000000000000003E-2</v>
      </c>
      <c r="G44" s="64"/>
      <c r="H44" s="64">
        <v>2.7E-2</v>
      </c>
      <c r="I44" s="64"/>
    </row>
    <row r="45" spans="1:11" ht="15" customHeight="1">
      <c r="A45" s="68">
        <v>2000</v>
      </c>
      <c r="B45" s="64">
        <v>4.1000000000000002E-2</v>
      </c>
      <c r="C45" s="64"/>
      <c r="D45" s="64">
        <v>0.04</v>
      </c>
      <c r="E45" s="64"/>
      <c r="F45" s="64">
        <v>0.04</v>
      </c>
      <c r="G45" s="64"/>
      <c r="H45" s="64">
        <v>3.4000000000000002E-2</v>
      </c>
      <c r="I45" s="64"/>
    </row>
    <row r="46" spans="1:11" ht="15" customHeight="1">
      <c r="A46" s="68">
        <v>2001</v>
      </c>
      <c r="B46" s="64">
        <v>1.0999999999999999E-2</v>
      </c>
      <c r="C46" s="64"/>
      <c r="D46" s="64">
        <v>-3.4000000000000002E-2</v>
      </c>
      <c r="E46" s="64"/>
      <c r="F46" s="64">
        <v>4.7E-2</v>
      </c>
      <c r="G46" s="64"/>
      <c r="H46" s="64">
        <v>1.6E-2</v>
      </c>
      <c r="I46" s="64"/>
    </row>
    <row r="47" spans="1:11" ht="15" customHeight="1">
      <c r="A47" s="60" t="s">
        <v>482</v>
      </c>
      <c r="B47" s="213">
        <f>AVERAGE(B37:B46)</f>
        <v>3.549999999999999E-2</v>
      </c>
      <c r="C47" s="64"/>
      <c r="D47" s="213">
        <f>AVERAGE(D37:D46)</f>
        <v>3.9299999999999988E-2</v>
      </c>
      <c r="E47" s="64"/>
      <c r="F47" s="213">
        <f>AVERAGE(F37:F46)</f>
        <v>5.3799999999999994E-2</v>
      </c>
      <c r="G47" s="64"/>
      <c r="H47" s="213">
        <f>AVERAGE(H37:H46)</f>
        <v>2.5100000000000004E-2</v>
      </c>
      <c r="I47" s="64"/>
    </row>
    <row r="48" spans="1:11" ht="15" customHeight="1">
      <c r="A48" s="63"/>
      <c r="B48" s="213"/>
      <c r="C48" s="64"/>
      <c r="D48" s="64"/>
      <c r="E48" s="64"/>
      <c r="F48" s="64"/>
      <c r="G48" s="64"/>
      <c r="H48" s="64"/>
      <c r="I48" s="64"/>
    </row>
    <row r="49" spans="1:10" ht="15" customHeight="1">
      <c r="A49" s="247" t="s">
        <v>66</v>
      </c>
      <c r="B49" s="247"/>
      <c r="C49" s="247"/>
      <c r="D49" s="247"/>
      <c r="E49" s="247"/>
      <c r="F49" s="247"/>
      <c r="G49" s="247"/>
      <c r="H49" s="247"/>
      <c r="I49" s="247"/>
      <c r="J49" s="57"/>
    </row>
    <row r="50" spans="1:10" ht="15" customHeight="1">
      <c r="A50" s="68">
        <v>2002</v>
      </c>
      <c r="B50" s="64">
        <v>1.7999999999999999E-2</v>
      </c>
      <c r="C50" s="64"/>
      <c r="D50" s="111">
        <v>2E-3</v>
      </c>
      <c r="E50" s="64"/>
      <c r="F50" s="64">
        <v>5.8000000000000003E-2</v>
      </c>
      <c r="G50" s="64"/>
      <c r="H50" s="111">
        <v>2.4E-2</v>
      </c>
      <c r="I50" s="111"/>
      <c r="J50" s="111"/>
    </row>
    <row r="51" spans="1:10" ht="15" customHeight="1">
      <c r="A51" s="68">
        <v>2003</v>
      </c>
      <c r="B51" s="64">
        <v>2.8000000000000001E-2</v>
      </c>
      <c r="C51" s="64"/>
      <c r="D51" s="111">
        <v>1.2E-2</v>
      </c>
      <c r="E51" s="64"/>
      <c r="F51" s="64">
        <v>0.06</v>
      </c>
      <c r="G51" s="64"/>
      <c r="H51" s="111">
        <v>1.9E-2</v>
      </c>
      <c r="I51" s="111"/>
      <c r="J51" s="111"/>
    </row>
    <row r="52" spans="1:10" ht="15" customHeight="1">
      <c r="A52" s="68">
        <v>2004</v>
      </c>
      <c r="B52" s="64">
        <v>3.7999999999999999E-2</v>
      </c>
      <c r="C52" s="64"/>
      <c r="D52" s="111">
        <v>2.3E-2</v>
      </c>
      <c r="E52" s="64"/>
      <c r="F52" s="64">
        <v>5.5E-2</v>
      </c>
      <c r="G52" s="64"/>
      <c r="H52" s="111">
        <v>3.3000000000000002E-2</v>
      </c>
      <c r="I52" s="111"/>
      <c r="J52" s="111"/>
    </row>
    <row r="53" spans="1:10" ht="15" customHeight="1">
      <c r="A53" s="68">
        <v>2005</v>
      </c>
      <c r="B53" s="64">
        <v>3.4000000000000002E-2</v>
      </c>
      <c r="C53" s="64"/>
      <c r="D53" s="111">
        <v>3.2000000000000001E-2</v>
      </c>
      <c r="E53" s="64"/>
      <c r="F53" s="64">
        <v>5.0999999999999997E-2</v>
      </c>
      <c r="G53" s="64"/>
      <c r="H53" s="111">
        <v>3.4000000000000002E-2</v>
      </c>
      <c r="I53" s="111"/>
      <c r="J53" s="111"/>
    </row>
    <row r="54" spans="1:10" ht="15" customHeight="1">
      <c r="A54" s="68">
        <v>2006</v>
      </c>
      <c r="B54" s="64">
        <v>2.7E-2</v>
      </c>
      <c r="C54" s="64"/>
      <c r="D54" s="111">
        <v>2.1999999999999999E-2</v>
      </c>
      <c r="E54" s="64"/>
      <c r="F54" s="64">
        <v>4.5999999999999999E-2</v>
      </c>
      <c r="G54" s="64"/>
      <c r="H54" s="111">
        <v>2.5000000000000001E-2</v>
      </c>
      <c r="I54" s="111"/>
      <c r="J54" s="111"/>
    </row>
    <row r="55" spans="1:10" ht="15" customHeight="1">
      <c r="A55" s="68">
        <v>2007</v>
      </c>
      <c r="B55" s="64">
        <v>1.7999999999999999E-2</v>
      </c>
      <c r="C55" s="64"/>
      <c r="D55" s="111">
        <v>2.5000000000000001E-2</v>
      </c>
      <c r="E55" s="64"/>
      <c r="F55" s="64">
        <v>4.5999999999999999E-2</v>
      </c>
      <c r="G55" s="64"/>
      <c r="H55" s="111">
        <v>4.1000000000000002E-2</v>
      </c>
      <c r="I55" s="111"/>
      <c r="J55" s="111"/>
    </row>
    <row r="56" spans="1:10" ht="15" customHeight="1">
      <c r="A56" s="68">
        <v>2008</v>
      </c>
      <c r="B56" s="64">
        <v>-3.0000000000000001E-3</v>
      </c>
      <c r="C56" s="64"/>
      <c r="D56" s="111">
        <v>-3.5999999999999997E-2</v>
      </c>
      <c r="E56" s="64"/>
      <c r="F56" s="64">
        <v>5.8000000000000003E-2</v>
      </c>
      <c r="G56" s="64"/>
      <c r="H56" s="111">
        <v>1E-3</v>
      </c>
      <c r="I56" s="111"/>
      <c r="J56" s="111"/>
    </row>
    <row r="57" spans="1:10" ht="15" customHeight="1">
      <c r="A57" s="68">
        <v>2009</v>
      </c>
      <c r="B57" s="64">
        <v>-2.8000000000000001E-2</v>
      </c>
      <c r="C57" s="64"/>
      <c r="D57" s="111">
        <v>-0.115</v>
      </c>
      <c r="E57" s="64"/>
      <c r="F57" s="64">
        <v>9.2999999999999999E-2</v>
      </c>
      <c r="G57" s="64"/>
      <c r="H57" s="111">
        <v>2.7E-2</v>
      </c>
      <c r="I57" s="111"/>
      <c r="J57" s="111"/>
    </row>
    <row r="58" spans="1:10" ht="15" customHeight="1">
      <c r="A58" s="60" t="s">
        <v>482</v>
      </c>
      <c r="B58" s="213">
        <f>AVERAGE(B50:B57)</f>
        <v>1.6499999999999997E-2</v>
      </c>
      <c r="C58" s="64"/>
      <c r="D58" s="213">
        <f>AVERAGE(D50:D57)</f>
        <v>-4.3750000000000022E-3</v>
      </c>
      <c r="E58" s="64"/>
      <c r="F58" s="213">
        <f>AVERAGE(F50:F57)</f>
        <v>5.8374999999999996E-2</v>
      </c>
      <c r="G58" s="64"/>
      <c r="H58" s="213">
        <f>AVERAGE(H50:H57)</f>
        <v>2.5500000000000002E-2</v>
      </c>
      <c r="I58" s="111"/>
      <c r="J58" s="111"/>
    </row>
    <row r="59" spans="1:10" ht="15" customHeight="1">
      <c r="A59" s="68"/>
      <c r="B59" s="64"/>
      <c r="C59" s="64"/>
      <c r="D59" s="111"/>
      <c r="E59" s="64"/>
      <c r="F59" s="64"/>
      <c r="G59" s="64"/>
      <c r="H59" s="111"/>
      <c r="I59" s="111"/>
      <c r="J59" s="111"/>
    </row>
    <row r="60" spans="1:10" ht="15" customHeight="1">
      <c r="A60" s="245" t="s">
        <v>67</v>
      </c>
      <c r="B60" s="245"/>
      <c r="C60" s="245"/>
      <c r="D60" s="245"/>
      <c r="E60" s="245"/>
      <c r="F60" s="245"/>
      <c r="G60" s="245"/>
      <c r="H60" s="245"/>
      <c r="I60" s="245"/>
      <c r="J60" s="111"/>
    </row>
    <row r="61" spans="1:10" ht="15" customHeight="1">
      <c r="A61" s="68">
        <v>2010</v>
      </c>
      <c r="B61" s="64">
        <v>2.5000000000000001E-2</v>
      </c>
      <c r="C61" s="64"/>
      <c r="D61" s="111">
        <v>5.5E-2</v>
      </c>
      <c r="E61" s="64"/>
      <c r="F61" s="64">
        <v>9.6000000000000002E-2</v>
      </c>
      <c r="G61" s="64"/>
      <c r="H61" s="111">
        <v>1.4999999999999999E-2</v>
      </c>
      <c r="I61" s="111"/>
    </row>
    <row r="62" spans="1:10" ht="15" customHeight="1">
      <c r="A62" s="68">
        <v>2011</v>
      </c>
      <c r="B62" s="64">
        <v>1.4999999999999999E-2</v>
      </c>
      <c r="C62" s="64"/>
      <c r="D62" s="111">
        <v>3.1E-2</v>
      </c>
      <c r="E62" s="64"/>
      <c r="F62" s="64">
        <v>8.8999999999999996E-2</v>
      </c>
      <c r="G62" s="64"/>
      <c r="H62" s="111">
        <v>0.03</v>
      </c>
      <c r="I62" s="111"/>
    </row>
    <row r="63" spans="1:10" ht="15" customHeight="1">
      <c r="A63" s="68">
        <v>2012</v>
      </c>
      <c r="B63" s="64">
        <v>2.3E-2</v>
      </c>
      <c r="C63" s="64"/>
      <c r="D63" s="111">
        <v>0.03</v>
      </c>
      <c r="E63" s="64"/>
      <c r="F63" s="64">
        <v>8.1000000000000003E-2</v>
      </c>
      <c r="G63" s="64"/>
      <c r="H63" s="111">
        <v>1.7000000000000001E-2</v>
      </c>
      <c r="I63" s="111"/>
    </row>
    <row r="64" spans="1:10" ht="15" customHeight="1">
      <c r="A64" s="68">
        <v>2013</v>
      </c>
      <c r="B64" s="64">
        <v>2.1000000000000001E-2</v>
      </c>
      <c r="C64" s="64"/>
      <c r="D64" s="111">
        <v>0.02</v>
      </c>
      <c r="E64" s="64"/>
      <c r="F64" s="64">
        <v>7.3999999999999996E-2</v>
      </c>
      <c r="G64" s="64"/>
      <c r="H64" s="111">
        <v>1.4999999999999999E-2</v>
      </c>
      <c r="I64" s="111"/>
    </row>
    <row r="65" spans="1:9" ht="15" customHeight="1">
      <c r="A65" s="68">
        <v>2014</v>
      </c>
      <c r="B65" s="64">
        <v>2.5000000000000001E-2</v>
      </c>
      <c r="C65" s="64"/>
      <c r="D65" s="111">
        <v>0.03</v>
      </c>
      <c r="E65" s="64"/>
      <c r="F65" s="64">
        <v>6.2E-2</v>
      </c>
      <c r="G65" s="64"/>
      <c r="H65" s="111">
        <v>8.0000000000000002E-3</v>
      </c>
      <c r="I65" s="111"/>
    </row>
    <row r="66" spans="1:9" ht="15" customHeight="1">
      <c r="A66" s="68">
        <v>2015</v>
      </c>
      <c r="B66" s="64">
        <v>2.9000000000000001E-2</v>
      </c>
      <c r="C66" s="64"/>
      <c r="D66" s="111">
        <v>-1.4E-2</v>
      </c>
      <c r="E66" s="64"/>
      <c r="F66" s="64">
        <v>5.2999999999999999E-2</v>
      </c>
      <c r="G66" s="64"/>
      <c r="H66" s="111">
        <v>7.0000000000000001E-3</v>
      </c>
      <c r="I66" s="111"/>
    </row>
    <row r="67" spans="1:9" ht="15" customHeight="1">
      <c r="A67" s="68">
        <v>2016</v>
      </c>
      <c r="B67" s="64">
        <v>1.7999999999999999E-2</v>
      </c>
      <c r="C67" s="64"/>
      <c r="D67" s="111">
        <v>-2.1999999999999999E-2</v>
      </c>
      <c r="E67" s="64"/>
      <c r="F67" s="64">
        <v>4.9000000000000002E-2</v>
      </c>
      <c r="G67" s="64"/>
      <c r="H67" s="111">
        <v>2.1000000000000001E-2</v>
      </c>
      <c r="I67" s="111"/>
    </row>
    <row r="68" spans="1:9" ht="15" customHeight="1">
      <c r="A68" s="68">
        <v>2017</v>
      </c>
      <c r="B68" s="64">
        <v>2.5000000000000001E-2</v>
      </c>
      <c r="C68" s="64"/>
      <c r="D68" s="111">
        <v>1.2999999999999999E-2</v>
      </c>
      <c r="E68" s="64"/>
      <c r="F68" s="64">
        <v>4.3999999999999997E-2</v>
      </c>
      <c r="G68" s="64"/>
      <c r="H68" s="111">
        <v>2.1000000000000001E-2</v>
      </c>
      <c r="I68" s="111"/>
    </row>
    <row r="69" spans="1:9" ht="15" customHeight="1">
      <c r="A69" s="68">
        <v>2018</v>
      </c>
      <c r="B69" s="64">
        <v>0.03</v>
      </c>
      <c r="C69" s="64"/>
      <c r="D69" s="111">
        <v>3.2000000000000001E-2</v>
      </c>
      <c r="E69" s="64"/>
      <c r="F69" s="64">
        <v>3.9E-2</v>
      </c>
      <c r="G69" s="64"/>
      <c r="H69" s="111">
        <v>1.9E-2</v>
      </c>
      <c r="I69" s="111"/>
    </row>
    <row r="70" spans="1:9" ht="15" customHeight="1">
      <c r="A70" s="68">
        <v>2019</v>
      </c>
      <c r="B70" s="64">
        <v>2.5000000000000001E-2</v>
      </c>
      <c r="C70" s="64"/>
      <c r="D70" s="111">
        <v>-7.0000000000000001E-3</v>
      </c>
      <c r="E70" s="64"/>
      <c r="F70" s="64">
        <v>3.6999999999999998E-2</v>
      </c>
      <c r="G70" s="64"/>
      <c r="H70" s="111">
        <v>2.3E-2</v>
      </c>
      <c r="I70" s="111"/>
    </row>
    <row r="71" spans="1:9" ht="15" customHeight="1">
      <c r="A71" s="68">
        <v>2020</v>
      </c>
      <c r="B71" s="64">
        <v>-2.1999999999999999E-2</v>
      </c>
      <c r="C71" s="64"/>
      <c r="D71" s="111">
        <v>-7.1999999999999995E-2</v>
      </c>
      <c r="E71" s="64"/>
      <c r="F71" s="64">
        <v>8.1000000000000003E-2</v>
      </c>
      <c r="G71" s="64"/>
      <c r="H71" s="111">
        <v>1.4E-2</v>
      </c>
      <c r="I71" s="111"/>
    </row>
    <row r="72" spans="1:9" ht="15" customHeight="1">
      <c r="A72" s="60" t="s">
        <v>482</v>
      </c>
      <c r="B72" s="213">
        <f>AVERAGE(B61:B71)</f>
        <v>1.9454545454545454E-2</v>
      </c>
      <c r="C72" s="64"/>
      <c r="D72" s="213">
        <f>AVERAGE(D61:D71)</f>
        <v>8.7272727272727259E-3</v>
      </c>
      <c r="E72" s="64"/>
      <c r="F72" s="213">
        <f>AVERAGE(F61:F71)</f>
        <v>6.4090909090909101E-2</v>
      </c>
      <c r="G72" s="64"/>
      <c r="H72" s="213">
        <f>AVERAGE(H61:H71)</f>
        <v>1.7272727272727273E-2</v>
      </c>
      <c r="I72" s="111"/>
    </row>
    <row r="73" spans="1:9" ht="15" customHeight="1">
      <c r="A73" s="68"/>
      <c r="B73" s="64"/>
      <c r="C73" s="64"/>
      <c r="D73" s="111"/>
      <c r="E73" s="64"/>
      <c r="F73" s="64"/>
      <c r="G73" s="64"/>
      <c r="H73" s="111"/>
      <c r="I73" s="111"/>
    </row>
    <row r="74" spans="1:9" ht="15" customHeight="1">
      <c r="A74" s="245" t="s">
        <v>68</v>
      </c>
      <c r="B74" s="245"/>
      <c r="C74" s="245"/>
      <c r="D74" s="245"/>
      <c r="E74" s="245"/>
      <c r="F74" s="245"/>
      <c r="G74" s="245"/>
      <c r="H74" s="245"/>
      <c r="I74" s="245"/>
    </row>
    <row r="75" spans="1:9" ht="15" customHeight="1">
      <c r="A75" s="68">
        <v>2021</v>
      </c>
      <c r="B75" s="64">
        <v>5.8000000000000003E-2</v>
      </c>
      <c r="C75" s="64"/>
      <c r="D75" s="111">
        <v>4.3999999999999997E-2</v>
      </c>
      <c r="E75" s="64"/>
      <c r="F75" s="64">
        <v>5.2999999999999999E-2</v>
      </c>
      <c r="G75" s="64"/>
      <c r="H75" s="111">
        <v>7.0000000000000007E-2</v>
      </c>
      <c r="I75" s="111"/>
    </row>
    <row r="76" spans="1:9" ht="15" customHeight="1">
      <c r="A76" s="68">
        <v>2022</v>
      </c>
      <c r="B76" s="64">
        <v>1.9E-2</v>
      </c>
      <c r="C76" s="64"/>
      <c r="D76" s="111">
        <v>3.4000000000000002E-2</v>
      </c>
      <c r="E76" s="64"/>
      <c r="F76" s="64">
        <v>3.5999999999999997E-2</v>
      </c>
      <c r="G76" s="64"/>
      <c r="H76" s="111">
        <v>6.5000000000000002E-2</v>
      </c>
      <c r="I76" s="111"/>
    </row>
    <row r="77" spans="1:9" ht="15" customHeight="1">
      <c r="A77" s="68">
        <v>2023</v>
      </c>
      <c r="B77" s="64">
        <v>2.5000000000000001E-2</v>
      </c>
      <c r="C77" s="64"/>
      <c r="D77" s="111">
        <v>2E-3</v>
      </c>
      <c r="E77" s="64"/>
      <c r="F77" s="64">
        <v>3.5999999999999997E-2</v>
      </c>
      <c r="G77" s="64"/>
      <c r="H77" s="111">
        <v>3.4000000000000002E-2</v>
      </c>
      <c r="I77" s="111"/>
    </row>
    <row r="78" spans="1:9" ht="15" customHeight="1">
      <c r="A78" s="68">
        <v>2024</v>
      </c>
      <c r="B78" s="64"/>
      <c r="C78" s="64"/>
      <c r="D78" s="111"/>
      <c r="E78" s="64"/>
      <c r="F78" s="64"/>
      <c r="G78" s="64"/>
      <c r="H78" s="111"/>
      <c r="I78" s="111"/>
    </row>
    <row r="79" spans="1:9" ht="15" customHeight="1">
      <c r="A79" s="68" t="s">
        <v>69</v>
      </c>
      <c r="B79" s="64">
        <v>1.2999999999999999E-2</v>
      </c>
      <c r="C79" s="64"/>
      <c r="D79" s="111">
        <v>-2E-3</v>
      </c>
      <c r="E79" s="64"/>
      <c r="F79" s="64">
        <v>3.7999999999999999E-2</v>
      </c>
      <c r="G79" s="64"/>
      <c r="H79" s="111">
        <v>4.3999999999999997E-2</v>
      </c>
      <c r="I79" s="111"/>
    </row>
    <row r="80" spans="1:9" ht="15" customHeight="1" thickBot="1">
      <c r="A80" s="69"/>
      <c r="B80" s="70"/>
      <c r="C80" s="70"/>
      <c r="D80" s="70"/>
      <c r="E80" s="70"/>
      <c r="F80" s="70"/>
      <c r="G80" s="70"/>
      <c r="H80" s="70"/>
      <c r="I80" s="70"/>
    </row>
    <row r="81" spans="1:9" ht="15" customHeight="1" thickTop="1">
      <c r="B81" s="64"/>
      <c r="C81" s="64"/>
      <c r="D81" s="64"/>
      <c r="E81" s="64"/>
      <c r="F81" s="64"/>
      <c r="G81" s="64"/>
      <c r="H81" s="64"/>
      <c r="I81" s="64"/>
    </row>
    <row r="82" spans="1:9">
      <c r="A82" s="56" t="s">
        <v>70</v>
      </c>
    </row>
    <row r="84" spans="1:9">
      <c r="A84" s="56" t="s">
        <v>71</v>
      </c>
    </row>
    <row r="86" spans="1:9">
      <c r="A86" s="56" t="s">
        <v>72</v>
      </c>
      <c r="B86" s="64"/>
      <c r="C86" s="64"/>
      <c r="D86" s="64"/>
      <c r="E86" s="64"/>
      <c r="F86" s="64"/>
      <c r="G86" s="64"/>
      <c r="H86" s="64"/>
      <c r="I86" s="64"/>
    </row>
    <row r="87" spans="1:9">
      <c r="A87" s="56" t="s">
        <v>73</v>
      </c>
      <c r="B87" s="64"/>
      <c r="C87" s="64"/>
      <c r="D87" s="64"/>
      <c r="E87" s="64"/>
      <c r="F87" s="64"/>
      <c r="G87" s="64"/>
      <c r="H87" s="64"/>
      <c r="I87" s="64"/>
    </row>
    <row r="88" spans="1:9">
      <c r="B88" s="64"/>
      <c r="C88" s="64"/>
      <c r="D88" s="64"/>
      <c r="E88" s="64"/>
      <c r="F88" s="64"/>
      <c r="G88" s="64"/>
      <c r="H88" s="64"/>
      <c r="I88" s="64"/>
    </row>
  </sheetData>
  <mergeCells count="7">
    <mergeCell ref="A74:I74"/>
    <mergeCell ref="A60:I60"/>
    <mergeCell ref="A5:I5"/>
    <mergeCell ref="A13:I13"/>
    <mergeCell ref="A24:I24"/>
    <mergeCell ref="A36:I36"/>
    <mergeCell ref="A49:I49"/>
  </mergeCells>
  <printOptions horizontalCentered="1" verticalCentered="1"/>
  <pageMargins left="0.5" right="0.5" top="0.5" bottom="0.5" header="0.5" footer="0.5"/>
  <pageSetup scale="51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5"/>
  <sheetViews>
    <sheetView topLeftCell="A62" zoomScaleNormal="100" workbookViewId="0">
      <selection activeCell="L85" sqref="L85"/>
    </sheetView>
  </sheetViews>
  <sheetFormatPr defaultColWidth="9.76953125" defaultRowHeight="15"/>
  <cols>
    <col min="1" max="1" width="9.76953125" style="56" customWidth="1"/>
    <col min="2" max="2" width="7.76953125" style="56" customWidth="1"/>
    <col min="3" max="3" width="2.76953125" style="56" customWidth="1"/>
    <col min="4" max="4" width="10.86328125" style="56" customWidth="1"/>
    <col min="5" max="5" width="2.76953125" style="56" customWidth="1"/>
    <col min="6" max="6" width="10.86328125" style="56" customWidth="1"/>
    <col min="7" max="7" width="2.76953125" style="56" customWidth="1"/>
    <col min="8" max="8" width="7.76953125" style="56" customWidth="1"/>
    <col min="9" max="9" width="2.76953125" style="56" customWidth="1"/>
    <col min="10" max="10" width="7.76953125" style="56" customWidth="1"/>
    <col min="11" max="11" width="2.76953125" style="56" customWidth="1"/>
    <col min="12" max="12" width="7.76953125" style="56" customWidth="1"/>
    <col min="13" max="13" width="2.76953125" style="56" customWidth="1"/>
    <col min="14" max="16384" width="9.76953125" style="56"/>
  </cols>
  <sheetData>
    <row r="1" spans="1:14">
      <c r="I1" s="57" t="str">
        <f>+'DCP-4, P 1'!F1</f>
        <v>Exh. DCP-4</v>
      </c>
    </row>
    <row r="2" spans="1:14">
      <c r="I2" s="57" t="s">
        <v>74</v>
      </c>
    </row>
    <row r="3" spans="1:14">
      <c r="I3" s="57" t="str">
        <f>+'DCP-4, P 1'!F3</f>
        <v>Dockets UE-240006/UG-240007</v>
      </c>
    </row>
    <row r="4" spans="1:14">
      <c r="I4" s="57"/>
    </row>
    <row r="5" spans="1:14">
      <c r="N5" s="57"/>
    </row>
    <row r="6" spans="1:14" ht="20.100000000000001">
      <c r="A6" s="246" t="s">
        <v>75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58"/>
    </row>
    <row r="7" spans="1:14" ht="20.399999999999999" thickBot="1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58"/>
    </row>
    <row r="8" spans="1:14" ht="15.3" thickTop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4">
      <c r="A9" s="60"/>
      <c r="B9" s="60"/>
      <c r="C9" s="60"/>
      <c r="D9" s="60" t="s">
        <v>76</v>
      </c>
      <c r="E9" s="60"/>
      <c r="F9" s="60" t="s">
        <v>76</v>
      </c>
      <c r="G9" s="60"/>
      <c r="H9" s="60" t="s">
        <v>77</v>
      </c>
      <c r="I9" s="60"/>
      <c r="J9" s="60" t="s">
        <v>77</v>
      </c>
      <c r="K9" s="60"/>
      <c r="L9" s="60" t="s">
        <v>77</v>
      </c>
    </row>
    <row r="10" spans="1:14">
      <c r="A10" s="60"/>
      <c r="B10" s="60" t="s">
        <v>78</v>
      </c>
      <c r="C10" s="60"/>
      <c r="D10" s="60" t="s">
        <v>79</v>
      </c>
      <c r="E10" s="60"/>
      <c r="F10" s="60" t="s">
        <v>80</v>
      </c>
      <c r="G10" s="60"/>
      <c r="H10" s="60" t="s">
        <v>81</v>
      </c>
      <c r="I10" s="60"/>
      <c r="J10" s="60" t="s">
        <v>81</v>
      </c>
      <c r="K10" s="60"/>
      <c r="L10" s="60" t="s">
        <v>81</v>
      </c>
    </row>
    <row r="11" spans="1:14">
      <c r="A11" s="60" t="s">
        <v>35</v>
      </c>
      <c r="B11" s="60" t="s">
        <v>37</v>
      </c>
      <c r="C11" s="60"/>
      <c r="D11" s="60" t="s">
        <v>82</v>
      </c>
      <c r="E11" s="60"/>
      <c r="F11" s="60" t="s">
        <v>83</v>
      </c>
      <c r="G11" s="60"/>
      <c r="H11" s="57" t="s">
        <v>84</v>
      </c>
      <c r="I11" s="60"/>
      <c r="J11" s="57" t="s">
        <v>85</v>
      </c>
      <c r="K11" s="60"/>
      <c r="L11" s="57" t="s">
        <v>86</v>
      </c>
    </row>
    <row r="12" spans="1:14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4" ht="15" customHeight="1"/>
    <row r="14" spans="1:14" ht="15" customHeight="1">
      <c r="A14" s="247" t="s">
        <v>39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58"/>
    </row>
    <row r="15" spans="1:14" ht="15" customHeight="1">
      <c r="A15" s="63" t="s">
        <v>40</v>
      </c>
      <c r="B15" s="73">
        <v>7.8600000000000003E-2</v>
      </c>
      <c r="C15" s="73"/>
      <c r="D15" s="73">
        <v>5.8400000000000001E-2</v>
      </c>
      <c r="E15" s="73"/>
      <c r="F15" s="73">
        <v>7.9899999999999999E-2</v>
      </c>
      <c r="G15" s="73"/>
      <c r="H15" s="73">
        <v>9.4399999999999998E-2</v>
      </c>
      <c r="I15" s="73"/>
      <c r="J15" s="73">
        <v>0.1009</v>
      </c>
      <c r="K15" s="73"/>
      <c r="L15" s="73">
        <v>0.1096</v>
      </c>
    </row>
    <row r="16" spans="1:14" ht="15" customHeight="1">
      <c r="A16" s="63" t="s">
        <v>41</v>
      </c>
      <c r="B16" s="73">
        <v>6.8400000000000002E-2</v>
      </c>
      <c r="C16" s="73"/>
      <c r="D16" s="73">
        <v>4.99E-2</v>
      </c>
      <c r="E16" s="73"/>
      <c r="F16" s="73">
        <v>7.6100000000000001E-2</v>
      </c>
      <c r="G16" s="73"/>
      <c r="H16" s="73">
        <v>8.9200000000000002E-2</v>
      </c>
      <c r="I16" s="73"/>
      <c r="J16" s="73">
        <v>9.2899999999999996E-2</v>
      </c>
      <c r="K16" s="73"/>
      <c r="L16" s="73">
        <v>9.8199999999999996E-2</v>
      </c>
    </row>
    <row r="17" spans="1:13" ht="15" customHeight="1">
      <c r="A17" s="63" t="s">
        <v>42</v>
      </c>
      <c r="B17" s="73">
        <v>6.83E-2</v>
      </c>
      <c r="C17" s="73"/>
      <c r="D17" s="73">
        <v>5.2699999999999997E-2</v>
      </c>
      <c r="E17" s="73"/>
      <c r="F17" s="73">
        <v>7.4200000000000002E-2</v>
      </c>
      <c r="G17" s="73"/>
      <c r="H17" s="73">
        <v>8.43E-2</v>
      </c>
      <c r="I17" s="73"/>
      <c r="J17" s="73">
        <v>8.6099999999999996E-2</v>
      </c>
      <c r="K17" s="73"/>
      <c r="L17" s="73">
        <v>9.06E-2</v>
      </c>
    </row>
    <row r="18" spans="1:13" ht="15" customHeight="1">
      <c r="A18" s="63" t="s">
        <v>43</v>
      </c>
      <c r="B18" s="73">
        <v>9.06E-2</v>
      </c>
      <c r="C18" s="73"/>
      <c r="D18" s="73">
        <v>7.22E-2</v>
      </c>
      <c r="E18" s="73"/>
      <c r="F18" s="73">
        <v>8.4099999999999994E-2</v>
      </c>
      <c r="G18" s="73"/>
      <c r="H18" s="73">
        <v>9.0999999999999998E-2</v>
      </c>
      <c r="I18" s="73"/>
      <c r="J18" s="73">
        <v>9.2899999999999996E-2</v>
      </c>
      <c r="K18" s="73"/>
      <c r="L18" s="73">
        <v>9.6199999999999994E-2</v>
      </c>
    </row>
    <row r="19" spans="1:13" ht="15" customHeight="1">
      <c r="A19" s="63" t="s">
        <v>44</v>
      </c>
      <c r="B19" s="73">
        <v>0.12670000000000001</v>
      </c>
      <c r="C19" s="73"/>
      <c r="D19" s="73">
        <v>0.1004</v>
      </c>
      <c r="E19" s="73"/>
      <c r="F19" s="73">
        <v>9.4399999999999998E-2</v>
      </c>
      <c r="G19" s="73"/>
      <c r="H19" s="73">
        <v>0.1022</v>
      </c>
      <c r="I19" s="73"/>
      <c r="J19" s="73">
        <v>0.10489999999999999</v>
      </c>
      <c r="K19" s="73"/>
      <c r="L19" s="73">
        <v>0.1096</v>
      </c>
    </row>
    <row r="20" spans="1:13" ht="15" customHeight="1">
      <c r="A20" s="63" t="s">
        <v>45</v>
      </c>
      <c r="B20" s="73">
        <v>0.1527</v>
      </c>
      <c r="C20" s="73"/>
      <c r="D20" s="73">
        <v>0.11509999999999999</v>
      </c>
      <c r="E20" s="73"/>
      <c r="F20" s="73">
        <v>0.11459999999999999</v>
      </c>
      <c r="G20" s="73"/>
      <c r="H20" s="73">
        <v>0.13</v>
      </c>
      <c r="I20" s="73"/>
      <c r="J20" s="73">
        <v>0.13339999999999999</v>
      </c>
      <c r="K20" s="73"/>
      <c r="L20" s="73">
        <v>0.13950000000000001</v>
      </c>
    </row>
    <row r="21" spans="1:13" ht="15" customHeight="1">
      <c r="A21" s="63" t="s">
        <v>46</v>
      </c>
      <c r="B21" s="73">
        <v>0.18890000000000001</v>
      </c>
      <c r="C21" s="73"/>
      <c r="D21" s="73">
        <v>0.14030000000000001</v>
      </c>
      <c r="E21" s="73"/>
      <c r="F21" s="73">
        <v>0.13930000000000001</v>
      </c>
      <c r="G21" s="73"/>
      <c r="H21" s="73">
        <v>0.153</v>
      </c>
      <c r="I21" s="73"/>
      <c r="J21" s="73">
        <v>0.1595</v>
      </c>
      <c r="K21" s="73"/>
      <c r="L21" s="73">
        <v>0.16600000000000001</v>
      </c>
    </row>
    <row r="22" spans="1:13" ht="15" customHeight="1">
      <c r="A22" s="63" t="s">
        <v>47</v>
      </c>
      <c r="B22" s="73">
        <v>0.14860000000000001</v>
      </c>
      <c r="C22" s="73"/>
      <c r="D22" s="73">
        <v>0.1069</v>
      </c>
      <c r="E22" s="73"/>
      <c r="F22" s="73">
        <v>0.13</v>
      </c>
      <c r="G22" s="73"/>
      <c r="H22" s="73">
        <v>0.1479</v>
      </c>
      <c r="I22" s="73"/>
      <c r="J22" s="73">
        <v>0.15859999999999999</v>
      </c>
      <c r="K22" s="73"/>
      <c r="L22" s="73">
        <v>0.16450000000000001</v>
      </c>
    </row>
    <row r="23" spans="1:13" ht="15" customHeight="1">
      <c r="A23" s="60" t="s">
        <v>482</v>
      </c>
      <c r="B23" s="214">
        <f>AVERAGE(B15:B22)</f>
        <v>0.11535000000000001</v>
      </c>
      <c r="C23" s="73"/>
      <c r="D23" s="214">
        <f>AVERAGE(D15:D22)</f>
        <v>8.6987499999999995E-2</v>
      </c>
      <c r="E23" s="73"/>
      <c r="F23" s="214">
        <f>AVERAGE(F15:F22)</f>
        <v>9.9074999999999996E-2</v>
      </c>
      <c r="G23" s="73"/>
      <c r="H23" s="214">
        <f>AVERAGE(H15:H22)</f>
        <v>0.1115</v>
      </c>
      <c r="I23" s="73"/>
      <c r="J23" s="214">
        <f>AVERAGE(J15:J22)</f>
        <v>0.11614999999999999</v>
      </c>
      <c r="K23" s="73"/>
      <c r="L23" s="214">
        <f>AVERAGE(L15:L22)</f>
        <v>0.12177499999999999</v>
      </c>
    </row>
    <row r="24" spans="1:13" ht="15" customHeight="1">
      <c r="A24" s="6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ht="15" customHeight="1">
      <c r="A25" s="249" t="s">
        <v>48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58"/>
    </row>
    <row r="26" spans="1:13" ht="15" customHeight="1">
      <c r="A26" s="63" t="s">
        <v>49</v>
      </c>
      <c r="B26" s="73">
        <v>0.1079</v>
      </c>
      <c r="C26" s="73"/>
      <c r="D26" s="73">
        <v>8.6300000000000002E-2</v>
      </c>
      <c r="E26" s="73"/>
      <c r="F26" s="73">
        <v>0.111</v>
      </c>
      <c r="G26" s="73"/>
      <c r="H26" s="73">
        <v>0.1283</v>
      </c>
      <c r="I26" s="73"/>
      <c r="J26" s="73">
        <v>0.1366</v>
      </c>
      <c r="K26" s="73"/>
      <c r="L26" s="73">
        <v>0.14199999999999999</v>
      </c>
    </row>
    <row r="27" spans="1:13" ht="15" customHeight="1">
      <c r="A27" s="63" t="s">
        <v>50</v>
      </c>
      <c r="B27" s="73">
        <v>0.12039999999999999</v>
      </c>
      <c r="C27" s="73"/>
      <c r="D27" s="73">
        <v>9.5799999999999996E-2</v>
      </c>
      <c r="E27" s="73"/>
      <c r="F27" s="73">
        <v>0.1244</v>
      </c>
      <c r="G27" s="73"/>
      <c r="H27" s="73">
        <v>0.1366</v>
      </c>
      <c r="I27" s="73"/>
      <c r="J27" s="73">
        <v>0.14030000000000001</v>
      </c>
      <c r="K27" s="73"/>
      <c r="L27" s="73">
        <v>0.14530000000000001</v>
      </c>
    </row>
    <row r="28" spans="1:13" ht="15" customHeight="1">
      <c r="A28" s="63" t="s">
        <v>51</v>
      </c>
      <c r="B28" s="73">
        <v>9.9299999999999999E-2</v>
      </c>
      <c r="C28" s="73"/>
      <c r="D28" s="73">
        <v>7.4800000000000005E-2</v>
      </c>
      <c r="E28" s="73"/>
      <c r="F28" s="73">
        <v>0.1062</v>
      </c>
      <c r="G28" s="73"/>
      <c r="H28" s="73">
        <v>0.1206</v>
      </c>
      <c r="I28" s="73"/>
      <c r="J28" s="73">
        <v>0.12470000000000001</v>
      </c>
      <c r="K28" s="73"/>
      <c r="L28" s="73">
        <v>0.12959999999999999</v>
      </c>
    </row>
    <row r="29" spans="1:13" ht="15" customHeight="1">
      <c r="A29" s="63" t="s">
        <v>52</v>
      </c>
      <c r="B29" s="73">
        <v>8.3299999999999999E-2</v>
      </c>
      <c r="C29" s="73"/>
      <c r="D29" s="73">
        <v>5.9799999999999999E-2</v>
      </c>
      <c r="E29" s="73"/>
      <c r="F29" s="73">
        <v>7.6799999999999993E-2</v>
      </c>
      <c r="G29" s="73"/>
      <c r="H29" s="73">
        <v>9.2999999999999999E-2</v>
      </c>
      <c r="I29" s="73"/>
      <c r="J29" s="73">
        <v>9.5799999999999996E-2</v>
      </c>
      <c r="K29" s="73"/>
      <c r="L29" s="73">
        <v>0.1</v>
      </c>
    </row>
    <row r="30" spans="1:13" ht="15" customHeight="1">
      <c r="A30" s="63" t="s">
        <v>53</v>
      </c>
      <c r="B30" s="73">
        <v>8.2100000000000006E-2</v>
      </c>
      <c r="C30" s="73"/>
      <c r="D30" s="73">
        <v>5.8200000000000002E-2</v>
      </c>
      <c r="E30" s="73"/>
      <c r="F30" s="73">
        <v>8.3900000000000002E-2</v>
      </c>
      <c r="G30" s="73"/>
      <c r="H30" s="73">
        <v>9.7699999999999995E-2</v>
      </c>
      <c r="I30" s="73"/>
      <c r="J30" s="73">
        <v>0.10100000000000001</v>
      </c>
      <c r="K30" s="73"/>
      <c r="L30" s="73">
        <v>0.1053</v>
      </c>
    </row>
    <row r="31" spans="1:13" ht="15" customHeight="1">
      <c r="A31" s="63" t="s">
        <v>54</v>
      </c>
      <c r="B31" s="73">
        <v>9.3200000000000005E-2</v>
      </c>
      <c r="C31" s="73"/>
      <c r="D31" s="73">
        <v>6.6900000000000001E-2</v>
      </c>
      <c r="E31" s="73"/>
      <c r="F31" s="73">
        <v>8.8499999999999995E-2</v>
      </c>
      <c r="G31" s="73"/>
      <c r="H31" s="73">
        <v>0.1026</v>
      </c>
      <c r="I31" s="73"/>
      <c r="J31" s="73">
        <v>0.10489999999999999</v>
      </c>
      <c r="K31" s="73"/>
      <c r="L31" s="73">
        <v>0.11</v>
      </c>
    </row>
    <row r="32" spans="1:13" ht="15" customHeight="1">
      <c r="A32" s="63" t="s">
        <v>55</v>
      </c>
      <c r="B32" s="73">
        <v>0.1087</v>
      </c>
      <c r="C32" s="73"/>
      <c r="D32" s="73">
        <v>8.1199999999999994E-2</v>
      </c>
      <c r="E32" s="73"/>
      <c r="F32" s="73">
        <v>8.4900000000000003E-2</v>
      </c>
      <c r="G32" s="73"/>
      <c r="H32" s="73">
        <v>9.5600000000000004E-2</v>
      </c>
      <c r="I32" s="73"/>
      <c r="J32" s="73">
        <v>9.7699999999999995E-2</v>
      </c>
      <c r="K32" s="73"/>
      <c r="L32" s="73">
        <v>9.9699999999999997E-2</v>
      </c>
    </row>
    <row r="33" spans="1:13" ht="15" customHeight="1">
      <c r="A33" s="63" t="s">
        <v>56</v>
      </c>
      <c r="B33" s="73">
        <v>0.10009999999999999</v>
      </c>
      <c r="C33" s="73"/>
      <c r="D33" s="73">
        <v>7.51E-2</v>
      </c>
      <c r="E33" s="73"/>
      <c r="F33" s="73">
        <v>8.5500000000000007E-2</v>
      </c>
      <c r="G33" s="73"/>
      <c r="H33" s="73">
        <v>9.6500000000000002E-2</v>
      </c>
      <c r="I33" s="73"/>
      <c r="J33" s="73">
        <v>9.8599999999999993E-2</v>
      </c>
      <c r="K33" s="73"/>
      <c r="L33" s="73">
        <v>0.10059999999999999</v>
      </c>
    </row>
    <row r="34" spans="1:13" ht="15" customHeight="1">
      <c r="A34" s="63" t="s">
        <v>57</v>
      </c>
      <c r="B34" s="73">
        <v>8.4599999999999995E-2</v>
      </c>
      <c r="C34" s="73"/>
      <c r="D34" s="73">
        <v>5.4199999999999998E-2</v>
      </c>
      <c r="E34" s="73"/>
      <c r="F34" s="73">
        <v>7.8600000000000003E-2</v>
      </c>
      <c r="G34" s="73"/>
      <c r="H34" s="73">
        <v>9.0899999999999995E-2</v>
      </c>
      <c r="I34" s="73"/>
      <c r="J34" s="73">
        <v>9.3600000000000003E-2</v>
      </c>
      <c r="K34" s="73"/>
      <c r="L34" s="73">
        <v>9.5500000000000002E-2</v>
      </c>
    </row>
    <row r="35" spans="1:13" ht="15" customHeight="1">
      <c r="A35" s="60" t="s">
        <v>482</v>
      </c>
      <c r="B35" s="214">
        <f>AVERAGE(B26:B34)</f>
        <v>9.7733333333333339E-2</v>
      </c>
      <c r="C35" s="73"/>
      <c r="D35" s="214">
        <f>AVERAGE(D26:D34)</f>
        <v>7.2477777777777794E-2</v>
      </c>
      <c r="E35" s="73"/>
      <c r="F35" s="214">
        <f>AVERAGE(F26:F34)</f>
        <v>9.3311111111111109E-2</v>
      </c>
      <c r="G35" s="73"/>
      <c r="H35" s="214">
        <f>AVERAGE(H26:H34)</f>
        <v>0.10686666666666668</v>
      </c>
      <c r="I35" s="73"/>
      <c r="J35" s="214">
        <f>AVERAGE(J26:J34)</f>
        <v>0.11035555555555557</v>
      </c>
      <c r="K35" s="73"/>
      <c r="L35" s="214">
        <f>AVERAGE(L26:L34)</f>
        <v>0.11422222222222222</v>
      </c>
    </row>
    <row r="36" spans="1:13" ht="15" customHeight="1">
      <c r="A36" s="6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3" ht="15" customHeight="1">
      <c r="A37" s="247" t="s">
        <v>58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58"/>
    </row>
    <row r="38" spans="1:13" ht="15" customHeight="1">
      <c r="A38" s="63" t="s">
        <v>59</v>
      </c>
      <c r="B38" s="73">
        <v>6.25E-2</v>
      </c>
      <c r="C38" s="73"/>
      <c r="D38" s="73">
        <v>3.4500000000000003E-2</v>
      </c>
      <c r="E38" s="73"/>
      <c r="F38" s="73">
        <v>7.0099999999999996E-2</v>
      </c>
      <c r="G38" s="73"/>
      <c r="H38" s="73">
        <v>8.5500000000000007E-2</v>
      </c>
      <c r="I38" s="73"/>
      <c r="J38" s="73">
        <v>8.6900000000000005E-2</v>
      </c>
      <c r="K38" s="73"/>
      <c r="L38" s="73">
        <v>8.8599999999999998E-2</v>
      </c>
    </row>
    <row r="39" spans="1:13" ht="15" customHeight="1">
      <c r="A39" s="63" t="s">
        <v>61</v>
      </c>
      <c r="B39" s="73">
        <v>0.06</v>
      </c>
      <c r="C39" s="73"/>
      <c r="D39" s="73">
        <v>3.0200000000000001E-2</v>
      </c>
      <c r="E39" s="73"/>
      <c r="F39" s="73">
        <v>5.8700000000000002E-2</v>
      </c>
      <c r="G39" s="73"/>
      <c r="H39" s="73">
        <v>7.4399999999999994E-2</v>
      </c>
      <c r="I39" s="73"/>
      <c r="J39" s="73">
        <v>7.5899999999999995E-2</v>
      </c>
      <c r="K39" s="73"/>
      <c r="L39" s="73">
        <v>7.9100000000000004E-2</v>
      </c>
    </row>
    <row r="40" spans="1:13" ht="15" customHeight="1">
      <c r="A40" s="63" t="s">
        <v>62</v>
      </c>
      <c r="B40" s="73">
        <v>7.1499999999999994E-2</v>
      </c>
      <c r="C40" s="73"/>
      <c r="D40" s="73">
        <v>4.2900000000000001E-2</v>
      </c>
      <c r="E40" s="73"/>
      <c r="F40" s="73">
        <v>7.0900000000000005E-2</v>
      </c>
      <c r="G40" s="73"/>
      <c r="H40" s="73">
        <v>8.2100000000000006E-2</v>
      </c>
      <c r="I40" s="73"/>
      <c r="J40" s="73">
        <v>8.3099999999999993E-2</v>
      </c>
      <c r="K40" s="73"/>
      <c r="L40" s="73">
        <v>8.6300000000000002E-2</v>
      </c>
    </row>
    <row r="41" spans="1:13" ht="15" customHeight="1">
      <c r="A41" s="63" t="s">
        <v>63</v>
      </c>
      <c r="B41" s="73">
        <v>8.8300000000000003E-2</v>
      </c>
      <c r="C41" s="73"/>
      <c r="D41" s="73">
        <v>5.5100000000000003E-2</v>
      </c>
      <c r="E41" s="73"/>
      <c r="F41" s="73">
        <v>6.5699999999999995E-2</v>
      </c>
      <c r="G41" s="73"/>
      <c r="H41" s="73">
        <v>7.7700000000000005E-2</v>
      </c>
      <c r="I41" s="73"/>
      <c r="J41" s="73">
        <v>7.8899999999999998E-2</v>
      </c>
      <c r="K41" s="73"/>
      <c r="L41" s="73">
        <v>8.2900000000000001E-2</v>
      </c>
    </row>
    <row r="42" spans="1:13" ht="15" customHeight="1">
      <c r="A42" s="63" t="s">
        <v>64</v>
      </c>
      <c r="B42" s="73">
        <v>8.2699999999999996E-2</v>
      </c>
      <c r="C42" s="73"/>
      <c r="D42" s="73">
        <v>5.0200000000000002E-2</v>
      </c>
      <c r="E42" s="73"/>
      <c r="F42" s="73">
        <v>6.4399999999999999E-2</v>
      </c>
      <c r="G42" s="73"/>
      <c r="H42" s="73">
        <v>7.5700000000000003E-2</v>
      </c>
      <c r="I42" s="73"/>
      <c r="J42" s="73">
        <v>7.7499999999999999E-2</v>
      </c>
      <c r="K42" s="73"/>
      <c r="L42" s="73">
        <v>8.1600000000000006E-2</v>
      </c>
    </row>
    <row r="43" spans="1:13" ht="15" customHeight="1">
      <c r="A43" s="63" t="s">
        <v>65</v>
      </c>
      <c r="B43" s="73">
        <v>8.4400000000000003E-2</v>
      </c>
      <c r="C43" s="73"/>
      <c r="D43" s="73">
        <v>5.0700000000000002E-2</v>
      </c>
      <c r="E43" s="73"/>
      <c r="F43" s="73">
        <v>6.3500000000000001E-2</v>
      </c>
      <c r="G43" s="73"/>
      <c r="H43" s="73">
        <v>7.5399999999999995E-2</v>
      </c>
      <c r="I43" s="73"/>
      <c r="J43" s="73">
        <v>7.5999999999999998E-2</v>
      </c>
      <c r="K43" s="73"/>
      <c r="L43" s="73">
        <v>7.9500000000000001E-2</v>
      </c>
    </row>
    <row r="44" spans="1:13" ht="15" customHeight="1">
      <c r="A44" s="68">
        <v>1998</v>
      </c>
      <c r="B44" s="73">
        <v>8.3500000000000005E-2</v>
      </c>
      <c r="C44" s="73"/>
      <c r="D44" s="73">
        <v>4.8099999999999997E-2</v>
      </c>
      <c r="E44" s="73"/>
      <c r="F44" s="73">
        <v>5.2600000000000001E-2</v>
      </c>
      <c r="G44" s="73"/>
      <c r="H44" s="73">
        <v>6.9099999999999995E-2</v>
      </c>
      <c r="I44" s="73"/>
      <c r="J44" s="73">
        <v>7.0400000000000004E-2</v>
      </c>
      <c r="K44" s="73"/>
      <c r="L44" s="73">
        <v>7.2599999999999998E-2</v>
      </c>
    </row>
    <row r="45" spans="1:13" ht="15" customHeight="1">
      <c r="A45" s="68">
        <v>1999</v>
      </c>
      <c r="B45" s="73">
        <v>0.08</v>
      </c>
      <c r="C45" s="73"/>
      <c r="D45" s="73">
        <v>4.6600000000000003E-2</v>
      </c>
      <c r="E45" s="73"/>
      <c r="F45" s="73">
        <v>5.6500000000000002E-2</v>
      </c>
      <c r="G45" s="73"/>
      <c r="H45" s="73">
        <v>7.51E-2</v>
      </c>
      <c r="I45" s="73"/>
      <c r="J45" s="73">
        <v>7.6200000000000004E-2</v>
      </c>
      <c r="K45" s="73"/>
      <c r="L45" s="73">
        <v>7.8799999999999995E-2</v>
      </c>
    </row>
    <row r="46" spans="1:13" ht="15" customHeight="1">
      <c r="A46" s="68">
        <v>2000</v>
      </c>
      <c r="B46" s="73">
        <v>9.2299999999999993E-2</v>
      </c>
      <c r="C46" s="73"/>
      <c r="D46" s="73">
        <v>5.8500000000000003E-2</v>
      </c>
      <c r="E46" s="73"/>
      <c r="F46" s="73">
        <v>6.0299999999999999E-2</v>
      </c>
      <c r="G46" s="73"/>
      <c r="H46" s="73">
        <v>8.0600000000000005E-2</v>
      </c>
      <c r="I46" s="73"/>
      <c r="J46" s="73">
        <v>8.2400000000000001E-2</v>
      </c>
      <c r="K46" s="73"/>
      <c r="L46" s="73">
        <v>8.3599999999999994E-2</v>
      </c>
    </row>
    <row r="47" spans="1:13" ht="15" customHeight="1">
      <c r="A47" s="68">
        <v>2001</v>
      </c>
      <c r="B47" s="73">
        <v>6.9099999999999995E-2</v>
      </c>
      <c r="C47" s="73"/>
      <c r="D47" s="73">
        <v>3.44E-2</v>
      </c>
      <c r="E47" s="73"/>
      <c r="F47" s="73">
        <v>5.0200000000000002E-2</v>
      </c>
      <c r="G47" s="73"/>
      <c r="H47" s="73">
        <v>7.5899999999999995E-2</v>
      </c>
      <c r="I47" s="73"/>
      <c r="J47" s="73">
        <v>7.7799999999999994E-2</v>
      </c>
      <c r="K47" s="73"/>
      <c r="L47" s="73">
        <v>8.0199999999999994E-2</v>
      </c>
    </row>
    <row r="48" spans="1:13" ht="15" customHeight="1">
      <c r="A48" s="60" t="s">
        <v>482</v>
      </c>
      <c r="B48" s="214">
        <f>AVERAGE(B38:B47)</f>
        <v>7.7429999999999999E-2</v>
      </c>
      <c r="C48" s="73"/>
      <c r="D48" s="214">
        <f>AVERAGE(D38:D47)</f>
        <v>4.5119999999999993E-2</v>
      </c>
      <c r="E48" s="73"/>
      <c r="F48" s="214">
        <f>AVERAGE(F38:F47)</f>
        <v>6.1289999999999997E-2</v>
      </c>
      <c r="G48" s="73"/>
      <c r="H48" s="214">
        <f>AVERAGE(H38:H47)</f>
        <v>7.7149999999999996E-2</v>
      </c>
      <c r="I48" s="73"/>
      <c r="J48" s="214">
        <f>AVERAGE(J38:J47)</f>
        <v>7.8509999999999996E-2</v>
      </c>
      <c r="K48" s="73"/>
      <c r="L48" s="214">
        <f>AVERAGE(L38:L47)</f>
        <v>8.131999999999999E-2</v>
      </c>
    </row>
    <row r="49" spans="1:12" ht="15" customHeight="1">
      <c r="A49" s="68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</row>
    <row r="50" spans="1:12" ht="15" customHeight="1">
      <c r="A50" s="247" t="s">
        <v>66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</row>
    <row r="51" spans="1:12" ht="15" customHeight="1">
      <c r="A51" s="68">
        <v>2002</v>
      </c>
      <c r="B51" s="73">
        <v>4.6699999999999998E-2</v>
      </c>
      <c r="C51" s="73"/>
      <c r="D51" s="73">
        <v>1.6199999999999999E-2</v>
      </c>
      <c r="E51" s="73"/>
      <c r="F51" s="73">
        <v>4.6100000000000002E-2</v>
      </c>
      <c r="G51" s="73"/>
      <c r="H51" s="73">
        <v>7.1900000000000006E-2</v>
      </c>
      <c r="I51" s="73"/>
      <c r="J51" s="73">
        <v>7.3700000000000002E-2</v>
      </c>
      <c r="K51" s="73"/>
      <c r="L51" s="73">
        <v>8.0199999999999994E-2</v>
      </c>
    </row>
    <row r="52" spans="1:12" ht="15" customHeight="1">
      <c r="A52" s="68">
        <v>2003</v>
      </c>
      <c r="B52" s="73">
        <v>4.1200000000000001E-2</v>
      </c>
      <c r="C52" s="73"/>
      <c r="D52" s="73">
        <v>1.01E-2</v>
      </c>
      <c r="E52" s="73"/>
      <c r="F52" s="73">
        <v>4.0099999999999997E-2</v>
      </c>
      <c r="G52" s="73"/>
      <c r="H52" s="73">
        <v>6.4000000000000001E-2</v>
      </c>
      <c r="I52" s="73"/>
      <c r="J52" s="73">
        <v>6.5799999999999997E-2</v>
      </c>
      <c r="K52" s="73"/>
      <c r="L52" s="73">
        <v>6.8400000000000002E-2</v>
      </c>
    </row>
    <row r="53" spans="1:12" ht="15" customHeight="1">
      <c r="A53" s="68">
        <v>2004</v>
      </c>
      <c r="B53" s="73">
        <v>4.3400000000000001E-2</v>
      </c>
      <c r="C53" s="73"/>
      <c r="D53" s="73">
        <v>1.38E-2</v>
      </c>
      <c r="E53" s="73"/>
      <c r="F53" s="73">
        <v>4.2700000000000002E-2</v>
      </c>
      <c r="G53" s="73"/>
      <c r="H53" s="73">
        <v>6.0400000000000002E-2</v>
      </c>
      <c r="I53" s="73"/>
      <c r="J53" s="73">
        <v>6.1600000000000002E-2</v>
      </c>
      <c r="K53" s="73"/>
      <c r="L53" s="73">
        <v>6.4000000000000001E-2</v>
      </c>
    </row>
    <row r="54" spans="1:12" ht="15" customHeight="1">
      <c r="A54" s="68">
        <v>2005</v>
      </c>
      <c r="B54" s="73">
        <v>6.1899999999999997E-2</v>
      </c>
      <c r="C54" s="73"/>
      <c r="D54" s="73">
        <v>3.1600000000000003E-2</v>
      </c>
      <c r="E54" s="73"/>
      <c r="F54" s="73">
        <v>4.2900000000000001E-2</v>
      </c>
      <c r="G54" s="73"/>
      <c r="H54" s="73">
        <v>5.4399999999999997E-2</v>
      </c>
      <c r="I54" s="73"/>
      <c r="J54" s="73">
        <v>5.6500000000000002E-2</v>
      </c>
      <c r="K54" s="73"/>
      <c r="L54" s="73">
        <v>5.9299999999999999E-2</v>
      </c>
    </row>
    <row r="55" spans="1:12" ht="15" customHeight="1">
      <c r="A55" s="68">
        <v>2006</v>
      </c>
      <c r="B55" s="73">
        <v>7.9600000000000004E-2</v>
      </c>
      <c r="C55" s="73"/>
      <c r="D55" s="73">
        <v>4.7300000000000002E-2</v>
      </c>
      <c r="E55" s="73"/>
      <c r="F55" s="73">
        <v>4.8000000000000001E-2</v>
      </c>
      <c r="G55" s="73"/>
      <c r="H55" s="73">
        <v>5.8400000000000001E-2</v>
      </c>
      <c r="I55" s="73"/>
      <c r="J55" s="73">
        <v>6.0699999999999997E-2</v>
      </c>
      <c r="K55" s="73"/>
      <c r="L55" s="73">
        <v>6.3200000000000006E-2</v>
      </c>
    </row>
    <row r="56" spans="1:12" ht="15" customHeight="1">
      <c r="A56" s="68">
        <v>2007</v>
      </c>
      <c r="B56" s="73">
        <v>8.0500000000000002E-2</v>
      </c>
      <c r="C56" s="73"/>
      <c r="D56" s="73">
        <v>4.41E-2</v>
      </c>
      <c r="E56" s="73"/>
      <c r="F56" s="73">
        <v>4.6300000000000001E-2</v>
      </c>
      <c r="G56" s="73"/>
      <c r="H56" s="73">
        <v>5.9400000000000001E-2</v>
      </c>
      <c r="I56" s="73"/>
      <c r="J56" s="73">
        <v>6.0699999999999997E-2</v>
      </c>
      <c r="K56" s="73"/>
      <c r="L56" s="73">
        <v>6.3299999999999995E-2</v>
      </c>
    </row>
    <row r="57" spans="1:12" ht="15" customHeight="1">
      <c r="A57" s="68">
        <v>2008</v>
      </c>
      <c r="B57" s="73">
        <v>5.0900000000000001E-2</v>
      </c>
      <c r="C57" s="73"/>
      <c r="D57" s="73">
        <v>1.4800000000000001E-2</v>
      </c>
      <c r="E57" s="73"/>
      <c r="F57" s="73">
        <v>3.6600000000000001E-2</v>
      </c>
      <c r="G57" s="73"/>
      <c r="H57" s="73">
        <v>6.1800000000000001E-2</v>
      </c>
      <c r="I57" s="73"/>
      <c r="J57" s="73">
        <v>6.5299999999999997E-2</v>
      </c>
      <c r="K57" s="73"/>
      <c r="L57" s="73">
        <v>7.2499999999999995E-2</v>
      </c>
    </row>
    <row r="58" spans="1:12" ht="15" customHeight="1">
      <c r="A58" s="68">
        <v>2009</v>
      </c>
      <c r="B58" s="73">
        <v>3.2500000000000001E-2</v>
      </c>
      <c r="C58" s="73"/>
      <c r="D58" s="73">
        <v>1.6000000000000001E-3</v>
      </c>
      <c r="E58" s="73"/>
      <c r="F58" s="73">
        <v>3.2599999999999997E-2</v>
      </c>
      <c r="G58" s="73"/>
      <c r="H58" s="73">
        <v>5.7508333333333349E-2</v>
      </c>
      <c r="I58" s="73"/>
      <c r="J58" s="73">
        <v>6.0391666666666656E-2</v>
      </c>
      <c r="K58" s="73"/>
      <c r="L58" s="73">
        <v>7.0550000000000002E-2</v>
      </c>
    </row>
    <row r="59" spans="1:12" ht="15" customHeight="1">
      <c r="A59" s="60" t="s">
        <v>482</v>
      </c>
      <c r="B59" s="214">
        <f>AVERAGE(B51:B58)</f>
        <v>5.4587499999999997E-2</v>
      </c>
      <c r="C59" s="73"/>
      <c r="D59" s="214">
        <f>AVERAGE(D51:D58)</f>
        <v>2.2437499999999999E-2</v>
      </c>
      <c r="E59" s="73"/>
      <c r="F59" s="214">
        <f>AVERAGE(F51:F58)</f>
        <v>4.1912500000000005E-2</v>
      </c>
      <c r="G59" s="73"/>
      <c r="H59" s="214">
        <f>AVERAGE(H51:H58)</f>
        <v>6.0976041666666675E-2</v>
      </c>
      <c r="I59" s="73"/>
      <c r="J59" s="214">
        <f>AVERAGE(J51:J58)</f>
        <v>6.3086458333333317E-2</v>
      </c>
      <c r="K59" s="73"/>
      <c r="L59" s="214">
        <f>AVERAGE(L51:L58)</f>
        <v>6.7681250000000012E-2</v>
      </c>
    </row>
    <row r="60" spans="1:12" ht="15" customHeight="1">
      <c r="A60" s="68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</row>
    <row r="61" spans="1:12" ht="15" customHeight="1">
      <c r="A61" s="247" t="s">
        <v>67</v>
      </c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</row>
    <row r="62" spans="1:12" ht="15" customHeight="1">
      <c r="A62" s="68">
        <v>2010</v>
      </c>
      <c r="B62" s="73">
        <v>3.2499999999999994E-2</v>
      </c>
      <c r="C62" s="73"/>
      <c r="D62" s="73">
        <v>1.4E-3</v>
      </c>
      <c r="E62" s="73"/>
      <c r="F62" s="73">
        <v>3.2199999999999999E-2</v>
      </c>
      <c r="G62" s="73"/>
      <c r="H62" s="73">
        <v>5.2400000000000002E-2</v>
      </c>
      <c r="I62" s="73"/>
      <c r="J62" s="73">
        <v>5.4600000000000003E-2</v>
      </c>
      <c r="K62" s="73"/>
      <c r="L62" s="73">
        <v>5.96E-2</v>
      </c>
    </row>
    <row r="63" spans="1:12" ht="15" customHeight="1">
      <c r="A63" s="68">
        <v>2011</v>
      </c>
      <c r="B63" s="73">
        <v>3.2500000000000001E-2</v>
      </c>
      <c r="C63" s="73"/>
      <c r="D63" s="73">
        <v>5.9999999999999995E-4</v>
      </c>
      <c r="E63" s="73"/>
      <c r="F63" s="73">
        <v>2.7799999999999998E-2</v>
      </c>
      <c r="G63" s="73"/>
      <c r="H63" s="73">
        <v>4.7800000000000002E-2</v>
      </c>
      <c r="I63" s="73"/>
      <c r="J63" s="73">
        <v>5.04E-2</v>
      </c>
      <c r="K63" s="73"/>
      <c r="L63" s="73">
        <v>5.57E-2</v>
      </c>
    </row>
    <row r="64" spans="1:12" ht="15" customHeight="1">
      <c r="A64" s="68">
        <v>2012</v>
      </c>
      <c r="B64" s="73">
        <v>3.2500000000000001E-2</v>
      </c>
      <c r="C64" s="73"/>
      <c r="D64" s="73">
        <v>8.9999999999999998E-4</v>
      </c>
      <c r="E64" s="73"/>
      <c r="F64" s="73">
        <v>1.7999999999999999E-2</v>
      </c>
      <c r="G64" s="73"/>
      <c r="H64" s="73">
        <v>3.8300000000000001E-2</v>
      </c>
      <c r="I64" s="73"/>
      <c r="J64" s="73">
        <v>4.1300000000000003E-2</v>
      </c>
      <c r="K64" s="73"/>
      <c r="L64" s="73">
        <v>4.8599999999999997E-2</v>
      </c>
    </row>
    <row r="65" spans="1:12" ht="15" customHeight="1">
      <c r="A65" s="68">
        <v>2013</v>
      </c>
      <c r="B65" s="73">
        <v>3.2500000000000001E-2</v>
      </c>
      <c r="C65" s="73"/>
      <c r="D65" s="73">
        <v>5.9999999999999995E-4</v>
      </c>
      <c r="E65" s="73"/>
      <c r="F65" s="73">
        <v>2.35E-2</v>
      </c>
      <c r="G65" s="73"/>
      <c r="H65" s="73">
        <v>4.24E-2</v>
      </c>
      <c r="I65" s="73"/>
      <c r="J65" s="73">
        <v>4.4699999999999997E-2</v>
      </c>
      <c r="K65" s="73"/>
      <c r="L65" s="73">
        <v>4.9799999999999997E-2</v>
      </c>
    </row>
    <row r="66" spans="1:12" ht="15" customHeight="1">
      <c r="A66" s="68">
        <v>2014</v>
      </c>
      <c r="B66" s="73">
        <v>3.2500000000000001E-2</v>
      </c>
      <c r="C66" s="73"/>
      <c r="D66" s="73">
        <v>2.9999999999999997E-4</v>
      </c>
      <c r="E66" s="73"/>
      <c r="F66" s="73">
        <v>2.5399999999999999E-2</v>
      </c>
      <c r="G66" s="73"/>
      <c r="H66" s="73">
        <v>4.19E-2</v>
      </c>
      <c r="I66" s="73"/>
      <c r="J66" s="73">
        <v>4.2799999999999998E-2</v>
      </c>
      <c r="K66" s="73"/>
      <c r="L66" s="73">
        <v>4.8000000000000001E-2</v>
      </c>
    </row>
    <row r="67" spans="1:12" ht="15" customHeight="1">
      <c r="A67" s="68">
        <v>2015</v>
      </c>
      <c r="B67" s="73">
        <v>3.2599999999999997E-2</v>
      </c>
      <c r="C67" s="73"/>
      <c r="D67" s="73">
        <v>5.9999999999999995E-4</v>
      </c>
      <c r="E67" s="73"/>
      <c r="F67" s="73">
        <v>2.1399999999999999E-2</v>
      </c>
      <c r="G67" s="73"/>
      <c r="H67" s="73">
        <v>0.04</v>
      </c>
      <c r="I67" s="73"/>
      <c r="J67" s="73">
        <v>4.1200000000000001E-2</v>
      </c>
      <c r="K67" s="73"/>
      <c r="L67" s="73">
        <v>5.0299999999999997E-2</v>
      </c>
    </row>
    <row r="68" spans="1:12" ht="15" customHeight="1">
      <c r="A68" s="68">
        <v>2016</v>
      </c>
      <c r="B68" s="73">
        <v>3.5099999999999999E-2</v>
      </c>
      <c r="C68" s="73"/>
      <c r="D68" s="73">
        <v>3.3E-3</v>
      </c>
      <c r="E68" s="73"/>
      <c r="F68" s="73">
        <v>1.84E-2</v>
      </c>
      <c r="G68" s="73"/>
      <c r="H68" s="73">
        <v>3.73E-2</v>
      </c>
      <c r="I68" s="73"/>
      <c r="J68" s="73">
        <v>3.9300000000000002E-2</v>
      </c>
      <c r="K68" s="73"/>
      <c r="L68" s="73">
        <v>4.6899999999999997E-2</v>
      </c>
    </row>
    <row r="69" spans="1:12" ht="15" customHeight="1">
      <c r="A69" s="68">
        <v>2017</v>
      </c>
      <c r="B69" s="73">
        <v>4.1000000000000002E-2</v>
      </c>
      <c r="C69" s="73"/>
      <c r="D69" s="73">
        <v>9.4000000000000004E-3</v>
      </c>
      <c r="E69" s="73"/>
      <c r="F69" s="73">
        <v>2.3300000000000001E-2</v>
      </c>
      <c r="G69" s="73"/>
      <c r="H69" s="73">
        <v>3.8199999999999998E-2</v>
      </c>
      <c r="I69" s="73"/>
      <c r="J69" s="73">
        <v>0.04</v>
      </c>
      <c r="K69" s="73"/>
      <c r="L69" s="73">
        <v>4.3799999999999999E-2</v>
      </c>
    </row>
    <row r="70" spans="1:12" ht="15" customHeight="1">
      <c r="A70" s="68">
        <v>2018</v>
      </c>
      <c r="B70" s="73">
        <v>4.9099999999999998E-2</v>
      </c>
      <c r="C70" s="73"/>
      <c r="D70" s="73">
        <v>1.9400000000000001E-2</v>
      </c>
      <c r="E70" s="73"/>
      <c r="F70" s="73">
        <v>2.9100000000000001E-2</v>
      </c>
      <c r="G70" s="73"/>
      <c r="H70" s="73">
        <v>4.0899999999999999E-2</v>
      </c>
      <c r="I70" s="73"/>
      <c r="J70" s="73">
        <v>4.2500000000000003E-2</v>
      </c>
      <c r="K70" s="73"/>
      <c r="L70" s="73">
        <v>4.6699999999999998E-2</v>
      </c>
    </row>
    <row r="71" spans="1:12" ht="15" customHeight="1">
      <c r="A71" s="68">
        <v>2019</v>
      </c>
      <c r="B71" s="73">
        <v>5.28E-2</v>
      </c>
      <c r="C71" s="73"/>
      <c r="D71" s="73">
        <v>2.0799999999999999E-2</v>
      </c>
      <c r="E71" s="73"/>
      <c r="F71" s="73">
        <v>2.1399999999999999E-2</v>
      </c>
      <c r="G71" s="73"/>
      <c r="H71" s="73">
        <v>3.61E-2</v>
      </c>
      <c r="I71" s="73"/>
      <c r="J71" s="73">
        <v>3.7699999999999997E-2</v>
      </c>
      <c r="K71" s="73"/>
      <c r="L71" s="73">
        <v>4.19E-2</v>
      </c>
    </row>
    <row r="72" spans="1:12" ht="15" customHeight="1">
      <c r="A72" s="68">
        <v>2020</v>
      </c>
      <c r="B72" s="73">
        <v>3.5400000000000001E-2</v>
      </c>
      <c r="C72" s="73"/>
      <c r="D72" s="73">
        <v>3.8E-3</v>
      </c>
      <c r="E72" s="73"/>
      <c r="F72" s="73">
        <v>8.8999999999999999E-3</v>
      </c>
      <c r="G72" s="73"/>
      <c r="H72" s="73">
        <v>2.7900000000000001E-2</v>
      </c>
      <c r="I72" s="73"/>
      <c r="J72" s="73">
        <v>3.0200000000000001E-2</v>
      </c>
      <c r="K72" s="73"/>
      <c r="L72" s="73">
        <v>3.39E-2</v>
      </c>
    </row>
    <row r="73" spans="1:12" ht="15" customHeight="1">
      <c r="A73" s="60" t="s">
        <v>482</v>
      </c>
      <c r="B73" s="214">
        <f>AVERAGE(B62:B72)</f>
        <v>3.7136363636363634E-2</v>
      </c>
      <c r="C73" s="73"/>
      <c r="D73" s="214">
        <f>AVERAGE(D62:D72)</f>
        <v>5.5545454545454544E-3</v>
      </c>
      <c r="E73" s="73"/>
      <c r="F73" s="214">
        <f>AVERAGE(F62:F72)</f>
        <v>2.2672727272727275E-2</v>
      </c>
      <c r="G73" s="73"/>
      <c r="H73" s="214">
        <f>AVERAGE(H62:H72)</f>
        <v>4.0290909090909093E-2</v>
      </c>
      <c r="I73" s="73"/>
      <c r="J73" s="214">
        <f>AVERAGE(J62:J72)</f>
        <v>4.2245454545454544E-2</v>
      </c>
      <c r="K73" s="73"/>
      <c r="L73" s="214">
        <f>AVERAGE(L62:L72)</f>
        <v>4.7745454545454542E-2</v>
      </c>
    </row>
    <row r="74" spans="1:12" ht="15" customHeight="1">
      <c r="A74" s="68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</row>
    <row r="75" spans="1:12" ht="15" customHeight="1">
      <c r="A75" s="245" t="s">
        <v>68</v>
      </c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</row>
    <row r="76" spans="1:12" ht="15" customHeight="1">
      <c r="A76" s="68">
        <v>2021</v>
      </c>
      <c r="B76" s="73">
        <v>3.2500000000000001E-2</v>
      </c>
      <c r="C76" s="73"/>
      <c r="D76" s="73">
        <v>4.0000000000000002E-4</v>
      </c>
      <c r="E76" s="73"/>
      <c r="F76" s="73">
        <v>1.4500000000000001E-2</v>
      </c>
      <c r="G76" s="73"/>
      <c r="H76" s="73">
        <v>2.9700000000000001E-2</v>
      </c>
      <c r="I76" s="73"/>
      <c r="J76" s="73">
        <v>3.1099999999999999E-2</v>
      </c>
      <c r="K76" s="73"/>
      <c r="L76" s="73">
        <v>3.3599999999999998E-2</v>
      </c>
    </row>
    <row r="77" spans="1:12" ht="15" customHeight="1">
      <c r="A77" s="68">
        <v>2022</v>
      </c>
      <c r="B77" s="73">
        <v>4.8599999999999997E-2</v>
      </c>
      <c r="C77" s="73"/>
      <c r="D77" s="73">
        <v>2.0400000000000001E-2</v>
      </c>
      <c r="E77" s="73"/>
      <c r="F77" s="73">
        <v>2.9499999999999998E-2</v>
      </c>
      <c r="G77" s="73"/>
      <c r="H77" s="73">
        <v>4.53E-2</v>
      </c>
      <c r="I77" s="73"/>
      <c r="J77" s="73">
        <v>4.7199999999999999E-2</v>
      </c>
      <c r="K77" s="73"/>
      <c r="L77" s="73">
        <v>5.0299999999999997E-2</v>
      </c>
    </row>
    <row r="78" spans="1:12" ht="15" customHeight="1">
      <c r="A78" s="68">
        <v>2023</v>
      </c>
      <c r="B78" s="73">
        <v>8.2000000000000003E-2</v>
      </c>
      <c r="C78" s="73"/>
      <c r="D78" s="73">
        <v>5.0799999999999998E-2</v>
      </c>
      <c r="E78" s="73"/>
      <c r="F78" s="73">
        <v>3.9600000000000003E-2</v>
      </c>
      <c r="G78" s="73"/>
      <c r="H78" s="73">
        <v>5.3900000000000003E-2</v>
      </c>
      <c r="I78" s="73"/>
      <c r="J78" s="73">
        <v>5.5399999999999998E-2</v>
      </c>
      <c r="K78" s="73"/>
      <c r="L78" s="73">
        <v>5.8400000000000001E-2</v>
      </c>
    </row>
    <row r="79" spans="1:12" ht="15" customHeight="1">
      <c r="A79" s="68">
        <v>2024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</row>
    <row r="80" spans="1:12" ht="15" customHeight="1">
      <c r="A80" s="68" t="s">
        <v>87</v>
      </c>
      <c r="B80" s="73">
        <v>8.5000000000000006E-2</v>
      </c>
      <c r="C80" s="73"/>
      <c r="D80" s="73">
        <v>5.2299999999999999E-2</v>
      </c>
      <c r="E80" s="73"/>
      <c r="F80" s="73">
        <v>4.0599999999999997E-2</v>
      </c>
      <c r="G80" s="73"/>
      <c r="H80" s="73">
        <v>5.3400000000000003E-2</v>
      </c>
      <c r="I80" s="73"/>
      <c r="J80" s="73">
        <v>5.4800000000000001E-2</v>
      </c>
      <c r="K80" s="73"/>
      <c r="L80" s="73">
        <v>5.7299999999999997E-2</v>
      </c>
    </row>
    <row r="81" spans="1:12" ht="15" customHeight="1">
      <c r="A81" s="68" t="s">
        <v>88</v>
      </c>
      <c r="B81" s="73">
        <v>8.5000000000000006E-2</v>
      </c>
      <c r="C81" s="73"/>
      <c r="D81" s="73">
        <v>5.2299999999999999E-2</v>
      </c>
      <c r="E81" s="73"/>
      <c r="F81" s="73">
        <v>4.2099999999999999E-2</v>
      </c>
      <c r="G81" s="73"/>
      <c r="H81" s="73">
        <v>5.4199999999999998E-2</v>
      </c>
      <c r="I81" s="73"/>
      <c r="J81" s="73">
        <v>5.5599999999999997E-2</v>
      </c>
      <c r="K81" s="73"/>
      <c r="L81" s="73">
        <v>5.79E-2</v>
      </c>
    </row>
    <row r="82" spans="1:12" ht="15" customHeight="1">
      <c r="A82" s="68" t="s">
        <v>89</v>
      </c>
      <c r="B82" s="73">
        <v>8.5000000000000006E-2</v>
      </c>
      <c r="C82" s="73"/>
      <c r="D82" s="73">
        <v>5.2400000000000002E-2</v>
      </c>
      <c r="E82" s="73"/>
      <c r="F82" s="73">
        <v>4.2099999999999999E-2</v>
      </c>
      <c r="G82" s="73"/>
      <c r="H82" s="73">
        <v>5.4300000000000001E-2</v>
      </c>
      <c r="I82" s="73"/>
      <c r="J82" s="73">
        <v>5.5500000000000001E-2</v>
      </c>
      <c r="K82" s="73"/>
      <c r="L82" s="73">
        <v>5.79E-2</v>
      </c>
    </row>
    <row r="83" spans="1:12" ht="15" customHeight="1">
      <c r="A83" s="68" t="s">
        <v>419</v>
      </c>
      <c r="B83" s="73">
        <v>8.5000000000000006E-2</v>
      </c>
      <c r="C83" s="73"/>
      <c r="D83" s="73">
        <v>5.2400000000000002E-2</v>
      </c>
      <c r="E83" s="73"/>
      <c r="F83" s="73">
        <v>4.5400000000000003E-2</v>
      </c>
      <c r="G83" s="73"/>
      <c r="H83" s="73">
        <v>5.67E-2</v>
      </c>
      <c r="I83" s="73"/>
      <c r="J83" s="73">
        <v>5.79E-2</v>
      </c>
      <c r="K83" s="73"/>
      <c r="L83" s="73">
        <v>6.0100000000000001E-2</v>
      </c>
    </row>
    <row r="84" spans="1:12" ht="15" customHeight="1">
      <c r="A84" s="68" t="s">
        <v>420</v>
      </c>
      <c r="B84" s="73">
        <v>8.5000000000000006E-2</v>
      </c>
      <c r="C84" s="73"/>
      <c r="D84" s="73">
        <v>5.2499999999999998E-2</v>
      </c>
      <c r="E84" s="73"/>
      <c r="F84" s="73">
        <v>4.48E-2</v>
      </c>
      <c r="G84" s="73"/>
      <c r="H84" s="73">
        <v>5.62E-2</v>
      </c>
      <c r="I84" s="73"/>
      <c r="J84" s="73">
        <v>5.74E-2</v>
      </c>
      <c r="K84" s="73"/>
      <c r="L84" s="73">
        <v>5.9700000000000003E-2</v>
      </c>
    </row>
    <row r="85" spans="1:12" ht="15" customHeight="1" thickBot="1">
      <c r="A85" s="69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</row>
    <row r="86" spans="1:12" ht="15" customHeight="1" thickTop="1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</row>
    <row r="87" spans="1:12" ht="15" customHeight="1">
      <c r="A87" s="56" t="s">
        <v>90</v>
      </c>
      <c r="B87" s="75"/>
      <c r="D87" s="75"/>
      <c r="F87" s="75"/>
      <c r="H87" s="75"/>
      <c r="J87" s="75"/>
      <c r="L87" s="75"/>
    </row>
    <row r="88" spans="1:12" ht="15" customHeight="1">
      <c r="B88" s="75"/>
      <c r="D88" s="75"/>
      <c r="F88" s="75"/>
      <c r="H88" s="75"/>
      <c r="J88" s="75"/>
      <c r="L88" s="75"/>
    </row>
    <row r="89" spans="1:12" ht="15" customHeight="1">
      <c r="B89" s="75"/>
      <c r="D89" s="75"/>
      <c r="F89" s="75"/>
      <c r="H89" s="75"/>
      <c r="J89" s="75"/>
      <c r="L89" s="75"/>
    </row>
    <row r="90" spans="1:12" ht="15" customHeight="1">
      <c r="J90" s="75"/>
    </row>
    <row r="91" spans="1:12" ht="15" customHeight="1">
      <c r="J91" s="75"/>
    </row>
    <row r="92" spans="1:12" ht="15" customHeight="1">
      <c r="J92" s="75"/>
    </row>
    <row r="93" spans="1:12" ht="15" customHeight="1">
      <c r="J93" s="75"/>
    </row>
    <row r="94" spans="1:12" ht="15" customHeight="1"/>
    <row r="95" spans="1:12" ht="15" customHeight="1"/>
    <row r="96" spans="1:1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</sheetData>
  <mergeCells count="7">
    <mergeCell ref="A75:L75"/>
    <mergeCell ref="A61:L61"/>
    <mergeCell ref="A6:L6"/>
    <mergeCell ref="A14:L14"/>
    <mergeCell ref="A25:L25"/>
    <mergeCell ref="A37:L37"/>
    <mergeCell ref="A50:L50"/>
  </mergeCells>
  <printOptions horizontalCentered="1" verticalCentered="1"/>
  <pageMargins left="0.5" right="0.5" top="0.5" bottom="0.5" header="0.5" footer="0.5"/>
  <pageSetup scale="5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7"/>
  <sheetViews>
    <sheetView topLeftCell="A66" zoomScaleNormal="100" workbookViewId="0">
      <selection activeCell="E77" sqref="E77"/>
    </sheetView>
  </sheetViews>
  <sheetFormatPr defaultColWidth="9.76953125" defaultRowHeight="15"/>
  <cols>
    <col min="1" max="1" width="11.76953125" style="76" customWidth="1"/>
    <col min="2" max="2" width="12.54296875" style="76" customWidth="1"/>
    <col min="3" max="3" width="12.2265625" style="76" customWidth="1"/>
    <col min="4" max="4" width="11.76953125" style="76" customWidth="1"/>
    <col min="5" max="5" width="10.6796875" style="76" customWidth="1"/>
    <col min="6" max="16384" width="9.76953125" style="76"/>
  </cols>
  <sheetData>
    <row r="1" spans="1:5">
      <c r="D1" s="119" t="str">
        <f>+'DCP-4, P 2'!I1</f>
        <v>Exh. DCP-4</v>
      </c>
    </row>
    <row r="2" spans="1:5">
      <c r="D2" s="119" t="s">
        <v>91</v>
      </c>
    </row>
    <row r="3" spans="1:5">
      <c r="D3" s="119" t="str">
        <f>+'DCP-4, P 2'!I3</f>
        <v>Dockets UE-240006/UG-240007</v>
      </c>
    </row>
    <row r="6" spans="1:5" ht="20.100000000000001">
      <c r="A6" s="246" t="s">
        <v>92</v>
      </c>
      <c r="B6" s="246"/>
      <c r="C6" s="246"/>
      <c r="D6" s="246"/>
      <c r="E6" s="246"/>
    </row>
    <row r="7" spans="1:5" ht="20.399999999999999" thickBot="1">
      <c r="A7" s="110"/>
      <c r="B7" s="110"/>
      <c r="C7" s="110"/>
      <c r="D7" s="110"/>
      <c r="E7" s="110"/>
    </row>
    <row r="8" spans="1:5" ht="16.5" customHeight="1" thickTop="1">
      <c r="A8" s="77"/>
      <c r="B8" s="77"/>
      <c r="C8" s="77"/>
      <c r="D8" s="77"/>
      <c r="E8" s="77"/>
    </row>
    <row r="9" spans="1:5">
      <c r="A9" s="60"/>
      <c r="B9" s="60" t="s">
        <v>93</v>
      </c>
      <c r="C9" s="60" t="s">
        <v>94</v>
      </c>
      <c r="D9" s="60"/>
      <c r="E9" s="60" t="s">
        <v>93</v>
      </c>
    </row>
    <row r="10" spans="1:5">
      <c r="A10" s="60"/>
      <c r="B10" s="60" t="s">
        <v>95</v>
      </c>
      <c r="C10" s="60" t="s">
        <v>95</v>
      </c>
      <c r="D10" s="60" t="s">
        <v>96</v>
      </c>
      <c r="E10" s="60" t="s">
        <v>97</v>
      </c>
    </row>
    <row r="11" spans="1:5">
      <c r="A11" s="61"/>
      <c r="B11" s="61"/>
      <c r="C11" s="61"/>
      <c r="D11" s="61"/>
      <c r="E11" s="61"/>
    </row>
    <row r="12" spans="1:5" ht="15" customHeight="1">
      <c r="A12" s="56"/>
      <c r="B12" s="56"/>
      <c r="C12" s="56"/>
      <c r="D12" s="56"/>
      <c r="E12" s="56"/>
    </row>
    <row r="13" spans="1:5" ht="15" customHeight="1">
      <c r="A13" s="247" t="s">
        <v>39</v>
      </c>
      <c r="B13" s="247"/>
      <c r="C13" s="247"/>
      <c r="D13" s="247"/>
      <c r="E13" s="247"/>
    </row>
    <row r="14" spans="1:5" ht="15" customHeight="1">
      <c r="A14" s="63" t="s">
        <v>40</v>
      </c>
      <c r="B14" s="63"/>
      <c r="C14" s="78"/>
      <c r="D14" s="79">
        <v>802.49</v>
      </c>
      <c r="E14" s="73">
        <v>9.1499999999999998E-2</v>
      </c>
    </row>
    <row r="15" spans="1:5" ht="15" customHeight="1">
      <c r="A15" s="63" t="s">
        <v>41</v>
      </c>
      <c r="B15" s="78"/>
      <c r="C15" s="78"/>
      <c r="D15" s="79">
        <v>974.92</v>
      </c>
      <c r="E15" s="73">
        <v>8.8999999999999996E-2</v>
      </c>
    </row>
    <row r="16" spans="1:5" ht="15" customHeight="1">
      <c r="A16" s="63" t="s">
        <v>42</v>
      </c>
      <c r="B16" s="78"/>
      <c r="C16" s="78"/>
      <c r="D16" s="79">
        <v>894.63</v>
      </c>
      <c r="E16" s="73">
        <v>0.1079</v>
      </c>
    </row>
    <row r="17" spans="1:5" ht="15" customHeight="1">
      <c r="A17" s="63" t="s">
        <v>43</v>
      </c>
      <c r="B17" s="78"/>
      <c r="C17" s="78"/>
      <c r="D17" s="79">
        <v>820.23</v>
      </c>
      <c r="E17" s="73">
        <v>0.1203</v>
      </c>
    </row>
    <row r="18" spans="1:5" ht="15" customHeight="1">
      <c r="A18" s="63" t="s">
        <v>44</v>
      </c>
      <c r="B18" s="78"/>
      <c r="C18" s="78"/>
      <c r="D18" s="79">
        <v>844.4</v>
      </c>
      <c r="E18" s="73">
        <v>0.1346</v>
      </c>
    </row>
    <row r="19" spans="1:5" ht="15" customHeight="1">
      <c r="A19" s="63" t="s">
        <v>45</v>
      </c>
      <c r="B19" s="78"/>
      <c r="C19" s="78"/>
      <c r="D19" s="79">
        <v>891.41</v>
      </c>
      <c r="E19" s="73">
        <v>0.12659999999999999</v>
      </c>
    </row>
    <row r="20" spans="1:5" ht="15" customHeight="1">
      <c r="A20" s="63" t="s">
        <v>46</v>
      </c>
      <c r="B20" s="78"/>
      <c r="C20" s="78"/>
      <c r="D20" s="79">
        <v>932.92</v>
      </c>
      <c r="E20" s="73">
        <v>0.1196</v>
      </c>
    </row>
    <row r="21" spans="1:5" ht="15" customHeight="1">
      <c r="A21" s="63" t="s">
        <v>47</v>
      </c>
      <c r="B21" s="78"/>
      <c r="C21" s="78"/>
      <c r="D21" s="79">
        <v>884.36</v>
      </c>
      <c r="E21" s="73">
        <v>0.11600000000000001</v>
      </c>
    </row>
    <row r="22" spans="1:5" ht="15" customHeight="1">
      <c r="A22" s="60" t="s">
        <v>482</v>
      </c>
      <c r="B22" s="78"/>
      <c r="C22" s="78"/>
      <c r="D22" s="193">
        <f>AVERAGE(D14:D21)</f>
        <v>880.67</v>
      </c>
      <c r="E22" s="214">
        <f>AVERAGE(E14:E21)</f>
        <v>0.1131875</v>
      </c>
    </row>
    <row r="23" spans="1:5" ht="15" customHeight="1">
      <c r="A23" s="63"/>
      <c r="B23" s="78"/>
      <c r="C23" s="78"/>
      <c r="D23" s="79"/>
      <c r="E23" s="73"/>
    </row>
    <row r="24" spans="1:5" ht="15" customHeight="1">
      <c r="A24" s="249" t="s">
        <v>48</v>
      </c>
      <c r="B24" s="249"/>
      <c r="C24" s="249"/>
      <c r="D24" s="249"/>
      <c r="E24" s="249"/>
    </row>
    <row r="25" spans="1:5" ht="15" customHeight="1">
      <c r="A25" s="63" t="s">
        <v>49</v>
      </c>
      <c r="B25" s="78"/>
      <c r="C25" s="78"/>
      <c r="D25" s="79">
        <v>1190.3399999999999</v>
      </c>
      <c r="E25" s="73">
        <v>8.0299999999999996E-2</v>
      </c>
    </row>
    <row r="26" spans="1:5" ht="15" customHeight="1">
      <c r="A26" s="63" t="s">
        <v>50</v>
      </c>
      <c r="B26" s="78"/>
      <c r="C26" s="78"/>
      <c r="D26" s="79">
        <v>1178.48</v>
      </c>
      <c r="E26" s="73">
        <v>0.1002</v>
      </c>
    </row>
    <row r="27" spans="1:5" ht="15" customHeight="1">
      <c r="A27" s="63" t="s">
        <v>51</v>
      </c>
      <c r="B27" s="78"/>
      <c r="C27" s="78"/>
      <c r="D27" s="79">
        <v>1328.23</v>
      </c>
      <c r="E27" s="73">
        <v>8.1199999999999994E-2</v>
      </c>
    </row>
    <row r="28" spans="1:5" ht="15" customHeight="1">
      <c r="A28" s="63" t="s">
        <v>52</v>
      </c>
      <c r="B28" s="78"/>
      <c r="C28" s="78"/>
      <c r="D28" s="79">
        <v>1792.76</v>
      </c>
      <c r="E28" s="73">
        <v>6.0900000000000003E-2</v>
      </c>
    </row>
    <row r="29" spans="1:5" ht="15" customHeight="1">
      <c r="A29" s="63" t="s">
        <v>53</v>
      </c>
      <c r="B29" s="78"/>
      <c r="C29" s="78"/>
      <c r="D29" s="79">
        <v>2275.9899999999998</v>
      </c>
      <c r="E29" s="73">
        <v>5.4800000000000001E-2</v>
      </c>
    </row>
    <row r="30" spans="1:5" ht="15" customHeight="1">
      <c r="A30" s="63" t="s">
        <v>54</v>
      </c>
      <c r="B30" s="78"/>
      <c r="D30" s="79">
        <v>2060.8200000000002</v>
      </c>
      <c r="E30" s="73">
        <v>8.0100000000000005E-2</v>
      </c>
    </row>
    <row r="31" spans="1:5" ht="15" customHeight="1">
      <c r="A31" s="63" t="s">
        <v>55</v>
      </c>
      <c r="B31" s="78">
        <v>322.83999999999997</v>
      </c>
      <c r="C31" s="78"/>
      <c r="D31" s="79">
        <v>2508.91</v>
      </c>
      <c r="E31" s="73">
        <v>7.4200000000000002E-2</v>
      </c>
    </row>
    <row r="32" spans="1:5" ht="15" customHeight="1">
      <c r="A32" s="63" t="s">
        <v>56</v>
      </c>
      <c r="B32" s="78">
        <v>334.59</v>
      </c>
      <c r="C32" s="78"/>
      <c r="D32" s="79">
        <v>2678.94</v>
      </c>
      <c r="E32" s="73">
        <v>6.4699999999999994E-2</v>
      </c>
    </row>
    <row r="33" spans="1:5" ht="15" customHeight="1">
      <c r="A33" s="63" t="s">
        <v>57</v>
      </c>
      <c r="B33" s="78">
        <v>376.18</v>
      </c>
      <c r="C33" s="78">
        <v>491.69</v>
      </c>
      <c r="D33" s="79">
        <v>2929.33</v>
      </c>
      <c r="E33" s="73">
        <v>4.7899999999999998E-2</v>
      </c>
    </row>
    <row r="34" spans="1:5" ht="15" customHeight="1">
      <c r="A34" s="60" t="s">
        <v>482</v>
      </c>
      <c r="B34" s="78"/>
      <c r="C34" s="78"/>
      <c r="D34" s="193">
        <f>AVERAGE(D25:D33)</f>
        <v>1993.7555555555555</v>
      </c>
      <c r="E34" s="214">
        <f>AVERAGE(E25:E33)</f>
        <v>7.1588888888888896E-2</v>
      </c>
    </row>
    <row r="35" spans="1:5" ht="15" customHeight="1">
      <c r="A35" s="63"/>
      <c r="B35" s="78"/>
      <c r="C35" s="78"/>
      <c r="D35" s="79"/>
      <c r="E35" s="73"/>
    </row>
    <row r="36" spans="1:5" ht="15" customHeight="1">
      <c r="A36" s="247" t="s">
        <v>58</v>
      </c>
      <c r="B36" s="247"/>
      <c r="C36" s="247"/>
      <c r="D36" s="247"/>
      <c r="E36" s="247"/>
    </row>
    <row r="37" spans="1:5" ht="15" customHeight="1">
      <c r="A37" s="63" t="s">
        <v>59</v>
      </c>
      <c r="B37" s="79">
        <v>415.74</v>
      </c>
      <c r="C37" s="63">
        <v>599.26</v>
      </c>
      <c r="D37" s="79">
        <v>3284.29</v>
      </c>
      <c r="E37" s="73">
        <v>4.2200000000000001E-2</v>
      </c>
    </row>
    <row r="38" spans="1:5" ht="15" customHeight="1">
      <c r="A38" s="63" t="s">
        <v>61</v>
      </c>
      <c r="B38" s="79">
        <v>451.21</v>
      </c>
      <c r="C38" s="78">
        <v>715.16</v>
      </c>
      <c r="D38" s="79">
        <v>3522.06</v>
      </c>
      <c r="E38" s="73">
        <v>4.4600000000000001E-2</v>
      </c>
    </row>
    <row r="39" spans="1:5" ht="15" customHeight="1">
      <c r="A39" s="63" t="s">
        <v>62</v>
      </c>
      <c r="B39" s="79">
        <v>460.33</v>
      </c>
      <c r="C39" s="78">
        <v>751.65</v>
      </c>
      <c r="D39" s="79">
        <v>3793.77</v>
      </c>
      <c r="E39" s="73">
        <v>5.8299999999999998E-2</v>
      </c>
    </row>
    <row r="40" spans="1:5" ht="15" customHeight="1">
      <c r="A40" s="79" t="s">
        <v>63</v>
      </c>
      <c r="B40" s="79">
        <v>541.64</v>
      </c>
      <c r="C40" s="79">
        <v>925.19</v>
      </c>
      <c r="D40" s="79">
        <v>4493.76</v>
      </c>
      <c r="E40" s="73">
        <v>6.0900000000000003E-2</v>
      </c>
    </row>
    <row r="41" spans="1:5" ht="15" customHeight="1">
      <c r="A41" s="79" t="s">
        <v>64</v>
      </c>
      <c r="B41" s="79">
        <v>670.83</v>
      </c>
      <c r="C41" s="79">
        <v>1164.96</v>
      </c>
      <c r="D41" s="79">
        <v>5742.89</v>
      </c>
      <c r="E41" s="73">
        <v>5.2400000000000002E-2</v>
      </c>
    </row>
    <row r="42" spans="1:5" ht="15" customHeight="1">
      <c r="A42" s="79" t="s">
        <v>65</v>
      </c>
      <c r="B42" s="79">
        <v>872.72</v>
      </c>
      <c r="C42" s="79">
        <v>1469.49</v>
      </c>
      <c r="D42" s="79">
        <v>7441.15</v>
      </c>
      <c r="E42" s="73">
        <v>4.5699999999999998E-2</v>
      </c>
    </row>
    <row r="43" spans="1:5" ht="15" customHeight="1">
      <c r="A43" s="68">
        <v>1998</v>
      </c>
      <c r="B43" s="79">
        <v>1085.5</v>
      </c>
      <c r="C43" s="79">
        <v>1794.91</v>
      </c>
      <c r="D43" s="79">
        <v>8625.52</v>
      </c>
      <c r="E43" s="73">
        <v>3.4599999999999999E-2</v>
      </c>
    </row>
    <row r="44" spans="1:5" ht="15" customHeight="1">
      <c r="A44" s="68">
        <v>1999</v>
      </c>
      <c r="B44" s="79">
        <v>1327.33</v>
      </c>
      <c r="C44" s="79">
        <v>2728.15</v>
      </c>
      <c r="D44" s="79">
        <v>10464.879999999999</v>
      </c>
      <c r="E44" s="73">
        <v>3.1699999999999999E-2</v>
      </c>
    </row>
    <row r="45" spans="1:5" ht="15" customHeight="1">
      <c r="A45" s="68">
        <v>2000</v>
      </c>
      <c r="B45" s="79">
        <v>1427.22</v>
      </c>
      <c r="C45" s="79">
        <v>2783.67</v>
      </c>
      <c r="D45" s="79">
        <v>10734.9</v>
      </c>
      <c r="E45" s="73">
        <v>3.6299999999999999E-2</v>
      </c>
    </row>
    <row r="46" spans="1:5" ht="15" customHeight="1">
      <c r="A46" s="68">
        <v>2001</v>
      </c>
      <c r="B46" s="79">
        <v>1194.18</v>
      </c>
      <c r="C46" s="79">
        <v>2035</v>
      </c>
      <c r="D46" s="79">
        <v>10189.129999999999</v>
      </c>
      <c r="E46" s="73">
        <v>2.9499999999999998E-2</v>
      </c>
    </row>
    <row r="47" spans="1:5" ht="15" customHeight="1">
      <c r="A47" s="60" t="s">
        <v>482</v>
      </c>
      <c r="B47" s="193">
        <f>AVERAGE(B37:B46)</f>
        <v>844.67000000000007</v>
      </c>
      <c r="C47" s="193">
        <f>AVERAGE(C37:C46)</f>
        <v>1496.7440000000001</v>
      </c>
      <c r="D47" s="193">
        <f>AVERAGE(D37:D46)</f>
        <v>6829.2350000000006</v>
      </c>
      <c r="E47" s="214">
        <f>AVERAGE(E37:E46)</f>
        <v>4.3620000000000006E-2</v>
      </c>
    </row>
    <row r="48" spans="1:5" ht="15" customHeight="1">
      <c r="A48" s="68"/>
      <c r="B48" s="79"/>
      <c r="C48" s="79"/>
      <c r="D48" s="79"/>
      <c r="E48" s="73"/>
    </row>
    <row r="49" spans="1:5" ht="15" customHeight="1">
      <c r="A49" s="250" t="s">
        <v>66</v>
      </c>
      <c r="B49" s="250"/>
      <c r="C49" s="250"/>
      <c r="D49" s="250"/>
      <c r="E49" s="250"/>
    </row>
    <row r="50" spans="1:5" ht="15" customHeight="1">
      <c r="A50" s="68">
        <v>2002</v>
      </c>
      <c r="B50" s="79">
        <v>993.94</v>
      </c>
      <c r="C50" s="79">
        <v>1539.73</v>
      </c>
      <c r="D50" s="79">
        <v>9226.43</v>
      </c>
      <c r="E50" s="73">
        <v>2.92E-2</v>
      </c>
    </row>
    <row r="51" spans="1:5" ht="15" customHeight="1">
      <c r="A51" s="68">
        <v>2003</v>
      </c>
      <c r="B51" s="79">
        <v>965.23</v>
      </c>
      <c r="C51" s="79">
        <v>1647.17</v>
      </c>
      <c r="D51" s="79">
        <v>8993.59</v>
      </c>
      <c r="E51" s="73">
        <v>3.8399999999999997E-2</v>
      </c>
    </row>
    <row r="52" spans="1:5" ht="15" customHeight="1">
      <c r="A52" s="68">
        <v>2004</v>
      </c>
      <c r="B52" s="79">
        <v>1130.6500000000001</v>
      </c>
      <c r="C52" s="79">
        <v>1986.53</v>
      </c>
      <c r="D52" s="79">
        <v>10317.39</v>
      </c>
      <c r="E52" s="73">
        <v>4.8899999999999999E-2</v>
      </c>
    </row>
    <row r="53" spans="1:5" ht="15" customHeight="1">
      <c r="A53" s="68">
        <v>2005</v>
      </c>
      <c r="B53" s="79">
        <v>1207.23</v>
      </c>
      <c r="C53" s="79">
        <v>2099.3200000000002</v>
      </c>
      <c r="D53" s="79">
        <v>10547.67</v>
      </c>
      <c r="E53" s="73">
        <v>5.3600000000000002E-2</v>
      </c>
    </row>
    <row r="54" spans="1:5" ht="15" customHeight="1">
      <c r="A54" s="68">
        <v>2006</v>
      </c>
      <c r="B54" s="79">
        <v>1310.46</v>
      </c>
      <c r="C54" s="79">
        <v>2263.41</v>
      </c>
      <c r="D54" s="79">
        <v>11408.67</v>
      </c>
      <c r="E54" s="73">
        <v>5.7799999999999997E-2</v>
      </c>
    </row>
    <row r="55" spans="1:5" ht="15" customHeight="1">
      <c r="A55" s="68">
        <v>2007</v>
      </c>
      <c r="B55" s="79">
        <v>1476.66</v>
      </c>
      <c r="C55" s="79">
        <v>2577.12</v>
      </c>
      <c r="D55" s="79">
        <v>13169.98</v>
      </c>
      <c r="E55" s="73">
        <v>5.2900000000000003E-2</v>
      </c>
    </row>
    <row r="56" spans="1:5" ht="15" customHeight="1">
      <c r="A56" s="68">
        <v>2008</v>
      </c>
      <c r="B56" s="79">
        <v>1220.8900000000001</v>
      </c>
      <c r="C56" s="79">
        <v>2162.46</v>
      </c>
      <c r="D56" s="79">
        <v>11252.62</v>
      </c>
      <c r="E56" s="73">
        <v>3.5400000000000001E-2</v>
      </c>
    </row>
    <row r="57" spans="1:5" ht="15" customHeight="1">
      <c r="A57" s="68">
        <v>2009</v>
      </c>
      <c r="B57" s="79">
        <v>946.73</v>
      </c>
      <c r="C57" s="79">
        <v>1841.03</v>
      </c>
      <c r="D57" s="79">
        <v>8876.15</v>
      </c>
      <c r="E57" s="80">
        <v>1.8599999999999998E-2</v>
      </c>
    </row>
    <row r="58" spans="1:5" ht="15" customHeight="1">
      <c r="A58" s="60" t="s">
        <v>482</v>
      </c>
      <c r="B58" s="193">
        <f>AVERAGE(B50:B57)</f>
        <v>1156.4737499999999</v>
      </c>
      <c r="C58" s="193">
        <f>AVERAGE(C50:C57)</f>
        <v>2014.5962499999998</v>
      </c>
      <c r="D58" s="193">
        <f>AVERAGE(D50:D57)</f>
        <v>10474.062499999998</v>
      </c>
      <c r="E58" s="215">
        <f>AVERAGE(E50:E57)</f>
        <v>4.1849999999999998E-2</v>
      </c>
    </row>
    <row r="59" spans="1:5" ht="15" customHeight="1">
      <c r="A59" s="68"/>
      <c r="B59" s="79"/>
      <c r="C59" s="79"/>
      <c r="D59" s="79"/>
      <c r="E59" s="80"/>
    </row>
    <row r="60" spans="1:5" ht="15" customHeight="1">
      <c r="A60" s="245" t="s">
        <v>67</v>
      </c>
      <c r="B60" s="245"/>
      <c r="C60" s="245"/>
      <c r="D60" s="245"/>
      <c r="E60" s="245"/>
    </row>
    <row r="61" spans="1:5" ht="15" customHeight="1">
      <c r="A61" s="68">
        <v>2010</v>
      </c>
      <c r="B61" s="79">
        <v>1139.97</v>
      </c>
      <c r="C61" s="79">
        <v>2347.6999999999998</v>
      </c>
      <c r="D61" s="79">
        <v>10662.8</v>
      </c>
      <c r="E61" s="80">
        <v>6.0400000000000002E-2</v>
      </c>
    </row>
    <row r="62" spans="1:5" ht="15" customHeight="1">
      <c r="A62" s="68">
        <v>2011</v>
      </c>
      <c r="B62" s="79">
        <v>1268.8900000000001</v>
      </c>
      <c r="C62" s="79">
        <v>2680.42</v>
      </c>
      <c r="D62" s="79">
        <v>11966.36</v>
      </c>
      <c r="E62" s="80">
        <v>6.7699999999999996E-2</v>
      </c>
    </row>
    <row r="63" spans="1:5" ht="15" customHeight="1">
      <c r="A63" s="68">
        <v>2012</v>
      </c>
      <c r="B63" s="79">
        <v>1379.56</v>
      </c>
      <c r="C63" s="79">
        <v>2965.77</v>
      </c>
      <c r="D63" s="79">
        <v>12967.08</v>
      </c>
      <c r="E63" s="80">
        <v>6.2E-2</v>
      </c>
    </row>
    <row r="64" spans="1:5" ht="15" customHeight="1">
      <c r="A64" s="68">
        <v>2013</v>
      </c>
      <c r="B64" s="79">
        <v>1462.51</v>
      </c>
      <c r="C64" s="79">
        <v>3537.69</v>
      </c>
      <c r="D64" s="79">
        <v>14999.67</v>
      </c>
      <c r="E64" s="80">
        <v>5.57E-2</v>
      </c>
    </row>
    <row r="65" spans="1:5" ht="15" customHeight="1">
      <c r="A65" s="68">
        <v>2014</v>
      </c>
      <c r="B65" s="79">
        <v>1930.67</v>
      </c>
      <c r="C65" s="79">
        <v>4374.3100000000004</v>
      </c>
      <c r="D65" s="79">
        <v>16773.990000000002</v>
      </c>
      <c r="E65" s="80">
        <v>5.2499999999999998E-2</v>
      </c>
    </row>
    <row r="66" spans="1:5" ht="15" customHeight="1">
      <c r="A66" s="68">
        <v>2015</v>
      </c>
      <c r="B66" s="79">
        <v>2061.1999999999998</v>
      </c>
      <c r="C66" s="79">
        <v>4943.49</v>
      </c>
      <c r="D66" s="79">
        <v>17590.61</v>
      </c>
      <c r="E66" s="80">
        <v>4.5900000000000003E-2</v>
      </c>
    </row>
    <row r="67" spans="1:5" ht="15" customHeight="1">
      <c r="A67" s="68">
        <v>2016</v>
      </c>
      <c r="B67" s="79">
        <v>2092.39</v>
      </c>
      <c r="C67" s="79">
        <v>4982.49</v>
      </c>
      <c r="D67" s="79">
        <v>17908.080000000002</v>
      </c>
      <c r="E67" s="80">
        <v>4.1700000000000001E-2</v>
      </c>
    </row>
    <row r="68" spans="1:5" ht="15" customHeight="1">
      <c r="A68" s="68">
        <v>2017</v>
      </c>
      <c r="B68" s="79">
        <v>2448.2199999999998</v>
      </c>
      <c r="C68" s="79">
        <v>6231.28</v>
      </c>
      <c r="D68" s="79">
        <v>21741.91</v>
      </c>
      <c r="E68" s="80">
        <v>4.2200000000000001E-2</v>
      </c>
    </row>
    <row r="69" spans="1:5" ht="15" customHeight="1">
      <c r="A69" s="68">
        <v>2018</v>
      </c>
      <c r="B69" s="79">
        <v>2744.68</v>
      </c>
      <c r="C69" s="79">
        <v>7419.27</v>
      </c>
      <c r="D69" s="79">
        <v>25045.75</v>
      </c>
      <c r="E69" s="80">
        <v>4.6600000000000003E-2</v>
      </c>
    </row>
    <row r="70" spans="1:5" ht="15" customHeight="1">
      <c r="A70" s="68">
        <v>2019</v>
      </c>
      <c r="B70" s="79">
        <v>2912.5</v>
      </c>
      <c r="C70" s="79">
        <v>7936.5</v>
      </c>
      <c r="D70" s="79">
        <v>26378.41</v>
      </c>
      <c r="E70" s="80">
        <v>4.53E-2</v>
      </c>
    </row>
    <row r="71" spans="1:5" ht="15" customHeight="1">
      <c r="A71" s="68">
        <v>2020</v>
      </c>
      <c r="B71" s="79">
        <v>3218.5</v>
      </c>
      <c r="C71" s="79">
        <v>10192.67</v>
      </c>
      <c r="D71" s="79">
        <v>26906.89</v>
      </c>
      <c r="E71" s="80">
        <v>3.2800000000000003E-2</v>
      </c>
    </row>
    <row r="72" spans="1:5" ht="15" customHeight="1">
      <c r="A72" s="60" t="s">
        <v>482</v>
      </c>
      <c r="B72" s="193">
        <f>AVERAGE(B61:B71)</f>
        <v>2059.9172727272726</v>
      </c>
      <c r="C72" s="193">
        <f>AVERAGE(C61:C71)</f>
        <v>5237.4172727272726</v>
      </c>
      <c r="D72" s="193">
        <f>AVERAGE(D61:D71)</f>
        <v>18449.231818181815</v>
      </c>
      <c r="E72" s="214">
        <f>AVERAGE(E61:E71)</f>
        <v>5.0254545454545461E-2</v>
      </c>
    </row>
    <row r="73" spans="1:5" ht="15" customHeight="1">
      <c r="A73" s="68"/>
      <c r="B73" s="79"/>
      <c r="C73" s="79"/>
      <c r="D73" s="79"/>
      <c r="E73" s="80"/>
    </row>
    <row r="74" spans="1:5" ht="15" customHeight="1">
      <c r="A74" s="245" t="s">
        <v>68</v>
      </c>
      <c r="B74" s="245"/>
      <c r="C74" s="245"/>
      <c r="D74" s="245"/>
      <c r="E74" s="245"/>
    </row>
    <row r="75" spans="1:5" ht="15" customHeight="1">
      <c r="A75" s="68">
        <v>2021</v>
      </c>
      <c r="B75" s="79">
        <v>4266.8</v>
      </c>
      <c r="C75" s="79">
        <v>14358.18</v>
      </c>
      <c r="D75" s="79">
        <v>34009.89</v>
      </c>
      <c r="E75" s="80">
        <v>3.7900000000000003E-2</v>
      </c>
    </row>
    <row r="76" spans="1:5" ht="15" customHeight="1">
      <c r="A76" s="68">
        <v>2022</v>
      </c>
      <c r="B76" s="79">
        <v>4100.7</v>
      </c>
      <c r="C76" s="79">
        <v>12242.17</v>
      </c>
      <c r="D76" s="79">
        <v>32911.74</v>
      </c>
      <c r="E76" s="80">
        <v>4.7899999999999998E-2</v>
      </c>
    </row>
    <row r="77" spans="1:5" ht="15" customHeight="1">
      <c r="A77" s="68">
        <v>2023</v>
      </c>
      <c r="B77" s="79">
        <v>4284.25</v>
      </c>
      <c r="C77" s="79">
        <v>12965.43</v>
      </c>
      <c r="D77" s="79">
        <v>34170.79</v>
      </c>
      <c r="E77" s="80">
        <v>4.1700000000000001E-2</v>
      </c>
    </row>
    <row r="78" spans="1:5" ht="15" customHeight="1">
      <c r="A78" s="68">
        <v>2024</v>
      </c>
      <c r="B78" s="79"/>
      <c r="C78" s="79"/>
      <c r="D78" s="79"/>
      <c r="E78" s="80"/>
    </row>
    <row r="79" spans="1:5" ht="15" customHeight="1">
      <c r="A79" s="68" t="s">
        <v>69</v>
      </c>
      <c r="B79" s="79">
        <v>4995.67</v>
      </c>
      <c r="C79" s="79">
        <v>15702.21</v>
      </c>
      <c r="D79" s="79">
        <v>38524</v>
      </c>
      <c r="E79" s="80"/>
    </row>
    <row r="80" spans="1:5" ht="15" customHeight="1" thickBot="1">
      <c r="A80" s="71"/>
      <c r="B80" s="81"/>
      <c r="C80" s="81"/>
      <c r="D80" s="81"/>
      <c r="E80" s="74"/>
    </row>
    <row r="81" spans="1:5" ht="15" customHeight="1" thickTop="1">
      <c r="A81" s="56"/>
      <c r="B81" s="78"/>
      <c r="C81" s="78"/>
      <c r="D81" s="79"/>
      <c r="E81" s="73"/>
    </row>
    <row r="82" spans="1:5" ht="15" customHeight="1">
      <c r="A82" s="56" t="s">
        <v>98</v>
      </c>
      <c r="B82" s="78"/>
      <c r="C82" s="78"/>
      <c r="D82" s="79"/>
      <c r="E82" s="73"/>
    </row>
    <row r="83" spans="1:5" ht="15" customHeight="1">
      <c r="A83" s="56" t="s">
        <v>99</v>
      </c>
      <c r="B83" s="78"/>
      <c r="C83" s="78"/>
      <c r="D83" s="79"/>
      <c r="E83" s="73"/>
    </row>
    <row r="84" spans="1:5" ht="15" customHeight="1">
      <c r="A84" s="56"/>
      <c r="B84" s="78"/>
      <c r="C84" s="78"/>
      <c r="D84" s="79"/>
      <c r="E84" s="73"/>
    </row>
    <row r="85" spans="1:5" ht="15" customHeight="1">
      <c r="A85" s="56" t="s">
        <v>100</v>
      </c>
      <c r="B85" s="78"/>
      <c r="C85" s="78"/>
      <c r="D85" s="79"/>
      <c r="E85" s="73"/>
    </row>
    <row r="86" spans="1:5" ht="15" customHeight="1">
      <c r="B86" s="78"/>
      <c r="C86" s="78"/>
      <c r="D86" s="79"/>
      <c r="E86" s="78"/>
    </row>
    <row r="87" spans="1:5" ht="15" customHeight="1">
      <c r="B87" s="63"/>
      <c r="C87" s="63"/>
      <c r="D87" s="79"/>
      <c r="E87" s="63"/>
    </row>
    <row r="88" spans="1:5" ht="15" customHeight="1">
      <c r="B88" s="63"/>
      <c r="C88" s="63"/>
      <c r="D88" s="79"/>
      <c r="E88" s="63"/>
    </row>
    <row r="89" spans="1:5" ht="15" customHeight="1">
      <c r="B89" s="63"/>
      <c r="C89" s="63"/>
      <c r="D89" s="79"/>
      <c r="E89" s="63"/>
    </row>
    <row r="90" spans="1:5" ht="15" customHeight="1">
      <c r="B90" s="63"/>
      <c r="C90" s="63"/>
      <c r="D90" s="63"/>
      <c r="E90" s="63"/>
    </row>
    <row r="91" spans="1:5" ht="15" customHeight="1">
      <c r="B91" s="63"/>
      <c r="C91" s="63"/>
      <c r="D91" s="63"/>
      <c r="E91" s="63"/>
    </row>
    <row r="92" spans="1:5" ht="15" customHeight="1"/>
    <row r="93" spans="1:5" ht="15" customHeight="1"/>
    <row r="94" spans="1:5" ht="15" customHeight="1"/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mergeCells count="7">
    <mergeCell ref="A74:E74"/>
    <mergeCell ref="A60:E60"/>
    <mergeCell ref="A6:E6"/>
    <mergeCell ref="A13:E13"/>
    <mergeCell ref="A24:E24"/>
    <mergeCell ref="A36:E36"/>
    <mergeCell ref="A49:E49"/>
  </mergeCells>
  <printOptions horizontalCentered="1" verticalCentered="1"/>
  <pageMargins left="0.5" right="0.5" top="0.5" bottom="0.5" header="0.5" footer="0.5"/>
  <pageSetup scale="52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0"/>
  <sheetViews>
    <sheetView topLeftCell="A12" workbookViewId="0">
      <selection activeCell="A30" sqref="A30"/>
    </sheetView>
  </sheetViews>
  <sheetFormatPr defaultColWidth="8.76953125" defaultRowHeight="15"/>
  <cols>
    <col min="1" max="2" width="8.76953125" style="53"/>
    <col min="3" max="3" width="12.76953125" style="53" customWidth="1"/>
    <col min="4" max="4" width="13.31640625" style="53" customWidth="1"/>
    <col min="5" max="5" width="2.31640625" style="53" customWidth="1"/>
    <col min="6" max="6" width="10.6796875" style="53" customWidth="1"/>
    <col min="7" max="7" width="12.6796875" style="53" customWidth="1"/>
    <col min="8" max="16384" width="8.76953125" style="53"/>
  </cols>
  <sheetData>
    <row r="1" spans="1:7">
      <c r="F1" s="54" t="s">
        <v>101</v>
      </c>
    </row>
    <row r="2" spans="1:7">
      <c r="F2" s="54" t="str">
        <f>+'DCP-4, P 3'!D3</f>
        <v>Dockets UE-240006/UG-240007</v>
      </c>
    </row>
    <row r="3" spans="1:7">
      <c r="G3" s="54"/>
    </row>
    <row r="5" spans="1:7" ht="17.7">
      <c r="A5" s="251" t="s">
        <v>1</v>
      </c>
      <c r="B5" s="251"/>
      <c r="C5" s="251"/>
      <c r="D5" s="251"/>
      <c r="E5" s="251"/>
      <c r="F5" s="251"/>
      <c r="G5" s="251"/>
    </row>
    <row r="6" spans="1:7" ht="17.7">
      <c r="A6" s="251" t="s">
        <v>102</v>
      </c>
      <c r="B6" s="251"/>
      <c r="C6" s="251"/>
      <c r="D6" s="251"/>
      <c r="E6" s="251"/>
      <c r="F6" s="251"/>
      <c r="G6" s="251"/>
    </row>
    <row r="7" spans="1:7" ht="17.7">
      <c r="A7" s="251"/>
      <c r="B7" s="251"/>
      <c r="C7" s="251"/>
      <c r="D7" s="251"/>
      <c r="E7" s="251"/>
    </row>
    <row r="8" spans="1:7" ht="18" thickBot="1">
      <c r="A8" s="121"/>
      <c r="B8" s="121"/>
      <c r="C8" s="121"/>
      <c r="D8" s="121"/>
      <c r="E8" s="94"/>
      <c r="F8" s="94"/>
      <c r="G8" s="94"/>
    </row>
    <row r="9" spans="1:7" ht="15.3" thickTop="1"/>
    <row r="10" spans="1:7">
      <c r="C10" s="252" t="s">
        <v>103</v>
      </c>
      <c r="D10" s="252"/>
      <c r="F10" s="252" t="s">
        <v>104</v>
      </c>
      <c r="G10" s="252"/>
    </row>
    <row r="11" spans="1:7">
      <c r="A11" s="55" t="s">
        <v>105</v>
      </c>
      <c r="C11" s="55" t="s">
        <v>106</v>
      </c>
      <c r="D11" s="55" t="s">
        <v>107</v>
      </c>
      <c r="F11" s="55" t="s">
        <v>106</v>
      </c>
      <c r="G11" s="55" t="s">
        <v>107</v>
      </c>
    </row>
    <row r="12" spans="1:7">
      <c r="A12" s="96"/>
      <c r="B12" s="96"/>
      <c r="C12" s="96"/>
      <c r="D12" s="96"/>
      <c r="E12" s="96"/>
      <c r="F12" s="96"/>
      <c r="G12" s="96"/>
    </row>
    <row r="14" spans="1:7">
      <c r="A14" s="55">
        <v>2013</v>
      </c>
      <c r="C14" s="55" t="s">
        <v>108</v>
      </c>
      <c r="D14" s="55" t="s">
        <v>109</v>
      </c>
      <c r="E14" s="55"/>
      <c r="F14" s="55" t="s">
        <v>110</v>
      </c>
      <c r="G14" s="55" t="s">
        <v>111</v>
      </c>
    </row>
    <row r="15" spans="1:7">
      <c r="A15" s="55">
        <v>2014</v>
      </c>
      <c r="C15" s="55" t="s">
        <v>108</v>
      </c>
      <c r="D15" s="55" t="s">
        <v>109</v>
      </c>
      <c r="E15" s="55"/>
      <c r="F15" s="55" t="s">
        <v>112</v>
      </c>
      <c r="G15" s="55" t="s">
        <v>113</v>
      </c>
    </row>
    <row r="16" spans="1:7">
      <c r="A16" s="55">
        <v>2015</v>
      </c>
      <c r="C16" s="55" t="s">
        <v>108</v>
      </c>
      <c r="D16" s="55" t="s">
        <v>109</v>
      </c>
      <c r="E16" s="55"/>
      <c r="F16" s="55" t="s">
        <v>114</v>
      </c>
      <c r="G16" s="55" t="s">
        <v>115</v>
      </c>
    </row>
    <row r="17" spans="1:7">
      <c r="A17" s="55">
        <v>2016</v>
      </c>
      <c r="C17" s="55" t="s">
        <v>116</v>
      </c>
      <c r="D17" s="55" t="s">
        <v>109</v>
      </c>
      <c r="F17" s="55" t="s">
        <v>114</v>
      </c>
      <c r="G17" s="55" t="s">
        <v>115</v>
      </c>
    </row>
    <row r="18" spans="1:7">
      <c r="A18" s="55">
        <v>2017</v>
      </c>
      <c r="C18" s="55" t="s">
        <v>116</v>
      </c>
      <c r="D18" s="55" t="s">
        <v>109</v>
      </c>
      <c r="F18" s="55" t="s">
        <v>114</v>
      </c>
      <c r="G18" s="55" t="s">
        <v>115</v>
      </c>
    </row>
    <row r="19" spans="1:7">
      <c r="A19" s="55">
        <v>2018</v>
      </c>
      <c r="C19" s="55" t="s">
        <v>116</v>
      </c>
      <c r="D19" s="55" t="s">
        <v>109</v>
      </c>
      <c r="F19" s="55" t="s">
        <v>117</v>
      </c>
      <c r="G19" s="55" t="s">
        <v>118</v>
      </c>
    </row>
    <row r="20" spans="1:7">
      <c r="A20" s="55">
        <v>2019</v>
      </c>
      <c r="C20" s="55" t="s">
        <v>116</v>
      </c>
      <c r="D20" s="55" t="s">
        <v>109</v>
      </c>
      <c r="F20" s="55" t="s">
        <v>110</v>
      </c>
      <c r="G20" s="55" t="s">
        <v>111</v>
      </c>
    </row>
    <row r="21" spans="1:7">
      <c r="A21" s="55">
        <v>2020</v>
      </c>
      <c r="C21" s="55" t="s">
        <v>116</v>
      </c>
      <c r="D21" s="55" t="s">
        <v>109</v>
      </c>
      <c r="F21" s="55" t="s">
        <v>110</v>
      </c>
      <c r="G21" s="55" t="s">
        <v>111</v>
      </c>
    </row>
    <row r="22" spans="1:7">
      <c r="A22" s="55">
        <v>2021</v>
      </c>
      <c r="C22" s="55" t="s">
        <v>116</v>
      </c>
      <c r="D22" s="55" t="s">
        <v>109</v>
      </c>
      <c r="F22" s="55" t="s">
        <v>110</v>
      </c>
      <c r="G22" s="55" t="s">
        <v>111</v>
      </c>
    </row>
    <row r="23" spans="1:7">
      <c r="A23" s="55">
        <v>2022</v>
      </c>
      <c r="C23" s="55" t="s">
        <v>108</v>
      </c>
      <c r="D23" s="55" t="s">
        <v>109</v>
      </c>
      <c r="F23" s="55" t="s">
        <v>110</v>
      </c>
      <c r="G23" s="55" t="s">
        <v>164</v>
      </c>
    </row>
    <row r="24" spans="1:7">
      <c r="A24" s="55">
        <v>2023</v>
      </c>
      <c r="C24" s="55" t="s">
        <v>108</v>
      </c>
      <c r="D24" s="55" t="s">
        <v>109</v>
      </c>
      <c r="F24" s="55" t="s">
        <v>110</v>
      </c>
      <c r="G24" s="55" t="s">
        <v>164</v>
      </c>
    </row>
    <row r="25" spans="1:7">
      <c r="A25" s="55">
        <v>2024</v>
      </c>
      <c r="C25" s="55" t="s">
        <v>108</v>
      </c>
      <c r="D25" s="55" t="s">
        <v>109</v>
      </c>
      <c r="F25" s="55" t="s">
        <v>110</v>
      </c>
      <c r="G25" s="55" t="s">
        <v>164</v>
      </c>
    </row>
    <row r="26" spans="1:7" ht="15.3" thickBot="1">
      <c r="A26" s="120"/>
      <c r="B26" s="94"/>
      <c r="C26" s="120"/>
      <c r="D26" s="120"/>
      <c r="E26" s="94"/>
      <c r="F26" s="94"/>
      <c r="G26" s="94"/>
    </row>
    <row r="27" spans="1:7" ht="15.3" thickTop="1">
      <c r="A27" s="55"/>
      <c r="C27" s="55"/>
      <c r="D27" s="55"/>
    </row>
    <row r="28" spans="1:7">
      <c r="A28" s="104" t="s">
        <v>514</v>
      </c>
      <c r="C28" s="55"/>
      <c r="D28" s="55"/>
    </row>
    <row r="29" spans="1:7">
      <c r="A29" s="104" t="s">
        <v>515</v>
      </c>
      <c r="C29" s="55"/>
      <c r="D29" s="55"/>
    </row>
    <row r="30" spans="1:7">
      <c r="C30" s="55"/>
      <c r="D30" s="55"/>
    </row>
  </sheetData>
  <mergeCells count="5">
    <mergeCell ref="A5:G5"/>
    <mergeCell ref="A6:G6"/>
    <mergeCell ref="A7:E7"/>
    <mergeCell ref="C10:D10"/>
    <mergeCell ref="F10:G10"/>
  </mergeCells>
  <pageMargins left="0.75" right="0.75" top="1" bottom="1" header="0.5" footer="0.5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41"/>
  <sheetViews>
    <sheetView topLeftCell="A26" zoomScaleNormal="100" workbookViewId="0">
      <selection activeCell="E31" sqref="E31"/>
    </sheetView>
  </sheetViews>
  <sheetFormatPr defaultColWidth="8.86328125" defaultRowHeight="15"/>
  <cols>
    <col min="1" max="1" width="8.86328125" style="4"/>
    <col min="2" max="2" width="13.76953125" style="4" customWidth="1"/>
    <col min="3" max="3" width="21.86328125" style="4" customWidth="1"/>
    <col min="4" max="4" width="20.2265625" style="4" customWidth="1"/>
    <col min="5" max="5" width="22.6796875" style="4" customWidth="1"/>
    <col min="6" max="16384" width="8.86328125" style="4"/>
  </cols>
  <sheetData>
    <row r="1" spans="2:5">
      <c r="E1" s="1" t="s">
        <v>119</v>
      </c>
    </row>
    <row r="2" spans="2:5">
      <c r="E2" s="1" t="s">
        <v>120</v>
      </c>
    </row>
    <row r="3" spans="2:5">
      <c r="E3" s="1" t="str">
        <f>+'DCP-5'!F2</f>
        <v>Dockets UE-240006/UG-240007</v>
      </c>
    </row>
    <row r="4" spans="2:5">
      <c r="E4" s="1"/>
    </row>
    <row r="6" spans="2:5" ht="20.100000000000001">
      <c r="B6" s="2" t="s">
        <v>1</v>
      </c>
      <c r="C6" s="2"/>
      <c r="D6" s="2"/>
      <c r="E6" s="2"/>
    </row>
    <row r="7" spans="2:5" ht="20.100000000000001">
      <c r="B7" s="2" t="s">
        <v>121</v>
      </c>
      <c r="C7" s="3"/>
      <c r="D7" s="3"/>
      <c r="E7" s="3"/>
    </row>
    <row r="8" spans="2:5" ht="20.100000000000001">
      <c r="B8" s="2" t="s">
        <v>440</v>
      </c>
      <c r="C8" s="3"/>
      <c r="D8" s="3"/>
      <c r="E8" s="3"/>
    </row>
    <row r="9" spans="2:5" ht="20.100000000000001">
      <c r="B9" s="83" t="s">
        <v>122</v>
      </c>
      <c r="C9" s="3"/>
      <c r="D9" s="3"/>
      <c r="E9" s="3"/>
    </row>
    <row r="12" spans="2:5" ht="15.3" thickBot="1">
      <c r="B12" s="84"/>
      <c r="C12" s="84"/>
      <c r="D12" s="84"/>
      <c r="E12" s="84"/>
    </row>
    <row r="13" spans="2:5" ht="15.3" thickTop="1"/>
    <row r="14" spans="2:5">
      <c r="C14" s="5" t="s">
        <v>123</v>
      </c>
      <c r="D14" s="5" t="s">
        <v>124</v>
      </c>
      <c r="E14" s="5" t="s">
        <v>125</v>
      </c>
    </row>
    <row r="15" spans="2:5">
      <c r="B15" s="5" t="s">
        <v>126</v>
      </c>
      <c r="C15" s="5" t="s">
        <v>127</v>
      </c>
      <c r="D15" s="5" t="s">
        <v>128</v>
      </c>
      <c r="E15" s="5" t="s">
        <v>129</v>
      </c>
    </row>
    <row r="16" spans="2:5">
      <c r="B16" s="39"/>
      <c r="C16" s="39"/>
      <c r="D16" s="39"/>
      <c r="E16" s="39"/>
    </row>
    <row r="17" spans="2:6">
      <c r="C17" s="6"/>
      <c r="D17" s="6"/>
      <c r="E17" s="86"/>
    </row>
    <row r="18" spans="2:6">
      <c r="B18" s="5">
        <v>2019</v>
      </c>
      <c r="C18" s="85">
        <v>1939284</v>
      </c>
      <c r="D18" s="85">
        <v>1947315</v>
      </c>
      <c r="E18" s="85">
        <v>148554</v>
      </c>
    </row>
    <row r="19" spans="2:6">
      <c r="C19" s="6">
        <f>+C18/SUM(C18:E18)</f>
        <v>0.48059738998744284</v>
      </c>
      <c r="D19" s="6">
        <f>+D18/SUM(C18:E18)</f>
        <v>0.48258764909285967</v>
      </c>
      <c r="E19" s="6">
        <f>+E18/SUM(C18:E18)</f>
        <v>3.6814960919697472E-2</v>
      </c>
      <c r="F19" s="45"/>
    </row>
    <row r="20" spans="2:6">
      <c r="C20" s="6">
        <f>+C18/(SUM(C18:D18))</f>
        <v>0.4989668344997773</v>
      </c>
      <c r="D20" s="6">
        <f>+D18/(SUM(C18:D18))</f>
        <v>0.5010331655002227</v>
      </c>
      <c r="E20" s="86"/>
      <c r="F20" s="45"/>
    </row>
    <row r="21" spans="2:6">
      <c r="C21" s="6"/>
      <c r="D21" s="6"/>
      <c r="E21" s="86"/>
      <c r="F21" s="45"/>
    </row>
    <row r="22" spans="2:6">
      <c r="B22" s="5">
        <v>2020</v>
      </c>
      <c r="C22" s="85">
        <v>2029726</v>
      </c>
      <c r="D22" s="85">
        <v>2060081</v>
      </c>
      <c r="E22" s="85">
        <v>212970</v>
      </c>
      <c r="F22" s="45"/>
    </row>
    <row r="23" spans="2:6">
      <c r="B23" s="5"/>
      <c r="C23" s="6">
        <f>+C22/SUM(C22:E22)</f>
        <v>0.47172465596055757</v>
      </c>
      <c r="D23" s="6">
        <f>+D22/SUM(C22:E22)</f>
        <v>0.47877940223255816</v>
      </c>
      <c r="E23" s="6">
        <f>+E22/SUM(C22:E22)</f>
        <v>4.9495941806884249E-2</v>
      </c>
      <c r="F23" s="45"/>
    </row>
    <row r="24" spans="2:6">
      <c r="B24" s="5"/>
      <c r="C24" s="6">
        <f>+C22/(SUM(C22:D22))</f>
        <v>0.49628894468614287</v>
      </c>
      <c r="D24" s="6">
        <f>+D22/(SUM(C22:D22))</f>
        <v>0.50371105531385707</v>
      </c>
      <c r="E24" s="86"/>
      <c r="F24" s="45"/>
    </row>
    <row r="25" spans="2:6">
      <c r="B25" s="5"/>
      <c r="C25" s="85"/>
      <c r="D25" s="85"/>
      <c r="E25" s="85"/>
      <c r="F25" s="45"/>
    </row>
    <row r="26" spans="2:6">
      <c r="B26" s="5">
        <v>2021</v>
      </c>
      <c r="C26" s="85">
        <v>2154744</v>
      </c>
      <c r="D26" s="85">
        <v>2199917</v>
      </c>
      <c r="E26" s="85">
        <v>229092</v>
      </c>
      <c r="F26" s="45"/>
    </row>
    <row r="27" spans="2:6">
      <c r="C27" s="6">
        <f>+C26/SUM(C26:E26)</f>
        <v>0.47008292113471212</v>
      </c>
      <c r="D27" s="6">
        <f>+D26/SUM(C26:E26)</f>
        <v>0.47993794604552209</v>
      </c>
      <c r="E27" s="6">
        <f>+E26/SUM(C26:E26)</f>
        <v>4.9979132819765813E-2</v>
      </c>
      <c r="F27" s="45"/>
    </row>
    <row r="28" spans="2:6">
      <c r="C28" s="6">
        <f>+C26/(SUM(C26:D26))</f>
        <v>0.49481325871290555</v>
      </c>
      <c r="D28" s="6">
        <f>+D26/(SUM(C26:D26))</f>
        <v>0.5051867412870944</v>
      </c>
      <c r="E28" s="86"/>
      <c r="F28" s="45"/>
    </row>
    <row r="29" spans="2:6">
      <c r="C29" s="6"/>
      <c r="D29" s="6"/>
      <c r="E29" s="86"/>
      <c r="F29" s="45"/>
    </row>
    <row r="30" spans="2:6">
      <c r="B30" s="5">
        <v>2022</v>
      </c>
      <c r="C30" s="129">
        <v>2323276</v>
      </c>
      <c r="D30" s="129">
        <v>2346060</v>
      </c>
      <c r="E30" s="129">
        <v>206328</v>
      </c>
      <c r="F30" s="130"/>
    </row>
    <row r="31" spans="2:6">
      <c r="B31" s="5"/>
      <c r="C31" s="6">
        <f>+C30/SUM(C30:E30)</f>
        <v>0.47650453353635525</v>
      </c>
      <c r="D31" s="6">
        <f>+D30/SUM(C30:E30)</f>
        <v>0.481177538074814</v>
      </c>
      <c r="E31" s="6">
        <f>+E30/SUM(C30:E30)</f>
        <v>4.2317928388830729E-2</v>
      </c>
      <c r="F31" s="130"/>
    </row>
    <row r="32" spans="2:6">
      <c r="B32" s="5"/>
      <c r="C32" s="6">
        <f>+C30/(SUM(C30:D30))</f>
        <v>0.49756025267832515</v>
      </c>
      <c r="D32" s="6">
        <f>+D30/(SUM(C30:D30))</f>
        <v>0.50243974732167485</v>
      </c>
      <c r="E32" s="86"/>
      <c r="F32" s="130"/>
    </row>
    <row r="33" spans="2:6">
      <c r="B33" s="5"/>
      <c r="C33" s="129"/>
      <c r="D33" s="129"/>
      <c r="E33" s="129"/>
      <c r="F33" s="130"/>
    </row>
    <row r="34" spans="2:6">
      <c r="B34" s="5">
        <v>2023</v>
      </c>
      <c r="C34" s="129">
        <v>2483553</v>
      </c>
      <c r="D34" s="129">
        <v>2581905</v>
      </c>
      <c r="E34" s="129">
        <v>286511</v>
      </c>
      <c r="F34" s="130"/>
    </row>
    <row r="35" spans="2:6">
      <c r="C35" s="6">
        <f>+C34/SUM(C34:E34)</f>
        <v>0.46404472821124337</v>
      </c>
      <c r="D35" s="6">
        <f>+D34/SUM(C34:E34)</f>
        <v>0.48242151626812485</v>
      </c>
      <c r="E35" s="6">
        <f>+E34/SUM(C34:E34)</f>
        <v>5.3533755520631755E-2</v>
      </c>
      <c r="F35" s="45"/>
    </row>
    <row r="36" spans="2:6">
      <c r="C36" s="6">
        <f>+C34/(SUM(C34:D34))</f>
        <v>0.49029189463223266</v>
      </c>
      <c r="D36" s="6">
        <f>+D34/(SUM(C34:D34))</f>
        <v>0.50970810536776734</v>
      </c>
      <c r="E36" s="86"/>
      <c r="F36" s="45"/>
    </row>
    <row r="37" spans="2:6" ht="15.3" thickBot="1">
      <c r="B37" s="84"/>
      <c r="C37" s="87"/>
      <c r="D37" s="87"/>
      <c r="E37" s="87"/>
      <c r="F37" s="88"/>
    </row>
    <row r="38" spans="2:6" ht="15.3" thickTop="1">
      <c r="C38" s="88"/>
      <c r="D38" s="88"/>
      <c r="E38" s="88"/>
      <c r="F38" s="88"/>
    </row>
    <row r="39" spans="2:6">
      <c r="B39" s="4" t="s">
        <v>130</v>
      </c>
    </row>
    <row r="41" spans="2:6">
      <c r="B41" s="4" t="s">
        <v>441</v>
      </c>
    </row>
  </sheetData>
  <pageMargins left="0.75" right="0.75" top="1" bottom="1" header="0.5" footer="0.5"/>
  <pageSetup scale="77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49"/>
  <sheetViews>
    <sheetView topLeftCell="A23" zoomScaleNormal="100" workbookViewId="0">
      <selection activeCell="B42" sqref="B42"/>
    </sheetView>
  </sheetViews>
  <sheetFormatPr defaultColWidth="8.86328125" defaultRowHeight="15"/>
  <cols>
    <col min="1" max="1" width="8.86328125" style="4"/>
    <col min="2" max="2" width="13.453125" style="4" customWidth="1"/>
    <col min="3" max="4" width="20.2265625" style="4" customWidth="1"/>
    <col min="5" max="5" width="22.6796875" style="4" customWidth="1"/>
    <col min="6" max="16384" width="8.86328125" style="4"/>
  </cols>
  <sheetData>
    <row r="1" spans="2:5">
      <c r="E1" s="1" t="str">
        <f>+'DCP-6, P 1'!E1</f>
        <v>Exh. DCP-6</v>
      </c>
    </row>
    <row r="2" spans="2:5">
      <c r="E2" s="1" t="s">
        <v>131</v>
      </c>
    </row>
    <row r="3" spans="2:5">
      <c r="E3" s="1" t="str">
        <f>+'DCP-6, P 1'!E3</f>
        <v>Dockets UE-240006/UG-240007</v>
      </c>
    </row>
    <row r="4" spans="2:5">
      <c r="E4" s="1"/>
    </row>
    <row r="6" spans="2:5" ht="20.100000000000001">
      <c r="B6" s="2" t="s">
        <v>132</v>
      </c>
      <c r="C6" s="2"/>
      <c r="D6" s="2"/>
      <c r="E6" s="2"/>
    </row>
    <row r="7" spans="2:5" ht="20.100000000000001">
      <c r="B7" s="2" t="s">
        <v>121</v>
      </c>
      <c r="C7" s="3"/>
      <c r="D7" s="3"/>
      <c r="E7" s="3"/>
    </row>
    <row r="8" spans="2:5" ht="20.100000000000001">
      <c r="B8" s="2" t="s">
        <v>442</v>
      </c>
      <c r="C8" s="3"/>
      <c r="D8" s="3"/>
      <c r="E8" s="3"/>
    </row>
    <row r="9" spans="2:5" ht="20.100000000000001">
      <c r="B9" s="83" t="s">
        <v>122</v>
      </c>
      <c r="C9" s="3"/>
      <c r="D9" s="3"/>
      <c r="E9" s="3"/>
    </row>
    <row r="12" spans="2:5" ht="15.3" thickBot="1">
      <c r="B12" s="84"/>
      <c r="C12" s="84"/>
      <c r="D12" s="84"/>
      <c r="E12" s="84"/>
    </row>
    <row r="13" spans="2:5" ht="15.3" thickTop="1"/>
    <row r="14" spans="2:5">
      <c r="C14" s="5" t="s">
        <v>123</v>
      </c>
      <c r="D14" s="5" t="s">
        <v>124</v>
      </c>
      <c r="E14" s="5" t="s">
        <v>125</v>
      </c>
    </row>
    <row r="15" spans="2:5">
      <c r="B15" s="5" t="s">
        <v>126</v>
      </c>
      <c r="C15" s="5" t="s">
        <v>444</v>
      </c>
      <c r="D15" s="5" t="s">
        <v>128</v>
      </c>
      <c r="E15" s="5" t="s">
        <v>443</v>
      </c>
    </row>
    <row r="16" spans="2:5">
      <c r="B16" s="39"/>
      <c r="C16" s="39"/>
      <c r="D16" s="39"/>
      <c r="E16" s="39"/>
    </row>
    <row r="17" spans="2:6">
      <c r="C17" s="6"/>
      <c r="D17" s="6"/>
      <c r="E17" s="86"/>
    </row>
    <row r="18" spans="2:6">
      <c r="B18" s="5">
        <v>2019</v>
      </c>
      <c r="C18" s="85">
        <v>1863250</v>
      </c>
      <c r="D18" s="85">
        <v>1860500</v>
      </c>
      <c r="E18" s="85">
        <v>148554</v>
      </c>
    </row>
    <row r="19" spans="2:6">
      <c r="B19" s="5"/>
      <c r="C19" s="6">
        <f>+C18/SUM(C18:E18)</f>
        <v>0.48117348224726159</v>
      </c>
      <c r="D19" s="6">
        <f>+D18/SUM(C18:E18)</f>
        <v>0.48046331073180204</v>
      </c>
      <c r="E19" s="6">
        <f>+E18/SUM(C18:E18)</f>
        <v>3.8363207020936374E-2</v>
      </c>
      <c r="F19" s="45"/>
    </row>
    <row r="20" spans="2:6">
      <c r="C20" s="6">
        <f>+C18/(SUM(C18:D18))</f>
        <v>0.50036925142665323</v>
      </c>
      <c r="D20" s="6">
        <f>+D18/(SUM(C18:D18))</f>
        <v>0.49963074857334677</v>
      </c>
      <c r="E20" s="86"/>
      <c r="F20" s="45"/>
    </row>
    <row r="21" spans="2:6">
      <c r="C21" s="6"/>
      <c r="D21" s="6"/>
      <c r="E21" s="86"/>
      <c r="F21" s="45"/>
    </row>
    <row r="22" spans="2:6">
      <c r="B22" s="5">
        <v>2020</v>
      </c>
      <c r="C22" s="85">
        <v>1956336</v>
      </c>
      <c r="D22" s="85">
        <v>1973500</v>
      </c>
      <c r="E22" s="85">
        <v>212970</v>
      </c>
      <c r="F22" s="45"/>
    </row>
    <row r="23" spans="2:6">
      <c r="B23" s="5"/>
      <c r="C23" s="6">
        <f>+C22/SUM(C22:E22)</f>
        <v>0.47222486401728686</v>
      </c>
      <c r="D23" s="6">
        <f>+D22/SUM(C22:E22)</f>
        <v>0.47636794964572321</v>
      </c>
      <c r="E23" s="6">
        <f>+E22/SUM(C22:E22)</f>
        <v>5.140718633698995E-2</v>
      </c>
      <c r="F23" s="45"/>
    </row>
    <row r="24" spans="2:6">
      <c r="B24" s="5"/>
      <c r="C24" s="6">
        <f>+C22/(SUM(C22:D22))</f>
        <v>0.49781619385643572</v>
      </c>
      <c r="D24" s="6">
        <f>+D22/(SUM(C22:D22))</f>
        <v>0.50218380614356428</v>
      </c>
      <c r="E24" s="86"/>
      <c r="F24" s="45"/>
    </row>
    <row r="25" spans="2:6">
      <c r="B25" s="5"/>
      <c r="C25" s="85"/>
      <c r="D25" s="85"/>
      <c r="E25" s="85"/>
      <c r="F25" s="45"/>
    </row>
    <row r="26" spans="2:6">
      <c r="B26" s="5">
        <v>2021</v>
      </c>
      <c r="C26" s="85">
        <v>2077098</v>
      </c>
      <c r="D26" s="85">
        <v>2113500</v>
      </c>
      <c r="E26" s="85">
        <v>229092</v>
      </c>
      <c r="F26" s="45"/>
    </row>
    <row r="27" spans="2:6">
      <c r="B27" s="5"/>
      <c r="C27" s="6">
        <f>+C26/SUM(C26:E26)</f>
        <v>0.46996463552873619</v>
      </c>
      <c r="D27" s="6">
        <f>+D26/SUM(C26:E26)</f>
        <v>0.47820095979582278</v>
      </c>
      <c r="E27" s="6">
        <f>+E26/SUM(C26:E26)</f>
        <v>5.1834404675441037E-2</v>
      </c>
      <c r="F27" s="45"/>
    </row>
    <row r="28" spans="2:6">
      <c r="C28" s="6">
        <f>+C26/(SUM(C26:D26))</f>
        <v>0.49565670579712012</v>
      </c>
      <c r="D28" s="6">
        <f>+D26/(SUM(C26:D26))</f>
        <v>0.50434329420287982</v>
      </c>
      <c r="E28" s="86"/>
      <c r="F28" s="45"/>
    </row>
    <row r="29" spans="2:6">
      <c r="C29" s="6"/>
      <c r="D29" s="6"/>
      <c r="E29" s="86"/>
      <c r="F29" s="45"/>
    </row>
    <row r="30" spans="2:6">
      <c r="B30" s="5">
        <v>2022</v>
      </c>
      <c r="C30" s="85">
        <v>2247518</v>
      </c>
      <c r="D30" s="85">
        <v>2263500</v>
      </c>
      <c r="E30" s="85">
        <v>206328</v>
      </c>
      <c r="F30" s="45"/>
    </row>
    <row r="31" spans="2:6">
      <c r="B31" s="5"/>
      <c r="C31" s="6">
        <f>+C30/SUM(C30:E30)</f>
        <v>0.47643696264806523</v>
      </c>
      <c r="D31" s="6">
        <f>+D30/SUM(C30:E30)</f>
        <v>0.47982488458552752</v>
      </c>
      <c r="E31" s="6">
        <f>+E30/SUM(C30:E30)</f>
        <v>4.3738152766407211E-2</v>
      </c>
      <c r="F31" s="45"/>
    </row>
    <row r="32" spans="2:6">
      <c r="B32" s="5"/>
      <c r="C32" s="6">
        <f>+C30/(SUM(C30:D30))</f>
        <v>0.49822855949588318</v>
      </c>
      <c r="D32" s="6">
        <f>+D30/(SUM(C30:D30))</f>
        <v>0.50177144050411682</v>
      </c>
      <c r="E32" s="86"/>
      <c r="F32" s="45"/>
    </row>
    <row r="33" spans="2:6">
      <c r="B33" s="5"/>
      <c r="C33" s="85"/>
      <c r="D33" s="85"/>
      <c r="E33" s="85"/>
      <c r="F33" s="45"/>
    </row>
    <row r="34" spans="2:6">
      <c r="B34" s="5">
        <v>2023</v>
      </c>
      <c r="C34" s="85">
        <v>2389328</v>
      </c>
      <c r="D34" s="85">
        <v>2500000</v>
      </c>
      <c r="E34" s="85">
        <v>286511</v>
      </c>
      <c r="F34" s="45"/>
    </row>
    <row r="35" spans="2:6">
      <c r="C35" s="6">
        <f>+C34/SUM(C34:E34)</f>
        <v>0.46163105150681849</v>
      </c>
      <c r="D35" s="6">
        <f>+D34/SUM(C34:E34)</f>
        <v>0.4830134785877227</v>
      </c>
      <c r="E35" s="6">
        <f>+E34/SUM(C34:E34)</f>
        <v>5.5355469905458803E-2</v>
      </c>
      <c r="F35" s="45"/>
    </row>
    <row r="36" spans="2:6">
      <c r="C36" s="6">
        <f>+C34/(SUM(C34:D34))</f>
        <v>0.4886822892634734</v>
      </c>
      <c r="D36" s="6">
        <f>+D34/(SUM(C34:D34))</f>
        <v>0.51131771073652654</v>
      </c>
      <c r="E36" s="86"/>
      <c r="F36" s="45"/>
    </row>
    <row r="37" spans="2:6" ht="15.3" thickBot="1">
      <c r="B37" s="84"/>
      <c r="C37" s="87"/>
      <c r="D37" s="87"/>
      <c r="E37" s="87"/>
      <c r="F37" s="88"/>
    </row>
    <row r="38" spans="2:6" ht="15.3" thickTop="1">
      <c r="C38" s="88"/>
      <c r="D38" s="88"/>
      <c r="E38" s="88"/>
      <c r="F38" s="88"/>
    </row>
    <row r="39" spans="2:6">
      <c r="B39" s="4" t="s">
        <v>445</v>
      </c>
      <c r="C39" s="88"/>
      <c r="D39" s="88"/>
      <c r="E39" s="88"/>
      <c r="F39" s="88"/>
    </row>
    <row r="40" spans="2:6">
      <c r="C40" s="88"/>
      <c r="D40" s="88"/>
      <c r="E40" s="88"/>
      <c r="F40" s="88"/>
    </row>
    <row r="41" spans="2:6">
      <c r="B41" s="4" t="s">
        <v>446</v>
      </c>
      <c r="C41" s="88"/>
      <c r="D41" s="88"/>
      <c r="E41" s="88"/>
      <c r="F41" s="88"/>
    </row>
    <row r="42" spans="2:6">
      <c r="C42" s="88"/>
      <c r="D42" s="88"/>
      <c r="E42" s="88"/>
      <c r="F42" s="88"/>
    </row>
    <row r="43" spans="2:6">
      <c r="B43" s="4" t="str">
        <f>+'DCP-6, P 1'!B41</f>
        <v>Source:  Response to Staff  DR-008.</v>
      </c>
      <c r="C43" s="88"/>
      <c r="D43" s="88"/>
      <c r="E43" s="88"/>
      <c r="F43" s="88"/>
    </row>
    <row r="44" spans="2:6">
      <c r="C44" s="88"/>
      <c r="D44" s="88"/>
      <c r="E44" s="88"/>
      <c r="F44" s="88"/>
    </row>
    <row r="45" spans="2:6">
      <c r="C45" s="88"/>
      <c r="D45" s="88"/>
      <c r="E45" s="88"/>
      <c r="F45" s="88"/>
    </row>
    <row r="46" spans="2:6">
      <c r="C46" s="88"/>
      <c r="D46" s="88"/>
      <c r="E46" s="88"/>
      <c r="F46" s="88"/>
    </row>
    <row r="47" spans="2:6">
      <c r="C47" s="88"/>
      <c r="D47" s="88"/>
      <c r="E47" s="88"/>
      <c r="F47" s="88"/>
    </row>
    <row r="48" spans="2:6">
      <c r="C48" s="88"/>
      <c r="D48" s="88"/>
      <c r="E48" s="88"/>
      <c r="F48" s="88"/>
    </row>
    <row r="49" spans="3:6">
      <c r="C49" s="88"/>
      <c r="D49" s="88"/>
      <c r="E49" s="88"/>
      <c r="F49" s="88"/>
    </row>
  </sheetData>
  <pageMargins left="0.75" right="0.75" top="1" bottom="1" header="0.5" footer="0.5"/>
  <pageSetup scale="79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2024-07-03T17:32:07+00:00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A0D68A2-47EA-47B9-BE0A-7F51B4930B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77FF2-47D1-4056-93C4-D6669A1E9EEF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9a46536-e78d-4d6c-8a03-83d02364c101"/>
    <ds:schemaRef ds:uri="205a9df3-79aa-4020-ad5d-febd6588ded0"/>
  </ds:schemaRefs>
</ds:datastoreItem>
</file>

<file path=customXml/itemProps3.xml><?xml version="1.0" encoding="utf-8"?>
<ds:datastoreItem xmlns:ds="http://schemas.openxmlformats.org/officeDocument/2006/customXml" ds:itemID="{FAEE3B05-23F0-4AA5-A0FD-B3B718A58720}"/>
</file>

<file path=customXml/itemProps4.xml><?xml version="1.0" encoding="utf-8"?>
<ds:datastoreItem xmlns:ds="http://schemas.openxmlformats.org/officeDocument/2006/customXml" ds:itemID="{69B8397D-0EA0-4117-91E9-604AE23FF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18</vt:i4>
      </vt:variant>
    </vt:vector>
  </HeadingPairs>
  <TitlesOfParts>
    <vt:vector size="46" baseType="lpstr">
      <vt:lpstr>DCP-3, P 1</vt:lpstr>
      <vt:lpstr>DCP-3, P 2</vt:lpstr>
      <vt:lpstr>DCP-3, P 3</vt:lpstr>
      <vt:lpstr>DCP-4, P 1</vt:lpstr>
      <vt:lpstr>DCP-4, P 2</vt:lpstr>
      <vt:lpstr>DCP-4, P 3</vt:lpstr>
      <vt:lpstr>DCP-5</vt:lpstr>
      <vt:lpstr>DCP-6, P 1</vt:lpstr>
      <vt:lpstr>DCP-6, P 2</vt:lpstr>
      <vt:lpstr>DCP-7</vt:lpstr>
      <vt:lpstr>DCP-8</vt:lpstr>
      <vt:lpstr>DCP-9, P 1</vt:lpstr>
      <vt:lpstr>DCP-9, P 2</vt:lpstr>
      <vt:lpstr>DCP-9, P 3</vt:lpstr>
      <vt:lpstr>DCP-9, P 4</vt:lpstr>
      <vt:lpstr>DCP-9, P 5</vt:lpstr>
      <vt:lpstr>DCP-10</vt:lpstr>
      <vt:lpstr>DCP-11</vt:lpstr>
      <vt:lpstr>DCP-12</vt:lpstr>
      <vt:lpstr>DCP-13, P 1</vt:lpstr>
      <vt:lpstr>DCP-13, P 2</vt:lpstr>
      <vt:lpstr>DCP-13, P 3</vt:lpstr>
      <vt:lpstr>DCP-14</vt:lpstr>
      <vt:lpstr>DCP-15,P 1</vt:lpstr>
      <vt:lpstr>DCP-15, P 2</vt:lpstr>
      <vt:lpstr>DCP-16, P 1</vt:lpstr>
      <vt:lpstr>DCP-16, P 2</vt:lpstr>
      <vt:lpstr>DCP-16, P 3</vt:lpstr>
      <vt:lpstr>'DCP-4, P 1'!AAA</vt:lpstr>
      <vt:lpstr>'DCP-4, P 2'!BBB</vt:lpstr>
      <vt:lpstr>'DCP-4, P 3'!CCC</vt:lpstr>
      <vt:lpstr>'DCP-14'!PPP</vt:lpstr>
      <vt:lpstr>'DCP-12'!Print_Area</vt:lpstr>
      <vt:lpstr>'DCP-13, P 1'!Print_Area</vt:lpstr>
      <vt:lpstr>'DCP-13, P 2'!Print_Area</vt:lpstr>
      <vt:lpstr>'DCP-13, P 3'!Print_Area</vt:lpstr>
      <vt:lpstr>'DCP-4, P 1'!Print_Area</vt:lpstr>
      <vt:lpstr>'DCP-4, P 2'!Print_Area</vt:lpstr>
      <vt:lpstr>'DCP-4, P 3'!Print_Area</vt:lpstr>
      <vt:lpstr>'DCP-7'!Print_Area</vt:lpstr>
      <vt:lpstr>'DCP-9, P 2'!Print_Area</vt:lpstr>
      <vt:lpstr>'DCP-9, P 3'!Print_Area</vt:lpstr>
      <vt:lpstr>'DCP-4, P 1'!Print_Titles</vt:lpstr>
      <vt:lpstr>'DCP-4, P 2'!Print_Titles</vt:lpstr>
      <vt:lpstr>'DCP-4, P 3'!Print_Titles</vt:lpstr>
      <vt:lpstr>RRR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gaw</dc:creator>
  <cp:keywords/>
  <dc:description/>
  <cp:lastModifiedBy>David Parcell</cp:lastModifiedBy>
  <cp:revision/>
  <cp:lastPrinted>2024-06-18T12:27:35Z</cp:lastPrinted>
  <dcterms:created xsi:type="dcterms:W3CDTF">2001-11-16T16:54:37Z</dcterms:created>
  <dcterms:modified xsi:type="dcterms:W3CDTF">2024-06-18T22:54:57Z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