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0100" windowHeight="8736"/>
  </bookViews>
  <sheets>
    <sheet name="SEF-3" sheetId="1" r:id="rId1"/>
  </sheets>
  <externalReferences>
    <externalReference r:id="rId2"/>
  </externalReferences>
  <definedNames>
    <definedName name="keep_PSE">'[1]SEF-6'!$A$5</definedName>
    <definedName name="keep_TESTYEAR">'[1]SEF-6'!$A$7</definedName>
    <definedName name="kp_DOCKET">'[1]SEF-6'!$A$8</definedName>
  </definedNames>
  <calcPr calcId="145621" calcMode="autoNoTable" calcOnSave="0"/>
</workbook>
</file>

<file path=xl/calcChain.xml><?xml version="1.0" encoding="utf-8"?>
<calcChain xmlns="http://schemas.openxmlformats.org/spreadsheetml/2006/main">
  <c r="E21" i="1" l="1"/>
  <c r="I18" i="1"/>
  <c r="H18" i="1"/>
  <c r="J18" i="1" s="1"/>
  <c r="E18" i="1"/>
  <c r="I17" i="1"/>
  <c r="H17" i="1"/>
  <c r="H19" i="1" s="1"/>
  <c r="O15" i="1"/>
  <c r="O17" i="1" s="1"/>
  <c r="O19" i="1" s="1"/>
  <c r="L15" i="1"/>
  <c r="H15" i="1"/>
  <c r="K14" i="1"/>
  <c r="K15" i="1" s="1"/>
  <c r="K16" i="1" s="1"/>
  <c r="K17" i="1" s="1"/>
  <c r="K18" i="1" s="1"/>
  <c r="K19" i="1" s="1"/>
  <c r="K20" i="1" s="1"/>
  <c r="K21" i="1" s="1"/>
  <c r="K22" i="1" s="1"/>
  <c r="J14" i="1"/>
  <c r="A14" i="1"/>
  <c r="A15" i="1" s="1"/>
  <c r="A16" i="1" s="1"/>
  <c r="A17" i="1" s="1"/>
  <c r="A18" i="1" s="1"/>
  <c r="A19" i="1" s="1"/>
  <c r="A20" i="1" s="1"/>
  <c r="A21" i="1" s="1"/>
  <c r="A22" i="1" s="1"/>
  <c r="O13" i="1"/>
  <c r="J13" i="1"/>
  <c r="J17" i="1" s="1"/>
  <c r="E13" i="1"/>
  <c r="K8" i="1"/>
  <c r="A8" i="1"/>
  <c r="K7" i="1"/>
  <c r="F7" i="1"/>
  <c r="A7" i="1"/>
  <c r="F6" i="1"/>
  <c r="K5" i="1"/>
  <c r="A5" i="1"/>
  <c r="F4" i="1"/>
  <c r="J1" i="1"/>
  <c r="E1" i="1"/>
  <c r="O20" i="1" l="1"/>
  <c r="O22" i="1" s="1"/>
  <c r="J19" i="1"/>
  <c r="J15" i="1"/>
  <c r="E14" i="1" s="1"/>
  <c r="E16" i="1" s="1"/>
  <c r="E19" i="1" s="1"/>
  <c r="E22" i="1" s="1"/>
</calcChain>
</file>

<file path=xl/sharedStrings.xml><?xml version="1.0" encoding="utf-8"?>
<sst xmlns="http://schemas.openxmlformats.org/spreadsheetml/2006/main" count="48" uniqueCount="38">
  <si>
    <t>Exhibit No. ___ (SEF-3)</t>
  </si>
  <si>
    <t>PAGE 1 of 3</t>
  </si>
  <si>
    <t>PAGE 2 of 3</t>
  </si>
  <si>
    <t>PAGE 3 of 3</t>
  </si>
  <si>
    <t>Adj. 03.01</t>
  </si>
  <si>
    <t>Adj. 03.02</t>
  </si>
  <si>
    <t>Adj. 03.03</t>
  </si>
  <si>
    <t>PRO FORMA COST OF CAPITAL</t>
  </si>
  <si>
    <t>GENERAL RATE INCREASE</t>
  </si>
  <si>
    <t>CONVERSION FACTOR</t>
  </si>
  <si>
    <t>LINE</t>
  </si>
  <si>
    <t xml:space="preserve"> </t>
  </si>
  <si>
    <t>PRO FORMA</t>
  </si>
  <si>
    <t>COST OF</t>
  </si>
  <si>
    <t>NO.</t>
  </si>
  <si>
    <t>DESCRIPTION</t>
  </si>
  <si>
    <t>CAPITAL %</t>
  </si>
  <si>
    <t>COST %</t>
  </si>
  <si>
    <t>CAPITAL</t>
  </si>
  <si>
    <t>BASE</t>
  </si>
  <si>
    <t>RATE</t>
  </si>
  <si>
    <t>AMOUNT</t>
  </si>
  <si>
    <t>RATE BASE</t>
  </si>
  <si>
    <t>SHORT &amp; LONG TERM DEBT</t>
  </si>
  <si>
    <t>BAD DEBTS</t>
  </si>
  <si>
    <t>RATE OF RETURN</t>
  </si>
  <si>
    <t>EQUITY</t>
  </si>
  <si>
    <t>ANNUAL FILING FEE</t>
  </si>
  <si>
    <t>TOTAL COST OF CAPITAL</t>
  </si>
  <si>
    <t>OPERATING INCOME REQUIREMENT</t>
  </si>
  <si>
    <t>AFTER TAX DEBT</t>
  </si>
  <si>
    <t>SUM OF TAXES OTHER</t>
  </si>
  <si>
    <t>PRO FORMA OPERATING INCOME</t>
  </si>
  <si>
    <t>OPERATING INCOME DEFICIENCY</t>
  </si>
  <si>
    <t>TOTAL AFTER TAX COST OF CAPITAL</t>
  </si>
  <si>
    <t>CONVERSION FACTOR EXCLUDING FEDERAL INCOME TAX ( 1 - LINE 5)</t>
  </si>
  <si>
    <t>FEDERAL INCOME TAX ( LINE 7 * 35%)</t>
  </si>
  <si>
    <t>REVENUE REQUIREMENT DEFICIENCY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</si>
</sst>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(&quot;$&quot;* #,##0_);_(&quot;$&quot;* \(#,##0\);_(&quot;$&quot;* &quot;-&quot;_);_(@_)"/>
    <numFmt numFmtId="168" formatCode="0.000000"/>
    <numFmt numFmtId="169" formatCode="&quot;Adj.&quot;\ 0.00"/>
    <numFmt numFmtId="170" formatCode="_(* #,##0.000000_);_(* \(#,##0.000000\);_(* &quot;-&quot;?????_);_(@_)"/>
    <numFmt numFmtId="171" formatCode="0.000%"/>
    <numFmt numFmtId="172" formatCode="_(* #,##0.000000_);_(* \(#,##0.000000\);_(* &quot;-&quot;??????_);_(@_)"/>
  </numFmts>
  <fonts count="12">
    <font>
      <sz val="11"/>
      <color theme="1"/>
      <name val="Calibri"/>
      <family val="2"/>
    </font>
    <font>
      <b/>
      <sz val="10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0"/>
      <name val="Geneva"/>
    </font>
    <font>
      <sz val="10"/>
      <name val="Arial"/>
      <family val="2"/>
    </font>
    <font>
      <b/>
      <i/>
      <sz val="10"/>
      <name val="Times New Roman"/>
      <family val="1"/>
    </font>
    <font>
      <b/>
      <sz val="10"/>
      <color rgb="FF0000FF"/>
      <name val="Times New Roman"/>
      <family val="1"/>
    </font>
    <font>
      <b/>
      <sz val="8"/>
      <color rgb="FF0000FF"/>
      <name val="Times New Roman"/>
      <family val="1"/>
    </font>
    <font>
      <sz val="10"/>
      <color rgb="FF0000FF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0" fontId="6" fillId="0" borderId="0"/>
  </cellStyleXfs>
  <cellXfs count="55">
    <xf numFmtId="0" fontId="0" fillId="0" borderId="0" xfId="0"/>
    <xf numFmtId="0" fontId="1" fillId="0" borderId="0" xfId="0" applyNumberFormat="1" applyFont="1" applyFill="1" applyAlignment="1"/>
    <xf numFmtId="0" fontId="1" fillId="0" borderId="0" xfId="0" applyNumberFormat="1" applyFont="1" applyFill="1" applyAlignment="1">
      <alignment horizontal="right"/>
    </xf>
    <xf numFmtId="14" fontId="2" fillId="0" borderId="0" xfId="0" applyNumberFormat="1" applyFont="1" applyFill="1" applyAlignment="1">
      <alignment horizontal="left"/>
    </xf>
    <xf numFmtId="0" fontId="3" fillId="0" borderId="0" xfId="0" applyNumberFormat="1" applyFont="1" applyFill="1" applyAlignment="1"/>
    <xf numFmtId="168" fontId="1" fillId="0" borderId="0" xfId="0" applyNumberFormat="1" applyFont="1" applyFill="1" applyAlignment="1">
      <alignment horizontal="right"/>
    </xf>
    <xf numFmtId="0" fontId="3" fillId="0" borderId="0" xfId="0" applyNumberFormat="1" applyFont="1" applyFill="1" applyBorder="1" applyAlignment="1"/>
    <xf numFmtId="0" fontId="0" fillId="0" borderId="0" xfId="0" applyNumberFormat="1" applyAlignment="1"/>
    <xf numFmtId="0" fontId="4" fillId="0" borderId="0" xfId="0" applyNumberFormat="1" applyFont="1" applyFill="1" applyAlignment="1"/>
    <xf numFmtId="0" fontId="1" fillId="0" borderId="0" xfId="0" quotePrefix="1" applyNumberFormat="1" applyFont="1" applyFill="1" applyBorder="1" applyAlignment="1">
      <alignment horizontal="right"/>
    </xf>
    <xf numFmtId="0" fontId="5" fillId="0" borderId="0" xfId="0" applyNumberFormat="1" applyFont="1" applyFill="1" applyAlignment="1">
      <alignment horizontal="center"/>
    </xf>
    <xf numFmtId="169" fontId="1" fillId="0" borderId="1" xfId="0" quotePrefix="1" applyNumberFormat="1" applyFont="1" applyFill="1" applyBorder="1" applyAlignment="1">
      <alignment horizontal="right"/>
    </xf>
    <xf numFmtId="0" fontId="3" fillId="0" borderId="0" xfId="0" applyNumberFormat="1" applyFont="1" applyFill="1" applyAlignment="1">
      <alignment horizontal="centerContinuous"/>
    </xf>
    <xf numFmtId="0" fontId="1" fillId="0" borderId="0" xfId="0" applyNumberFormat="1" applyFont="1" applyFill="1" applyAlignment="1">
      <alignment horizontal="centerContinuous"/>
    </xf>
    <xf numFmtId="18" fontId="1" fillId="0" borderId="0" xfId="0" applyNumberFormat="1" applyFont="1" applyFill="1" applyAlignment="1">
      <alignment horizontal="centerContinuous"/>
    </xf>
    <xf numFmtId="0" fontId="1" fillId="0" borderId="0" xfId="0" applyNumberFormat="1" applyFont="1" applyFill="1" applyAlignment="1" applyProtection="1">
      <alignment horizontal="centerContinuous"/>
      <protection locked="0"/>
    </xf>
    <xf numFmtId="0" fontId="1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1" fillId="0" borderId="2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left"/>
    </xf>
    <xf numFmtId="0" fontId="3" fillId="0" borderId="2" xfId="0" applyNumberFormat="1" applyFont="1" applyFill="1" applyBorder="1" applyAlignment="1"/>
    <xf numFmtId="0" fontId="3" fillId="0" borderId="2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left" vertical="center"/>
    </xf>
    <xf numFmtId="0" fontId="1" fillId="0" borderId="2" xfId="0" applyNumberFormat="1" applyFont="1" applyFill="1" applyBorder="1" applyAlignment="1" applyProtection="1">
      <protection locked="0"/>
    </xf>
    <xf numFmtId="0" fontId="3" fillId="0" borderId="0" xfId="0" applyNumberFormat="1" applyFont="1" applyFill="1" applyAlignment="1">
      <alignment horizontal="fill"/>
    </xf>
    <xf numFmtId="42" fontId="3" fillId="0" borderId="0" xfId="0" applyNumberFormat="1" applyFont="1" applyFill="1" applyAlignment="1">
      <alignment horizontal="right"/>
    </xf>
    <xf numFmtId="10" fontId="3" fillId="0" borderId="0" xfId="0" applyNumberFormat="1" applyFont="1" applyFill="1" applyBorder="1" applyAlignment="1"/>
    <xf numFmtId="0" fontId="3" fillId="0" borderId="0" xfId="0" applyNumberFormat="1" applyFont="1" applyFill="1" applyAlignment="1">
      <alignment horizontal="left"/>
    </xf>
    <xf numFmtId="170" fontId="3" fillId="0" borderId="0" xfId="0" applyNumberFormat="1" applyFont="1" applyFill="1" applyAlignment="1"/>
    <xf numFmtId="10" fontId="3" fillId="0" borderId="2" xfId="0" applyNumberFormat="1" applyFont="1" applyFill="1" applyBorder="1" applyAlignment="1"/>
    <xf numFmtId="10" fontId="3" fillId="0" borderId="3" xfId="0" applyNumberFormat="1" applyFont="1" applyFill="1" applyBorder="1" applyAlignment="1"/>
    <xf numFmtId="0" fontId="3" fillId="0" borderId="3" xfId="0" applyNumberFormat="1" applyFont="1" applyFill="1" applyBorder="1" applyAlignment="1"/>
    <xf numFmtId="0" fontId="3" fillId="0" borderId="0" xfId="0" applyFont="1" applyFill="1" applyAlignment="1">
      <alignment horizontal="left"/>
    </xf>
    <xf numFmtId="0" fontId="3" fillId="0" borderId="0" xfId="0" applyFont="1" applyFill="1" applyAlignment="1"/>
    <xf numFmtId="171" fontId="3" fillId="0" borderId="0" xfId="0" applyNumberFormat="1" applyFont="1" applyFill="1" applyAlignment="1"/>
    <xf numFmtId="172" fontId="3" fillId="0" borderId="2" xfId="0" applyNumberFormat="1" applyFont="1" applyFill="1" applyBorder="1" applyAlignment="1"/>
    <xf numFmtId="42" fontId="3" fillId="0" borderId="0" xfId="0" applyNumberFormat="1" applyFont="1" applyFill="1" applyAlignment="1"/>
    <xf numFmtId="10" fontId="7" fillId="0" borderId="0" xfId="1" applyFont="1" applyAlignment="1" applyProtection="1">
      <alignment horizontal="left" indent="2"/>
    </xf>
    <xf numFmtId="10" fontId="3" fillId="0" borderId="0" xfId="0" applyNumberFormat="1" applyFont="1" applyFill="1" applyAlignment="1"/>
    <xf numFmtId="42" fontId="3" fillId="0" borderId="2" xfId="0" applyNumberFormat="1" applyFont="1" applyFill="1" applyBorder="1" applyAlignment="1"/>
    <xf numFmtId="9" fontId="3" fillId="0" borderId="0" xfId="0" applyNumberFormat="1" applyFont="1" applyFill="1" applyAlignment="1"/>
    <xf numFmtId="168" fontId="3" fillId="0" borderId="0" xfId="0" applyNumberFormat="1" applyFont="1" applyFill="1" applyBorder="1" applyAlignment="1"/>
    <xf numFmtId="170" fontId="3" fillId="0" borderId="0" xfId="0" applyNumberFormat="1" applyFont="1" applyFill="1" applyBorder="1" applyAlignment="1"/>
    <xf numFmtId="170" fontId="3" fillId="0" borderId="3" xfId="0" applyNumberFormat="1" applyFont="1" applyFill="1" applyBorder="1" applyAlignment="1"/>
    <xf numFmtId="0" fontId="3" fillId="0" borderId="0" xfId="0" applyNumberFormat="1" applyFont="1" applyFill="1" applyAlignment="1">
      <alignment vertical="top"/>
    </xf>
    <xf numFmtId="42" fontId="3" fillId="0" borderId="3" xfId="0" applyNumberFormat="1" applyFont="1" applyFill="1" applyBorder="1" applyAlignment="1"/>
    <xf numFmtId="170" fontId="3" fillId="0" borderId="4" xfId="0" applyNumberFormat="1" applyFont="1" applyFill="1" applyBorder="1" applyAlignment="1" applyProtection="1">
      <protection locked="0"/>
    </xf>
    <xf numFmtId="170" fontId="3" fillId="0" borderId="0" xfId="0" applyNumberFormat="1" applyFont="1" applyFill="1" applyBorder="1" applyAlignment="1" applyProtection="1">
      <protection locked="0"/>
    </xf>
    <xf numFmtId="15" fontId="3" fillId="0" borderId="0" xfId="0" applyNumberFormat="1" applyFont="1" applyFill="1" applyAlignment="1"/>
    <xf numFmtId="0" fontId="8" fillId="0" borderId="0" xfId="0" applyNumberFormat="1" applyFont="1" applyFill="1" applyAlignment="1"/>
    <xf numFmtId="0" fontId="9" fillId="0" borderId="0" xfId="0" applyNumberFormat="1" applyFont="1" applyFill="1" applyAlignment="1">
      <alignment horizontal="right"/>
    </xf>
    <xf numFmtId="14" fontId="10" fillId="0" borderId="0" xfId="0" applyNumberFormat="1" applyFont="1" applyFill="1" applyAlignment="1">
      <alignment horizontal="left"/>
    </xf>
    <xf numFmtId="0" fontId="11" fillId="0" borderId="0" xfId="0" applyNumberFormat="1" applyFont="1" applyFill="1" applyAlignment="1"/>
    <xf numFmtId="0" fontId="9" fillId="0" borderId="0" xfId="0" applyFont="1" applyFill="1" applyAlignment="1">
      <alignment horizontal="right"/>
    </xf>
  </cellXfs>
  <cellStyles count="2">
    <cellStyle name="Normal" xfId="0" builtinId="0"/>
    <cellStyle name="Normal_RATEOFRE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homrc/Documents/Opened_From_Outlook/SEF%203%20-%2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F-3"/>
      <sheetName val="SEF-4"/>
      <sheetName val="SEF 5.01"/>
      <sheetName val="SEF 5.02"/>
      <sheetName val="SEF 5.03"/>
      <sheetName val="SEF 5.04"/>
      <sheetName val="SEF 5.05"/>
      <sheetName val="SEF-6"/>
      <sheetName val="SEF-7"/>
    </sheetNames>
    <sheetDataSet>
      <sheetData sheetId="0">
        <row r="1">
          <cell r="O1" t="str">
            <v>Exhibit No. ___ (SEF-3)</v>
          </cell>
        </row>
        <row r="22">
          <cell r="O22">
            <v>0.62044999999999995</v>
          </cell>
        </row>
      </sheetData>
      <sheetData sheetId="1">
        <row r="46">
          <cell r="E46">
            <v>122011946.92247766</v>
          </cell>
        </row>
        <row r="59">
          <cell r="E59">
            <v>1760693633.2691975</v>
          </cell>
        </row>
      </sheetData>
      <sheetData sheetId="2"/>
      <sheetData sheetId="3"/>
      <sheetData sheetId="4"/>
      <sheetData sheetId="5"/>
      <sheetData sheetId="6"/>
      <sheetData sheetId="7">
        <row r="5">
          <cell r="A5" t="str">
            <v xml:space="preserve">PUGET SOUND ENERGY-GAS </v>
          </cell>
        </row>
        <row r="7">
          <cell r="A7" t="str">
            <v>FOR THE TWELVE MONTHS ENDED SEPTEMBER 30, 2016</v>
          </cell>
        </row>
        <row r="8">
          <cell r="A8" t="str">
            <v>GENERAL RATE CASE</v>
          </cell>
        </row>
        <row r="17">
          <cell r="AO17">
            <v>5.1399999999999996E-3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view="pageBreakPreview" zoomScale="60" zoomScaleNormal="100" workbookViewId="0">
      <selection activeCell="G29" sqref="G29"/>
    </sheetView>
  </sheetViews>
  <sheetFormatPr defaultRowHeight="14.4"/>
  <cols>
    <col min="1" max="1" width="4.77734375" style="4" customWidth="1"/>
    <col min="2" max="2" width="40.5546875" style="4" customWidth="1"/>
    <col min="3" max="3" width="11.109375" style="4" customWidth="1"/>
    <col min="4" max="4" width="2.44140625" style="4" customWidth="1"/>
    <col min="5" max="5" width="14.88671875" style="4" customWidth="1"/>
    <col min="6" max="6" width="5.33203125" style="4" customWidth="1"/>
    <col min="7" max="7" width="40.5546875" style="4" customWidth="1"/>
    <col min="8" max="8" width="11.21875" style="4" customWidth="1"/>
    <col min="9" max="9" width="8.44140625" style="4" customWidth="1"/>
    <col min="10" max="10" width="10.109375" style="4" customWidth="1"/>
    <col min="11" max="11" width="5.33203125" style="4" customWidth="1"/>
    <col min="12" max="12" width="40.5546875" style="4" customWidth="1"/>
    <col min="13" max="13" width="13.77734375" style="4" customWidth="1"/>
    <col min="14" max="14" width="17.33203125" style="4" customWidth="1"/>
    <col min="15" max="15" width="14.88671875" style="4" customWidth="1"/>
    <col min="16" max="16" width="9.6640625" style="7" bestFit="1" customWidth="1"/>
    <col min="17" max="16384" width="8.88671875" style="7"/>
  </cols>
  <sheetData>
    <row r="1" spans="1:15">
      <c r="A1" s="1"/>
      <c r="B1" s="2"/>
      <c r="C1" s="3"/>
      <c r="E1" s="5" t="str">
        <f>'[1]SEF-3'!$O$1</f>
        <v>Exhibit No. ___ (SEF-3)</v>
      </c>
      <c r="F1" s="1"/>
      <c r="H1" s="6"/>
      <c r="J1" s="5" t="str">
        <f>'[1]SEF-3'!$O$1</f>
        <v>Exhibit No. ___ (SEF-3)</v>
      </c>
      <c r="O1" s="5" t="s">
        <v>0</v>
      </c>
    </row>
    <row r="2" spans="1:15" ht="15" thickBot="1">
      <c r="A2" s="8"/>
      <c r="E2" s="9" t="s">
        <v>1</v>
      </c>
      <c r="F2" s="8"/>
      <c r="H2" s="6"/>
      <c r="J2" s="9" t="s">
        <v>2</v>
      </c>
      <c r="K2" s="1"/>
      <c r="L2" s="2"/>
      <c r="M2" s="3"/>
      <c r="O2" s="9" t="s">
        <v>3</v>
      </c>
    </row>
    <row r="3" spans="1:15" ht="16.2" thickBot="1">
      <c r="A3" s="1"/>
      <c r="B3" s="10"/>
      <c r="E3" s="11" t="s">
        <v>4</v>
      </c>
      <c r="F3" s="1"/>
      <c r="G3" s="1"/>
      <c r="H3" s="1"/>
      <c r="J3" s="11" t="s">
        <v>5</v>
      </c>
      <c r="O3" s="11" t="s">
        <v>6</v>
      </c>
    </row>
    <row r="4" spans="1:15">
      <c r="B4" s="12"/>
      <c r="C4" s="13"/>
      <c r="D4" s="14"/>
      <c r="F4" s="15" t="str">
        <f>keep_PSE</f>
        <v xml:space="preserve">PUGET SOUND ENERGY-GAS </v>
      </c>
      <c r="G4" s="13"/>
      <c r="H4" s="13"/>
      <c r="I4" s="13"/>
      <c r="J4" s="13"/>
      <c r="K4" s="1"/>
      <c r="L4" s="13"/>
      <c r="M4" s="1"/>
      <c r="N4" s="1"/>
    </row>
    <row r="5" spans="1:15">
      <c r="A5" s="15" t="str">
        <f>keep_PSE</f>
        <v xml:space="preserve">PUGET SOUND ENERGY-GAS </v>
      </c>
      <c r="B5" s="12"/>
      <c r="C5" s="13"/>
      <c r="D5" s="14"/>
      <c r="E5" s="12"/>
      <c r="F5" s="15" t="s">
        <v>7</v>
      </c>
      <c r="G5" s="13"/>
      <c r="H5" s="14"/>
      <c r="I5" s="13"/>
      <c r="J5" s="13"/>
      <c r="K5" s="15" t="str">
        <f>keep_PSE</f>
        <v xml:space="preserve">PUGET SOUND ENERGY-GAS </v>
      </c>
      <c r="L5" s="13"/>
      <c r="M5" s="13"/>
      <c r="N5" s="13"/>
      <c r="O5" s="13"/>
    </row>
    <row r="6" spans="1:15">
      <c r="A6" s="15" t="s">
        <v>8</v>
      </c>
      <c r="B6" s="12"/>
      <c r="C6" s="13"/>
      <c r="D6" s="13"/>
      <c r="E6" s="12"/>
      <c r="F6" s="13" t="str">
        <f>keep_TESTYEAR</f>
        <v>FOR THE TWELVE MONTHS ENDED SEPTEMBER 30, 2016</v>
      </c>
      <c r="G6" s="13"/>
      <c r="H6" s="13"/>
      <c r="I6" s="13"/>
      <c r="J6" s="13"/>
      <c r="K6" s="13" t="s">
        <v>9</v>
      </c>
      <c r="L6" s="13"/>
      <c r="M6" s="13"/>
      <c r="N6" s="13"/>
      <c r="O6" s="13"/>
    </row>
    <row r="7" spans="1:15">
      <c r="A7" s="13" t="str">
        <f>keep_TESTYEAR</f>
        <v>FOR THE TWELVE MONTHS ENDED SEPTEMBER 30, 2016</v>
      </c>
      <c r="B7" s="12"/>
      <c r="C7" s="13"/>
      <c r="D7" s="13"/>
      <c r="E7" s="12"/>
      <c r="F7" s="15" t="str">
        <f>kp_DOCKET</f>
        <v>GENERAL RATE CASE</v>
      </c>
      <c r="G7" s="13"/>
      <c r="H7" s="13"/>
      <c r="I7" s="13"/>
      <c r="J7" s="13"/>
      <c r="K7" s="13" t="str">
        <f>keep_TESTYEAR</f>
        <v>FOR THE TWELVE MONTHS ENDED SEPTEMBER 30, 2016</v>
      </c>
      <c r="L7" s="13"/>
      <c r="M7" s="13"/>
      <c r="N7" s="13"/>
      <c r="O7" s="13"/>
    </row>
    <row r="8" spans="1:15">
      <c r="A8" s="15" t="str">
        <f>kp_DOCKET</f>
        <v>GENERAL RATE CASE</v>
      </c>
      <c r="B8" s="13"/>
      <c r="C8" s="13"/>
      <c r="D8" s="13"/>
      <c r="E8" s="12"/>
      <c r="F8" s="1"/>
      <c r="G8" s="1"/>
      <c r="H8" s="1"/>
      <c r="I8" s="1"/>
      <c r="J8" s="1"/>
      <c r="K8" s="15" t="str">
        <f>kp_DOCKET</f>
        <v>GENERAL RATE CASE</v>
      </c>
      <c r="L8" s="13"/>
      <c r="M8" s="13"/>
      <c r="N8" s="13"/>
      <c r="O8" s="13"/>
    </row>
    <row r="9" spans="1:15">
      <c r="A9" s="1"/>
      <c r="B9" s="1"/>
      <c r="C9" s="1"/>
      <c r="D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6" t="s">
        <v>10</v>
      </c>
      <c r="E10" s="17" t="s">
        <v>11</v>
      </c>
      <c r="F10" s="16" t="s">
        <v>10</v>
      </c>
      <c r="G10" s="1"/>
      <c r="H10" s="16" t="s">
        <v>12</v>
      </c>
      <c r="I10" s="16"/>
      <c r="J10" s="16" t="s">
        <v>13</v>
      </c>
      <c r="K10" s="16" t="s">
        <v>10</v>
      </c>
      <c r="L10" s="1"/>
      <c r="M10" s="1"/>
      <c r="N10" s="1"/>
      <c r="O10" s="1"/>
    </row>
    <row r="11" spans="1:15">
      <c r="A11" s="18" t="s">
        <v>14</v>
      </c>
      <c r="B11" s="19" t="s">
        <v>15</v>
      </c>
      <c r="C11" s="20"/>
      <c r="D11" s="20"/>
      <c r="E11" s="21" t="s">
        <v>11</v>
      </c>
      <c r="F11" s="22" t="s">
        <v>14</v>
      </c>
      <c r="G11" s="23" t="s">
        <v>15</v>
      </c>
      <c r="H11" s="22" t="s">
        <v>16</v>
      </c>
      <c r="I11" s="22" t="s">
        <v>17</v>
      </c>
      <c r="J11" s="22" t="s">
        <v>18</v>
      </c>
      <c r="K11" s="18" t="s">
        <v>14</v>
      </c>
      <c r="L11" s="24" t="s">
        <v>15</v>
      </c>
      <c r="M11" s="18" t="s">
        <v>19</v>
      </c>
      <c r="N11" s="18" t="s">
        <v>20</v>
      </c>
      <c r="O11" s="18" t="s">
        <v>21</v>
      </c>
    </row>
    <row r="12" spans="1:15">
      <c r="E12" s="1"/>
      <c r="F12" s="25"/>
      <c r="G12" s="25"/>
      <c r="H12" s="25"/>
      <c r="I12" s="25"/>
      <c r="J12" s="25"/>
    </row>
    <row r="13" spans="1:15">
      <c r="A13" s="17">
        <v>1</v>
      </c>
      <c r="B13" s="4" t="s">
        <v>22</v>
      </c>
      <c r="E13" s="26">
        <f>'[1]SEF-4'!E59</f>
        <v>1760693633.2691975</v>
      </c>
      <c r="F13" s="17">
        <v>1</v>
      </c>
      <c r="G13" s="4" t="s">
        <v>23</v>
      </c>
      <c r="H13" s="27">
        <v>0.51500000000000001</v>
      </c>
      <c r="I13" s="27">
        <v>5.8058252427184473E-2</v>
      </c>
      <c r="J13" s="27">
        <f>ROUND(+H13*I13,4)</f>
        <v>2.9899999999999999E-2</v>
      </c>
      <c r="K13" s="17">
        <v>1</v>
      </c>
      <c r="L13" s="28" t="s">
        <v>24</v>
      </c>
      <c r="M13" s="29"/>
      <c r="N13" s="29"/>
      <c r="O13" s="29">
        <f>ROUND('[1]SEF-6'!AO17,6)</f>
        <v>5.1399999999999996E-3</v>
      </c>
    </row>
    <row r="14" spans="1:15">
      <c r="A14" s="17">
        <f t="shared" ref="A14:A22" si="0">A13+1</f>
        <v>2</v>
      </c>
      <c r="B14" s="28" t="s">
        <v>25</v>
      </c>
      <c r="E14" s="30">
        <f>+J15</f>
        <v>7.7399999999999997E-2</v>
      </c>
      <c r="F14" s="17">
        <v>2</v>
      </c>
      <c r="G14" s="4" t="s">
        <v>26</v>
      </c>
      <c r="H14" s="27">
        <v>0.48499999999999999</v>
      </c>
      <c r="I14" s="27">
        <v>9.8000000000000004E-2</v>
      </c>
      <c r="J14" s="27">
        <f>ROUND(+H14*I14,4)</f>
        <v>4.7500000000000001E-2</v>
      </c>
      <c r="K14" s="17">
        <f t="shared" ref="K14:K22" si="1">+K13+1</f>
        <v>2</v>
      </c>
      <c r="L14" s="4" t="s">
        <v>27</v>
      </c>
      <c r="M14" s="29"/>
      <c r="N14" s="29"/>
      <c r="O14" s="29">
        <v>2E-3</v>
      </c>
    </row>
    <row r="15" spans="1:15">
      <c r="A15" s="17">
        <f t="shared" si="0"/>
        <v>3</v>
      </c>
      <c r="B15" s="28"/>
      <c r="F15" s="17">
        <v>3</v>
      </c>
      <c r="G15" s="4" t="s">
        <v>28</v>
      </c>
      <c r="H15" s="31">
        <f>SUM(H13:H14)</f>
        <v>1</v>
      </c>
      <c r="I15" s="32"/>
      <c r="J15" s="31">
        <f>SUM(J13:J14)</f>
        <v>7.7399999999999997E-2</v>
      </c>
      <c r="K15" s="17">
        <f t="shared" si="1"/>
        <v>3</v>
      </c>
      <c r="L15" s="33" t="str">
        <f>"STATE UTILITY TAX ( "&amp;N15*100&amp;"% - ( LINE 1 * "&amp;N15*100&amp;"% )  )"</f>
        <v>STATE UTILITY TAX ( 3.852% - ( LINE 1 * 3.852% )  )</v>
      </c>
      <c r="M15" s="34"/>
      <c r="N15" s="35">
        <v>3.8519999999999999E-2</v>
      </c>
      <c r="O15" s="36">
        <f>ROUND(N15-(N15*O13),6)</f>
        <v>3.8322000000000002E-2</v>
      </c>
    </row>
    <row r="16" spans="1:15">
      <c r="A16" s="17">
        <f t="shared" si="0"/>
        <v>4</v>
      </c>
      <c r="B16" s="4" t="s">
        <v>29</v>
      </c>
      <c r="E16" s="37">
        <f>E13*E14</f>
        <v>136277687.21503589</v>
      </c>
      <c r="F16" s="17">
        <v>4</v>
      </c>
      <c r="G16" s="38"/>
      <c r="J16" s="6"/>
      <c r="K16" s="17">
        <f t="shared" si="1"/>
        <v>4</v>
      </c>
      <c r="M16" s="29"/>
      <c r="N16" s="29"/>
      <c r="O16" s="29"/>
    </row>
    <row r="17" spans="1:15">
      <c r="A17" s="17">
        <f t="shared" si="0"/>
        <v>5</v>
      </c>
      <c r="B17" s="28"/>
      <c r="E17" s="37"/>
      <c r="F17" s="17">
        <v>5</v>
      </c>
      <c r="G17" s="4" t="s">
        <v>30</v>
      </c>
      <c r="H17" s="39">
        <f>+H13</f>
        <v>0.51500000000000001</v>
      </c>
      <c r="I17" s="39">
        <f>+I13</f>
        <v>5.8058252427184473E-2</v>
      </c>
      <c r="J17" s="27">
        <f>ROUND(J13*0.65,4)</f>
        <v>1.9400000000000001E-2</v>
      </c>
      <c r="K17" s="17">
        <f t="shared" si="1"/>
        <v>5</v>
      </c>
      <c r="L17" s="33" t="s">
        <v>31</v>
      </c>
      <c r="M17" s="29"/>
      <c r="N17" s="29"/>
      <c r="O17" s="29">
        <f>SUM(O13:O16)</f>
        <v>4.5462000000000002E-2</v>
      </c>
    </row>
    <row r="18" spans="1:15">
      <c r="A18" s="17">
        <f t="shared" si="0"/>
        <v>6</v>
      </c>
      <c r="B18" s="28" t="s">
        <v>32</v>
      </c>
      <c r="E18" s="40">
        <f>'[1]SEF-4'!E46</f>
        <v>122011946.92247766</v>
      </c>
      <c r="F18" s="17">
        <v>6</v>
      </c>
      <c r="G18" s="4" t="s">
        <v>26</v>
      </c>
      <c r="H18" s="39">
        <f>+H14</f>
        <v>0.48499999999999999</v>
      </c>
      <c r="I18" s="39">
        <f>+I14</f>
        <v>9.8000000000000004E-2</v>
      </c>
      <c r="J18" s="27">
        <f>ROUND(H18*I18,4)</f>
        <v>4.7500000000000001E-2</v>
      </c>
      <c r="K18" s="17">
        <f t="shared" si="1"/>
        <v>6</v>
      </c>
    </row>
    <row r="19" spans="1:15">
      <c r="A19" s="17">
        <f t="shared" si="0"/>
        <v>7</v>
      </c>
      <c r="B19" s="28" t="s">
        <v>33</v>
      </c>
      <c r="E19" s="37">
        <f>+E16-E18</f>
        <v>14265740.292558223</v>
      </c>
      <c r="F19" s="17">
        <v>7</v>
      </c>
      <c r="G19" s="4" t="s">
        <v>34</v>
      </c>
      <c r="H19" s="31">
        <f>SUM(H17:H18)</f>
        <v>1</v>
      </c>
      <c r="I19" s="32"/>
      <c r="J19" s="31">
        <f>SUM(J17:J18)</f>
        <v>6.6900000000000001E-2</v>
      </c>
      <c r="K19" s="17">
        <f t="shared" si="1"/>
        <v>7</v>
      </c>
      <c r="L19" s="34" t="s">
        <v>35</v>
      </c>
      <c r="M19" s="34"/>
      <c r="N19" s="34"/>
      <c r="O19" s="29">
        <f>ROUND(1-O17,6)</f>
        <v>0.954538</v>
      </c>
    </row>
    <row r="20" spans="1:15">
      <c r="A20" s="17">
        <f t="shared" si="0"/>
        <v>8</v>
      </c>
      <c r="E20" s="37"/>
      <c r="F20" s="7"/>
      <c r="G20" s="7"/>
      <c r="H20" s="7"/>
      <c r="I20" s="7"/>
      <c r="J20" s="7"/>
      <c r="K20" s="17">
        <f t="shared" si="1"/>
        <v>8</v>
      </c>
      <c r="L20" s="33" t="s">
        <v>36</v>
      </c>
      <c r="M20" s="29"/>
      <c r="N20" s="41">
        <v>0.35</v>
      </c>
      <c r="O20" s="29">
        <f>ROUND(O19*N20,6)</f>
        <v>0.334088</v>
      </c>
    </row>
    <row r="21" spans="1:15">
      <c r="A21" s="17">
        <f t="shared" si="0"/>
        <v>9</v>
      </c>
      <c r="B21" s="4" t="s">
        <v>9</v>
      </c>
      <c r="E21" s="42">
        <f>'[1]SEF-3'!O22</f>
        <v>0.62044999999999995</v>
      </c>
      <c r="F21" s="7"/>
      <c r="G21" s="7"/>
      <c r="H21" s="7"/>
      <c r="I21" s="7"/>
      <c r="J21" s="7"/>
      <c r="K21" s="17">
        <f t="shared" si="1"/>
        <v>9</v>
      </c>
      <c r="L21" s="28"/>
      <c r="M21" s="29"/>
      <c r="N21" s="43"/>
      <c r="O21" s="44"/>
    </row>
    <row r="22" spans="1:15" ht="15" thickBot="1">
      <c r="A22" s="17">
        <f t="shared" si="0"/>
        <v>10</v>
      </c>
      <c r="B22" s="45" t="s">
        <v>37</v>
      </c>
      <c r="C22" s="45"/>
      <c r="E22" s="46">
        <f>ROUND(+E19/E21,0)</f>
        <v>22992570</v>
      </c>
      <c r="F22" s="7"/>
      <c r="G22" s="7"/>
      <c r="H22" s="7"/>
      <c r="I22" s="7"/>
      <c r="J22" s="7"/>
      <c r="K22" s="17">
        <f t="shared" si="1"/>
        <v>10</v>
      </c>
      <c r="L22" s="28" t="s">
        <v>9</v>
      </c>
      <c r="M22" s="29"/>
      <c r="N22" s="43"/>
      <c r="O22" s="47">
        <f>O19-O20</f>
        <v>0.62044999999999995</v>
      </c>
    </row>
    <row r="23" spans="1:15" ht="15" thickTop="1">
      <c r="A23" s="17"/>
      <c r="E23" s="37"/>
      <c r="F23" s="7"/>
      <c r="G23" s="7"/>
      <c r="H23" s="7"/>
      <c r="I23" s="7"/>
      <c r="J23" s="7"/>
      <c r="K23" s="17"/>
    </row>
    <row r="24" spans="1:15">
      <c r="A24" s="17"/>
      <c r="E24" s="7"/>
      <c r="F24" s="7"/>
      <c r="G24" s="7"/>
      <c r="H24" s="7"/>
      <c r="I24" s="7"/>
      <c r="J24" s="7"/>
      <c r="K24" s="17"/>
      <c r="O24" s="48"/>
    </row>
    <row r="25" spans="1:15">
      <c r="A25" s="17"/>
      <c r="B25" s="45"/>
      <c r="C25" s="49"/>
      <c r="D25" s="49"/>
      <c r="E25" s="7"/>
      <c r="F25" s="7"/>
      <c r="G25" s="7"/>
      <c r="H25" s="7"/>
      <c r="I25" s="7"/>
      <c r="J25" s="7"/>
      <c r="K25" s="17"/>
      <c r="O25" s="29"/>
    </row>
    <row r="26" spans="1:15">
      <c r="A26" s="50"/>
      <c r="B26" s="39"/>
      <c r="E26" s="7"/>
      <c r="F26" s="7"/>
      <c r="G26" s="7"/>
      <c r="H26" s="7"/>
      <c r="I26" s="7"/>
      <c r="J26" s="7"/>
    </row>
    <row r="27" spans="1:15">
      <c r="B27" s="7"/>
      <c r="C27" s="7"/>
      <c r="D27" s="7"/>
      <c r="E27" s="7"/>
      <c r="F27" s="7"/>
      <c r="G27" s="7"/>
      <c r="H27" s="7"/>
      <c r="I27" s="7"/>
      <c r="J27" s="7"/>
    </row>
    <row r="28" spans="1:15">
      <c r="B28" s="7"/>
      <c r="C28" s="7"/>
      <c r="D28" s="7"/>
      <c r="E28" s="7"/>
      <c r="G28" s="7"/>
      <c r="H28" s="7"/>
      <c r="I28" s="7"/>
      <c r="J28" s="7"/>
    </row>
    <row r="29" spans="1:15">
      <c r="B29" s="7"/>
      <c r="C29" s="7"/>
      <c r="D29" s="7"/>
      <c r="E29" s="7"/>
      <c r="F29" s="7"/>
      <c r="G29" s="7"/>
      <c r="H29" s="7"/>
      <c r="I29" s="7"/>
      <c r="J29" s="7"/>
    </row>
    <row r="30" spans="1:15">
      <c r="B30" s="7"/>
      <c r="C30" s="7"/>
      <c r="D30" s="7"/>
      <c r="E30" s="7"/>
      <c r="F30" s="7"/>
      <c r="G30" s="7"/>
      <c r="H30" s="7"/>
      <c r="I30" s="7"/>
      <c r="J30" s="7"/>
    </row>
    <row r="31" spans="1:15">
      <c r="B31" s="7"/>
      <c r="C31" s="7"/>
      <c r="D31" s="7"/>
      <c r="E31" s="7"/>
      <c r="F31" s="7"/>
      <c r="G31" s="7"/>
      <c r="H31" s="7"/>
      <c r="I31" s="7"/>
      <c r="J31" s="7"/>
    </row>
    <row r="32" spans="1:15" s="4" customFormat="1">
      <c r="B32" s="7"/>
      <c r="C32" s="7"/>
      <c r="D32" s="7"/>
      <c r="E32" s="7"/>
      <c r="F32" s="7"/>
      <c r="G32" s="7"/>
      <c r="H32" s="7"/>
      <c r="I32" s="7"/>
      <c r="J32" s="7"/>
    </row>
    <row r="33" spans="2:10" s="4" customFormat="1">
      <c r="B33" s="7"/>
      <c r="C33" s="7"/>
      <c r="D33" s="7"/>
      <c r="E33" s="7"/>
      <c r="F33" s="7"/>
      <c r="G33" s="7"/>
      <c r="H33" s="7"/>
      <c r="I33" s="7"/>
      <c r="J33" s="7"/>
    </row>
    <row r="34" spans="2:10" s="4" customFormat="1">
      <c r="B34" s="7"/>
      <c r="C34" s="7"/>
      <c r="D34" s="7"/>
      <c r="E34" s="7"/>
      <c r="F34" s="7"/>
      <c r="G34" s="7"/>
      <c r="H34" s="7"/>
      <c r="I34" s="7"/>
      <c r="J34" s="7"/>
    </row>
    <row r="35" spans="2:10" s="4" customFormat="1">
      <c r="B35" s="7"/>
      <c r="C35" s="7"/>
      <c r="D35" s="7"/>
      <c r="E35" s="7"/>
      <c r="F35" s="7"/>
      <c r="G35" s="7"/>
      <c r="H35" s="7"/>
      <c r="I35" s="7"/>
      <c r="J35" s="7"/>
    </row>
    <row r="36" spans="2:10" s="4" customFormat="1">
      <c r="B36" s="7"/>
      <c r="C36" s="7"/>
      <c r="D36" s="7"/>
      <c r="E36" s="7"/>
      <c r="F36" s="7"/>
      <c r="G36" s="7"/>
      <c r="H36" s="7"/>
      <c r="I36" s="7"/>
      <c r="J36" s="7"/>
    </row>
    <row r="37" spans="2:10" s="4" customFormat="1">
      <c r="B37" s="7"/>
      <c r="C37" s="7"/>
      <c r="D37" s="7"/>
      <c r="E37" s="7"/>
      <c r="F37" s="7"/>
      <c r="G37" s="7"/>
      <c r="H37" s="7"/>
      <c r="I37" s="7"/>
      <c r="J37" s="7"/>
    </row>
    <row r="38" spans="2:10" s="4" customFormat="1">
      <c r="B38" s="7"/>
      <c r="C38" s="7"/>
      <c r="D38" s="7"/>
      <c r="E38" s="7"/>
      <c r="F38" s="7"/>
      <c r="G38" s="7"/>
      <c r="H38" s="7"/>
      <c r="I38" s="7"/>
      <c r="J38" s="7"/>
    </row>
    <row r="39" spans="2:10" s="4" customFormat="1">
      <c r="B39" s="7"/>
      <c r="C39" s="7"/>
      <c r="D39" s="7"/>
      <c r="E39" s="7"/>
      <c r="F39" s="7"/>
      <c r="G39" s="7"/>
      <c r="H39" s="7"/>
      <c r="I39" s="7"/>
      <c r="J39" s="7"/>
    </row>
    <row r="40" spans="2:10" s="4" customFormat="1">
      <c r="B40" s="7"/>
      <c r="C40" s="7"/>
      <c r="D40" s="7"/>
      <c r="E40" s="7"/>
      <c r="F40" s="7"/>
      <c r="G40" s="7"/>
      <c r="H40" s="7"/>
      <c r="I40" s="7"/>
      <c r="J40" s="7"/>
    </row>
    <row r="41" spans="2:10" s="4" customFormat="1">
      <c r="B41" s="7"/>
      <c r="C41" s="7"/>
      <c r="D41" s="7"/>
      <c r="E41" s="7"/>
      <c r="F41" s="7"/>
      <c r="G41" s="7"/>
      <c r="H41" s="7"/>
      <c r="I41" s="7"/>
      <c r="J41" s="7"/>
    </row>
    <row r="42" spans="2:10" s="4" customFormat="1">
      <c r="B42" s="7"/>
      <c r="C42" s="7"/>
      <c r="D42" s="7"/>
      <c r="E42" s="7"/>
      <c r="F42" s="7"/>
      <c r="G42" s="7"/>
      <c r="H42" s="7"/>
      <c r="I42" s="7"/>
      <c r="J42" s="7"/>
    </row>
    <row r="43" spans="2:10" s="4" customFormat="1">
      <c r="B43" s="7"/>
      <c r="C43" s="7"/>
      <c r="D43" s="7"/>
      <c r="E43" s="7"/>
      <c r="F43" s="7"/>
      <c r="G43" s="7"/>
      <c r="H43" s="7"/>
      <c r="I43" s="7"/>
      <c r="J43" s="7"/>
    </row>
    <row r="44" spans="2:10" s="4" customFormat="1">
      <c r="B44" s="7"/>
      <c r="C44" s="7"/>
      <c r="D44" s="7"/>
      <c r="E44" s="7"/>
      <c r="F44" s="7"/>
      <c r="G44" s="7"/>
      <c r="H44" s="7"/>
      <c r="I44" s="7"/>
      <c r="J44" s="7"/>
    </row>
    <row r="45" spans="2:10" s="4" customFormat="1">
      <c r="B45" s="7"/>
      <c r="C45" s="7"/>
      <c r="D45" s="7"/>
      <c r="E45" s="7"/>
      <c r="F45" s="7"/>
      <c r="G45" s="7"/>
      <c r="H45" s="7"/>
      <c r="I45" s="7"/>
      <c r="J45" s="7"/>
    </row>
    <row r="46" spans="2:10" s="4" customFormat="1">
      <c r="B46" s="7"/>
      <c r="C46" s="7"/>
      <c r="D46" s="7"/>
      <c r="E46" s="7"/>
      <c r="F46" s="7"/>
      <c r="G46" s="7"/>
      <c r="H46" s="7"/>
      <c r="I46" s="7"/>
      <c r="J46" s="7"/>
    </row>
    <row r="47" spans="2:10" s="4" customFormat="1">
      <c r="B47" s="7"/>
      <c r="C47" s="7"/>
      <c r="D47" s="7"/>
      <c r="E47" s="7"/>
      <c r="F47" s="7"/>
      <c r="G47" s="7"/>
      <c r="H47" s="7"/>
      <c r="I47" s="7"/>
      <c r="J47" s="7"/>
    </row>
    <row r="48" spans="2:10" s="4" customFormat="1">
      <c r="B48" s="7"/>
      <c r="C48" s="7"/>
      <c r="D48" s="7"/>
      <c r="E48" s="7"/>
      <c r="F48" s="7"/>
      <c r="G48" s="7"/>
      <c r="H48" s="7"/>
      <c r="I48" s="7"/>
      <c r="J48" s="7"/>
    </row>
    <row r="49" spans="2:10" s="4" customFormat="1">
      <c r="B49" s="7"/>
      <c r="C49" s="7"/>
      <c r="D49" s="7"/>
      <c r="E49" s="7"/>
      <c r="F49" s="7"/>
      <c r="G49" s="7"/>
      <c r="H49" s="7"/>
      <c r="I49" s="7"/>
      <c r="J49" s="7"/>
    </row>
    <row r="50" spans="2:10" s="4" customFormat="1">
      <c r="B50" s="7"/>
      <c r="C50" s="7"/>
      <c r="D50" s="7"/>
      <c r="E50" s="7"/>
      <c r="F50" s="7"/>
      <c r="G50" s="7"/>
      <c r="H50" s="7"/>
      <c r="I50" s="7"/>
      <c r="J50" s="7"/>
    </row>
    <row r="51" spans="2:10" s="4" customFormat="1">
      <c r="B51" s="7"/>
      <c r="C51" s="7"/>
      <c r="D51" s="7"/>
      <c r="E51" s="7"/>
      <c r="F51" s="7"/>
      <c r="G51" s="7"/>
      <c r="H51" s="7"/>
      <c r="I51" s="7"/>
      <c r="J51" s="7"/>
    </row>
    <row r="52" spans="2:10" s="4" customFormat="1">
      <c r="B52" s="7"/>
      <c r="C52" s="7"/>
      <c r="D52" s="7"/>
      <c r="E52" s="7"/>
      <c r="F52" s="7"/>
      <c r="G52" s="7"/>
      <c r="H52" s="7"/>
      <c r="I52" s="7"/>
      <c r="J52" s="7"/>
    </row>
    <row r="53" spans="2:10" s="4" customFormat="1">
      <c r="B53" s="7"/>
      <c r="C53" s="7"/>
      <c r="D53" s="7"/>
      <c r="E53" s="7"/>
      <c r="F53" s="7"/>
      <c r="G53" s="7"/>
      <c r="H53" s="7"/>
      <c r="I53" s="7"/>
      <c r="J53" s="7"/>
    </row>
    <row r="54" spans="2:10" s="4" customFormat="1">
      <c r="B54" s="7"/>
      <c r="C54" s="7"/>
      <c r="D54" s="7"/>
      <c r="E54" s="7"/>
      <c r="F54" s="7"/>
      <c r="G54" s="7"/>
      <c r="H54" s="7"/>
      <c r="I54" s="7"/>
      <c r="J54" s="7"/>
    </row>
    <row r="55" spans="2:10" s="4" customFormat="1">
      <c r="B55" s="7"/>
      <c r="C55" s="7"/>
      <c r="D55" s="7"/>
      <c r="E55" s="7"/>
      <c r="F55" s="7"/>
      <c r="G55" s="7"/>
      <c r="H55" s="7"/>
      <c r="I55" s="7"/>
      <c r="J55" s="7"/>
    </row>
    <row r="56" spans="2:10" s="4" customFormat="1">
      <c r="B56" s="7"/>
      <c r="C56" s="7"/>
      <c r="D56" s="7"/>
      <c r="E56" s="7"/>
      <c r="F56" s="7"/>
      <c r="G56" s="7"/>
      <c r="H56" s="7"/>
      <c r="I56" s="7"/>
      <c r="J56" s="7"/>
    </row>
    <row r="57" spans="2:10" s="4" customFormat="1">
      <c r="B57" s="7"/>
      <c r="C57" s="7"/>
      <c r="D57" s="7"/>
      <c r="E57" s="7"/>
      <c r="F57" s="7"/>
      <c r="G57" s="51"/>
      <c r="H57" s="52"/>
      <c r="I57" s="53"/>
      <c r="J57" s="54"/>
    </row>
    <row r="58" spans="2:10" s="4" customFormat="1">
      <c r="B58" s="7"/>
      <c r="C58" s="7"/>
      <c r="D58" s="7"/>
      <c r="E58" s="7"/>
      <c r="F58" s="7"/>
      <c r="G58" s="53"/>
      <c r="H58" s="53"/>
      <c r="I58" s="53"/>
      <c r="J58" s="53"/>
    </row>
    <row r="59" spans="2:10" s="4" customFormat="1">
      <c r="B59" s="7"/>
      <c r="C59" s="7"/>
      <c r="D59" s="7"/>
      <c r="E59" s="7"/>
      <c r="F59" s="7"/>
      <c r="G59" s="53"/>
      <c r="H59" s="53"/>
      <c r="I59" s="53"/>
      <c r="J59" s="53"/>
    </row>
    <row r="60" spans="2:10" s="4" customFormat="1">
      <c r="B60" s="7"/>
      <c r="C60" s="7"/>
      <c r="D60" s="7"/>
      <c r="E60" s="7"/>
      <c r="F60" s="7"/>
    </row>
    <row r="61" spans="2:10" s="4" customFormat="1">
      <c r="F61" s="7"/>
    </row>
    <row r="62" spans="2:10" s="4" customFormat="1">
      <c r="F62" s="7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18D2FBB09848246B6FD4A5A815592E3" ma:contentTypeVersion="104" ma:contentTypeDescription="" ma:contentTypeScope="" ma:versionID="c5c772d1368efef941e1eb543e9ac6b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88f51cce7439777dbacc0aa8de4abac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2017-01-13T08:00:00+00:00</OpenedDate>
    <Date1 xmlns="dc463f71-b30c-4ab2-9473-d307f9d35888">2017-01-13T08:00:00+00:00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170033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043398A0-79B8-44A2-B28E-06113F327905}"/>
</file>

<file path=customXml/itemProps2.xml><?xml version="1.0" encoding="utf-8"?>
<ds:datastoreItem xmlns:ds="http://schemas.openxmlformats.org/officeDocument/2006/customXml" ds:itemID="{06D8FC28-416A-46EC-A54D-1F081553891D}"/>
</file>

<file path=customXml/itemProps3.xml><?xml version="1.0" encoding="utf-8"?>
<ds:datastoreItem xmlns:ds="http://schemas.openxmlformats.org/officeDocument/2006/customXml" ds:itemID="{1F0A262C-E695-4649-9BA2-FC210208182A}"/>
</file>

<file path=customXml/itemProps4.xml><?xml version="1.0" encoding="utf-8"?>
<ds:datastoreItem xmlns:ds="http://schemas.openxmlformats.org/officeDocument/2006/customXml" ds:itemID="{0BA7F1B7-E4A3-4143-8705-05AE760300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SEF-3</vt:lpstr>
    </vt:vector>
  </TitlesOfParts>
  <Company>Perkins Coie LLP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Thomas</dc:creator>
  <cp:lastModifiedBy>Ryan Thomas</cp:lastModifiedBy>
  <dcterms:created xsi:type="dcterms:W3CDTF">2017-01-06T17:35:31Z</dcterms:created>
  <dcterms:modified xsi:type="dcterms:W3CDTF">2017-01-06T17:36:38Z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0x0101006E56B4D1795A2E4DB2F0B01679ED314A00718D2FBB09848246B6FD4A5A815592E3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